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1210.ms\SETORES\DEIURB\07 - LICITAÇÕES\. MS - A T I V O\26 - NOVA ANDRADINA - PAV DREN CASA VERDE -  79.005.017-2026 BIANCA\EMS\Memória de Cálculo\EXCEL\"/>
    </mc:Choice>
  </mc:AlternateContent>
  <bookViews>
    <workbookView xWindow="0" yWindow="0" windowWidth="28800" windowHeight="11880"/>
  </bookViews>
  <sheets>
    <sheet name="SERVIÇOS PRELIMINARES" sheetId="10" r:id="rId1"/>
    <sheet name="MEMO DREN" sheetId="1" r:id="rId2"/>
    <sheet name="DIMENS" sheetId="4" r:id="rId3"/>
    <sheet name="MEMO PAV " sheetId="2" r:id="rId4"/>
    <sheet name="DIMENS.PAV" sheetId="7" r:id="rId5"/>
    <sheet name="BACIA DE DETENÇÃO" sheetId="5" r:id="rId6"/>
    <sheet name="CALÇADA E ACESSIBILIDADE " sheetId="3" r:id="rId7"/>
    <sheet name="MEIO FIO" sheetId="6" r:id="rId8"/>
    <sheet name="SINALIZAÇÃO" sheetId="8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</externalReferences>
  <definedNames>
    <definedName name="\" localSheetId="0">'[2]T. BURACO'!#REF!</definedName>
    <definedName name="\" localSheetId="8">'[2]T. BURACO'!#REF!</definedName>
    <definedName name="\">#REF!</definedName>
    <definedName name="\c" localSheetId="0">[3]SID_NI_5!#REF!</definedName>
    <definedName name="\c" localSheetId="8">[3]SID_NI_5!#REF!</definedName>
    <definedName name="\c">#REF!</definedName>
    <definedName name="\I" localSheetId="0">#REF!</definedName>
    <definedName name="\I" localSheetId="8">#REF!</definedName>
    <definedName name="\I">#REF!</definedName>
    <definedName name="\p" localSheetId="0">[3]SID_NI_5!#REF!</definedName>
    <definedName name="\p" localSheetId="8">[3]SID_NI_5!#REF!</definedName>
    <definedName name="\p">#REF!</definedName>
    <definedName name="\S" localSheetId="0">[4]COMPOS1!#REF!</definedName>
    <definedName name="\S" localSheetId="8">[4]COMPOS1!#REF!</definedName>
    <definedName name="\S">#REF!</definedName>
    <definedName name="\t" localSheetId="0">[4]COMPOS1!#REF!</definedName>
    <definedName name="\t" localSheetId="8">[4]COMPOS1!#REF!</definedName>
    <definedName name="\t">#REF!</definedName>
    <definedName name="_____PL1" localSheetId="0">#REF!</definedName>
    <definedName name="_____PL1" localSheetId="8">#REF!</definedName>
    <definedName name="_____PL1">#REF!</definedName>
    <definedName name="____PL1" localSheetId="0">#REF!</definedName>
    <definedName name="____PL1">#REF!</definedName>
    <definedName name="____PNV2002" localSheetId="0">#REF!</definedName>
    <definedName name="____PNV2002">#REF!</definedName>
    <definedName name="____PNV2003" localSheetId="0">#REF!</definedName>
    <definedName name="____PNV2003">#REF!</definedName>
    <definedName name="___PL1" localSheetId="0">#REF!</definedName>
    <definedName name="___PL1">#REF!</definedName>
    <definedName name="___PNV2002" localSheetId="0">#REF!</definedName>
    <definedName name="___PNV2002">#REF!</definedName>
    <definedName name="___PNV2003" localSheetId="0">#REF!</definedName>
    <definedName name="___PNV2003">#REF!</definedName>
    <definedName name="__PL1" localSheetId="0">#REF!</definedName>
    <definedName name="__PL1">#REF!</definedName>
    <definedName name="__PNV2002" localSheetId="0">#REF!</definedName>
    <definedName name="__PNV2002">#REF!</definedName>
    <definedName name="__PNV2003" localSheetId="0">#REF!</definedName>
    <definedName name="__PNV2003">#REF!</definedName>
    <definedName name="_01_09_96" localSheetId="0">#REF!</definedName>
    <definedName name="_01_09_96">#REF!</definedName>
    <definedName name="_02" localSheetId="0">#REF!</definedName>
    <definedName name="_02">#REF!</definedName>
    <definedName name="_1830201">#N/A</definedName>
    <definedName name="_3" localSheetId="0">#REF!</definedName>
    <definedName name="_3" localSheetId="8">#REF!</definedName>
    <definedName name="_3">#REF!</definedName>
    <definedName name="_33" localSheetId="0">#REF!</definedName>
    <definedName name="_33" localSheetId="8">#REF!</definedName>
    <definedName name="_33">#REF!</definedName>
    <definedName name="_4" localSheetId="0">#REF!</definedName>
    <definedName name="_4" localSheetId="8">#REF!</definedName>
    <definedName name="_4">#REF!</definedName>
    <definedName name="_A254001" localSheetId="0">'[5]F. MEDIÇAO'!$J$20</definedName>
    <definedName name="_A254001" localSheetId="8">'[5]F. MEDIÇAO'!$J$20</definedName>
    <definedName name="_A254001">#REF!</definedName>
    <definedName name="_A810101" localSheetId="0">'[5]F. MEDIÇAO'!#REF!</definedName>
    <definedName name="_A810101" localSheetId="8">'[5]F. MEDIÇAO'!#REF!</definedName>
    <definedName name="_A810101">#REF!</definedName>
    <definedName name="_A810102" localSheetId="0">'[5]F. MEDIÇAO'!#REF!</definedName>
    <definedName name="_A810102" localSheetId="8">'[5]F. MEDIÇAO'!#REF!</definedName>
    <definedName name="_A810102">#REF!</definedName>
    <definedName name="_A810105555" localSheetId="0">'[6]F. MEDIÇAO'!#REF!</definedName>
    <definedName name="_A810105555" localSheetId="8">'[6]F. MEDIÇAO'!#REF!</definedName>
    <definedName name="_A810105555">#REF!</definedName>
    <definedName name="_A810112" localSheetId="0">'[5]F. MEDIÇAO'!#REF!</definedName>
    <definedName name="_A810112" localSheetId="8">'[5]F. MEDIÇAO'!#REF!</definedName>
    <definedName name="_A810112">#REF!</definedName>
    <definedName name="_A840300" localSheetId="0">'[5]F. MEDIÇAO'!#REF!</definedName>
    <definedName name="_A840300" localSheetId="8">'[5]F. MEDIÇAO'!#REF!</definedName>
    <definedName name="_A840300">#REF!</definedName>
    <definedName name="_AHAH" localSheetId="0">[7]DADOS!$C$3</definedName>
    <definedName name="_AHAH" localSheetId="8">[7]DADOS!$C$3</definedName>
    <definedName name="_AHAH">#REF!</definedName>
    <definedName name="_DAT1" localSheetId="0">[8]Original!#REF!</definedName>
    <definedName name="_DAT1" localSheetId="8">[8]Original!#REF!</definedName>
    <definedName name="_DAT1">#REF!</definedName>
    <definedName name="_DAT10" localSheetId="0">[9]Original!#REF!</definedName>
    <definedName name="_DAT10" localSheetId="8">[9]Original!#REF!</definedName>
    <definedName name="_DAT10">#REF!</definedName>
    <definedName name="_DAT11" localSheetId="0">#REF!</definedName>
    <definedName name="_DAT11">#REF!</definedName>
    <definedName name="_DAT12" localSheetId="0">#REF!</definedName>
    <definedName name="_DAT12">#REF!</definedName>
    <definedName name="_DAT13" localSheetId="0">#REF!</definedName>
    <definedName name="_DAT13">#REF!</definedName>
    <definedName name="_DAT14" localSheetId="0">#REF!</definedName>
    <definedName name="_DAT14">#REF!</definedName>
    <definedName name="_DAT15" localSheetId="0">#REF!</definedName>
    <definedName name="_DAT15">#REF!</definedName>
    <definedName name="_DAT16" localSheetId="0">#REF!</definedName>
    <definedName name="_DAT16">#REF!</definedName>
    <definedName name="_DAT17" localSheetId="0">#REF!</definedName>
    <definedName name="_DAT17">#REF!</definedName>
    <definedName name="_DAT18" localSheetId="0">#REF!</definedName>
    <definedName name="_DAT18">#REF!</definedName>
    <definedName name="_DAT19" localSheetId="0">#REF!</definedName>
    <definedName name="_DAT19">#REF!</definedName>
    <definedName name="_DAT2" localSheetId="0">#REF!</definedName>
    <definedName name="_DAT2">#REF!</definedName>
    <definedName name="_DAT20" localSheetId="0">#REF!</definedName>
    <definedName name="_DAT20">#REF!</definedName>
    <definedName name="_DAT21" localSheetId="0">#REF!</definedName>
    <definedName name="_DAT21">#REF!</definedName>
    <definedName name="_DAT22" localSheetId="0">#REF!</definedName>
    <definedName name="_DAT22">#REF!</definedName>
    <definedName name="_DAT23" localSheetId="0">#REF!</definedName>
    <definedName name="_DAT23">#REF!</definedName>
    <definedName name="_DAT24" localSheetId="0">#REF!</definedName>
    <definedName name="_DAT24">#REF!</definedName>
    <definedName name="_DAT3" localSheetId="0">#REF!</definedName>
    <definedName name="_DAT3">#REF!</definedName>
    <definedName name="_DAT4" localSheetId="0">#REF!</definedName>
    <definedName name="_DAT4">#REF!</definedName>
    <definedName name="_DAT5" localSheetId="0">#REF!</definedName>
    <definedName name="_DAT5">#REF!</definedName>
    <definedName name="_DAT6" localSheetId="0">[9]Original!#REF!</definedName>
    <definedName name="_DAT6" localSheetId="8">[9]Original!#REF!</definedName>
    <definedName name="_DAT6">#REF!</definedName>
    <definedName name="_DAT7" localSheetId="0">#REF!</definedName>
    <definedName name="_DAT7">#REF!</definedName>
    <definedName name="_DAT8" localSheetId="0">#REF!</definedName>
    <definedName name="_DAT8">#REF!</definedName>
    <definedName name="_DAT9" localSheetId="0">#REF!</definedName>
    <definedName name="_DAT9">#REF!</definedName>
    <definedName name="_Key1" localSheetId="0" hidden="1">'[10]DESEMP AN'!$C$37:$C$77</definedName>
    <definedName name="_Key1" localSheetId="8" hidden="1">'[10]DESEMP AN'!$C$37:$C$77</definedName>
    <definedName name="_Key1" hidden="1">#REF!</definedName>
    <definedName name="_Key2" localSheetId="0" hidden="1">'[10]DESEMP AN'!$B$37:$B$65</definedName>
    <definedName name="_Key2" localSheetId="8" hidden="1">'[10]DESEMP AN'!$B$37:$B$65</definedName>
    <definedName name="_Key2" hidden="1">#REF!</definedName>
    <definedName name="_Order1">255</definedName>
    <definedName name="_Order2">255</definedName>
    <definedName name="_PE006" localSheetId="0">[11]INDICES!$K$17</definedName>
    <definedName name="_PE006" localSheetId="8">[11]INDICES!$K$17</definedName>
    <definedName name="_PE006">#REF!</definedName>
    <definedName name="_PE007" localSheetId="0">[11]INDICES!$K$18</definedName>
    <definedName name="_PE007" localSheetId="8">[11]INDICES!$K$18</definedName>
    <definedName name="_PE007">#REF!</definedName>
    <definedName name="_PE016" localSheetId="0">[11]INDICES!$K$30</definedName>
    <definedName name="_PE016" localSheetId="8">[11]INDICES!$K$30</definedName>
    <definedName name="_PE016">#REF!</definedName>
    <definedName name="_PE107" localSheetId="0">[11]INDICES!$K$32</definedName>
    <definedName name="_PE107" localSheetId="8">[11]INDICES!$K$32</definedName>
    <definedName name="_PE107">#REF!</definedName>
    <definedName name="_PE108" localSheetId="0">[11]INDICES!$K$33</definedName>
    <definedName name="_PE108" localSheetId="8">[11]INDICES!$K$33</definedName>
    <definedName name="_PE108">#REF!</definedName>
    <definedName name="_PE110" localSheetId="0">[11]INDICES!$K$34</definedName>
    <definedName name="_PE110" localSheetId="8">[11]INDICES!$K$34</definedName>
    <definedName name="_PE110">#REF!</definedName>
    <definedName name="_PE111" localSheetId="0">[11]INDICES!$K$35</definedName>
    <definedName name="_PE111" localSheetId="8">[11]INDICES!$K$35</definedName>
    <definedName name="_PE111">#REF!</definedName>
    <definedName name="_PE113" localSheetId="0">[11]INDICES!$K$36</definedName>
    <definedName name="_PE113" localSheetId="8">[11]INDICES!$K$36</definedName>
    <definedName name="_PE113">#REF!</definedName>
    <definedName name="_PE114" localSheetId="0">[11]INDICES!$K$37</definedName>
    <definedName name="_PE114" localSheetId="8">[11]INDICES!$K$37</definedName>
    <definedName name="_PE114">#REF!</definedName>
    <definedName name="_PE116" localSheetId="0">[11]INDICES!$K$38</definedName>
    <definedName name="_PE116" localSheetId="8">[11]INDICES!$K$38</definedName>
    <definedName name="_PE116">#REF!</definedName>
    <definedName name="_PE117" localSheetId="0">[11]INDICES!$K$39</definedName>
    <definedName name="_PE117" localSheetId="8">[11]INDICES!$K$39</definedName>
    <definedName name="_PE117">#REF!</definedName>
    <definedName name="_PE119" localSheetId="0">[11]INDICES!$K$41</definedName>
    <definedName name="_PE119" localSheetId="8">[11]INDICES!$K$41</definedName>
    <definedName name="_PE119">#REF!</definedName>
    <definedName name="_PE123" localSheetId="0">[11]INDICES!$K$45</definedName>
    <definedName name="_PE123" localSheetId="8">[11]INDICES!$K$45</definedName>
    <definedName name="_PE123">#REF!</definedName>
    <definedName name="_PE315" localSheetId="0">[11]INDICES!$K$58</definedName>
    <definedName name="_PE315" localSheetId="8">[11]INDICES!$K$58</definedName>
    <definedName name="_PE315">#REF!</definedName>
    <definedName name="_PE400" localSheetId="0">[11]INDICES!$K$70</definedName>
    <definedName name="_PE400" localSheetId="8">[11]INDICES!$K$70</definedName>
    <definedName name="_PE400">#REF!</definedName>
    <definedName name="_PE404" localSheetId="0">[11]INDICES!$K$72</definedName>
    <definedName name="_PE404" localSheetId="8">[11]INDICES!$K$72</definedName>
    <definedName name="_PE404">#REF!</definedName>
    <definedName name="_PE408" localSheetId="0">[11]INDICES!$K$75</definedName>
    <definedName name="_PE408" localSheetId="8">[11]INDICES!$K$75</definedName>
    <definedName name="_PE408">#REF!</definedName>
    <definedName name="_PE507" localSheetId="0">[11]INDICES!$K$83</definedName>
    <definedName name="_PE507" localSheetId="8">[11]INDICES!$K$83</definedName>
    <definedName name="_PE507">#REF!</definedName>
    <definedName name="_PL1" localSheetId="0">#REF!</definedName>
    <definedName name="_PL1" localSheetId="8">#REF!</definedName>
    <definedName name="_PL1">#REF!</definedName>
    <definedName name="_PL201" localSheetId="0">[12]INDICES!#REF!</definedName>
    <definedName name="_PL201" localSheetId="8">[12]INDICES!#REF!</definedName>
    <definedName name="_PL201">#REF!</definedName>
    <definedName name="_PL203" localSheetId="0">[12]INDICES!#REF!</definedName>
    <definedName name="_PL203" localSheetId="8">[12]INDICES!#REF!</definedName>
    <definedName name="_PL203">#REF!</definedName>
    <definedName name="_PL204" localSheetId="0">[12]INDICES!#REF!</definedName>
    <definedName name="_PL204" localSheetId="8">[12]INDICES!#REF!</definedName>
    <definedName name="_PL204">#REF!</definedName>
    <definedName name="_PL206" localSheetId="0">[12]INDICES!#REF!</definedName>
    <definedName name="_PL206" localSheetId="8">[12]INDICES!#REF!</definedName>
    <definedName name="_PL206">#REF!</definedName>
    <definedName name="_PL702" localSheetId="0">[11]INDICES!$D$13</definedName>
    <definedName name="_PL702" localSheetId="8">[11]INDICES!$D$13</definedName>
    <definedName name="_PL702">#REF!</definedName>
    <definedName name="_PL705" localSheetId="0">[11]INDICES!$D$16</definedName>
    <definedName name="_PL705" localSheetId="8">[11]INDICES!$D$16</definedName>
    <definedName name="_PL705">#REF!</definedName>
    <definedName name="_PL706" localSheetId="0">[11]INDICES!$D$17</definedName>
    <definedName name="_PL706" localSheetId="8">[11]INDICES!$D$17</definedName>
    <definedName name="_PL706">#REF!</definedName>
    <definedName name="_PL707" localSheetId="0">[11]INDICES!$D$18</definedName>
    <definedName name="_PL707" localSheetId="8">[11]INDICES!$D$18</definedName>
    <definedName name="_PL707">#REF!</definedName>
    <definedName name="_PL708" localSheetId="0">[11]INDICES!$D$19</definedName>
    <definedName name="_PL708" localSheetId="8">[11]INDICES!$D$19</definedName>
    <definedName name="_PL708">#REF!</definedName>
    <definedName name="_pm101" localSheetId="0">[11]INDICES!$D$72</definedName>
    <definedName name="_pm101" localSheetId="8">[11]INDICES!$D$72</definedName>
    <definedName name="_pm101">#REF!</definedName>
    <definedName name="_PM103" localSheetId="0">[11]INDICES!$D$73</definedName>
    <definedName name="_PM103" localSheetId="8">[11]INDICES!$D$73</definedName>
    <definedName name="_PM103">#REF!</definedName>
    <definedName name="_PM104" localSheetId="0">[11]INDICES!$D$74</definedName>
    <definedName name="_PM104" localSheetId="8">[11]INDICES!$D$74</definedName>
    <definedName name="_PM104">#REF!</definedName>
    <definedName name="_PM107" localSheetId="0">[11]INDICES!$D$75</definedName>
    <definedName name="_PM107" localSheetId="8">[11]INDICES!$D$75</definedName>
    <definedName name="_PM107">#REF!</definedName>
    <definedName name="_PM109" localSheetId="0">[11]INDICES!$D$76</definedName>
    <definedName name="_PM109" localSheetId="8">[11]INDICES!$D$76</definedName>
    <definedName name="_PM109">#REF!</definedName>
    <definedName name="_PM326" localSheetId="0">[12]INDICES!#REF!</definedName>
    <definedName name="_PM326" localSheetId="8">[12]INDICES!#REF!</definedName>
    <definedName name="_PM326">#REF!</definedName>
    <definedName name="_PM332" localSheetId="0">[12]INDICES!$D$36</definedName>
    <definedName name="_PM332" localSheetId="8">[12]INDICES!$D$36</definedName>
    <definedName name="_PM332">#REF!</definedName>
    <definedName name="_PM333" localSheetId="0">[12]INDICES!$D$21</definedName>
    <definedName name="_PM333" localSheetId="8">[12]INDICES!$D$21</definedName>
    <definedName name="_PM333">#REF!</definedName>
    <definedName name="_PM700" localSheetId="0">[12]INDICES!#REF!</definedName>
    <definedName name="_PM700" localSheetId="8">[12]INDICES!#REF!</definedName>
    <definedName name="_PM700">#REF!</definedName>
    <definedName name="_PM905" localSheetId="0">[11]INDICES!$D$39</definedName>
    <definedName name="_PM905" localSheetId="8">[11]INDICES!$D$39</definedName>
    <definedName name="_PM905">#REF!</definedName>
    <definedName name="_PM990" localSheetId="0">[11]INDICES!$D$46</definedName>
    <definedName name="_PM990" localSheetId="8">[11]INDICES!$D$46</definedName>
    <definedName name="_PM990">#REF!</definedName>
    <definedName name="_PNV2002" localSheetId="0">#REF!</definedName>
    <definedName name="_PNV2002" localSheetId="8">#REF!</definedName>
    <definedName name="_PNV2002">#REF!</definedName>
    <definedName name="_PNV2003" localSheetId="0">#REF!</definedName>
    <definedName name="_PNV2003">#REF!</definedName>
    <definedName name="_PP501" localSheetId="0">[11]INDICES!$M$118</definedName>
    <definedName name="_PP501" localSheetId="8">[11]INDICES!$M$118</definedName>
    <definedName name="_PP501">#REF!</definedName>
    <definedName name="_PP502" localSheetId="0">[11]INDICES!$M$119</definedName>
    <definedName name="_PP502" localSheetId="8">[11]INDICES!$M$119</definedName>
    <definedName name="_PP502">#REF!</definedName>
    <definedName name="_PP701" localSheetId="0">[11]INDICES!$M$127</definedName>
    <definedName name="_PP701" localSheetId="8">[11]INDICES!$M$127</definedName>
    <definedName name="_PP701">#REF!</definedName>
    <definedName name="_PP801" localSheetId="0">[11]INDICES!$M$128</definedName>
    <definedName name="_PP801" localSheetId="8">[11]INDICES!$M$128</definedName>
    <definedName name="_PP801">#REF!</definedName>
    <definedName name="_pt101" localSheetId="0">[11]INDICES!$D$84</definedName>
    <definedName name="_pt101" localSheetId="8">[11]INDICES!$D$84</definedName>
    <definedName name="_pt101">#REF!</definedName>
    <definedName name="_PT103" localSheetId="0">[11]INDICES!$D$86</definedName>
    <definedName name="_PT103" localSheetId="8">[11]INDICES!$D$86</definedName>
    <definedName name="_PT103">#REF!</definedName>
    <definedName name="_PT104" localSheetId="0">[11]INDICES!$D$87</definedName>
    <definedName name="_PT104" localSheetId="8">[11]INDICES!$D$87</definedName>
    <definedName name="_PT104">#REF!</definedName>
    <definedName name="_PT107" localSheetId="0">[11]INDICES!$D$88</definedName>
    <definedName name="_PT107" localSheetId="8">[11]INDICES!$D$88</definedName>
    <definedName name="_PT107">#REF!</definedName>
    <definedName name="_PT109" localSheetId="0">[11]INDICES!$D$89</definedName>
    <definedName name="_PT109" localSheetId="8">[11]INDICES!$D$89</definedName>
    <definedName name="_PT109">#REF!</definedName>
    <definedName name="_Sort" localSheetId="0" hidden="1">'[10]DESEMP AN'!$B$37:$H$86</definedName>
    <definedName name="_Sort" localSheetId="8" hidden="1">'[10]DESEMP AN'!$B$37:$H$86</definedName>
    <definedName name="_Sort" hidden="1">#REF!</definedName>
    <definedName name="_STG03" localSheetId="0">'[5]F. MEDIÇAO'!#REF!</definedName>
    <definedName name="_STG03" localSheetId="8">'[5]F. MEDIÇAO'!#REF!</definedName>
    <definedName name="_STG03">#REF!</definedName>
    <definedName name="_TCB10" localSheetId="0">[13]Serviços!$G$58</definedName>
    <definedName name="_TCB10" localSheetId="8">[13]Serviços!$G$58</definedName>
    <definedName name="_TCB10">#REF!</definedName>
    <definedName name="_TLB5" localSheetId="0">[13]Serviços!$G$54</definedName>
    <definedName name="_TLB5" localSheetId="8">[13]Serviços!$G$54</definedName>
    <definedName name="_TLB5">#REF!</definedName>
    <definedName name="_TLC4" localSheetId="0">[13]Serviços!$G$56</definedName>
    <definedName name="_TLC4" localSheetId="8">[13]Serviços!$G$56</definedName>
    <definedName name="_TLC4">#REF!</definedName>
    <definedName name="_TOT1" localSheetId="0">[11]SERVIÇOS!#REF!</definedName>
    <definedName name="_TOT1" localSheetId="8">[11]SERVIÇOS!#REF!</definedName>
    <definedName name="_TOT1">#REF!</definedName>
    <definedName name="_TOT2" localSheetId="0">[11]SERVIÇOS!#REF!</definedName>
    <definedName name="_TOT2" localSheetId="8">[11]SERVIÇOS!#REF!</definedName>
    <definedName name="_TOT2">#REF!</definedName>
    <definedName name="_TOT3" localSheetId="0">[11]SERVIÇOS!#REF!</definedName>
    <definedName name="_TOT3" localSheetId="8">[11]SERVIÇOS!#REF!</definedName>
    <definedName name="_TOT3">#REF!</definedName>
    <definedName name="_TOT4" localSheetId="0">[11]SERVIÇOS!#REF!</definedName>
    <definedName name="_TOT4" localSheetId="8">[11]SERVIÇOS!#REF!</definedName>
    <definedName name="_TOT4">#REF!</definedName>
    <definedName name="_TOT6" localSheetId="0">[11]SERVIÇOS!#REF!</definedName>
    <definedName name="_TOT6" localSheetId="8">[11]SERVIÇOS!#REF!</definedName>
    <definedName name="_TOT6">#REF!</definedName>
    <definedName name="_TOT7" localSheetId="0">[11]SERVIÇOS!#REF!</definedName>
    <definedName name="_TOT7" localSheetId="8">[11]SERVIÇOS!#REF!</definedName>
    <definedName name="_TOT7">#REF!</definedName>
    <definedName name="_YE006" localSheetId="0">[11]INDICES!$M$17</definedName>
    <definedName name="_YE006" localSheetId="8">[11]INDICES!$M$17</definedName>
    <definedName name="_YE006">#REF!</definedName>
    <definedName name="_YE007" localSheetId="0">[11]INDICES!$M$18</definedName>
    <definedName name="_YE007" localSheetId="8">[11]INDICES!$M$18</definedName>
    <definedName name="_YE007">#REF!</definedName>
    <definedName name="_YE016" localSheetId="0">[11]INDICES!$M$30</definedName>
    <definedName name="_YE016" localSheetId="8">[11]INDICES!$M$30</definedName>
    <definedName name="_YE016">#REF!</definedName>
    <definedName name="_YE107" localSheetId="0">[11]INDICES!$M$32</definedName>
    <definedName name="_YE107" localSheetId="8">[11]INDICES!$M$32</definedName>
    <definedName name="_YE107">#REF!</definedName>
    <definedName name="_YE108" localSheetId="0">[11]INDICES!$M$33</definedName>
    <definedName name="_YE108" localSheetId="8">[11]INDICES!$M$33</definedName>
    <definedName name="_YE108">#REF!</definedName>
    <definedName name="_YE110" localSheetId="0">[11]INDICES!$M$34</definedName>
    <definedName name="_YE110" localSheetId="8">[11]INDICES!$M$34</definedName>
    <definedName name="_YE110">#REF!</definedName>
    <definedName name="_YE111" localSheetId="0">[11]INDICES!$M$35</definedName>
    <definedName name="_YE111" localSheetId="8">[11]INDICES!$M$35</definedName>
    <definedName name="_YE111">#REF!</definedName>
    <definedName name="_YE113" localSheetId="0">[11]INDICES!$M$36</definedName>
    <definedName name="_YE113" localSheetId="8">[11]INDICES!$M$36</definedName>
    <definedName name="_YE113">#REF!</definedName>
    <definedName name="_YE114" localSheetId="0">[11]INDICES!$M$37</definedName>
    <definedName name="_YE114" localSheetId="8">[11]INDICES!$M$37</definedName>
    <definedName name="_YE114">#REF!</definedName>
    <definedName name="_YE116" localSheetId="0">[11]INDICES!$M$38</definedName>
    <definedName name="_YE116" localSheetId="8">[11]INDICES!$M$38</definedName>
    <definedName name="_YE116">#REF!</definedName>
    <definedName name="_YE117" localSheetId="0">[11]INDICES!$M$39</definedName>
    <definedName name="_YE117" localSheetId="8">[11]INDICES!$M$39</definedName>
    <definedName name="_YE117">#REF!</definedName>
    <definedName name="_YE119" localSheetId="0">[11]INDICES!$M$41</definedName>
    <definedName name="_YE119" localSheetId="8">[11]INDICES!$M$41</definedName>
    <definedName name="_YE119">#REF!</definedName>
    <definedName name="_YE123" localSheetId="0">[11]INDICES!$M$45</definedName>
    <definedName name="_YE123" localSheetId="8">[11]INDICES!$M$45</definedName>
    <definedName name="_YE123">#REF!</definedName>
    <definedName name="_YE315" localSheetId="0">[11]INDICES!$M$58</definedName>
    <definedName name="_YE315" localSheetId="8">[11]INDICES!$M$58</definedName>
    <definedName name="_YE315">#REF!</definedName>
    <definedName name="_YE400" localSheetId="0">[11]INDICES!$M$70</definedName>
    <definedName name="_YE400" localSheetId="8">[11]INDICES!$M$70</definedName>
    <definedName name="_YE400">#REF!</definedName>
    <definedName name="_YE404" localSheetId="0">[11]INDICES!$M$72</definedName>
    <definedName name="_YE404" localSheetId="8">[11]INDICES!$M$72</definedName>
    <definedName name="_YE404">#REF!</definedName>
    <definedName name="_YE408" localSheetId="0">[11]INDICES!$M$75</definedName>
    <definedName name="_YE408" localSheetId="8">[11]INDICES!$M$75</definedName>
    <definedName name="_YE408">#REF!</definedName>
    <definedName name="_YE507" localSheetId="0">[11]INDICES!$M$83</definedName>
    <definedName name="_YE507" localSheetId="8">[11]INDICES!$M$83</definedName>
    <definedName name="_YE507">#REF!</definedName>
    <definedName name="a" localSheetId="0">#REF!</definedName>
    <definedName name="a" localSheetId="8">#REF!</definedName>
    <definedName name="a">#REF!</definedName>
    <definedName name="A.8.301.03" localSheetId="0">'[5]F. MEDIÇAO'!#REF!</definedName>
    <definedName name="A.8.301.03" localSheetId="8">'[5]F. MEDIÇAO'!#REF!</definedName>
    <definedName name="A.8.301.03">#REF!</definedName>
    <definedName name="A_km" localSheetId="0">'[14]Fresagem de Pista Ago-98'!#REF!</definedName>
    <definedName name="A_km" localSheetId="8">'[14]Fresagem de Pista Ago-98'!#REF!</definedName>
    <definedName name="A_km">#REF!</definedName>
    <definedName name="A0.333.17" localSheetId="0">'[5]F. MEDIÇAO'!#REF!</definedName>
    <definedName name="A0.333.17" localSheetId="8">'[5]F. MEDIÇAO'!#REF!</definedName>
    <definedName name="A0.333.17">#REF!</definedName>
    <definedName name="A0.333.18" localSheetId="0">'[5]F. MEDIÇAO'!#REF!</definedName>
    <definedName name="A0.333.18" localSheetId="8">'[5]F. MEDIÇAO'!#REF!</definedName>
    <definedName name="A0.333.18">#REF!</definedName>
    <definedName name="A2.0.353.17" localSheetId="0">'[15]F. MEDIÇAO'!#REF!</definedName>
    <definedName name="A2.0.353.17" localSheetId="8">'[15]F. MEDIÇAO'!#REF!</definedName>
    <definedName name="A2.0.353.17">#REF!</definedName>
    <definedName name="A2.0.353.18" localSheetId="0">'[15]F. MEDIÇAO'!#REF!</definedName>
    <definedName name="A2.0.353.18" localSheetId="8">'[15]F. MEDIÇAO'!#REF!</definedName>
    <definedName name="A2.0.353.18">#REF!</definedName>
    <definedName name="A2.530.03" localSheetId="0">'[5]F. MEDIÇAO'!#REF!</definedName>
    <definedName name="A2.530.03" localSheetId="8">'[5]F. MEDIÇAO'!#REF!</definedName>
    <definedName name="A2.530.03">#REF!</definedName>
    <definedName name="A2.530.04" localSheetId="0">'[5]F. MEDIÇAO'!$J$18</definedName>
    <definedName name="A2.530.04" localSheetId="8">'[5]F. MEDIÇAO'!$J$18</definedName>
    <definedName name="A2.530.04">#REF!</definedName>
    <definedName name="A2.540.01" localSheetId="0">'[5]F. MEDIÇAO'!#REF!</definedName>
    <definedName name="A2.540.01" localSheetId="8">'[5]F. MEDIÇAO'!#REF!</definedName>
    <definedName name="A2.540.01">#REF!</definedName>
    <definedName name="A3.329.00" localSheetId="0">'[16]F. MEDIÇAO'!$J$12</definedName>
    <definedName name="A3.329.00" localSheetId="8">'[16]F. MEDIÇAO'!$J$12</definedName>
    <definedName name="A3.329.00">#REF!</definedName>
    <definedName name="A8.001.00" localSheetId="0">'[5]F. MEDIÇAO'!#REF!</definedName>
    <definedName name="A8.001.00" localSheetId="8">'[5]F. MEDIÇAO'!#REF!</definedName>
    <definedName name="A8.001.00">#REF!</definedName>
    <definedName name="A8.100.00" localSheetId="0">'[5]F. MEDIÇAO'!$J$35</definedName>
    <definedName name="A8.100.00" localSheetId="8">'[5]F. MEDIÇAO'!$J$35</definedName>
    <definedName name="A8.100.00">#REF!</definedName>
    <definedName name="A8.100.01" localSheetId="0">'[5]F. MEDIÇAO'!#REF!</definedName>
    <definedName name="A8.100.01" localSheetId="8">'[5]F. MEDIÇAO'!#REF!</definedName>
    <definedName name="A8.100.01">#REF!</definedName>
    <definedName name="A8.103.00" localSheetId="0">'[15]F. MEDIÇAO'!#REF!</definedName>
    <definedName name="A8.103.00" localSheetId="8">'[15]F. MEDIÇAO'!#REF!</definedName>
    <definedName name="A8.103.00">#REF!</definedName>
    <definedName name="A8.109.00" localSheetId="0">'[5]F. MEDIÇAO'!$J$38</definedName>
    <definedName name="A8.109.00" localSheetId="8">'[5]F. MEDIÇAO'!$J$38</definedName>
    <definedName name="A8.109.00">#REF!</definedName>
    <definedName name="A8.300.01" localSheetId="0">'[5]F. MEDIÇAO'!$J$40</definedName>
    <definedName name="A8.300.01" localSheetId="8">'[5]F. MEDIÇAO'!$J$40</definedName>
    <definedName name="A8.300.01">#REF!</definedName>
    <definedName name="A8.302.05" localSheetId="0">'[5]F. MEDIÇAO'!#REF!</definedName>
    <definedName name="A8.302.05" localSheetId="8">'[5]F. MEDIÇAO'!#REF!</definedName>
    <definedName name="A8.302.05">#REF!</definedName>
    <definedName name="A8.401.00" localSheetId="0">'[15]F. MEDIÇAO'!#REF!</definedName>
    <definedName name="A8.401.00" localSheetId="8">'[15]F. MEDIÇAO'!#REF!</definedName>
    <definedName name="A8.401.00">#REF!</definedName>
    <definedName name="A8.402.02" localSheetId="0">'[15]F. MEDIÇAO'!#REF!</definedName>
    <definedName name="A8.402.02" localSheetId="8">'[15]F. MEDIÇAO'!#REF!</definedName>
    <definedName name="A8.402.02">#REF!</definedName>
    <definedName name="A8.901.00" localSheetId="0">'[5]F. MEDIÇAO'!$J$53</definedName>
    <definedName name="A8.901.00" localSheetId="8">'[5]F. MEDIÇAO'!$J$53</definedName>
    <definedName name="A8.901.00">#REF!</definedName>
    <definedName name="aa" localSheetId="0">[9]Original!#REF!</definedName>
    <definedName name="aa" localSheetId="8">[9]Original!#REF!</definedName>
    <definedName name="aa">#REF!</definedName>
    <definedName name="AAA" localSheetId="0" hidden="1">#REF!</definedName>
    <definedName name="AAA" localSheetId="8" hidden="1">#REF!</definedName>
    <definedName name="AAA" hidden="1">#REF!</definedName>
    <definedName name="AAAA" localSheetId="0">#REF!</definedName>
    <definedName name="AAAA">#REF!</definedName>
    <definedName name="AAAAAAAAA" localSheetId="0">'SERVIÇOS PRELIMINARES'!AAAAAAAAA</definedName>
    <definedName name="AAAAAAAAA" localSheetId="8">SINALIZAÇÃO!AAAAAAAAA</definedName>
    <definedName name="AAAAAAAAA">#N/A</definedName>
    <definedName name="ACOMPANHAMENTO" localSheetId="0" hidden="1">IF(VALUE([17]MENU!$O$4)=2,"BM","PLE")</definedName>
    <definedName name="ACOMPANHAMENTO" localSheetId="8" hidden="1">IF(VALUE([18]MENU!$O$4)=2,"BM","PLE")</definedName>
    <definedName name="ACOMPANHAMENTO" hidden="1">IF(VALUE(#REF!)=2,"BM","PLE")</definedName>
    <definedName name="adfhdfhsd" localSheetId="0">[3]SID_NI_5!#REF!</definedName>
    <definedName name="adfhdfhsd" localSheetId="8">[3]SID_NI_5!#REF!</definedName>
    <definedName name="adfhdfhsd">#REF!</definedName>
    <definedName name="ALTA" localSheetId="0">'[19]PRO-08'!#REF!</definedName>
    <definedName name="ALTA" localSheetId="8">'[19]PRO-08'!#REF!</definedName>
    <definedName name="ALTA">#REF!</definedName>
    <definedName name="amarela" localSheetId="0">#REF!</definedName>
    <definedName name="amarela" localSheetId="8">#REF!</definedName>
    <definedName name="amarela">#REF!</definedName>
    <definedName name="AQCAP" localSheetId="0">[20]AQ_CAP!$H$65</definedName>
    <definedName name="AQCAP" localSheetId="8">[21]AQ_CAP!$H$65</definedName>
    <definedName name="AQCAP">#REF!</definedName>
    <definedName name="AQCM30" localSheetId="0">[20]AQ_CM30!$H$65</definedName>
    <definedName name="AQCM30" localSheetId="8">[21]AQ_CM30!$H$65</definedName>
    <definedName name="AQCM30">#REF!</definedName>
    <definedName name="AQRC1C" localSheetId="0">[20]AQ_RC1C!$H$65</definedName>
    <definedName name="AQRC1C" localSheetId="8">[21]AQ_RC1C!$H$65</definedName>
    <definedName name="AQRC1C">#REF!</definedName>
    <definedName name="AQRR1C" localSheetId="0">[20]AQ_RR1C!$H$65</definedName>
    <definedName name="AQRR1C" localSheetId="8">[21]AQ_RR1C!$H$65</definedName>
    <definedName name="AQRR1C">#REF!</definedName>
    <definedName name="AQRR2C" localSheetId="0">[20]AQ_RR2C!$H$65</definedName>
    <definedName name="AQRR2C" localSheetId="8">[21]AQ_RR2C!$H$65</definedName>
    <definedName name="AQRR2C">#REF!</definedName>
    <definedName name="ÀREA" localSheetId="0">'[14]Fresagem de Pista Ago-98'!#REF!</definedName>
    <definedName name="ÀREA" localSheetId="8">'[14]Fresagem de Pista Ago-98'!#REF!</definedName>
    <definedName name="ÀREA">#REF!</definedName>
    <definedName name="ÀREA_ACUM" localSheetId="0">'[14]Fresagem de Pista Ago-98'!#REF!</definedName>
    <definedName name="ÀREA_ACUM" localSheetId="8">'[14]Fresagem de Pista Ago-98'!#REF!</definedName>
    <definedName name="ÀREA_ACUM">#REF!</definedName>
    <definedName name="_xlnm.Print_Area" localSheetId="4">DIMENS.PAV!$B$2:$H$40</definedName>
    <definedName name="_xlnm.Print_Area" localSheetId="8">SINALIZAÇÃO!$A$1:$P$28</definedName>
    <definedName name="Área_impressão_IM" localSheetId="0">#REF!</definedName>
    <definedName name="Área_impressão_IM" localSheetId="8">#REF!</definedName>
    <definedName name="Área_impressão_IM">#REF!</definedName>
    <definedName name="AREAL" localSheetId="0">'[22]Vínculo (2)'!$Y$10</definedName>
    <definedName name="AREAL" localSheetId="8">'[23]Vínculo (2)'!$Y$10</definedName>
    <definedName name="AREAL">#REF!</definedName>
    <definedName name="AREIA" localSheetId="0">#REF!</definedName>
    <definedName name="AREIA" localSheetId="8">#REF!</definedName>
    <definedName name="AREIA">#REF!</definedName>
    <definedName name="ARMADURA" localSheetId="0">[13]Serviços!$G$18</definedName>
    <definedName name="ARMADURA" localSheetId="8">[13]Serviços!$G$18</definedName>
    <definedName name="ARMADURA">#REF!</definedName>
    <definedName name="ARRUMADA" localSheetId="0">[13]Serviços!$G$22</definedName>
    <definedName name="ARRUMADA" localSheetId="8">[13]Serviços!$G$22</definedName>
    <definedName name="ARRUMADA">#REF!</definedName>
    <definedName name="as" localSheetId="0">#REF!</definedName>
    <definedName name="as">#REF!</definedName>
    <definedName name="asfasgas" localSheetId="0">#REF!</definedName>
    <definedName name="asfasgas">#REF!</definedName>
    <definedName name="Aut_original" localSheetId="0">[24]PROJETO!#REF!</definedName>
    <definedName name="Aut_original" localSheetId="8">[24]PROJETO!#REF!</definedName>
    <definedName name="Aut_original">#REF!</definedName>
    <definedName name="Aut_resumo" localSheetId="0">[25]RESUMO_AUT1!#REF!</definedName>
    <definedName name="Aut_resumo" localSheetId="8">[25]RESUMO_AUT1!#REF!</definedName>
    <definedName name="Aut_resumo">#REF!</definedName>
    <definedName name="azul" localSheetId="0">#REF!</definedName>
    <definedName name="azul" localSheetId="8">#REF!</definedName>
    <definedName name="azul">#REF!</definedName>
    <definedName name="AZULSINAL" localSheetId="0">#REF!</definedName>
    <definedName name="AZULSINAL">#REF!</definedName>
    <definedName name="B" localSheetId="0">'SERVIÇOS PRELIMINARES'!B</definedName>
    <definedName name="B" localSheetId="8">SINALIZAÇÃO!B</definedName>
    <definedName name="B">[0]!B</definedName>
    <definedName name="_xlnm.Database" localSheetId="0">#REF!</definedName>
    <definedName name="_xlnm.Database">#REF!</definedName>
    <definedName name="BB" localSheetId="0">#REF!</definedName>
    <definedName name="BB" localSheetId="8">#REF!</definedName>
    <definedName name="BB">#REF!</definedName>
    <definedName name="BDI" localSheetId="0">[26]INVENTÁRIO!$B$3</definedName>
    <definedName name="BDI" localSheetId="8">[26]INVENTÁRIO!$B$3</definedName>
    <definedName name="BDI">#REF!</definedName>
    <definedName name="BDI.Opcao" localSheetId="0" hidden="1">[27]DADOS!$F$18</definedName>
    <definedName name="BDI.Opcao" hidden="1">#REF!</definedName>
    <definedName name="BDI.TipoObra" localSheetId="0" hidden="1">[27]BDI!$A$138:$A$146</definedName>
    <definedName name="BDI.TipoObra" hidden="1">#REF!</definedName>
    <definedName name="BDI_7">#N/A</definedName>
    <definedName name="BDI_8">#N/A</definedName>
    <definedName name="BG" localSheetId="0">#REF!</definedName>
    <definedName name="BG" localSheetId="8">#REF!</definedName>
    <definedName name="BG">#REF!</definedName>
    <definedName name="BGU" localSheetId="0">#REF!</definedName>
    <definedName name="BGU" localSheetId="8">#REF!</definedName>
    <definedName name="BGU">#REF!</definedName>
    <definedName name="Bloco" localSheetId="0" hidden="1">#REF!</definedName>
    <definedName name="Bloco" localSheetId="8" hidden="1">#REF!</definedName>
    <definedName name="Bloco" hidden="1">#REF!</definedName>
    <definedName name="Bloco2" localSheetId="0" hidden="1">#REF!</definedName>
    <definedName name="Bloco2" hidden="1">#REF!</definedName>
    <definedName name="BOLETIM" localSheetId="0">#REF!</definedName>
    <definedName name="BOLETIM">#REF!</definedName>
    <definedName name="BR" localSheetId="0">[11]INDICES!$C$126</definedName>
    <definedName name="BR" localSheetId="8">[11]INDICES!$C$126</definedName>
    <definedName name="BR">#REF!</definedName>
    <definedName name="BRITA" localSheetId="0">#REF!</definedName>
    <definedName name="BRITA">#REF!</definedName>
    <definedName name="BRITAREM" localSheetId="0">[13]Serviços!$G$12</definedName>
    <definedName name="BRITAREM" localSheetId="8">[13]Serviços!$G$12</definedName>
    <definedName name="BRITAREM">#REF!</definedName>
    <definedName name="BSCC" localSheetId="0">'[5]F. MEDIÇAO'!#REF!</definedName>
    <definedName name="BSCC" localSheetId="8">'[5]F. MEDIÇAO'!#REF!</definedName>
    <definedName name="BSCC">#REF!</definedName>
    <definedName name="ca" localSheetId="0">'[14]Fresagem de Pista Ago-98'!#REF!</definedName>
    <definedName name="ca" localSheetId="8">'[14]Fresagem de Pista Ago-98'!#REF!</definedName>
    <definedName name="ca">#REF!</definedName>
    <definedName name="CadIns" localSheetId="0" hidden="1">#REF!</definedName>
    <definedName name="CadIns" localSheetId="8" hidden="1">#REF!</definedName>
    <definedName name="CadIns" hidden="1">#REF!</definedName>
    <definedName name="CadSrv" localSheetId="0" hidden="1">#REF!</definedName>
    <definedName name="CadSrv" hidden="1">#REF!</definedName>
    <definedName name="CAIAÇÃO" localSheetId="0">#REF!</definedName>
    <definedName name="CAIAÇÃO">#REF!</definedName>
    <definedName name="CAMINHAO" localSheetId="0">[13]Serviços!$G$63</definedName>
    <definedName name="CAMINHAO" localSheetId="8">[13]Serviços!$G$63</definedName>
    <definedName name="CAMINHAO">#REF!</definedName>
    <definedName name="CANTEIRO" localSheetId="0">'[20]Inst. de Canteiro'!$H$65</definedName>
    <definedName name="CANTEIRO" localSheetId="8">'[21]Inst. de Canteiro'!$H$65</definedName>
    <definedName name="CANTEIRO">#REF!</definedName>
    <definedName name="CAPASELANTE" localSheetId="0">#REF!</definedName>
    <definedName name="CAPASELANTE">#REF!</definedName>
    <definedName name="CAPINA" localSheetId="0">#REF!</definedName>
    <definedName name="CAPINA">#REF!</definedName>
    <definedName name="CARRO" localSheetId="0">[13]Serviços!$G$59</definedName>
    <definedName name="CARRO" localSheetId="8">[13]Serviços!$G$59</definedName>
    <definedName name="CARRO">#REF!</definedName>
    <definedName name="CBU" localSheetId="0">#REF!</definedName>
    <definedName name="CBU" localSheetId="8">#REF!</definedName>
    <definedName name="CBU">#REF!</definedName>
    <definedName name="CBUII" localSheetId="0">#REF!</definedName>
    <definedName name="CBUII">#REF!</definedName>
    <definedName name="CBUQ" localSheetId="0">'[20]5 S 02 540 71'!$H$65</definedName>
    <definedName name="CBUQ" localSheetId="8">'[21]5 S 02 540 71'!$H$65</definedName>
    <definedName name="CBUQ">#REF!</definedName>
    <definedName name="CBUQB" localSheetId="0">#REF!</definedName>
    <definedName name="CBUQB" localSheetId="8">#REF!</definedName>
    <definedName name="CBUQB">#REF!</definedName>
    <definedName name="CBUQc" localSheetId="0">#REF!</definedName>
    <definedName name="CBUQc">#REF!</definedName>
    <definedName name="CBUQFINA" localSheetId="0">'[20]CBUQ Sem codigo'!$H$65</definedName>
    <definedName name="CBUQFINA" localSheetId="8">'[21]CBUQ Sem codigo'!$H$65</definedName>
    <definedName name="CBUQFINA">#REF!</definedName>
    <definedName name="CCCCCCCCCCC" localSheetId="0">'SERVIÇOS PRELIMINARES'!CCCCCCCCCCC</definedName>
    <definedName name="CCCCCCCCCCC" localSheetId="8">SINALIZAÇÃO!CCCCCCCCCCC</definedName>
    <definedName name="CCCCCCCCCCC">#N/A</definedName>
    <definedName name="cch" hidden="1">#N/A</definedName>
    <definedName name="CCONST" localSheetId="0">[20]SINAPI!$H$65</definedName>
    <definedName name="CCONST" localSheetId="8">[21]SINAPI!$H$65</definedName>
    <definedName name="CCONST">#REF!</definedName>
    <definedName name="CD" localSheetId="0">[13]Serviços!$G$30</definedName>
    <definedName name="CD" localSheetId="8">[13]Serviços!$G$30</definedName>
    <definedName name="CD">#REF!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ELSO" localSheetId="0">'SERVIÇOS PRELIMINARES'!CELSO</definedName>
    <definedName name="CELSO" localSheetId="8">SINALIZAÇÃO!CELSO</definedName>
    <definedName name="CELSO">#N/A</definedName>
    <definedName name="CÉLULA" localSheetId="0">#REF!</definedName>
    <definedName name="CÉLULA" localSheetId="8">#REF!</definedName>
    <definedName name="CÉLULA">#REF!</definedName>
    <definedName name="Chave" localSheetId="0" hidden="1">#REF!</definedName>
    <definedName name="Chave" localSheetId="8" hidden="1">#REF!</definedName>
    <definedName name="Chave" hidden="1">#REF!</definedName>
    <definedName name="Chave1" localSheetId="0" hidden="1">#REF!</definedName>
    <definedName name="Chave1" localSheetId="8" hidden="1">#REF!</definedName>
    <definedName name="Chave1" hidden="1">#REF!</definedName>
    <definedName name="CIMENTO" localSheetId="0">#REF!</definedName>
    <definedName name="CIMENTO">#REF!</definedName>
    <definedName name="Clas" localSheetId="0" hidden="1">MAX(LEN(#REF!))</definedName>
    <definedName name="Clas" hidden="1">MAX(LEN(#REF!))</definedName>
    <definedName name="Cliente">""</definedName>
    <definedName name="Cls" hidden="1">#N/A</definedName>
    <definedName name="CM.30" localSheetId="0">#REF!</definedName>
    <definedName name="CM.30" localSheetId="8">#REF!</definedName>
    <definedName name="CM.30">#REF!</definedName>
    <definedName name="Cod" localSheetId="0" hidden="1">#REF!</definedName>
    <definedName name="Cod" localSheetId="8" hidden="1">#REF!</definedName>
    <definedName name="Cod" hidden="1">#REF!</definedName>
    <definedName name="Cód." localSheetId="0">'[28]TPU-MARÇO_2002'!$B$2:$B$1965</definedName>
    <definedName name="Cód." localSheetId="8">'[29]TPU-MARÇO_2002'!$B$2:$B$1965</definedName>
    <definedName name="Cód.">#REF!</definedName>
    <definedName name="cod.1" localSheetId="0">#REF!</definedName>
    <definedName name="cod.1" localSheetId="8">#REF!</definedName>
    <definedName name="cod.1">#REF!</definedName>
    <definedName name="cod.2" localSheetId="0">#REF!</definedName>
    <definedName name="cod.2">#REF!</definedName>
    <definedName name="Cód.3" localSheetId="0">#REF!</definedName>
    <definedName name="Cód.3">#REF!</definedName>
    <definedName name="Cód.4" localSheetId="0">'[28]TPU-MARÇO_2002'!$D$2:$D$1965</definedName>
    <definedName name="Cód.4" localSheetId="8">'[29]TPU-MARÇO_2002'!$D$2:$D$1965</definedName>
    <definedName name="Cód.4">#REF!</definedName>
    <definedName name="Cód.Equip." localSheetId="0">#REF!</definedName>
    <definedName name="Cód.Equip." localSheetId="8">#REF!</definedName>
    <definedName name="Cód.Equip.">#REF!</definedName>
    <definedName name="Cód.SER" localSheetId="0">'[28]TPU-MARÇO_2002'!$H$2:$H$20</definedName>
    <definedName name="Cód.SER" localSheetId="8">'[29]TPU-MARÇO_2002'!$H$2:$H$20</definedName>
    <definedName name="Cód.SER">#REF!</definedName>
    <definedName name="Cód.serv." localSheetId="0">#REF!</definedName>
    <definedName name="Cód.serv." localSheetId="8">#REF!</definedName>
    <definedName name="Cód.serv.">#REF!</definedName>
    <definedName name="Codigo" localSheetId="0" hidden="1">#REF!</definedName>
    <definedName name="Codigo" hidden="1">#REF!</definedName>
    <definedName name="Coluna" localSheetId="0" hidden="1">#REF!</definedName>
    <definedName name="Coluna" hidden="1">#REF!</definedName>
    <definedName name="comp" localSheetId="0">#REF!</definedName>
    <definedName name="comp">#REF!</definedName>
    <definedName name="CONCIM" localSheetId="0">[11]SERVIÇOS!#REF!</definedName>
    <definedName name="CONCIM" localSheetId="8">[11]SERVIÇOS!#REF!</definedName>
    <definedName name="CONCIM">#REF!</definedName>
    <definedName name="CONCR" localSheetId="0">[13]Serviços!$G$17</definedName>
    <definedName name="CONCR" localSheetId="8">[13]Serviços!$G$17</definedName>
    <definedName name="CONCR">#REF!</definedName>
    <definedName name="CONCRETO" localSheetId="0">#REF!</definedName>
    <definedName name="CONCRETO">#REF!</definedName>
    <definedName name="CONSERVA1" localSheetId="0">'[20]Q15-Manut-1° Ano'!$F$23</definedName>
    <definedName name="CONSERVA1" localSheetId="8">'[21]Q15-Manut-1° Ano'!$F$23</definedName>
    <definedName name="CONSERVA1">#REF!</definedName>
    <definedName name="CONSERVA2" localSheetId="0">'[20]Q15-Manut-2° Ano'!$F$22</definedName>
    <definedName name="CONSERVA2" localSheetId="8">'[21]Q15-Manut-2° Ano'!$F$22</definedName>
    <definedName name="CONSERVA2">#REF!</definedName>
    <definedName name="consumo.2" localSheetId="0">#REF!</definedName>
    <definedName name="consumo.2" localSheetId="8">#REF!</definedName>
    <definedName name="consumo.2">#REF!</definedName>
    <definedName name="CONTRATO" localSheetId="0">[7]DADOS!$C$3</definedName>
    <definedName name="CONTRATO" localSheetId="8">[7]DADOS!$C$3</definedName>
    <definedName name="CONTRATO">#REF!</definedName>
    <definedName name="correção" localSheetId="0">[5]correção!$I$26</definedName>
    <definedName name="correção" localSheetId="8">[5]correção!$I$26</definedName>
    <definedName name="correção">#REF!</definedName>
    <definedName name="CpuAux" localSheetId="0" hidden="1">#REF!</definedName>
    <definedName name="CpuAux" localSheetId="8" hidden="1">#REF!</definedName>
    <definedName name="CpuAux" hidden="1">#REF!</definedName>
    <definedName name="CPUs" localSheetId="0" hidden="1">#REF!</definedName>
    <definedName name="CPUs" hidden="1">#REF!</definedName>
    <definedName name="CRC" localSheetId="0">[11]SERVIÇOS!#REF!</definedName>
    <definedName name="CRC" localSheetId="8">[11]SERVIÇOS!#REF!</definedName>
    <definedName name="CRC">#REF!</definedName>
    <definedName name="CRIT" localSheetId="0" hidden="1">#REF!</definedName>
    <definedName name="CRIT" localSheetId="8" hidden="1">#REF!</definedName>
    <definedName name="CRIT" hidden="1">#REF!</definedName>
    <definedName name="Criteria" localSheetId="0">#REF!</definedName>
    <definedName name="Criteria">#REF!</definedName>
    <definedName name="_xlnm.Criteria" localSheetId="0">#REF!</definedName>
    <definedName name="_xlnm.Criteria">#REF!</definedName>
    <definedName name="Cronograma" localSheetId="0">[30]APONT!$B$5:$G$426</definedName>
    <definedName name="Cronograma" localSheetId="8">[30]APONT!$B$5:$G$426</definedName>
    <definedName name="Cronograma">#REF!</definedName>
    <definedName name="CSA" localSheetId="0">[11]SERVIÇOS!#REF!</definedName>
    <definedName name="CSA" localSheetId="8">[11]SERVIÇOS!#REF!</definedName>
    <definedName name="CSA">#REF!</definedName>
    <definedName name="CUN" localSheetId="0">#REF!</definedName>
    <definedName name="CUN" localSheetId="8">#REF!</definedName>
    <definedName name="CUN">#REF!</definedName>
    <definedName name="CunEq" localSheetId="0" hidden="1">SUM(IF(#REF! =#REF!,(#REF!)*(#REF!="EQ")))</definedName>
    <definedName name="CunEq" localSheetId="8" hidden="1">SUM(IF(#REF! =#REF!,(#REF!)*(#REF!="EQ")))</definedName>
    <definedName name="CunEq" hidden="1">SUM(IF(#REF! =#REF!,(#REF!)*(#REF!="EQ")))</definedName>
    <definedName name="CunMo" localSheetId="0" hidden="1">SUM(IF(#REF! =#REF!,(#REF!)*(#REF!="MO")))</definedName>
    <definedName name="CunMo" localSheetId="8" hidden="1">SUM(IF(#REF! =#REF!,(#REF!)*(#REF!="MO")))</definedName>
    <definedName name="CunMo" hidden="1">SUM(IF(#REF! =#REF!,(#REF!)*(#REF!="MO")))</definedName>
    <definedName name="CunMp" localSheetId="0" hidden="1">SUM(IF(#REF! =#REF!,(#REF!)*(#REF!="MP")))</definedName>
    <definedName name="CunMp" localSheetId="8" hidden="1">SUM(IF(#REF! =#REF!,(#REF!)*(#REF!="MP")))</definedName>
    <definedName name="CunMp" hidden="1">SUM(IF(#REF! =#REF!,(#REF!)*(#REF!="MP")))</definedName>
    <definedName name="cx" localSheetId="0">'[14]Fresagem de Pista Ago-98'!#REF!</definedName>
    <definedName name="cx" localSheetId="8">'[14]Fresagem de Pista Ago-98'!#REF!</definedName>
    <definedName name="cx">#REF!</definedName>
    <definedName name="d" localSheetId="0">#REF!</definedName>
    <definedName name="d">#REF!</definedName>
    <definedName name="dadinho" localSheetId="0">#REF!</definedName>
    <definedName name="dadinho">#REF!</definedName>
    <definedName name="DADOS" localSheetId="0">[10]DADOS!$A$1:$M$625</definedName>
    <definedName name="DADOS" localSheetId="8">[10]DADOS!$A$1:$M$625</definedName>
    <definedName name="DADOS">#REF!</definedName>
    <definedName name="dal" localSheetId="0">'[14]Fresagem de Pista Ago-98'!#REF!</definedName>
    <definedName name="dal" localSheetId="8">'[14]Fresagem de Pista Ago-98'!#REF!</definedName>
    <definedName name="dal">#REF!</definedName>
    <definedName name="DAR" localSheetId="0">'[20]2 S 04 940 02'!$H$65</definedName>
    <definedName name="DAR" localSheetId="8">'[21]2 S 04 940 02'!$H$65</definedName>
    <definedName name="DAR">#REF!</definedName>
    <definedName name="DATA" localSheetId="0">'[14]Fresagem de Pista Ago-98'!#REF!</definedName>
    <definedName name="DATA" localSheetId="8">'[14]Fresagem de Pista Ago-98'!#REF!</definedName>
    <definedName name="DATA">#REF!</definedName>
    <definedName name="DATA_AT" localSheetId="0">[7]DADOS!$C$29</definedName>
    <definedName name="DATA_AT" localSheetId="8">[7]DADOS!$C$29</definedName>
    <definedName name="DATA_AT">#REF!</definedName>
    <definedName name="Data_Final" localSheetId="0">#REF!</definedName>
    <definedName name="Data_Final" localSheetId="8">#REF!</definedName>
    <definedName name="Data_Final">#REF!</definedName>
    <definedName name="Data_Início" localSheetId="0">#REF!</definedName>
    <definedName name="Data_Início">#REF!</definedName>
    <definedName name="DATA_M" localSheetId="0">[7]DADOS!$C$23</definedName>
    <definedName name="DATA_M" localSheetId="8">[7]DADOS!$C$23</definedName>
    <definedName name="DATA_M">#REF!</definedName>
    <definedName name="DATA_NF" localSheetId="0">[7]DADOS!$C$25</definedName>
    <definedName name="DATA_NF" localSheetId="8">[7]DADOS!$C$25</definedName>
    <definedName name="DATA_NF">#REF!</definedName>
    <definedName name="data1" localSheetId="0">[31]TRAÇOS!$A$40</definedName>
    <definedName name="data1" localSheetId="8">[31]TRAÇOS!$A$40</definedName>
    <definedName name="data1">#REF!</definedName>
    <definedName name="Database" localSheetId="0">#REF!</definedName>
    <definedName name="Database">#REF!</definedName>
    <definedName name="DATAMEDIÇÃO" localSheetId="0">'[5]F. MEDIÇAO'!$C$144</definedName>
    <definedName name="DATAMEDIÇÃO" localSheetId="8">'[5]F. MEDIÇAO'!$C$144</definedName>
    <definedName name="DATAMEDIÇÃO">#REF!</definedName>
    <definedName name="DB" localSheetId="0">[13]Serviços!$G$37</definedName>
    <definedName name="DB" localSheetId="8">[13]Serviços!$G$37</definedName>
    <definedName name="DB">#REF!</definedName>
    <definedName name="DD" localSheetId="0">#REF!</definedName>
    <definedName name="DD">#REF!</definedName>
    <definedName name="DDDD" localSheetId="0">[4]COMPOS1!#REF!</definedName>
    <definedName name="DDDD" localSheetId="8">[4]COMPOS1!#REF!</definedName>
    <definedName name="DDDD">#REF!</definedName>
    <definedName name="dddddddd" localSheetId="0">#REF!</definedName>
    <definedName name="dddddddd" localSheetId="8">#REF!</definedName>
    <definedName name="dddddddd">#REF!</definedName>
    <definedName name="DE_km" localSheetId="0">'[14]Fresagem de Pista Ago-98'!#REF!</definedName>
    <definedName name="DE_km" localSheetId="8">'[14]Fresagem de Pista Ago-98'!#REF!</definedName>
    <definedName name="DE_km">#REF!</definedName>
    <definedName name="Declividade" localSheetId="0">'[32]Dimensionamento de Calhas Circu'!$V$6:$V$8</definedName>
    <definedName name="Declividade" localSheetId="8">'[32]Dimensionamento de Calhas Circu'!$V$6:$V$8</definedName>
    <definedName name="Declividade">#REF!</definedName>
    <definedName name="dedss" localSheetId="0">'[5]F. MEDIÇAO'!#REF!</definedName>
    <definedName name="dedss" localSheetId="8">'[5]F. MEDIÇAO'!#REF!</definedName>
    <definedName name="dedss">#REF!</definedName>
    <definedName name="DEMONSTRATIVO_DO_RESULTADO_GERENCIAL___DGR" localSheetId="0">#REF!</definedName>
    <definedName name="DEMONSTRATIVO_DO_RESULTADO_GERENCIAL___DGR">#REF!</definedName>
    <definedName name="DER" localSheetId="0">'[28]TPU-MARÇO_2002'!$E$2:$E$1965</definedName>
    <definedName name="DER" localSheetId="8">'[29]TPU-MARÇO_2002'!$E$2:$E$1965</definedName>
    <definedName name="DER">#REF!</definedName>
    <definedName name="des" localSheetId="0">#REF!</definedName>
    <definedName name="des">#REF!</definedName>
    <definedName name="DescAux" hidden="1">#N/A</definedName>
    <definedName name="descricao" localSheetId="0">#REF!</definedName>
    <definedName name="descricao" localSheetId="8">#REF!</definedName>
    <definedName name="descricao">#REF!</definedName>
    <definedName name="Desma" localSheetId="0">#REF!</definedName>
    <definedName name="Desma" localSheetId="8">#REF!</definedName>
    <definedName name="Desma">#REF!</definedName>
    <definedName name="DESOBBUE" localSheetId="0">#REF!</definedName>
    <definedName name="DESOBBUE" localSheetId="8">#REF!</definedName>
    <definedName name="DESOBBUE">#REF!</definedName>
    <definedName name="DESONERACAO" localSheetId="0" hidden="1">IF(OR('SERVIÇOS PRELIMINARES'!Import.Desoneracao="DESONERADO",'SERVIÇOS PRELIMINARES'!Import.Desoneracao="SIM"),"SIM","NÃO")</definedName>
    <definedName name="DESONERACAO" hidden="1">IF(OR(Import.Desoneracao="DESONERADO",Import.Desoneracao="SIM"),"SIM","NÃO")</definedName>
    <definedName name="DESTOC15" localSheetId="0">[13]Serviços!$G$51</definedName>
    <definedName name="DESTOC15" localSheetId="8">[13]Serviços!$G$51</definedName>
    <definedName name="DESTOC15">#REF!</definedName>
    <definedName name="DESTOC30" localSheetId="0">[13]Serviços!$G$52</definedName>
    <definedName name="DESTOC30" localSheetId="8">[13]Serviços!$G$52</definedName>
    <definedName name="DESTOC30">#REF!</definedName>
    <definedName name="DGA" localSheetId="0">'[19]PRO-08'!#REF!</definedName>
    <definedName name="DGA" localSheetId="8">'[19]PRO-08'!#REF!</definedName>
    <definedName name="DGA">#REF!</definedName>
    <definedName name="dghdfhsdf" localSheetId="0">[3]SID_NI_5!#REF!</definedName>
    <definedName name="dghdfhsdf" localSheetId="8">[3]SID_NI_5!#REF!</definedName>
    <definedName name="dghdfhsdf">#REF!</definedName>
    <definedName name="dghzdfhsd" localSheetId="0" hidden="1">{#N/A,#N/A,FALSE,"Pla_Preço";#N/A,#N/A,FALSE,"Crono"}</definedName>
    <definedName name="dghzdfhsd" localSheetId="8" hidden="1">{#N/A,#N/A,FALSE,"Pla_Preço";#N/A,#N/A,FALSE,"Crono"}</definedName>
    <definedName name="dghzdfhsd" hidden="1">{#N/A,#N/A,FALSE,"Pla_Preço";#N/A,#N/A,FALSE,"Crono"}</definedName>
    <definedName name="DIE" localSheetId="0">[31]SERV!$E$82</definedName>
    <definedName name="DIE" localSheetId="8">[31]SERV!$E$82</definedName>
    <definedName name="DIE">#REF!</definedName>
    <definedName name="DIGITAL" localSheetId="0">'SERVIÇOS PRELIMINARES'!DIGITAL</definedName>
    <definedName name="DIGITAL" localSheetId="8">SINALIZAÇÃO!DIGITAL</definedName>
    <definedName name="DIGITAL">#N/A</definedName>
    <definedName name="DISTAU" localSheetId="0">[20]DMT!$C$13</definedName>
    <definedName name="DISTAU" localSheetId="8">[21]DMT!$C$13</definedName>
    <definedName name="DISTAU">#REF!</definedName>
    <definedName name="DISTBP" localSheetId="0">[20]DMT!$C$15</definedName>
    <definedName name="DISTBP" localSheetId="8">[21]DMT!$C$15</definedName>
    <definedName name="DISTBP">#REF!</definedName>
    <definedName name="DISTBU" localSheetId="0">[20]DMT!$C$14</definedName>
    <definedName name="DISTBU" localSheetId="8">[21]DMT!$C$14</definedName>
    <definedName name="DISTBU">#REF!</definedName>
    <definedName name="DISTCIM" localSheetId="0">[20]DMT!$C$23</definedName>
    <definedName name="DISTCIM" localSheetId="8">[21]DMT!$C$23</definedName>
    <definedName name="DISTCIM">#REF!</definedName>
    <definedName name="DISTFILLER" localSheetId="0">[20]DMT!$C$20</definedName>
    <definedName name="DISTFILLER" localSheetId="8">[21]DMT!$C$20</definedName>
    <definedName name="DISTFILLER">#REF!</definedName>
    <definedName name="DISTFRESADO" localSheetId="0">[20]DMT!$C$21</definedName>
    <definedName name="DISTFRESADO" localSheetId="8">[21]DMT!$C$21</definedName>
    <definedName name="DISTFRESADO">#REF!</definedName>
    <definedName name="DISTMASSA" localSheetId="0">[20]DMT!$C$18</definedName>
    <definedName name="DISTMASSA" localSheetId="8">[21]DMT!$C$18</definedName>
    <definedName name="DISTMASSA">#REF!</definedName>
    <definedName name="DISTSOLO" localSheetId="0">[20]DMT!$C$22</definedName>
    <definedName name="DISTSOLO" localSheetId="8">[21]DMT!$C$22</definedName>
    <definedName name="DISTSOLO">#REF!</definedName>
    <definedName name="DJ" localSheetId="0">#REF!</definedName>
    <definedName name="DJ" localSheetId="8">#REF!</definedName>
    <definedName name="DJ">#REF!</definedName>
    <definedName name="DMT_ADUELAS" localSheetId="0">[33]GALERIA!$C$13</definedName>
    <definedName name="DMT_ADUELAS" localSheetId="8">[34]GALERIA!$C$13</definedName>
    <definedName name="DMT_ADUELAS">#REF!</definedName>
    <definedName name="DMT_ARGILA" localSheetId="0">[33]DMT!$G$11</definedName>
    <definedName name="DMT_ARGILA" localSheetId="8">[34]DMT!$G$11</definedName>
    <definedName name="DMT_ARGILA">#REF!</definedName>
    <definedName name="DMT_BASE" localSheetId="0">[33]DMT!$G$7</definedName>
    <definedName name="DMT_BASE" localSheetId="8">[34]DMT!$G$7</definedName>
    <definedName name="DMT_BASE">#REF!</definedName>
    <definedName name="DMT_BF" localSheetId="0">[33]DMT!$G$6</definedName>
    <definedName name="DMT_BF" localSheetId="8">[34]DMT!$G$6</definedName>
    <definedName name="DMT_BF">#REF!</definedName>
    <definedName name="DMT_CBUQ" localSheetId="0">[33]DMT!$G$12</definedName>
    <definedName name="DMT_CBUQ" localSheetId="8">[34]DMT!$G$12</definedName>
    <definedName name="DMT_CBUQ">#REF!</definedName>
    <definedName name="DMT_CM30" localSheetId="0">[33]DMT!$G$8</definedName>
    <definedName name="DMT_CM30" localSheetId="8">[34]DMT!$G$8</definedName>
    <definedName name="DMT_CM30">#REF!</definedName>
    <definedName name="DMT_PEDREIRA" localSheetId="0">[33]DMT!$G$5</definedName>
    <definedName name="DMT_PEDREIRA" localSheetId="8">[34]DMT!$G$5</definedName>
    <definedName name="DMT_PEDREIRA">#REF!</definedName>
    <definedName name="DMT_PISO" localSheetId="0">[33]DMT!$G$9</definedName>
    <definedName name="DMT_PISO" localSheetId="8">[34]DMT!$G$9</definedName>
    <definedName name="DMT_PISO">#REF!</definedName>
    <definedName name="DMT_TUBOS" localSheetId="0">[33]DMT!$G$10</definedName>
    <definedName name="DMT_TUBOS" localSheetId="8">[34]DMT!$G$10</definedName>
    <definedName name="DMT_TUBOS">#REF!</definedName>
    <definedName name="dre" localSheetId="0">[3]SID_NI_5!#REF!</definedName>
    <definedName name="dre" localSheetId="8">[3]SID_NI_5!#REF!</definedName>
    <definedName name="dre">#REF!</definedName>
    <definedName name="drenae" localSheetId="0">#REF!</definedName>
    <definedName name="drenae" localSheetId="8">#REF!</definedName>
    <definedName name="drenae">#REF!</definedName>
    <definedName name="Dreno1" localSheetId="0">'[6]F. MEDIÇAO'!#REF!</definedName>
    <definedName name="Dreno1" localSheetId="8">'[6]F. MEDIÇAO'!#REF!</definedName>
    <definedName name="Dreno1">#REF!</definedName>
    <definedName name="DSASDSA" localSheetId="0">[35]!PassaExtenso</definedName>
    <definedName name="DSASDSA" localSheetId="8">[35]!PassaExtenso</definedName>
    <definedName name="DSASDSA">#REF!</definedName>
    <definedName name="Dsc">#N/A</definedName>
    <definedName name="dsghnfxgvnjxf" localSheetId="0">#REF!</definedName>
    <definedName name="dsghnfxgvnjxf" localSheetId="8">#REF!</definedName>
    <definedName name="dsghnfxgvnjxf">#REF!</definedName>
    <definedName name="dsgjhxgn" localSheetId="0" hidden="1">{#N/A,#N/A,FALSE,"Pla_Preço";#N/A,#N/A,FALSE,"Crono"}</definedName>
    <definedName name="dsgjhxgn" localSheetId="8" hidden="1">{#N/A,#N/A,FALSE,"Pla_Preço";#N/A,#N/A,FALSE,"Crono"}</definedName>
    <definedName name="dsgjhxgn" hidden="1">{#N/A,#N/A,FALSE,"Pla_Preço";#N/A,#N/A,FALSE,"Crono"}</definedName>
    <definedName name="dsgsd" localSheetId="0">[3]SID_NI_5!#REF!</definedName>
    <definedName name="dsgsd" localSheetId="8">[3]SID_NI_5!#REF!</definedName>
    <definedName name="dsgsd">#REF!</definedName>
    <definedName name="E" localSheetId="0" hidden="1">#REF!</definedName>
    <definedName name="E" localSheetId="8" hidden="1">#REF!</definedName>
    <definedName name="E" hidden="1">#REF!</definedName>
    <definedName name="e__cm" localSheetId="0">'[14]Fresagem de Pista Ago-98'!#REF!</definedName>
    <definedName name="e__cm" localSheetId="8">'[14]Fresagem de Pista Ago-98'!#REF!</definedName>
    <definedName name="e__cm">#REF!</definedName>
    <definedName name="ECJ" localSheetId="0">#REF!</definedName>
    <definedName name="ECJ" localSheetId="8">#REF!</definedName>
    <definedName name="ECJ">#REF!</definedName>
    <definedName name="edit" localSheetId="0">[31]TRAÇOS!$A$23</definedName>
    <definedName name="edit" localSheetId="8">[31]TRAÇOS!$A$23</definedName>
    <definedName name="edit">#REF!</definedName>
    <definedName name="EDITAL" localSheetId="0">[31]TRAÇOS!$A$6</definedName>
    <definedName name="EDITAL" localSheetId="8">[31]TRAÇOS!$A$6</definedName>
    <definedName name="EDITAL">#REF!</definedName>
    <definedName name="EEEE" localSheetId="0">#REF!</definedName>
    <definedName name="EEEE">#REF!</definedName>
    <definedName name="EJ" localSheetId="0">#REF!</definedName>
    <definedName name="EJ">#REF!</definedName>
    <definedName name="EmpAux">""</definedName>
    <definedName name="Empr" localSheetId="0">#REF!</definedName>
    <definedName name="Empr">#REF!</definedName>
    <definedName name="EMPRESA" localSheetId="0">[20]DADOS!$B$11</definedName>
    <definedName name="EMPRESA" localSheetId="8">[21]DADOS!$B$11</definedName>
    <definedName name="EMPRESA">#REF!</definedName>
    <definedName name="emprestimo" localSheetId="0">'[22]Vínculo (2)'!$Y$13</definedName>
    <definedName name="emprestimo" localSheetId="8">'[23]Vínculo (2)'!$Y$13</definedName>
    <definedName name="emprestimo">#REF!</definedName>
    <definedName name="ENC" localSheetId="0">#REF!</definedName>
    <definedName name="ENC" localSheetId="8">#REF!</definedName>
    <definedName name="ENC">#REF!</definedName>
    <definedName name="ENCARREGADO" localSheetId="0">[13]Serviços!$G$60</definedName>
    <definedName name="ENCARREGADO" localSheetId="8">[13]Serviços!$G$60</definedName>
    <definedName name="ENCARREGADO">#REF!</definedName>
    <definedName name="ENG" localSheetId="0">[20]DADOS!$B$12</definedName>
    <definedName name="ENG" localSheetId="8">[21]DADOS!$B$12</definedName>
    <definedName name="ENG">#REF!</definedName>
    <definedName name="ENROCAMENTO" localSheetId="0">#REF!</definedName>
    <definedName name="ENROCAMENTO">#REF!</definedName>
    <definedName name="ENROCAMENTOJOGADA" localSheetId="0">#REF!</definedName>
    <definedName name="ENROCAMENTOJOGADA">#REF!</definedName>
    <definedName name="EPA" localSheetId="0">[11]SERVIÇOS!#REF!</definedName>
    <definedName name="EPA" localSheetId="8">[11]SERVIÇOS!#REF!</definedName>
    <definedName name="EPA">#REF!</definedName>
    <definedName name="EPJ" localSheetId="0">[11]SERVIÇOS!#REF!</definedName>
    <definedName name="EPJ" localSheetId="8">[11]SERVIÇOS!#REF!</definedName>
    <definedName name="EPJ">#REF!</definedName>
    <definedName name="EQ" localSheetId="0" hidden="1">#REF!</definedName>
    <definedName name="EQ" localSheetId="8" hidden="1">#REF!</definedName>
    <definedName name="EQ" hidden="1">#REF!</definedName>
    <definedName name="EQUIP" localSheetId="0">[31]EQUIPMO!$B$11</definedName>
    <definedName name="EQUIP" localSheetId="8">[31]EQUIPMO!$B$11</definedName>
    <definedName name="EQUIP">#REF!</definedName>
    <definedName name="ES" localSheetId="0">#REF!</definedName>
    <definedName name="ES" localSheetId="8">#REF!</definedName>
    <definedName name="ES">#REF!</definedName>
    <definedName name="ESC1CAT" localSheetId="0">[13]Serviços!$G$21</definedName>
    <definedName name="ESC1CAT" localSheetId="8">[13]Serviços!$G$21</definedName>
    <definedName name="ESC1CAT">#REF!</definedName>
    <definedName name="ESCAVAÇÃO" localSheetId="0">#REF!</definedName>
    <definedName name="ESCAVAÇÃO">#REF!</definedName>
    <definedName name="Eu" localSheetId="0">#REF!</definedName>
    <definedName name="Eu">#REF!</definedName>
    <definedName name="EX" localSheetId="0">#REF!</definedName>
    <definedName name="EX">#REF!</definedName>
    <definedName name="EXA" localSheetId="0">'[19]PRO-08'!#REF!</definedName>
    <definedName name="EXA" localSheetId="8">'[19]PRO-08'!#REF!</definedName>
    <definedName name="EXA">#REF!</definedName>
    <definedName name="Excel_BuiltIn_Print_Area_2" localSheetId="0">#REF!</definedName>
    <definedName name="Excel_BuiltIn_Print_Area_2" localSheetId="8">#REF!</definedName>
    <definedName name="Excel_BuiltIn_Print_Area_2">#REF!</definedName>
    <definedName name="EXT" localSheetId="0">[11]INDICES!$C$129</definedName>
    <definedName name="EXT" localSheetId="8">[11]INDICES!$C$129</definedName>
    <definedName name="EXT">#REF!</definedName>
    <definedName name="EXT__m" localSheetId="0">'[14]Fresagem de Pista Ago-98'!#REF!</definedName>
    <definedName name="EXT__m" localSheetId="8">'[14]Fresagem de Pista Ago-98'!#REF!</definedName>
    <definedName name="EXT__m">#REF!</definedName>
    <definedName name="extenção" localSheetId="0">#REF!</definedName>
    <definedName name="extenção">#REF!</definedName>
    <definedName name="EXTENSÃO" localSheetId="0">[7]DADOS!$C$16</definedName>
    <definedName name="EXTENSÃO" localSheetId="8">[7]DADOS!$C$16</definedName>
    <definedName name="EXTENSÃO">#REF!</definedName>
    <definedName name="Extenso" localSheetId="0">'SERVIÇOS PRELIMINARES'!Extenso</definedName>
    <definedName name="Extenso" localSheetId="8">SINALIZAÇÃO!Extenso</definedName>
    <definedName name="Extenso">#N/A</definedName>
    <definedName name="Extract" localSheetId="0">'[10]DESEMP AN'!$B$36:$H$36</definedName>
    <definedName name="Extract" localSheetId="8">'[10]DESEMP AN'!$B$36:$H$36</definedName>
    <definedName name="Extract">#REF!</definedName>
    <definedName name="f" localSheetId="0">'[14]Fresagem de Pista Ago-98'!#REF!</definedName>
    <definedName name="f" localSheetId="8">'[14]Fresagem de Pista Ago-98'!#REF!</definedName>
    <definedName name="f">#REF!</definedName>
    <definedName name="fator" localSheetId="0">#REF!</definedName>
    <definedName name="fator" localSheetId="8">#REF!</definedName>
    <definedName name="fator">#REF!</definedName>
    <definedName name="FATOR1" localSheetId="0">'[28]TPU-MARÇO_2002'!$L$2:$L$20</definedName>
    <definedName name="FATOR1" localSheetId="8">'[29]TPU-MARÇO_2002'!$L$2:$L$20</definedName>
    <definedName name="FATOR1">#REF!</definedName>
    <definedName name="fc1a" localSheetId="0">'[19]PRO-08'!#REF!</definedName>
    <definedName name="fc1a" localSheetId="8">'[19]PRO-08'!#REF!</definedName>
    <definedName name="fc1a">#REF!</definedName>
    <definedName name="FC2A" localSheetId="0">'[19]PRO-08'!#REF!</definedName>
    <definedName name="FC2A" localSheetId="8">'[19]PRO-08'!#REF!</definedName>
    <definedName name="FC2A">#REF!</definedName>
    <definedName name="FC3A" localSheetId="0">'[19]PRO-08'!#REF!</definedName>
    <definedName name="FC3A" localSheetId="8">'[19]PRO-08'!#REF!</definedName>
    <definedName name="FC3A">#REF!</definedName>
    <definedName name="FDFDFSDF" localSheetId="0" hidden="1">#REF!</definedName>
    <definedName name="FDFDFSDF" localSheetId="8" hidden="1">#REF!</definedName>
    <definedName name="FDFDFSDF" hidden="1">#REF!</definedName>
    <definedName name="feriados" localSheetId="0">#REF!</definedName>
    <definedName name="feriados">#REF!</definedName>
    <definedName name="fhdfhsfd" localSheetId="0">[3]SID_NI_5!#REF!</definedName>
    <definedName name="fhdfhsfd" localSheetId="8">[3]SID_NI_5!#REF!</definedName>
    <definedName name="fhdfhsfd">#REF!</definedName>
    <definedName name="figura1">"Figura 1"</definedName>
    <definedName name="FIM" localSheetId="0">'[22]Vínculo (2)'!$Y$12</definedName>
    <definedName name="FIM" localSheetId="8">'[23]Vínculo (2)'!$Y$12</definedName>
    <definedName name="FIM">#REF!</definedName>
    <definedName name="FIRMA" localSheetId="0">[7]DADOS!$C$2</definedName>
    <definedName name="FIRMA" localSheetId="8">[7]DADOS!$C$2</definedName>
    <definedName name="FIRMA">#REF!</definedName>
    <definedName name="FIRMA2" localSheetId="0">[31]TRAÇOS!$A$11</definedName>
    <definedName name="FIRMA2" localSheetId="8">[31]TRAÇOS!$A$11</definedName>
    <definedName name="FIRMA2">#REF!</definedName>
    <definedName name="FORMA" localSheetId="0">#REF!</definedName>
    <definedName name="FORMA">#REF!</definedName>
    <definedName name="FRESAGEM" localSheetId="0">'[14]Fresagem de Pista Ago-98'!#REF!</definedName>
    <definedName name="FRESAGEM" localSheetId="8">'[14]Fresagem de Pista Ago-98'!#REF!</definedName>
    <definedName name="FRESAGEM">#REF!</definedName>
    <definedName name="G" localSheetId="0">#REF!</definedName>
    <definedName name="G">#REF!</definedName>
    <definedName name="GAS" localSheetId="0">[31]SERV!$E$81</definedName>
    <definedName name="GAS" localSheetId="8">[31]SERV!$E$81</definedName>
    <definedName name="GAS">#REF!</definedName>
    <definedName name="GEOVANI" localSheetId="0">#REF!</definedName>
    <definedName name="GEOVANI" localSheetId="8">#REF!</definedName>
    <definedName name="GEOVANI">#REF!</definedName>
    <definedName name="GEOVANI2" localSheetId="0">[36]PROJETO!#REF!</definedName>
    <definedName name="GEOVANI2" localSheetId="8">[36]PROJETO!#REF!</definedName>
    <definedName name="GEOVANI2">#REF!</definedName>
    <definedName name="GG" localSheetId="0">#REF!</definedName>
    <definedName name="GG" localSheetId="8">#REF!</definedName>
    <definedName name="GG">#REF!</definedName>
    <definedName name="ghgh" localSheetId="0">#REF!</definedName>
    <definedName name="ghgh">#REF!</definedName>
    <definedName name="GN" localSheetId="0">#REF!</definedName>
    <definedName name="GN">#REF!</definedName>
    <definedName name="GRADUADA" localSheetId="0">#REF!</definedName>
    <definedName name="GRADUADA">#REF!</definedName>
    <definedName name="GRAMA" localSheetId="0">#REF!</definedName>
    <definedName name="GRAMA">#REF!</definedName>
    <definedName name="GRAMADA" localSheetId="0">[13]Serviços!$G$47</definedName>
    <definedName name="GRAMADA" localSheetId="8">[13]Serviços!$G$47</definedName>
    <definedName name="GRAMADA">#REF!</definedName>
    <definedName name="gsdfhj" localSheetId="0">#REF!</definedName>
    <definedName name="gsdfhj" localSheetId="8">#REF!</definedName>
    <definedName name="gsdfhj">#REF!</definedName>
    <definedName name="Guia">"Figura 1"</definedName>
    <definedName name="haihaah" localSheetId="0">#REF!</definedName>
    <definedName name="haihaah">#REF!</definedName>
    <definedName name="hi" localSheetId="0">#REF!</definedName>
    <definedName name="hi" localSheetId="8">#REF!</definedName>
    <definedName name="hi">#REF!</definedName>
    <definedName name="hiper_170" localSheetId="0">#REF!</definedName>
    <definedName name="hiper_170" localSheetId="8">#REF!</definedName>
    <definedName name="hiper_170">#REF!</definedName>
    <definedName name="HP" localSheetId="0">#REF!</definedName>
    <definedName name="HP">#REF!</definedName>
    <definedName name="HP.1" localSheetId="0">#REF!</definedName>
    <definedName name="HP.1">#REF!</definedName>
    <definedName name="IM" localSheetId="0">#REF!</definedName>
    <definedName name="IM">#REF!</definedName>
    <definedName name="IMP" localSheetId="0">'[20]5 S 02 300 00'!$H$65</definedName>
    <definedName name="IMP" localSheetId="8">'[21]5 S 02 300 00'!$H$65</definedName>
    <definedName name="IMP">#REF!</definedName>
    <definedName name="Import.Apelido" localSheetId="0" hidden="1">[27]DADOS!$F$16</definedName>
    <definedName name="Import.Apelido" hidden="1">#REF!</definedName>
    <definedName name="Import.CR" localSheetId="0" hidden="1">[27]DADOS!$F$7</definedName>
    <definedName name="Import.CR" hidden="1">#REF!</definedName>
    <definedName name="Import.DescLote" localSheetId="0" hidden="1">[27]DADOS!$F$17</definedName>
    <definedName name="Import.DescLote" hidden="1">#REF!</definedName>
    <definedName name="Import.Desoneracao" localSheetId="0" hidden="1">OFFSET([27]DADOS!$G$18,0,-1)</definedName>
    <definedName name="Import.Desoneracao" hidden="1">OFFSET(#REF!,0,-1)</definedName>
    <definedName name="Import.Município" localSheetId="0" hidden="1">[27]DADOS!$F$6</definedName>
    <definedName name="Import.Município" hidden="1">#REF!</definedName>
    <definedName name="Import.Proponente" localSheetId="0" hidden="1">[27]DADOS!$F$5</definedName>
    <definedName name="Import.Proponente" hidden="1">#REF!</definedName>
    <definedName name="Import.RespOrçamento" localSheetId="0" hidden="1">[27]DADOS!$F$22:$F$24</definedName>
    <definedName name="Import.RespOrçamento" hidden="1">#REF!</definedName>
    <definedName name="Import.SICONV" localSheetId="0" hidden="1">[27]DADOS!$F$8</definedName>
    <definedName name="Import.SICONV" hidden="1">#REF!</definedName>
    <definedName name="IMPR" localSheetId="0">[11]SERVIÇOS!#REF!</definedName>
    <definedName name="IMPR" localSheetId="8">[11]SERVIÇOS!#REF!</definedName>
    <definedName name="IMPR">#REF!</definedName>
    <definedName name="IMPRIMAÇÃO" localSheetId="0">#REF!</definedName>
    <definedName name="IMPRIMAÇÃO">#REF!</definedName>
    <definedName name="INDICE" localSheetId="0">'[20]TRANSP MB'!$C$23</definedName>
    <definedName name="INDICE" localSheetId="8">'[21]TRANSP MB'!$C$23</definedName>
    <definedName name="INDICE">#REF!</definedName>
    <definedName name="INICIO" localSheetId="0">'[22]Vínculo (2)'!$Y$8</definedName>
    <definedName name="INICIO" localSheetId="8">'[23]Vínculo (2)'!$Y$8</definedName>
    <definedName name="INICIO">#REF!</definedName>
    <definedName name="INSUMOS" localSheetId="0">#REF!</definedName>
    <definedName name="INSUMOS">#REF!</definedName>
    <definedName name="Itens" localSheetId="0" hidden="1">#REF!</definedName>
    <definedName name="Itens" hidden="1">#REF!</definedName>
    <definedName name="JAZU" localSheetId="0">[20]DMT!$C$16</definedName>
    <definedName name="JAZU" localSheetId="8">[21]DMT!$C$16</definedName>
    <definedName name="JAZU">#REF!</definedName>
    <definedName name="jnxcfhnxc" localSheetId="0">#REF!</definedName>
    <definedName name="jnxcfhnxc">#REF!</definedName>
    <definedName name="JOGADA" localSheetId="0">[13]Serviços!$G$23</definedName>
    <definedName name="JOGADA" localSheetId="8">[13]Serviços!$G$23</definedName>
    <definedName name="JOGADA">#REF!</definedName>
    <definedName name="JR_PAGE_ANCHOR_0_1" localSheetId="0">#REF!</definedName>
    <definedName name="JR_PAGE_ANCHOR_0_1" localSheetId="8">#REF!</definedName>
    <definedName name="JR_PAGE_ANCHOR_0_1">#REF!</definedName>
    <definedName name="JR_PAGE_ANCHOR_1_1" localSheetId="0">#REF!</definedName>
    <definedName name="JR_PAGE_ANCHOR_1_1">#REF!</definedName>
    <definedName name="JR_PAGE_ANCHOR_4_1" localSheetId="0">#REF!</definedName>
    <definedName name="JR_PAGE_ANCHOR_4_1">#REF!</definedName>
    <definedName name="JR_PAGE_ANCHOR_6_1" localSheetId="0">#REF!</definedName>
    <definedName name="JR_PAGE_ANCHOR_6_1">#REF!</definedName>
    <definedName name="JUROS" localSheetId="0">[31]SERV!$E$84</definedName>
    <definedName name="JUROS" localSheetId="8">[31]SERV!$E$84</definedName>
    <definedName name="JUROS">#REF!</definedName>
    <definedName name="Kincc" localSheetId="0">#REF!</definedName>
    <definedName name="Kincc">#REF!</definedName>
    <definedName name="Koae" localSheetId="0">#REF!</definedName>
    <definedName name="Koae">#REF!</definedName>
    <definedName name="Kp" localSheetId="0">#REF!</definedName>
    <definedName name="Kp">#REF!</definedName>
    <definedName name="Kt" localSheetId="0">#REF!</definedName>
    <definedName name="Kt">#REF!</definedName>
    <definedName name="KTT" localSheetId="0">#REF!</definedName>
    <definedName name="KTT">#REF!</definedName>
    <definedName name="LADO" localSheetId="0">'[14]Fresagem de Pista Ago-98'!#REF!</definedName>
    <definedName name="LADO" localSheetId="8">'[14]Fresagem de Pista Ago-98'!#REF!</definedName>
    <definedName name="LADO">#REF!</definedName>
    <definedName name="LAG" localSheetId="0">[11]SERVIÇOS!#REF!</definedName>
    <definedName name="LAG" localSheetId="8">[11]SERVIÇOS!#REF!</definedName>
    <definedName name="LAG">#REF!</definedName>
    <definedName name="LARG" localSheetId="0">'[14]Fresagem de Pista Ago-98'!#REF!</definedName>
    <definedName name="LARG" localSheetId="8">'[14]Fresagem de Pista Ago-98'!#REF!</definedName>
    <definedName name="LARG">#REF!</definedName>
    <definedName name="LB" localSheetId="0">[13]Serviços!$G$36</definedName>
    <definedName name="LB" localSheetId="8">[13]Serviços!$G$36</definedName>
    <definedName name="LB">#REF!</definedName>
    <definedName name="LD" localSheetId="0">'[14]Fresagem de Pista Ago-98'!#REF!</definedName>
    <definedName name="LD" localSheetId="8">'[14]Fresagem de Pista Ago-98'!#REF!</definedName>
    <definedName name="LD">#REF!</definedName>
    <definedName name="LDA" localSheetId="0">[13]Serviços!$G$35</definedName>
    <definedName name="LDA" localSheetId="8">[13]Serviços!$G$35</definedName>
    <definedName name="LDA">#REF!</definedName>
    <definedName name="LEIVAS" localSheetId="0">[13]Serviços!$G$25</definedName>
    <definedName name="LEIVAS" localSheetId="8">[13]Serviços!$G$25</definedName>
    <definedName name="LEIVAS">#REF!</definedName>
    <definedName name="LILASDRENA" localSheetId="0">#REF!</definedName>
    <definedName name="LILASDRENA" localSheetId="8">#REF!</definedName>
    <definedName name="LILASDRENA">#REF!</definedName>
    <definedName name="LIMPBUE" localSheetId="0">#REF!</definedName>
    <definedName name="LIMPBUE">#REF!</definedName>
    <definedName name="LIMPEZADESCIDA" localSheetId="0">#REF!</definedName>
    <definedName name="LIMPEZADESCIDA">#REF!</definedName>
    <definedName name="LIMPEZAMEIOFIO" localSheetId="0">#REF!</definedName>
    <definedName name="LIMPEZAMEIOFIO">#REF!</definedName>
    <definedName name="LIMPEZAPONTE" localSheetId="0">#REF!</definedName>
    <definedName name="LIMPEZAPONTE">#REF!</definedName>
    <definedName name="LIMPVALA" localSheetId="0">#REF!</definedName>
    <definedName name="LIMPVALA">#REF!</definedName>
    <definedName name="loc" localSheetId="0">[31]TRAÇOS!$A$38</definedName>
    <definedName name="loc" localSheetId="8">[31]TRAÇOS!$A$38</definedName>
    <definedName name="loc">#REF!</definedName>
    <definedName name="LOCAL" localSheetId="0">[7]DADOS!$C$31</definedName>
    <definedName name="LOCAL" localSheetId="8">[7]DADOS!$C$31</definedName>
    <definedName name="LOCAL">#REF!</definedName>
    <definedName name="LOLO" localSheetId="0">[35]!PassaExtenso</definedName>
    <definedName name="LOLO" localSheetId="8">[35]!PassaExtenso</definedName>
    <definedName name="LOLO">#REF!</definedName>
    <definedName name="LOTE" localSheetId="0">[20]DADOS!$B$5</definedName>
    <definedName name="LOTE" localSheetId="8">[21]DADOS!$B$5</definedName>
    <definedName name="LOTE">#REF!</definedName>
    <definedName name="LP" localSheetId="0">[13]Serviços!$G$20</definedName>
    <definedName name="LP" localSheetId="8">[13]Serviços!$G$20</definedName>
    <definedName name="LP">#REF!</definedName>
    <definedName name="LPS" localSheetId="0">[13]Serviços!$G$38</definedName>
    <definedName name="LPS" localSheetId="8">[13]Serviços!$G$38</definedName>
    <definedName name="LPS">#REF!</definedName>
    <definedName name="LSMF" localSheetId="0">[13]Serviços!$G$33</definedName>
    <definedName name="LSMF" localSheetId="8">[13]Serviços!$G$33</definedName>
    <definedName name="LSMF">#REF!</definedName>
    <definedName name="LVC" localSheetId="0">[13]Serviços!$G$34</definedName>
    <definedName name="LVC" localSheetId="8">[13]Serviços!$G$34</definedName>
    <definedName name="LVC">#REF!</definedName>
    <definedName name="MANCANT" localSheetId="0">'[20]Manut. Canteiro'!$H$65</definedName>
    <definedName name="MANCANT" localSheetId="8">'[21]Manut. Canteiro'!$H$65</definedName>
    <definedName name="MANCANT">#REF!</definedName>
    <definedName name="Max" hidden="1">COUNTIF(#REF!,"&lt;&gt;0")+3</definedName>
    <definedName name="MBBET" localSheetId="0">[11]SERVIÇOS!#REF!</definedName>
    <definedName name="MBBET" localSheetId="8">[11]SERVIÇOS!#REF!</definedName>
    <definedName name="MBBET">#REF!</definedName>
    <definedName name="MBUF" localSheetId="0">[5]MBUQ!$E$19</definedName>
    <definedName name="MBUF" localSheetId="8">[5]MBUQ!$E$19</definedName>
    <definedName name="MBUF">#REF!</definedName>
    <definedName name="MBUFMANUAL" localSheetId="0">#REF!</definedName>
    <definedName name="MBUFMANUAL">#REF!</definedName>
    <definedName name="MBUQ" localSheetId="0">[5]MBUQ!#REF!</definedName>
    <definedName name="MBUQ" localSheetId="8">[5]MBUQ!#REF!</definedName>
    <definedName name="MBUQ">#REF!</definedName>
    <definedName name="Medição" localSheetId="0">#REF!</definedName>
    <definedName name="Medição" localSheetId="8">#REF!</definedName>
    <definedName name="Medição">#REF!</definedName>
    <definedName name="MEDIÇÃO1" localSheetId="0">[7]DADOS!$C$21</definedName>
    <definedName name="MEDIÇÃO1" localSheetId="8">[7]DADOS!$C$21</definedName>
    <definedName name="MEDIÇÃO1">#REF!</definedName>
    <definedName name="medir" localSheetId="0">[37]Teor!$B$3:$B$7</definedName>
    <definedName name="medir" localSheetId="8">[37]Teor!$B$3:$B$7</definedName>
    <definedName name="medir">#REF!</definedName>
    <definedName name="MEIO" localSheetId="0">#REF!</definedName>
    <definedName name="MEIO" localSheetId="8">#REF!</definedName>
    <definedName name="MEIO">#REF!</definedName>
    <definedName name="MERCADOSEL" localSheetId="0">#REF!</definedName>
    <definedName name="MERCADOSEL">#REF!</definedName>
    <definedName name="MERCADOSELF" localSheetId="0">#REF!</definedName>
    <definedName name="MERCADOSELF">#REF!</definedName>
    <definedName name="MERDA" localSheetId="0">'SERVIÇOS PRELIMINARES'!MERDA</definedName>
    <definedName name="MERDA" localSheetId="8">SINALIZAÇÃO!MERDA</definedName>
    <definedName name="MERDA">#N/A</definedName>
    <definedName name="MES" localSheetId="0">'[5]F. MEDIÇAO'!$C$135</definedName>
    <definedName name="MES" localSheetId="8">'[5]F. MEDIÇAO'!$C$135</definedName>
    <definedName name="MES">#REF!</definedName>
    <definedName name="MESTEXTO" localSheetId="0">[20]DADOS!$B$16</definedName>
    <definedName name="MESTEXTO" localSheetId="8">[21]DADOS!$B$16</definedName>
    <definedName name="MESTEXTO">#REF!</definedName>
    <definedName name="MFC" localSheetId="0">'[20]2 S 04 910 55'!$H$65</definedName>
    <definedName name="MFC" localSheetId="8">'[21]2 S 04 910 55'!$H$65</definedName>
    <definedName name="MFC">#REF!</definedName>
    <definedName name="MICRO" localSheetId="0">'[20]5 S 02 511 52'!$H$67</definedName>
    <definedName name="MICRO" localSheetId="8">'[21]5 S 02 511 52'!$H$67</definedName>
    <definedName name="MICRO">#REF!</definedName>
    <definedName name="MICRO1.5" localSheetId="0">[13]Serviços!$G$53</definedName>
    <definedName name="MICRO1.5" localSheetId="8">[13]Serviços!$G$53</definedName>
    <definedName name="MICRO1.5">#REF!</definedName>
    <definedName name="MICRO8" localSheetId="0">'[20]5 S 02 511 51'!$H$67</definedName>
    <definedName name="MICRO8" localSheetId="8">'[21]5 S 02 511 51'!$H$67</definedName>
    <definedName name="MICRO8">#REF!</definedName>
    <definedName name="mmm" localSheetId="0">#REF!</definedName>
    <definedName name="mmm">#REF!</definedName>
    <definedName name="mmmmmmmmmmmmmmmmmm" localSheetId="0">#REF!</definedName>
    <definedName name="mmmmmmmmmmmmmmmmmm">#REF!</definedName>
    <definedName name="MO" localSheetId="0" hidden="1">#REF!</definedName>
    <definedName name="MO" hidden="1">#REF!</definedName>
    <definedName name="Mob" localSheetId="0">#REF!</definedName>
    <definedName name="Mob">#REF!</definedName>
    <definedName name="Modelo" localSheetId="0" hidden="1">#REF!</definedName>
    <definedName name="Modelo" hidden="1">#REF!</definedName>
    <definedName name="módulo1.Extenso" localSheetId="0">'SERVIÇOS PRELIMINARES'!módulo1.Extenso</definedName>
    <definedName name="módulo1.Extenso" localSheetId="8">SINALIZAÇÃO!módulo1.Extenso</definedName>
    <definedName name="módulo1.Extenso">#N/A</definedName>
    <definedName name="MOTOSERRA" localSheetId="0">[13]Serviços!$G$64</definedName>
    <definedName name="MOTOSERRA" localSheetId="8">[13]Serviços!$G$64</definedName>
    <definedName name="MOTOSERRA">#REF!</definedName>
    <definedName name="MP" localSheetId="0" hidden="1">#REF!</definedName>
    <definedName name="MP" localSheetId="8" hidden="1">#REF!</definedName>
    <definedName name="MP" hidden="1">#REF!</definedName>
    <definedName name="MUDAS" localSheetId="0">#REF!</definedName>
    <definedName name="MUDAS" localSheetId="8">#REF!</definedName>
    <definedName name="MUDAS">#REF!</definedName>
    <definedName name="municipio" localSheetId="0">'[38]Municípios ISS'!$A$2:$A$80</definedName>
    <definedName name="municipio" localSheetId="8">'[38]Municípios ISS'!$A$2:$A$80</definedName>
    <definedName name="municipio">#REF!</definedName>
    <definedName name="N" localSheetId="0">#REF!</definedName>
    <definedName name="N" localSheetId="8">#REF!</definedName>
    <definedName name="N">#REF!</definedName>
    <definedName name="N_NF" localSheetId="0">[7]DADOS!$C$24</definedName>
    <definedName name="N_NF" localSheetId="8">[7]DADOS!$C$24</definedName>
    <definedName name="N_NF">#REF!</definedName>
    <definedName name="NG" localSheetId="0">#REF!</definedName>
    <definedName name="NG" localSheetId="8">#REF!</definedName>
    <definedName name="NG">#REF!</definedName>
    <definedName name="NGNG" localSheetId="0">#REF!</definedName>
    <definedName name="NGNG">#REF!</definedName>
    <definedName name="NLEq">4</definedName>
    <definedName name="NLMo">6</definedName>
    <definedName name="NLMp">5</definedName>
    <definedName name="NLTr">3</definedName>
    <definedName name="NN" localSheetId="0">#REF!</definedName>
    <definedName name="NN" localSheetId="8">#REF!</definedName>
    <definedName name="NN">#REF!</definedName>
    <definedName name="NTEI" localSheetId="0">'[19]PRO-08'!#REF!</definedName>
    <definedName name="NTEI" localSheetId="8">'[19]PRO-08'!#REF!</definedName>
    <definedName name="NTEI">#REF!</definedName>
    <definedName name="NUAISDHG" localSheetId="0">[8]Original!#REF!</definedName>
    <definedName name="NUAISDHG" localSheetId="8">[8]Original!#REF!</definedName>
    <definedName name="NUAISDHG">#REF!</definedName>
    <definedName name="NUMEROMEDIÇÃO" localSheetId="0">'[5]F. MEDIÇAO'!$C$138</definedName>
    <definedName name="NUMEROMEDIÇÃO" localSheetId="8">'[5]F. MEDIÇAO'!$C$138</definedName>
    <definedName name="NUMEROMEDIÇÃO">#REF!</definedName>
    <definedName name="oac" localSheetId="0">#REF!</definedName>
    <definedName name="oac">#REF!</definedName>
    <definedName name="OBR_NE" localSheetId="0">#REF!</definedName>
    <definedName name="OBR_NE">#REF!</definedName>
    <definedName name="OBR_SE" localSheetId="0">#REF!</definedName>
    <definedName name="OBR_SE">#REF!</definedName>
    <definedName name="OBR_SL" localSheetId="0">#REF!</definedName>
    <definedName name="OBR_SL">#REF!</definedName>
    <definedName name="OBR_TC" localSheetId="0">#REF!</definedName>
    <definedName name="OBR_TC">#REF!</definedName>
    <definedName name="OBRA" localSheetId="0">[39]ACOMPANHAMENTO!$D$6</definedName>
    <definedName name="OBRA" localSheetId="8">[39]ACOMPANHAMENTO!$D$6</definedName>
    <definedName name="OBRA">#REF!</definedName>
    <definedName name="OBRAS" localSheetId="0">#REF!</definedName>
    <definedName name="OBRAS">#REF!</definedName>
    <definedName name="OBRASF" localSheetId="0">#REF!</definedName>
    <definedName name="OBRASF">#REF!</definedName>
    <definedName name="oc" localSheetId="0">#REF!</definedName>
    <definedName name="oc">#REF!</definedName>
    <definedName name="ok" localSheetId="0">[40]Dados!$B$1</definedName>
    <definedName name="ok" localSheetId="8">[41]Dados!$B$1</definedName>
    <definedName name="ok">#REF!</definedName>
    <definedName name="OnOff">"ON"</definedName>
    <definedName name="OPA" localSheetId="0">'[19]PRO-08'!#REF!</definedName>
    <definedName name="OPA" localSheetId="8">'[19]PRO-08'!#REF!</definedName>
    <definedName name="OPA">#REF!</definedName>
    <definedName name="Ordem" localSheetId="0" hidden="1">#REF!</definedName>
    <definedName name="Ordem" localSheetId="8" hidden="1">#REF!</definedName>
    <definedName name="Ordem" hidden="1">#REF!</definedName>
    <definedName name="org" localSheetId="0">[31]TRAÇOS!$A$41</definedName>
    <definedName name="org" localSheetId="8">[31]TRAÇOS!$A$41</definedName>
    <definedName name="org">#REF!</definedName>
    <definedName name="Origem" localSheetId="0" hidden="1">#REF!</definedName>
    <definedName name="Origem" localSheetId="8" hidden="1">#REF!</definedName>
    <definedName name="Origem" hidden="1">#REF!</definedName>
    <definedName name="p01.401.00" localSheetId="0">#REF!</definedName>
    <definedName name="p01.401.00">#REF!</definedName>
    <definedName name="p02.300.00" localSheetId="0">#REF!</definedName>
    <definedName name="p02.300.00">#REF!</definedName>
    <definedName name="p02.400.00" localSheetId="0">#REF!</definedName>
    <definedName name="p02.400.00">#REF!</definedName>
    <definedName name="p02.500.01" localSheetId="0">#REF!</definedName>
    <definedName name="p02.500.01">#REF!</definedName>
    <definedName name="p02.530.00" localSheetId="0">#REF!</definedName>
    <definedName name="p02.530.00">#REF!</definedName>
    <definedName name="p02.530.01" localSheetId="0">#REF!</definedName>
    <definedName name="p02.530.01">#REF!</definedName>
    <definedName name="p02.530.02" localSheetId="0">#REF!</definedName>
    <definedName name="p02.530.02">#REF!</definedName>
    <definedName name="P02.530.03" localSheetId="0">#REF!</definedName>
    <definedName name="P02.530.03">#REF!</definedName>
    <definedName name="p02.540.00" localSheetId="0">#REF!</definedName>
    <definedName name="p02.540.00">#REF!</definedName>
    <definedName name="p03.950.00" localSheetId="0">#REF!</definedName>
    <definedName name="p03.950.00">#REF!</definedName>
    <definedName name="PassaExtenso" localSheetId="0">[35]!PassaExtenso</definedName>
    <definedName name="PassaExtenso" localSheetId="8">[35]!PassaExtenso</definedName>
    <definedName name="PassaExtenso">#REF!</definedName>
    <definedName name="PAV" localSheetId="0">[42]RESUMO_AUT1!#REF!</definedName>
    <definedName name="PAV" localSheetId="8">[42]RESUMO_AUT1!#REF!</definedName>
    <definedName name="PAV">#REF!</definedName>
    <definedName name="pavi" localSheetId="0">#REF!</definedName>
    <definedName name="pavi">#REF!</definedName>
    <definedName name="PAVIMENTONOVO" localSheetId="0">[43]QuQuant!#REF!</definedName>
    <definedName name="PAVIMENTONOVO" localSheetId="8">[43]QuQuant!#REF!</definedName>
    <definedName name="PAVIMENTONOVO">#REF!</definedName>
    <definedName name="Payment_Needed">"Pagamento necessário"</definedName>
    <definedName name="PCAP.20" localSheetId="0">#REF!</definedName>
    <definedName name="PCAP.20" localSheetId="8">#REF!</definedName>
    <definedName name="PCAP.20">#REF!</definedName>
    <definedName name="PCM.30" localSheetId="0">#REF!</definedName>
    <definedName name="PCM.30" localSheetId="8">#REF!</definedName>
    <definedName name="PCM.30">#REF!</definedName>
    <definedName name="PEAD1200" localSheetId="0">[3]SID_NI_5!#REF!</definedName>
    <definedName name="PEAD1200" localSheetId="8">[3]SID_NI_5!#REF!</definedName>
    <definedName name="PEAD1200">#REF!</definedName>
    <definedName name="PEDREIRA" localSheetId="0">'[22]Vínculo (2)'!$Y$11</definedName>
    <definedName name="PEDREIRA" localSheetId="8">'[23]Vínculo (2)'!$Y$11</definedName>
    <definedName name="PEDREIRA">#REF!</definedName>
    <definedName name="PEN" localSheetId="0">[11]SERVIÇOS!#REF!</definedName>
    <definedName name="PEN" localSheetId="8">[11]SERVIÇOS!#REF!</definedName>
    <definedName name="PEN">#REF!</definedName>
    <definedName name="percentuais" localSheetId="0">#REF!</definedName>
    <definedName name="percentuais">#REF!</definedName>
    <definedName name="PercResid." localSheetId="0">#REF!</definedName>
    <definedName name="PercResid.">#REF!</definedName>
    <definedName name="PERIODO" localSheetId="0">'[5]F. MEDIÇAO'!$C$136</definedName>
    <definedName name="PERIODO" localSheetId="8">'[5]F. MEDIÇAO'!$C$136</definedName>
    <definedName name="PERIODO">#REF!</definedName>
    <definedName name="Período" localSheetId="0">'[44]F. MEDIÇAO'!$C$131</definedName>
    <definedName name="Período" localSheetId="8">'[44]F. MEDIÇAO'!$C$131</definedName>
    <definedName name="Período">#REF!</definedName>
    <definedName name="PERIODO_LIQUIDO" localSheetId="0">[7]DADOS!$C$22</definedName>
    <definedName name="PERIODO_LIQUIDO" localSheetId="8">[7]DADOS!$C$22</definedName>
    <definedName name="PERIODO_LIQUIDO">#REF!</definedName>
    <definedName name="pesquisa" localSheetId="0">#REF!</definedName>
    <definedName name="pesquisa">#REF!</definedName>
    <definedName name="PINT" localSheetId="0">'[20]4 S 06 100 11'!$H$65</definedName>
    <definedName name="PINT" localSheetId="8">'[21]4 S 06 100 11'!$H$65</definedName>
    <definedName name="PINT">#REF!</definedName>
    <definedName name="PINTFAIXA" localSheetId="0">[13]Serviços!$G$50</definedName>
    <definedName name="PINTFAIXA" localSheetId="8">[13]Serviços!$G$50</definedName>
    <definedName name="PINTFAIXA">#REF!</definedName>
    <definedName name="PINTURALIGAÇÃO" localSheetId="0">#REF!</definedName>
    <definedName name="PINTURALIGAÇÃO">#REF!</definedName>
    <definedName name="PL" localSheetId="0">[11]SERVIÇOS!#REF!</definedName>
    <definedName name="PL" localSheetId="8">[11]SERVIÇOS!#REF!</definedName>
    <definedName name="PL">#REF!</definedName>
    <definedName name="Plan1" localSheetId="0" hidden="1">#REF!</definedName>
    <definedName name="Plan1" localSheetId="8" hidden="1">#REF!</definedName>
    <definedName name="Plan1" hidden="1">#REF!</definedName>
    <definedName name="PLANEJADA" localSheetId="0">#REF!</definedName>
    <definedName name="PLANEJADA">#REF!</definedName>
    <definedName name="PMBUF" localSheetId="0">#REF!</definedName>
    <definedName name="PMBUF">#REF!</definedName>
    <definedName name="Ponte" localSheetId="0">'SERVIÇOS PRELIMINARES'!Ponte</definedName>
    <definedName name="Ponte" localSheetId="8">SINALIZAÇÃO!Ponte</definedName>
    <definedName name="Ponte">#N/A</definedName>
    <definedName name="Posição" localSheetId="0" hidden="1">#REF!</definedName>
    <definedName name="Posição" localSheetId="8" hidden="1">#REF!</definedName>
    <definedName name="Posição" hidden="1">#REF!</definedName>
    <definedName name="potencia" localSheetId="0">#REF!</definedName>
    <definedName name="potencia" localSheetId="8">#REF!</definedName>
    <definedName name="potencia">#REF!</definedName>
    <definedName name="Prd" hidden="1">#N/A</definedName>
    <definedName name="PrdAux" hidden="1">#N/A</definedName>
    <definedName name="precipitações" localSheetId="0">#REF!</definedName>
    <definedName name="precipitações" localSheetId="8">#REF!</definedName>
    <definedName name="precipitações">#REF!</definedName>
    <definedName name="Preço_Improd." localSheetId="0">#REF!</definedName>
    <definedName name="Preço_Improd." localSheetId="8">#REF!</definedName>
    <definedName name="Preço_Improd.">#REF!</definedName>
    <definedName name="Preço_prod." localSheetId="0">#REF!</definedName>
    <definedName name="Preço_prod." localSheetId="8">#REF!</definedName>
    <definedName name="Preço_prod.">#REF!</definedName>
    <definedName name="preco1" localSheetId="0">#REF!</definedName>
    <definedName name="preco1">#REF!</definedName>
    <definedName name="Print" localSheetId="0">[45]QuQuant!#REF!</definedName>
    <definedName name="Print" localSheetId="8">[45]QuQuant!#REF!</definedName>
    <definedName name="Print">#REF!</definedName>
    <definedName name="Print_01" localSheetId="0">#REF!</definedName>
    <definedName name="Print_01">#REF!</definedName>
    <definedName name="Print_Area" localSheetId="2">DIMENS!$A$2:$AF$34</definedName>
    <definedName name="Print_Area" localSheetId="1">'MEMO DREN'!$A$1:$Z$66</definedName>
    <definedName name="Print_Area_MI">#N/A</definedName>
    <definedName name="Print_Titles" localSheetId="2">DIMENS!$A:$A,DIMENS!$11:$14</definedName>
    <definedName name="Print_Titles" localSheetId="3">'MEMO PAV '!$B:$C</definedName>
    <definedName name="PRL.1C" localSheetId="0">#REF!</definedName>
    <definedName name="PRL.1C" localSheetId="8">#REF!</definedName>
    <definedName name="PRL.1C">#REF!</definedName>
    <definedName name="PRM.1C" localSheetId="0">#REF!</definedName>
    <definedName name="PRM.1C" localSheetId="8">#REF!</definedName>
    <definedName name="PRM.1C">#REF!</definedName>
    <definedName name="PROCESSO" localSheetId="0">[20]DADOS!$B$13</definedName>
    <definedName name="PROCESSO" localSheetId="8">[21]DADOS!$B$13</definedName>
    <definedName name="PROCESSO">#REF!</definedName>
    <definedName name="produção" localSheetId="0">#REF!</definedName>
    <definedName name="produção" localSheetId="8">#REF!</definedName>
    <definedName name="produção">#REF!</definedName>
    <definedName name="produçao1" localSheetId="0">#REF!</definedName>
    <definedName name="produçao1">#REF!</definedName>
    <definedName name="PRR.1C" localSheetId="0">#REF!</definedName>
    <definedName name="PRR.1C">#REF!</definedName>
    <definedName name="Pto" localSheetId="0">ROUND(#REF!*#REF!,2)</definedName>
    <definedName name="Pto" localSheetId="8">ROUND(#REF!*#REF!,2)</definedName>
    <definedName name="Pto">ROUND(#REF!*#REF!,2)</definedName>
    <definedName name="Pun">#N/A</definedName>
    <definedName name="q" localSheetId="0">[3]SID_NI_5!#REF!</definedName>
    <definedName name="q" localSheetId="8">[3]SID_NI_5!#REF!</definedName>
    <definedName name="q">#REF!</definedName>
    <definedName name="qadfhnbxfc" localSheetId="0">#REF!</definedName>
    <definedName name="qadfhnbxfc" localSheetId="8">#REF!</definedName>
    <definedName name="qadfhnbxfc">#REF!</definedName>
    <definedName name="QD" localSheetId="0" hidden="1">#REF!</definedName>
    <definedName name="QD" localSheetId="8" hidden="1">#REF!</definedName>
    <definedName name="QD" hidden="1">#REF!</definedName>
    <definedName name="QQ_2" localSheetId="0">'SERVIÇOS PRELIMINARES'!QQ_2</definedName>
    <definedName name="QQ_2" localSheetId="8">SINALIZAÇÃO!QQ_2</definedName>
    <definedName name="QQ_2">#N/A</definedName>
    <definedName name="QTD" localSheetId="0" hidden="1">#REF!</definedName>
    <definedName name="QTD" localSheetId="8" hidden="1">#REF!</definedName>
    <definedName name="QTD" hidden="1">#REF!</definedName>
    <definedName name="QtEq" localSheetId="0" hidden="1">#REF!</definedName>
    <definedName name="QtEq" localSheetId="8" hidden="1">#REF!</definedName>
    <definedName name="QtEq" hidden="1">#REF!</definedName>
    <definedName name="QtMo" localSheetId="0" hidden="1">#REF!</definedName>
    <definedName name="QtMo" localSheetId="8" hidden="1">#REF!</definedName>
    <definedName name="QtMo" hidden="1">#REF!</definedName>
    <definedName name="QtMp" localSheetId="0" hidden="1">#REF!</definedName>
    <definedName name="QtMp" hidden="1">#REF!</definedName>
    <definedName name="QtTr" localSheetId="0" hidden="1">#REF!</definedName>
    <definedName name="QtTr" hidden="1">#REF!</definedName>
    <definedName name="Quant." localSheetId="0">#REF!</definedName>
    <definedName name="Quant.">#REF!</definedName>
    <definedName name="Quant.1" localSheetId="0">#REF!</definedName>
    <definedName name="Quant.1">#REF!</definedName>
    <definedName name="QUANTIDADE" localSheetId="0">#REF!</definedName>
    <definedName name="QUANTIDADE">#REF!</definedName>
    <definedName name="Rachão" localSheetId="0">'SERVIÇOS PRELIMINARES'!Rachão</definedName>
    <definedName name="Rachão" localSheetId="8">SINALIZAÇÃO!Rachão</definedName>
    <definedName name="Rachão">#N/A</definedName>
    <definedName name="RBV" localSheetId="0">[37]Teor!$C$3:$C$7</definedName>
    <definedName name="RBV" localSheetId="8">[37]Teor!$C$3:$C$7</definedName>
    <definedName name="RBV">#REF!</definedName>
    <definedName name="RCGP" localSheetId="0">[11]SERVIÇOS!#REF!</definedName>
    <definedName name="RCGP" localSheetId="8">[11]SERVIÇOS!#REF!</definedName>
    <definedName name="RCGP">#REF!</definedName>
    <definedName name="RCOLONIAO" localSheetId="0">[13]Serviços!$G$45</definedName>
    <definedName name="RCOLONIAO" localSheetId="8">[13]Serviços!$G$45</definedName>
    <definedName name="RCOLONIAO">#REF!</definedName>
    <definedName name="RDEF" localSheetId="0">'[20]3 S 08 401 00'!$H$65</definedName>
    <definedName name="RDEF" localSheetId="8">'[21]3 S 08 401 00'!$H$65</definedName>
    <definedName name="RDEF">#REF!</definedName>
    <definedName name="reaj" localSheetId="0">'[5]F. MEDIÇAO'!$L$83</definedName>
    <definedName name="reaj" localSheetId="8">'[5]F. MEDIÇAO'!$L$83</definedName>
    <definedName name="reaj">#REF!</definedName>
    <definedName name="REAJ1" localSheetId="0">'[5]F. MEDIÇAO'!$L$86</definedName>
    <definedName name="REAJ1" localSheetId="8">'[5]F. MEDIÇAO'!$L$86</definedName>
    <definedName name="REAJ1">#REF!</definedName>
    <definedName name="REAJ2" localSheetId="0">'[5]F. MEDIÇAO'!$L$90</definedName>
    <definedName name="REAJ2" localSheetId="8">'[5]F. MEDIÇAO'!$L$90</definedName>
    <definedName name="REAJ2">#REF!</definedName>
    <definedName name="REAJ3" localSheetId="0">'[5]F. MEDIÇAO'!$L$93</definedName>
    <definedName name="REAJ3" localSheetId="8">'[5]F. MEDIÇAO'!$L$93</definedName>
    <definedName name="REAJ3">#REF!</definedName>
    <definedName name="REAJ4" localSheetId="0">'[5]F. MEDIÇAO'!$L$94</definedName>
    <definedName name="REAJ4" localSheetId="8">'[5]F. MEDIÇAO'!$L$94</definedName>
    <definedName name="REAJ4">#REF!</definedName>
    <definedName name="REAJ5" localSheetId="0">'[5]F. MEDIÇAO'!$L$98</definedName>
    <definedName name="REAJ5" localSheetId="8">'[5]F. MEDIÇAO'!$L$98</definedName>
    <definedName name="REAJ5">#REF!</definedName>
    <definedName name="REAJAQUISIÇÃO" localSheetId="0">#REF!</definedName>
    <definedName name="REAJAQUISIÇÃO">#REF!</definedName>
    <definedName name="REAJTRANSPORTE" localSheetId="0">#REF!</definedName>
    <definedName name="REAJTRANSPORTE">#REF!</definedName>
    <definedName name="REAJUSTAMENTO" localSheetId="0">#REF!</definedName>
    <definedName name="REAJUSTAMENTO">#REF!</definedName>
    <definedName name="reajustamentoaquisição" localSheetId="0">#REF!</definedName>
    <definedName name="reajustamentoaquisição">#REF!</definedName>
    <definedName name="reajustamentotransp" localSheetId="0">#REF!</definedName>
    <definedName name="reajustamentotransp">#REF!</definedName>
    <definedName name="Real_170" localSheetId="0">#REF!</definedName>
    <definedName name="Real_170">#REF!</definedName>
    <definedName name="Real_180" localSheetId="0">#REF!</definedName>
    <definedName name="Real_180">#REF!</definedName>
    <definedName name="Real_190" localSheetId="0">#REF!</definedName>
    <definedName name="Real_190">#REF!</definedName>
    <definedName name="Real_250" localSheetId="0">#REF!</definedName>
    <definedName name="Real_250">#REF!</definedName>
    <definedName name="Real_270" localSheetId="0">#REF!</definedName>
    <definedName name="Real_270">#REF!</definedName>
    <definedName name="Real_320" localSheetId="0">#REF!</definedName>
    <definedName name="Real_320">#REF!</definedName>
    <definedName name="Real_330" localSheetId="0">#REF!</definedName>
    <definedName name="Real_330">#REF!</definedName>
    <definedName name="Real_350" localSheetId="0">#REF!</definedName>
    <definedName name="Real_350">#REF!</definedName>
    <definedName name="Real_370" localSheetId="0">#REF!</definedName>
    <definedName name="Real_370">#REF!</definedName>
    <definedName name="Real_390" localSheetId="0">#REF!</definedName>
    <definedName name="Real_390">#REF!</definedName>
    <definedName name="Real_400" localSheetId="0">#REF!</definedName>
    <definedName name="Real_400">#REF!</definedName>
    <definedName name="Real_401" localSheetId="0">#REF!</definedName>
    <definedName name="Real_401">#REF!</definedName>
    <definedName name="Real_402" localSheetId="0">#REF!</definedName>
    <definedName name="Real_402">#REF!</definedName>
    <definedName name="Real_403" localSheetId="0">#REF!</definedName>
    <definedName name="Real_403">#REF!</definedName>
    <definedName name="Real_405" localSheetId="0">#REF!</definedName>
    <definedName name="Real_405">#REF!</definedName>
    <definedName name="Real_406" localSheetId="0">#REF!</definedName>
    <definedName name="Real_406">#REF!</definedName>
    <definedName name="Real_407" localSheetId="0">#REF!</definedName>
    <definedName name="Real_407">#REF!</definedName>
    <definedName name="Real_408" localSheetId="0">#REF!</definedName>
    <definedName name="Real_408">#REF!</definedName>
    <definedName name="Real_409" localSheetId="0">#REF!</definedName>
    <definedName name="Real_409">#REF!</definedName>
    <definedName name="Real_410" localSheetId="0">#REF!</definedName>
    <definedName name="Real_410">#REF!</definedName>
    <definedName name="Real_411" localSheetId="0">#REF!</definedName>
    <definedName name="Real_411">#REF!</definedName>
    <definedName name="Real_CP" localSheetId="0">#REF!</definedName>
    <definedName name="Real_CP">#REF!</definedName>
    <definedName name="Real_Priv" localSheetId="0">#REF!</definedName>
    <definedName name="Real_Priv">#REF!</definedName>
    <definedName name="Real_Publ" localSheetId="0">#REF!</definedName>
    <definedName name="Real_Publ">#REF!</definedName>
    <definedName name="rec" localSheetId="0">'SERVIÇOS PRELIMINARES'!rec</definedName>
    <definedName name="rec" localSheetId="8">SINALIZAÇÃO!rec</definedName>
    <definedName name="rec">#N/A</definedName>
    <definedName name="RECGC" localSheetId="0">[13]Serviços!$G$32</definedName>
    <definedName name="RECGC" localSheetId="8">[13]Serviços!$G$32</definedName>
    <definedName name="RECGC">#REF!</definedName>
    <definedName name="RECGP" localSheetId="0">#REF!</definedName>
    <definedName name="RECGP" localSheetId="8">#REF!</definedName>
    <definedName name="RECGP">#REF!</definedName>
    <definedName name="RECOMPOSIÇÃOMANUAL" localSheetId="0">#REF!</definedName>
    <definedName name="RECOMPOSIÇÃOMANUAL" localSheetId="8">#REF!</definedName>
    <definedName name="RECOMPOSIÇÃOMANUAL">#REF!</definedName>
    <definedName name="RECOMPOSIÇÃOMECANIZADA" localSheetId="0">#REF!</definedName>
    <definedName name="RECOMPOSIÇÃOMECANIZADA">#REF!</definedName>
    <definedName name="RECPS" localSheetId="0">[13]Serviços!$G$39</definedName>
    <definedName name="RECPS" localSheetId="8">[13]Serviços!$G$39</definedName>
    <definedName name="RECPS">#REF!</definedName>
    <definedName name="RECREV" localSheetId="0">'[5]Recomp. revest. CBUQ'!#REF!</definedName>
    <definedName name="RECREV" localSheetId="8">'[5]Recomp. revest. CBUQ'!#REF!</definedName>
    <definedName name="RECREV">#REF!</definedName>
    <definedName name="RECREVESTIMENTO" localSheetId="0">'[5]Recomp. revest. CBUQ'!#REF!</definedName>
    <definedName name="RECREVESTIMENTO" localSheetId="8">'[5]Recomp. revest. CBUQ'!#REF!</definedName>
    <definedName name="RECREVESTIMENTO">#REF!</definedName>
    <definedName name="RECREVPRIMARIO" localSheetId="0">#REF!</definedName>
    <definedName name="RECREVPRIMARIO">#REF!</definedName>
    <definedName name="REF" localSheetId="0">[46]Inv.I!$E$32</definedName>
    <definedName name="REF" localSheetId="8">[46]Inv.I!$E$32</definedName>
    <definedName name="REF">#REF!</definedName>
    <definedName name="REG" localSheetId="0">#REF!</definedName>
    <definedName name="REG" localSheetId="8">#REF!</definedName>
    <definedName name="REG">#REF!</definedName>
    <definedName name="REGFAIXA" localSheetId="0">[13]Serviços!$G$11</definedName>
    <definedName name="REGFAIXA" localSheetId="8">[13]Serviços!$G$11</definedName>
    <definedName name="REGFAIXA">#REF!</definedName>
    <definedName name="REGULA" localSheetId="0">#REF!</definedName>
    <definedName name="REGULA" localSheetId="8">#REF!</definedName>
    <definedName name="REGULA">#REF!</definedName>
    <definedName name="Reimbursement">"Reembolso"</definedName>
    <definedName name="Relat" localSheetId="0" hidden="1">#REF!</definedName>
    <definedName name="Relat" hidden="1">#REF!</definedName>
    <definedName name="REMENDOMANUAL" localSheetId="0">#REF!</definedName>
    <definedName name="REMENDOMANUAL" localSheetId="8">#REF!</definedName>
    <definedName name="REMENDOMANUAL">#REF!</definedName>
    <definedName name="REMMAN" localSheetId="0">#REF!</definedName>
    <definedName name="REMMAN" localSheetId="8">#REF!</definedName>
    <definedName name="REMMAN">#REF!</definedName>
    <definedName name="REMMEC" localSheetId="0">#REF!</definedName>
    <definedName name="REMMEC">#REF!</definedName>
    <definedName name="REMOPS" localSheetId="0">[13]Serviços!$G$49</definedName>
    <definedName name="REMOPS" localSheetId="8">[13]Serviços!$G$49</definedName>
    <definedName name="REMOPS">#REF!</definedName>
    <definedName name="RESUMO" localSheetId="0">'SERVIÇOS PRELIMINARES'!RESUMO</definedName>
    <definedName name="RESUMO" localSheetId="8">SINALIZAÇÃO!RESUMO</definedName>
    <definedName name="RESUMO">#N/A</definedName>
    <definedName name="RETRO" localSheetId="0">[13]Serviços!$G$62</definedName>
    <definedName name="RETRO" localSheetId="8">[13]Serviços!$G$62</definedName>
    <definedName name="RETRO">#REF!</definedName>
    <definedName name="RGC" localSheetId="0">'[20]3 S 08 200 50'!$H$65</definedName>
    <definedName name="RGC" localSheetId="8">'[21]3 S 08 200 50'!$H$65</definedName>
    <definedName name="RGC">#REF!</definedName>
    <definedName name="RMA" localSheetId="0">[11]SERVIÇOS!#REF!</definedName>
    <definedName name="RMA" localSheetId="8">[11]SERVIÇOS!#REF!</definedName>
    <definedName name="RMA">#REF!</definedName>
    <definedName name="RMAN" localSheetId="0">[13]Serviços!$G$44</definedName>
    <definedName name="RMAN" localSheetId="8">[13]Serviços!$G$44</definedName>
    <definedName name="RMAN">#REF!</definedName>
    <definedName name="RMANAT" localSheetId="0">[13]Serviços!$G$42</definedName>
    <definedName name="RMANAT" localSheetId="8">[13]Serviços!$G$42</definedName>
    <definedName name="RMANAT">#REF!</definedName>
    <definedName name="RMEC" localSheetId="0">[13]Serviços!$G$46</definedName>
    <definedName name="RMEC" localSheetId="8">[13]Serviços!$G$46</definedName>
    <definedName name="RMEC">#REF!</definedName>
    <definedName name="RMECAT" localSheetId="0">[13]Serviços!$G$43</definedName>
    <definedName name="RMECAT" localSheetId="8">[13]Serviços!$G$43</definedName>
    <definedName name="RMECAT">#REF!</definedName>
    <definedName name="RMSH" localSheetId="0">[13]Serviços!$G$41</definedName>
    <definedName name="RMSH" localSheetId="8">[13]Serviços!$G$41</definedName>
    <definedName name="RMSH">#REF!</definedName>
    <definedName name="ROÇADA" localSheetId="0">#REF!</definedName>
    <definedName name="ROÇADA">#REF!</definedName>
    <definedName name="ROÇADACOLONIÃO" localSheetId="0">#REF!</definedName>
    <definedName name="ROÇADACOLONIÃO">#REF!</definedName>
    <definedName name="rod" localSheetId="0">[31]TRAÇOS!$A$31</definedName>
    <definedName name="rod" localSheetId="8">[31]TRAÇOS!$A$31</definedName>
    <definedName name="rod">#REF!</definedName>
    <definedName name="rodo" localSheetId="0">[31]TRAÇOS!$A$42</definedName>
    <definedName name="rodo" localSheetId="8">[31]TRAÇOS!$A$42</definedName>
    <definedName name="rodo">#REF!</definedName>
    <definedName name="RODOVIA" localSheetId="0">'[5]F. MEDIÇAO'!$B$133</definedName>
    <definedName name="RODOVIA" localSheetId="8">'[5]F. MEDIÇAO'!$B$133</definedName>
    <definedName name="RODOVIA">#REF!</definedName>
    <definedName name="RODOVIA_1" localSheetId="0">[7]DADOS!$C$7</definedName>
    <definedName name="RODOVIA_1" localSheetId="8">[7]DADOS!$C$7</definedName>
    <definedName name="RODOVIA_1">#REF!</definedName>
    <definedName name="RPDMAN" localSheetId="0">[13]Serviços!$G$27</definedName>
    <definedName name="RPDMAN" localSheetId="8">[13]Serviços!$G$27</definedName>
    <definedName name="RPDMAN">#REF!</definedName>
    <definedName name="RPDMEC" localSheetId="0">[13]Serviços!$G$28</definedName>
    <definedName name="RPDMEC" localSheetId="8">[13]Serviços!$G$28</definedName>
    <definedName name="RPDMEC">#REF!</definedName>
    <definedName name="RR.1C" localSheetId="0">#REF!</definedName>
    <definedName name="RR.1C">#REF!</definedName>
    <definedName name="RR.1CREC" localSheetId="0">'[5]Recomp. revest. CBUQ'!#REF!</definedName>
    <definedName name="RR.1CREC" localSheetId="8">'[5]Recomp. revest. CBUQ'!#REF!</definedName>
    <definedName name="RR.1CREC">#REF!</definedName>
    <definedName name="RRM" localSheetId="0">[11]SERVIÇOS!#REF!</definedName>
    <definedName name="RRM" localSheetId="8">[11]SERVIÇOS!#REF!</definedName>
    <definedName name="RRM">#REF!</definedName>
    <definedName name="RRP" localSheetId="0">[11]SERVIÇOS!#REF!</definedName>
    <definedName name="RRP" localSheetId="8">[11]SERVIÇOS!#REF!</definedName>
    <definedName name="RRP">#REF!</definedName>
    <definedName name="rrr" localSheetId="0">[47]RESUMO_AUT1!#REF!</definedName>
    <definedName name="rrr" localSheetId="8">[47]RESUMO_AUT1!#REF!</definedName>
    <definedName name="rrr">#REF!</definedName>
    <definedName name="RRRR" localSheetId="0">#REF!</definedName>
    <definedName name="RRRR">#REF!</definedName>
    <definedName name="RS" localSheetId="0">#REF!</definedName>
    <definedName name="RS">#REF!</definedName>
    <definedName name="RVGL" localSheetId="0">[11]SERVIÇOS!#REF!</definedName>
    <definedName name="RVGL" localSheetId="8">[11]SERVIÇOS!#REF!</definedName>
    <definedName name="RVGL">#REF!</definedName>
    <definedName name="Salários" localSheetId="0">#REF!</definedName>
    <definedName name="Salários">#REF!</definedName>
    <definedName name="SB" localSheetId="0">[31]SERV!$K$10</definedName>
    <definedName name="SB" localSheetId="8">[31]SERV!$K$10</definedName>
    <definedName name="SB">#REF!</definedName>
    <definedName name="sbg" localSheetId="0">#REF!</definedName>
    <definedName name="sbg" localSheetId="8">#REF!</definedName>
    <definedName name="sbg">#REF!</definedName>
    <definedName name="SBTC" localSheetId="0">#REF!</definedName>
    <definedName name="SBTC">#REF!</definedName>
    <definedName name="sdfs" localSheetId="0">'SERVIÇOS PRELIMINARES'!sdfs</definedName>
    <definedName name="sdfs" localSheetId="8">[48]!sdfs</definedName>
    <definedName name="sdfs">[0]!sdfs</definedName>
    <definedName name="se" localSheetId="0">'[14]Fresagem de Pista Ago-98'!#REF!</definedName>
    <definedName name="se" localSheetId="8">'[14]Fresagem de Pista Ago-98'!#REF!</definedName>
    <definedName name="se">#REF!</definedName>
    <definedName name="SEG" localSheetId="0">[49]INDICES!$C$136</definedName>
    <definedName name="SEG" localSheetId="8">[49]INDICES!$C$136</definedName>
    <definedName name="SEG">#REF!</definedName>
    <definedName name="SEGMENTO" localSheetId="0">[7]DADOS!$C$13</definedName>
    <definedName name="SEGMENTO" localSheetId="8">[7]DADOS!$C$13</definedName>
    <definedName name="SEGMENTO">#REF!</definedName>
    <definedName name="SEGMENTO_1" localSheetId="0">[7]DADOS!$C$14</definedName>
    <definedName name="SEGMENTO_1" localSheetId="8">[7]DADOS!$C$14</definedName>
    <definedName name="SEGMENTO_1">#REF!</definedName>
    <definedName name="SERV" localSheetId="0">#REF!</definedName>
    <definedName name="SERV" localSheetId="8">#REF!</definedName>
    <definedName name="SERV">#REF!</definedName>
    <definedName name="SERVENTE" localSheetId="0">[13]Serviços!$G$61</definedName>
    <definedName name="SERVENTE" localSheetId="8">[13]Serviços!$G$61</definedName>
    <definedName name="SERVENTE">#REF!</definedName>
    <definedName name="SERVIÇO" localSheetId="0">[31]SERV!$B$4:$F$142</definedName>
    <definedName name="SERVIÇO" localSheetId="8">[31]SERV!$B$4:$F$142</definedName>
    <definedName name="SERVIÇO">#REF!</definedName>
    <definedName name="serviço1" localSheetId="0">#REF!</definedName>
    <definedName name="serviço1" localSheetId="8">#REF!</definedName>
    <definedName name="serviço1">#REF!</definedName>
    <definedName name="Serviços" localSheetId="0">[50]Serviços!$A:$I</definedName>
    <definedName name="Serviços" localSheetId="8">[51]Serviços!$A:$I</definedName>
    <definedName name="Serviços">#REF!</definedName>
    <definedName name="sfas" localSheetId="0">#REF!</definedName>
    <definedName name="sfas" localSheetId="8">#REF!</definedName>
    <definedName name="sfas">#REF!</definedName>
    <definedName name="SICRO" localSheetId="0">[20]DADOS!$B$14</definedName>
    <definedName name="SICRO" localSheetId="8">[21]DADOS!$B$14</definedName>
    <definedName name="SICRO">#REF!</definedName>
    <definedName name="SLRP" localSheetId="0">[11]SERVIÇOS!#REF!</definedName>
    <definedName name="SLRP" localSheetId="8">[11]SERVIÇOS!#REF!</definedName>
    <definedName name="SLRP">#REF!</definedName>
    <definedName name="solo" localSheetId="0">#REF!</definedName>
    <definedName name="solo">#REF!</definedName>
    <definedName name="SOLOCIM" localSheetId="0">[13]Serviços!$G$13</definedName>
    <definedName name="SOLOCIM" localSheetId="8">[13]Serviços!$G$13</definedName>
    <definedName name="SOLOCIM">#REF!</definedName>
    <definedName name="SOLOMANUAL" localSheetId="0">#REF!</definedName>
    <definedName name="SOLOMANUAL">#REF!</definedName>
    <definedName name="solomecanizado" localSheetId="0">#REF!</definedName>
    <definedName name="solomecanizado">#REF!</definedName>
    <definedName name="SOMA6" localSheetId="0">[11]ORÇAMENTO!#REF!</definedName>
    <definedName name="SOMA6" localSheetId="8">[11]ORÇAMENTO!#REF!</definedName>
    <definedName name="SOMA6">#REF!</definedName>
    <definedName name="SOMA7" localSheetId="0">[11]ORÇAMENTO!#REF!</definedName>
    <definedName name="SOMA7" localSheetId="8">[11]ORÇAMENTO!#REF!</definedName>
    <definedName name="SOMA7">#REF!</definedName>
    <definedName name="SRV" localSheetId="0" hidden="1">#REF!</definedName>
    <definedName name="SRV" localSheetId="8" hidden="1">#REF!</definedName>
    <definedName name="SRV" hidden="1">#REF!</definedName>
    <definedName name="sss" localSheetId="0">[43]QuQuant!#REF!</definedName>
    <definedName name="sss" localSheetId="8">[43]QuQuant!#REF!</definedName>
    <definedName name="sss">#REF!</definedName>
    <definedName name="sssrttt" localSheetId="0">'SERVIÇOS PRELIMINARES'!sssrttt</definedName>
    <definedName name="sssrttt" localSheetId="8">SINALIZAÇÃO!sssrttt</definedName>
    <definedName name="sssrttt">#N/A</definedName>
    <definedName name="SSSS" localSheetId="0">[45]QuQuant!#REF!</definedName>
    <definedName name="SSSS" localSheetId="8">[45]QuQuant!#REF!</definedName>
    <definedName name="SSSS">#REF!</definedName>
    <definedName name="SSSSSS" localSheetId="0">[47]RESUMO_AUT1!#REF!</definedName>
    <definedName name="SSSSSS" localSheetId="8">[47]RESUMO_AUT1!#REF!</definedName>
    <definedName name="SSSSSS">#REF!</definedName>
    <definedName name="ST" localSheetId="0">[13]Serviços!$G$29</definedName>
    <definedName name="ST" localSheetId="8">[13]Serviços!$G$29</definedName>
    <definedName name="ST">#REF!</definedName>
    <definedName name="STC" localSheetId="0">'[20]2 S 04 900 01'!$H$65</definedName>
    <definedName name="STC" localSheetId="8">'[21]2 S 04 900 01'!$H$65</definedName>
    <definedName name="STC">#REF!</definedName>
    <definedName name="STR" localSheetId="0">[11]INDICES!$C$128</definedName>
    <definedName name="STR" localSheetId="8">[11]INDICES!$C$128</definedName>
    <definedName name="STR">#REF!</definedName>
    <definedName name="SUB_TRECHO" localSheetId="0">#REF!</definedName>
    <definedName name="SUB_TRECHO" localSheetId="8">#REF!</definedName>
    <definedName name="SUB_TRECHO">#REF!</definedName>
    <definedName name="Subt" localSheetId="0">#REF!</definedName>
    <definedName name="Subt">#REF!</definedName>
    <definedName name="subtrec" localSheetId="0">[31]TRAÇOS!$A$36</definedName>
    <definedName name="subtrec" localSheetId="8">[31]TRAÇOS!$A$36</definedName>
    <definedName name="subtrec">#REF!</definedName>
    <definedName name="SUBTRECHO" localSheetId="0">[7]DADOS!$C$11</definedName>
    <definedName name="SUBTRECHO" localSheetId="8">[7]DADOS!$C$11</definedName>
    <definedName name="SUBTRECHO">#REF!</definedName>
    <definedName name="SUBTRECHO_1" localSheetId="0">[7]DADOS!$C$12</definedName>
    <definedName name="SUBTRECHO_1" localSheetId="8">[7]DADOS!$C$12</definedName>
    <definedName name="SUBTRECHO_1">#REF!</definedName>
    <definedName name="SUPER" localSheetId="0">'[5]F. MEDIÇAO'!$A$102</definedName>
    <definedName name="SUPER" localSheetId="8">'[5]F. MEDIÇAO'!$A$102</definedName>
    <definedName name="SUPER">#REF!</definedName>
    <definedName name="T" localSheetId="0">[52]TABELA!$A$1:$H$1001</definedName>
    <definedName name="T" localSheetId="8">[52]TABELA!$A$1:$H$1001</definedName>
    <definedName name="T">#REF!</definedName>
    <definedName name="T0.230.17" localSheetId="0">#REF!</definedName>
    <definedName name="T0.230.17">#REF!</definedName>
    <definedName name="T0.303.17" localSheetId="0">#REF!</definedName>
    <definedName name="T0.303.17">#REF!</definedName>
    <definedName name="T2.241.00" localSheetId="0">#REF!</definedName>
    <definedName name="T2.241.00">#REF!</definedName>
    <definedName name="T2.500.01" localSheetId="0">#REF!</definedName>
    <definedName name="T2.500.01">#REF!</definedName>
    <definedName name="T2.530.02" localSheetId="0">'[5]Recomp. revest. CBUQ'!#REF!</definedName>
    <definedName name="T2.530.02" localSheetId="8">'[5]Recomp. revest. CBUQ'!#REF!</definedName>
    <definedName name="T2.530.02">#REF!</definedName>
    <definedName name="T3.329.01" localSheetId="0">#REF!</definedName>
    <definedName name="T3.329.01">#REF!</definedName>
    <definedName name="T3.950.00" localSheetId="0">#REF!</definedName>
    <definedName name="T3.950.00">#REF!</definedName>
    <definedName name="T4.000.00" localSheetId="0">#REF!</definedName>
    <definedName name="T4.000.00">#REF!</definedName>
    <definedName name="T5.000.00" localSheetId="0">#REF!</definedName>
    <definedName name="T5.000.00">#REF!</definedName>
    <definedName name="T8.100.01" localSheetId="0">#REF!</definedName>
    <definedName name="T8.100.01">#REF!</definedName>
    <definedName name="T8.300.01" localSheetId="0">#REF!</definedName>
    <definedName name="T8.300.01">#REF!</definedName>
    <definedName name="t8.301.01" localSheetId="0">#REF!</definedName>
    <definedName name="t8.301.01">#REF!</definedName>
    <definedName name="T8.302.05" localSheetId="0">#REF!</definedName>
    <definedName name="T8.302.05">#REF!</definedName>
    <definedName name="T8.402.00" localSheetId="0">#REF!</definedName>
    <definedName name="T8.402.00">#REF!</definedName>
    <definedName name="T8.500.00" localSheetId="0">#REF!</definedName>
    <definedName name="T8.500.00">#REF!</definedName>
    <definedName name="t8.501.00" localSheetId="0">#REF!</definedName>
    <definedName name="t8.501.00">#REF!</definedName>
    <definedName name="T8.900.00" localSheetId="0">#REF!</definedName>
    <definedName name="T8.900.00">#REF!</definedName>
    <definedName name="T8.900.01" localSheetId="0">#REF!</definedName>
    <definedName name="T8.900.01">#REF!</definedName>
    <definedName name="T8.901.01" localSheetId="0">#REF!</definedName>
    <definedName name="T8.901.01">#REF!</definedName>
    <definedName name="T8.910.00" localSheetId="0">#REF!</definedName>
    <definedName name="T8.910.00">#REF!</definedName>
    <definedName name="T9.002.00" localSheetId="0">[5]TRANSPORTE!$J$38</definedName>
    <definedName name="T9.002.00" localSheetId="8">[5]TRANSPORTE!$J$38</definedName>
    <definedName name="T9.002.00">#REF!</definedName>
    <definedName name="T9.002.06" localSheetId="0">#REF!</definedName>
    <definedName name="T9.002.06">#REF!</definedName>
    <definedName name="TACS" localSheetId="0">#REF!</definedName>
    <definedName name="TACS">#REF!</definedName>
    <definedName name="tapaburaco" localSheetId="0">'[5]T. BURACO'!$F$41</definedName>
    <definedName name="tapaburaco" localSheetId="8">'[5]T. BURACO'!$F$41</definedName>
    <definedName name="tapaburaco">#REF!</definedName>
    <definedName name="TAPAEMERGENCIAL" localSheetId="0">#REF!</definedName>
    <definedName name="TAPAEMERGENCIAL">#REF!</definedName>
    <definedName name="TaxaJuros" localSheetId="0">#REF!</definedName>
    <definedName name="TaxaJuros">#REF!</definedName>
    <definedName name="TB" localSheetId="0">[13]Serviços!$G$26</definedName>
    <definedName name="TB" localSheetId="8">[13]Serviços!$G$26</definedName>
    <definedName name="TB">#REF!</definedName>
    <definedName name="TCAP" localSheetId="0">[20]T_CAP!$H$65</definedName>
    <definedName name="TCAP" localSheetId="8">[21]T_CAP!$H$65</definedName>
    <definedName name="TCAP">#REF!</definedName>
    <definedName name="TCC" localSheetId="0">[13]Serviços!$G$57</definedName>
    <definedName name="TCC" localSheetId="8">[13]Serviços!$G$57</definedName>
    <definedName name="TCC">#REF!</definedName>
    <definedName name="TCM" localSheetId="0">[20]T_CM30!$H$65</definedName>
    <definedName name="TCM" localSheetId="8">[21]T_CM30!$H$65</definedName>
    <definedName name="TCM">#REF!</definedName>
    <definedName name="TENROCAMENTO" localSheetId="0">#REF!</definedName>
    <definedName name="TENROCAMENTO">#REF!</definedName>
    <definedName name="Teor" localSheetId="0">[37]Teor!$A$3:$A$7</definedName>
    <definedName name="Teor" localSheetId="8">[37]Teor!$A$3:$A$7</definedName>
    <definedName name="Teor">#REF!</definedName>
    <definedName name="terra" localSheetId="0">#REF!</definedName>
    <definedName name="terra">#REF!</definedName>
    <definedName name="TEST1" localSheetId="0">#REF!</definedName>
    <definedName name="TEST1">#REF!</definedName>
    <definedName name="TEST10" localSheetId="0">#REF!</definedName>
    <definedName name="TEST10">#REF!</definedName>
    <definedName name="TEST11" localSheetId="0">#REF!</definedName>
    <definedName name="TEST11">#REF!</definedName>
    <definedName name="TEST12" localSheetId="0">#REF!</definedName>
    <definedName name="TEST12">#REF!</definedName>
    <definedName name="TEST13" localSheetId="0">#REF!</definedName>
    <definedName name="TEST13">#REF!</definedName>
    <definedName name="TEST14" localSheetId="0">#REF!</definedName>
    <definedName name="TEST14">#REF!</definedName>
    <definedName name="TEST15" localSheetId="0">#REF!</definedName>
    <definedName name="TEST15">#REF!</definedName>
    <definedName name="TEST16" localSheetId="0">#REF!</definedName>
    <definedName name="TEST16">#REF!</definedName>
    <definedName name="TEST17" localSheetId="0">#REF!</definedName>
    <definedName name="TEST17">#REF!</definedName>
    <definedName name="TEST18" localSheetId="0">#REF!</definedName>
    <definedName name="TEST18">#REF!</definedName>
    <definedName name="TEST19" localSheetId="0">#REF!</definedName>
    <definedName name="TEST19">#REF!</definedName>
    <definedName name="TEST2" localSheetId="0">#REF!</definedName>
    <definedName name="TEST2">#REF!</definedName>
    <definedName name="TEST20" localSheetId="0">#REF!</definedName>
    <definedName name="TEST20">#REF!</definedName>
    <definedName name="TEST21" localSheetId="0">#REF!</definedName>
    <definedName name="TEST21">#REF!</definedName>
    <definedName name="TEST22" localSheetId="0">#REF!</definedName>
    <definedName name="TEST22">#REF!</definedName>
    <definedName name="TEST3" localSheetId="0">#REF!</definedName>
    <definedName name="TEST3">#REF!</definedName>
    <definedName name="TEST4" localSheetId="0">#REF!</definedName>
    <definedName name="TEST4">#REF!</definedName>
    <definedName name="TEST5" localSheetId="0">#REF!</definedName>
    <definedName name="TEST5">#REF!</definedName>
    <definedName name="TEST6" localSheetId="0">#REF!</definedName>
    <definedName name="TEST6">#REF!</definedName>
    <definedName name="TEST7" localSheetId="0">#REF!</definedName>
    <definedName name="TEST7">#REF!</definedName>
    <definedName name="TEST8" localSheetId="0">#REF!</definedName>
    <definedName name="TEST8">#REF!</definedName>
    <definedName name="TEST9" localSheetId="0">#REF!</definedName>
    <definedName name="TEST9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_xlnm.Print_Titles" localSheetId="8">SINALIZAÇÃO!$A:$E</definedName>
    <definedName name="TLMBCS" localSheetId="0">#REF!</definedName>
    <definedName name="TLMBCS">#REF!</definedName>
    <definedName name="TOT" localSheetId="0" hidden="1">#REF!</definedName>
    <definedName name="TOT" hidden="1">#REF!</definedName>
    <definedName name="TOTAL" localSheetId="0">#REF!</definedName>
    <definedName name="TOTAL">#REF!</definedName>
    <definedName name="TOTGC" localSheetId="0">#REF!</definedName>
    <definedName name="TOTGC">#REF!</definedName>
    <definedName name="TPM" localSheetId="0">#REF!</definedName>
    <definedName name="TPM">#REF!</definedName>
    <definedName name="TR" localSheetId="0">[11]INDICES!$C$127</definedName>
    <definedName name="TR" localSheetId="8">[11]INDICES!$C$127</definedName>
    <definedName name="TR">#REF!</definedName>
    <definedName name="TrabAnual" localSheetId="0">#REF!</definedName>
    <definedName name="TrabAnual" localSheetId="8">#REF!</definedName>
    <definedName name="TrabAnual">#REF!</definedName>
    <definedName name="TRAF" localSheetId="0">[42]RESUMO_AUT1!#REF!</definedName>
    <definedName name="TRAF" localSheetId="8">[42]RESUMO_AUT1!#REF!</definedName>
    <definedName name="TRAF">#REF!</definedName>
    <definedName name="TRANSPORTE10" localSheetId="0">#REF!</definedName>
    <definedName name="TRANSPORTE10">#REF!</definedName>
    <definedName name="TRANSPORTE4T" localSheetId="0">[5]TRANSPORTE!$J$86</definedName>
    <definedName name="TRANSPORTE4T" localSheetId="8">[5]TRANSPORTE!$J$86</definedName>
    <definedName name="TRANSPORTE4T">#REF!</definedName>
    <definedName name="TRANSPORTE5M" localSheetId="0">[5]TRANSPORTE!$J$36</definedName>
    <definedName name="TRANSPORTE5M" localSheetId="8">[5]TRANSPORTE!$J$36</definedName>
    <definedName name="TRANSPORTE5M">#REF!</definedName>
    <definedName name="TRANSPORTEBASEMANUAL" localSheetId="0">#REF!</definedName>
    <definedName name="TRANSPORTEBASEMANUAL">#REF!</definedName>
    <definedName name="TRANSPORTECAPAMANUAL" localSheetId="0">#REF!</definedName>
    <definedName name="TRANSPORTECAPAMANUAL">#REF!</definedName>
    <definedName name="transportecorreção" localSheetId="0">[5]correção!$K$26</definedName>
    <definedName name="transportecorreção" localSheetId="8">[5]correção!$K$26</definedName>
    <definedName name="transportecorreção">#REF!</definedName>
    <definedName name="Transporteenrocamento" localSheetId="0">#REF!</definedName>
    <definedName name="Transporteenrocamento">#REF!</definedName>
    <definedName name="TRANSPORTEESPECIAL" localSheetId="0">[5]TRANSPORTE!$J$17</definedName>
    <definedName name="TRANSPORTEESPECIAL" localSheetId="8">[5]TRANSPORTE!$J$17</definedName>
    <definedName name="TRANSPORTEESPECIAL">#REF!</definedName>
    <definedName name="TRANSPORTELOCAL" localSheetId="0">#REF!</definedName>
    <definedName name="TRANSPORTELOCAL">#REF!</definedName>
    <definedName name="TRANSPORTEMATBET" localSheetId="0">[5]correção!#REF!</definedName>
    <definedName name="TRANSPORTEMATBET" localSheetId="8">[5]correção!#REF!</definedName>
    <definedName name="TRANSPORTEMATBET">#REF!</definedName>
    <definedName name="TRANSPORTERECOMPOSIÇÃO" localSheetId="0">#REF!</definedName>
    <definedName name="TRANSPORTERECOMPOSIÇÃO">#REF!</definedName>
    <definedName name="transportetapaburaco" localSheetId="0">'[5]T. BURACO'!#REF!</definedName>
    <definedName name="transportetapaburaco" localSheetId="8">'[5]T. BURACO'!#REF!</definedName>
    <definedName name="transportetapaburaco">#REF!</definedName>
    <definedName name="TRANSPORTETAPAEMERGENCIAL" localSheetId="0">#REF!</definedName>
    <definedName name="TRANSPORTETAPAEMERGENCIAL">#REF!</definedName>
    <definedName name="TRANSPSOLO" localSheetId="0">#REF!</definedName>
    <definedName name="TRANSPSOLO">#REF!</definedName>
    <definedName name="TRANSREM" localSheetId="0">[13]Serviços!$G$55</definedName>
    <definedName name="TRANSREM" localSheetId="8">[13]Serviços!$G$55</definedName>
    <definedName name="TRANSREM">#REF!</definedName>
    <definedName name="TRC1C" localSheetId="0">[20]T_RC1C!$H$65</definedName>
    <definedName name="TRC1C" localSheetId="8">[21]T_RC1C!$H$65</definedName>
    <definedName name="TRC1C">#REF!</definedName>
    <definedName name="trec" localSheetId="0">[31]TRAÇOS!$A$33</definedName>
    <definedName name="trec" localSheetId="8">[31]TRAÇOS!$A$33</definedName>
    <definedName name="trec">#REF!</definedName>
    <definedName name="TRECHO" localSheetId="0">[7]DADOS!$C$9</definedName>
    <definedName name="TRECHO" localSheetId="8">[7]DADOS!$C$9</definedName>
    <definedName name="TRECHO">#REF!</definedName>
    <definedName name="TRECHO_1" localSheetId="0">[7]DADOS!$C$10</definedName>
    <definedName name="TRECHO_1" localSheetId="8">[7]DADOS!$C$10</definedName>
    <definedName name="TRECHO_1">#REF!</definedName>
    <definedName name="TRECREVPRIMARIO" localSheetId="0">#REF!</definedName>
    <definedName name="TRECREVPRIMARIO">#REF!</definedName>
    <definedName name="TRFORMA" localSheetId="0">#REF!</definedName>
    <definedName name="TRFORMA">#REF!</definedName>
    <definedName name="TRMUDAS" localSheetId="0">#REF!</definedName>
    <definedName name="TRMUDAS">#REF!</definedName>
    <definedName name="TRR1C" localSheetId="0">[20]T_RR1C!$H$65</definedName>
    <definedName name="TRR1C" localSheetId="8">[21]T_RR1C!$H$65</definedName>
    <definedName name="TRR1C">#REF!</definedName>
    <definedName name="TRR2C" localSheetId="0">[20]T_RR2C!$H$65</definedName>
    <definedName name="TRR2C" localSheetId="8">[21]T_RR2C!$H$65</definedName>
    <definedName name="TRR2C">#REF!</definedName>
    <definedName name="TSD" localSheetId="0">#REF!</definedName>
    <definedName name="TSD">#REF!</definedName>
    <definedName name="TUBO" localSheetId="0">[11]SERVIÇOS!#REF!</definedName>
    <definedName name="TUBO" localSheetId="8">[11]SERVIÇOS!#REF!</definedName>
    <definedName name="TUBO">#REF!</definedName>
    <definedName name="un" hidden="1">#N/A</definedName>
    <definedName name="Und">#N/A</definedName>
    <definedName name="unid.2" localSheetId="0">#REF!</definedName>
    <definedName name="unid.2" localSheetId="8">#REF!</definedName>
    <definedName name="unid.2">#REF!</definedName>
    <definedName name="unidade" localSheetId="0">'[28]TPU-MARÇO_2002'!$F$2:$F$1965</definedName>
    <definedName name="unidade" localSheetId="8">'[29]TPU-MARÇO_2002'!$F$2:$F$1965</definedName>
    <definedName name="unidade">#REF!</definedName>
    <definedName name="Unidade1" localSheetId="0">#REF!</definedName>
    <definedName name="Unidade1" localSheetId="8">#REF!</definedName>
    <definedName name="Unidade1">#REF!</definedName>
    <definedName name="UnidAux" hidden="1">#N/A</definedName>
    <definedName name="USINA" localSheetId="0">'[22]Vínculo (2)'!$Y$9</definedName>
    <definedName name="USINA" localSheetId="8">'[23]Vínculo (2)'!$Y$9</definedName>
    <definedName name="USINA">#REF!</definedName>
    <definedName name="uuujsh" localSheetId="0">#REF!</definedName>
    <definedName name="uuujsh" localSheetId="8">#REF!</definedName>
    <definedName name="uuujsh">#REF!</definedName>
    <definedName name="VALCORTE" localSheetId="0">#REF!</definedName>
    <definedName name="VALCORTE" localSheetId="8">#REF!</definedName>
    <definedName name="VALCORTE">#REF!</definedName>
    <definedName name="valeta" localSheetId="0">#REF!</definedName>
    <definedName name="valeta">#REF!</definedName>
    <definedName name="VALOR_NF" localSheetId="0">[7]DADOS!$C$26</definedName>
    <definedName name="VALOR_NF" localSheetId="8">[7]DADOS!$C$26</definedName>
    <definedName name="VALOR_NF">#REF!</definedName>
    <definedName name="Vazios" localSheetId="0">[37]Teor!$B$3:$B$7</definedName>
    <definedName name="Vazios" localSheetId="8">[37]Teor!$B$3:$B$7</definedName>
    <definedName name="Vazios">#REF!</definedName>
    <definedName name="verde" localSheetId="0">#REF!</definedName>
    <definedName name="verde" localSheetId="8">#REF!</definedName>
    <definedName name="verde">#REF!</definedName>
    <definedName name="verdepav" localSheetId="0">#REF!</definedName>
    <definedName name="verdepav">#REF!</definedName>
    <definedName name="VidaAnos" localSheetId="0">#REF!</definedName>
    <definedName name="VidaAnos">#REF!</definedName>
    <definedName name="Vidahoras" localSheetId="0">#REF!</definedName>
    <definedName name="Vidahoras">#REF!</definedName>
    <definedName name="VOL_ACUM" localSheetId="0">'[14]Fresagem de Pista Ago-98'!#REF!</definedName>
    <definedName name="VOL_ACUM" localSheetId="8">'[14]Fresagem de Pista Ago-98'!#REF!</definedName>
    <definedName name="VOL_ACUM">#REF!</definedName>
    <definedName name="VOLUME" localSheetId="0">'[14]Fresagem de Pista Ago-98'!#REF!</definedName>
    <definedName name="VOLUME" localSheetId="8">'[14]Fresagem de Pista Ago-98'!#REF!</definedName>
    <definedName name="VOLUME">#REF!</definedName>
    <definedName name="VPA" localSheetId="0">'[20]2 S 04 401 01'!$H$65</definedName>
    <definedName name="VPA" localSheetId="8">'[21]2 S 04 401 01'!$H$65</definedName>
    <definedName name="VPA">#REF!</definedName>
    <definedName name="W" localSheetId="0" hidden="1">#REF!</definedName>
    <definedName name="W" localSheetId="8" hidden="1">#REF!</definedName>
    <definedName name="W" hidden="1">#REF!</definedName>
    <definedName name="W0E0W" localSheetId="0">#REF!</definedName>
    <definedName name="W0E0W">#REF!</definedName>
    <definedName name="wdgadfgdsz" localSheetId="0">[3]SID_NI_5!#REF!</definedName>
    <definedName name="wdgadfgdsz" localSheetId="8">[3]SID_NI_5!#REF!</definedName>
    <definedName name="wdgadfgdsz">#REF!</definedName>
    <definedName name="WEWRWR" localSheetId="0">'SERVIÇOS PRELIMINARES'!WEWRWR</definedName>
    <definedName name="WEWRWR" localSheetId="8">SINALIZAÇÃO!WEWRWR</definedName>
    <definedName name="WEWRWR">#N/A</definedName>
    <definedName name="wrn.preco." localSheetId="0" hidden="1">{#N/A,#N/A,FALSE,"Pla_Preço";#N/A,#N/A,FALSE,"Crono"}</definedName>
    <definedName name="wrn.preco." localSheetId="8" hidden="1">{#N/A,#N/A,FALSE,"Pla_Preço";#N/A,#N/A,FALSE,"Crono"}</definedName>
    <definedName name="wrn.preco." hidden="1">{#N/A,#N/A,FALSE,"Pla_Preço";#N/A,#N/A,FALSE,"Crono"}</definedName>
    <definedName name="x" localSheetId="0">[53]Equipamentos!#REF!</definedName>
    <definedName name="x" localSheetId="8">[53]Equipamentos!#REF!</definedName>
    <definedName name="x">#REF!</definedName>
    <definedName name="XXX" localSheetId="0">'SERVIÇOS PRELIMINARES'!XXX</definedName>
    <definedName name="XXX" localSheetId="8">SINALIZAÇÃO!XXX</definedName>
    <definedName name="XXX">#N/A</definedName>
    <definedName name="xxxx" localSheetId="0">[3]SID_NI_5!#REF!</definedName>
    <definedName name="xxxx" localSheetId="8">[3]SID_NI_5!#REF!</definedName>
    <definedName name="xxxx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10" l="1"/>
  <c r="I18" i="10"/>
  <c r="A18" i="10"/>
  <c r="I17" i="10"/>
  <c r="A17" i="10"/>
  <c r="I16" i="10"/>
  <c r="A16" i="10"/>
  <c r="I15" i="10"/>
  <c r="A15" i="10"/>
  <c r="I14" i="10"/>
  <c r="A14" i="10"/>
  <c r="I13" i="10"/>
  <c r="A13" i="10"/>
  <c r="I12" i="10"/>
  <c r="A12" i="10"/>
  <c r="I11" i="10"/>
  <c r="A11" i="10"/>
  <c r="I10" i="10"/>
  <c r="A10" i="10"/>
  <c r="I9" i="10"/>
  <c r="A9" i="10"/>
  <c r="I8" i="10"/>
  <c r="A8" i="10"/>
  <c r="O25" i="8"/>
  <c r="N25" i="8"/>
  <c r="M25" i="8"/>
  <c r="L25" i="8"/>
  <c r="K25" i="8"/>
  <c r="J25" i="8"/>
  <c r="I25" i="8"/>
  <c r="P25" i="8" s="1"/>
  <c r="H25" i="8"/>
  <c r="G25" i="8"/>
  <c r="F25" i="8"/>
  <c r="P23" i="8"/>
  <c r="P21" i="8"/>
  <c r="P19" i="8"/>
  <c r="P17" i="8"/>
  <c r="I17" i="8"/>
  <c r="O16" i="8"/>
  <c r="N16" i="8"/>
  <c r="M16" i="8"/>
  <c r="L16" i="8"/>
  <c r="K16" i="8"/>
  <c r="J16" i="8"/>
  <c r="I16" i="8"/>
  <c r="P16" i="8" s="1"/>
  <c r="H16" i="8"/>
  <c r="G16" i="8"/>
  <c r="F16" i="8"/>
  <c r="P14" i="8"/>
  <c r="P12" i="8"/>
  <c r="O11" i="8"/>
  <c r="N11" i="8"/>
  <c r="M11" i="8"/>
  <c r="L11" i="8"/>
  <c r="K11" i="8"/>
  <c r="J11" i="8"/>
  <c r="I11" i="8"/>
  <c r="H11" i="8"/>
  <c r="G11" i="8"/>
  <c r="F11" i="8"/>
  <c r="P11" i="8" s="1"/>
  <c r="P9" i="8"/>
  <c r="O8" i="8"/>
  <c r="N8" i="8"/>
  <c r="M8" i="8"/>
  <c r="L8" i="8"/>
  <c r="K8" i="8"/>
  <c r="J8" i="8"/>
  <c r="I8" i="8"/>
  <c r="H8" i="8"/>
  <c r="G8" i="8"/>
  <c r="P8" i="8" s="1"/>
  <c r="F8" i="8"/>
  <c r="P6" i="8"/>
  <c r="P4" i="8"/>
  <c r="P2" i="8"/>
  <c r="E35" i="7"/>
  <c r="E33" i="7"/>
  <c r="E17" i="7"/>
  <c r="E16" i="7"/>
  <c r="E18" i="7" s="1"/>
  <c r="F6" i="7"/>
  <c r="W19" i="5"/>
  <c r="X19" i="5" s="1"/>
  <c r="H19" i="5"/>
  <c r="AO18" i="5"/>
  <c r="AN18" i="5"/>
  <c r="AE18" i="5"/>
  <c r="AD18" i="5"/>
  <c r="X18" i="5"/>
  <c r="W18" i="5"/>
  <c r="G18" i="5"/>
  <c r="H18" i="5" s="1"/>
  <c r="AB32" i="4"/>
  <c r="Z32" i="4"/>
  <c r="T32" i="4"/>
  <c r="Q32" i="4"/>
  <c r="P32" i="4"/>
  <c r="J32" i="4"/>
  <c r="AE31" i="4"/>
  <c r="AB31" i="4"/>
  <c r="Z31" i="4"/>
  <c r="T31" i="4"/>
  <c r="P31" i="4"/>
  <c r="J31" i="4"/>
  <c r="V4" i="1" s="1"/>
  <c r="AB30" i="4"/>
  <c r="Z30" i="4"/>
  <c r="T30" i="4"/>
  <c r="P30" i="4"/>
  <c r="AE30" i="4" s="1"/>
  <c r="J30" i="4"/>
  <c r="AE29" i="4"/>
  <c r="AB29" i="4"/>
  <c r="Z29" i="4"/>
  <c r="T29" i="4"/>
  <c r="P29" i="4"/>
  <c r="J29" i="4"/>
  <c r="AE28" i="4"/>
  <c r="AB28" i="4"/>
  <c r="Z28" i="4"/>
  <c r="T28" i="4"/>
  <c r="P28" i="4"/>
  <c r="J28" i="4"/>
  <c r="AB27" i="4"/>
  <c r="Z27" i="4"/>
  <c r="T27" i="4"/>
  <c r="P27" i="4"/>
  <c r="AE27" i="4" s="1"/>
  <c r="J27" i="4"/>
  <c r="D27" i="4"/>
  <c r="D28" i="4" s="1"/>
  <c r="AB26" i="4"/>
  <c r="Z26" i="4"/>
  <c r="T26" i="4"/>
  <c r="P26" i="4"/>
  <c r="AE26" i="4" s="1"/>
  <c r="J26" i="4"/>
  <c r="D26" i="4"/>
  <c r="AE25" i="4"/>
  <c r="AB25" i="4"/>
  <c r="Z25" i="4"/>
  <c r="X25" i="4"/>
  <c r="T25" i="4"/>
  <c r="R25" i="4"/>
  <c r="S25" i="4" s="1"/>
  <c r="J25" i="4"/>
  <c r="G25" i="4"/>
  <c r="H25" i="4" s="1"/>
  <c r="D25" i="4"/>
  <c r="AE24" i="4"/>
  <c r="AB24" i="4"/>
  <c r="Z24" i="4"/>
  <c r="T24" i="4"/>
  <c r="Q24" i="4"/>
  <c r="P24" i="4"/>
  <c r="J24" i="4"/>
  <c r="C24" i="4"/>
  <c r="AE23" i="4"/>
  <c r="AB23" i="4"/>
  <c r="Z23" i="4"/>
  <c r="T23" i="4"/>
  <c r="P23" i="4"/>
  <c r="J23" i="4"/>
  <c r="AB22" i="4"/>
  <c r="Z22" i="4"/>
  <c r="T22" i="4"/>
  <c r="J22" i="4"/>
  <c r="AE21" i="4"/>
  <c r="AB21" i="4"/>
  <c r="Z21" i="4"/>
  <c r="T21" i="4"/>
  <c r="Q21" i="4"/>
  <c r="P22" i="4" s="1"/>
  <c r="P21" i="4"/>
  <c r="J21" i="4"/>
  <c r="AB20" i="4"/>
  <c r="Z20" i="4"/>
  <c r="T20" i="4"/>
  <c r="P20" i="4"/>
  <c r="J20" i="4"/>
  <c r="AB19" i="4"/>
  <c r="Z19" i="4"/>
  <c r="T19" i="4"/>
  <c r="Q19" i="4"/>
  <c r="P19" i="4"/>
  <c r="J19" i="4"/>
  <c r="AE18" i="4"/>
  <c r="AB18" i="4"/>
  <c r="Z18" i="4"/>
  <c r="T18" i="4"/>
  <c r="Q18" i="4"/>
  <c r="P18" i="4"/>
  <c r="J18" i="4"/>
  <c r="D18" i="4"/>
  <c r="C18" i="4"/>
  <c r="AB17" i="4"/>
  <c r="Z17" i="4"/>
  <c r="T17" i="4"/>
  <c r="Q17" i="4"/>
  <c r="J17" i="4"/>
  <c r="AE16" i="4"/>
  <c r="AB16" i="4"/>
  <c r="Z16" i="4"/>
  <c r="T16" i="4"/>
  <c r="R16" i="4"/>
  <c r="S16" i="4" s="1"/>
  <c r="R17" i="4" s="1"/>
  <c r="Q16" i="4"/>
  <c r="Y16" i="4" s="1"/>
  <c r="F14" i="1" s="1"/>
  <c r="J16" i="4"/>
  <c r="H16" i="4"/>
  <c r="G16" i="4"/>
  <c r="D16" i="4"/>
  <c r="D17" i="4" s="1"/>
  <c r="AE15" i="4"/>
  <c r="AB15" i="4"/>
  <c r="Z15" i="4"/>
  <c r="X15" i="4"/>
  <c r="T15" i="4"/>
  <c r="R15" i="4"/>
  <c r="S15" i="4" s="1"/>
  <c r="Q15" i="4"/>
  <c r="J15" i="4"/>
  <c r="H15" i="4"/>
  <c r="G15" i="4"/>
  <c r="D15" i="4"/>
  <c r="F63" i="3"/>
  <c r="I63" i="3" s="1"/>
  <c r="S14" i="3" s="1"/>
  <c r="F60" i="3"/>
  <c r="F59" i="3"/>
  <c r="I59" i="3" s="1"/>
  <c r="S11" i="3" s="1"/>
  <c r="S13" i="3" s="1"/>
  <c r="S20" i="3" s="1"/>
  <c r="S19" i="3"/>
  <c r="S17" i="3"/>
  <c r="S16" i="3"/>
  <c r="F7" i="3"/>
  <c r="I6" i="3"/>
  <c r="F5" i="3"/>
  <c r="I4" i="3"/>
  <c r="O56" i="2"/>
  <c r="N55" i="2"/>
  <c r="M55" i="2"/>
  <c r="L55" i="2"/>
  <c r="K55" i="2"/>
  <c r="J55" i="2"/>
  <c r="I55" i="2"/>
  <c r="H55" i="2"/>
  <c r="O55" i="2" s="1"/>
  <c r="G55" i="2"/>
  <c r="F55" i="2"/>
  <c r="E55" i="2"/>
  <c r="D55" i="2"/>
  <c r="O54" i="2"/>
  <c r="O53" i="2"/>
  <c r="E52" i="2"/>
  <c r="O52" i="2" s="1"/>
  <c r="O51" i="2"/>
  <c r="O50" i="2"/>
  <c r="O49" i="2"/>
  <c r="K48" i="2"/>
  <c r="M47" i="2"/>
  <c r="M48" i="2" s="1"/>
  <c r="K47" i="2"/>
  <c r="G47" i="2"/>
  <c r="G48" i="2" s="1"/>
  <c r="D47" i="2"/>
  <c r="D48" i="2" s="1"/>
  <c r="N46" i="2"/>
  <c r="M46" i="2"/>
  <c r="L46" i="2"/>
  <c r="K46" i="2"/>
  <c r="J46" i="2"/>
  <c r="J47" i="2" s="1"/>
  <c r="J48" i="2" s="1"/>
  <c r="I46" i="2"/>
  <c r="I47" i="2" s="1"/>
  <c r="I48" i="2" s="1"/>
  <c r="H46" i="2"/>
  <c r="H47" i="2" s="1"/>
  <c r="H48" i="2" s="1"/>
  <c r="G46" i="2"/>
  <c r="F46" i="2"/>
  <c r="E46" i="2"/>
  <c r="E47" i="2" s="1"/>
  <c r="E48" i="2" s="1"/>
  <c r="D46" i="2"/>
  <c r="M43" i="2"/>
  <c r="L43" i="2"/>
  <c r="K43" i="2"/>
  <c r="J43" i="2"/>
  <c r="I43" i="2"/>
  <c r="H43" i="2"/>
  <c r="G43" i="2"/>
  <c r="F43" i="2"/>
  <c r="F44" i="2" s="1"/>
  <c r="F45" i="2" s="1"/>
  <c r="E43" i="2"/>
  <c r="D43" i="2"/>
  <c r="D44" i="2" s="1"/>
  <c r="M42" i="2"/>
  <c r="K42" i="2"/>
  <c r="I42" i="2"/>
  <c r="H42" i="2"/>
  <c r="F42" i="2"/>
  <c r="D42" i="2"/>
  <c r="N41" i="2"/>
  <c r="M41" i="2"/>
  <c r="K41" i="2"/>
  <c r="I41" i="2"/>
  <c r="F41" i="2"/>
  <c r="D41" i="2"/>
  <c r="N40" i="2"/>
  <c r="N42" i="2" s="1"/>
  <c r="M40" i="2"/>
  <c r="L40" i="2"/>
  <c r="L41" i="2" s="1"/>
  <c r="K40" i="2"/>
  <c r="J40" i="2"/>
  <c r="I40" i="2"/>
  <c r="H40" i="2"/>
  <c r="H41" i="2" s="1"/>
  <c r="G40" i="2"/>
  <c r="G41" i="2" s="1"/>
  <c r="F40" i="2"/>
  <c r="E40" i="2"/>
  <c r="D40" i="2"/>
  <c r="N39" i="2"/>
  <c r="M39" i="2"/>
  <c r="L39" i="2"/>
  <c r="K39" i="2"/>
  <c r="J39" i="2"/>
  <c r="I39" i="2"/>
  <c r="H39" i="2"/>
  <c r="G39" i="2"/>
  <c r="F39" i="2"/>
  <c r="E39" i="2"/>
  <c r="D39" i="2"/>
  <c r="N38" i="2"/>
  <c r="M38" i="2"/>
  <c r="L38" i="2"/>
  <c r="K38" i="2"/>
  <c r="J38" i="2"/>
  <c r="I38" i="2"/>
  <c r="H38" i="2"/>
  <c r="G38" i="2"/>
  <c r="F38" i="2"/>
  <c r="E38" i="2"/>
  <c r="D38" i="2"/>
  <c r="O38" i="2" s="1"/>
  <c r="N37" i="2"/>
  <c r="M37" i="2"/>
  <c r="L37" i="2"/>
  <c r="K37" i="2"/>
  <c r="J37" i="2"/>
  <c r="I37" i="2"/>
  <c r="H37" i="2"/>
  <c r="G37" i="2"/>
  <c r="F37" i="2"/>
  <c r="E37" i="2"/>
  <c r="D37" i="2"/>
  <c r="O37" i="2" s="1"/>
  <c r="O36" i="2"/>
  <c r="O35" i="2"/>
  <c r="N35" i="2"/>
  <c r="I33" i="2"/>
  <c r="I34" i="2" s="1"/>
  <c r="L32" i="2"/>
  <c r="J32" i="2"/>
  <c r="E32" i="2"/>
  <c r="O31" i="2"/>
  <c r="O30" i="2"/>
  <c r="O29" i="2"/>
  <c r="O28" i="2"/>
  <c r="N28" i="2"/>
  <c r="O27" i="2"/>
  <c r="O26" i="2"/>
  <c r="O25" i="2"/>
  <c r="O24" i="2"/>
  <c r="O23" i="2"/>
  <c r="N22" i="2"/>
  <c r="M22" i="2"/>
  <c r="L22" i="2"/>
  <c r="K22" i="2"/>
  <c r="J22" i="2"/>
  <c r="I22" i="2"/>
  <c r="H22" i="2"/>
  <c r="G22" i="2"/>
  <c r="F22" i="2"/>
  <c r="E22" i="2"/>
  <c r="D22" i="2"/>
  <c r="O21" i="2"/>
  <c r="O20" i="2"/>
  <c r="M19" i="2"/>
  <c r="L19" i="2"/>
  <c r="K19" i="2"/>
  <c r="J19" i="2"/>
  <c r="I19" i="2"/>
  <c r="H19" i="2"/>
  <c r="G19" i="2"/>
  <c r="F19" i="2"/>
  <c r="E19" i="2"/>
  <c r="D19" i="2"/>
  <c r="O17" i="2"/>
  <c r="O16" i="2"/>
  <c r="O15" i="2"/>
  <c r="O14" i="2"/>
  <c r="N12" i="2"/>
  <c r="N32" i="2" s="1"/>
  <c r="M12" i="2"/>
  <c r="M32" i="2" s="1"/>
  <c r="L12" i="2"/>
  <c r="K12" i="2"/>
  <c r="K32" i="2" s="1"/>
  <c r="K33" i="2" s="1"/>
  <c r="K34" i="2" s="1"/>
  <c r="J12" i="2"/>
  <c r="J13" i="2" s="1"/>
  <c r="I12" i="2"/>
  <c r="I32" i="2" s="1"/>
  <c r="H12" i="2"/>
  <c r="H32" i="2" s="1"/>
  <c r="G12" i="2"/>
  <c r="F12" i="2"/>
  <c r="F32" i="2" s="1"/>
  <c r="E12" i="2"/>
  <c r="E13" i="2" s="1"/>
  <c r="D12" i="2"/>
  <c r="D13" i="2" s="1"/>
  <c r="N11" i="2"/>
  <c r="J11" i="2"/>
  <c r="I11" i="2"/>
  <c r="H11" i="2"/>
  <c r="G11" i="2"/>
  <c r="E11" i="2"/>
  <c r="O10" i="2"/>
  <c r="N9" i="2"/>
  <c r="M9" i="2"/>
  <c r="M11" i="2" s="1"/>
  <c r="L9" i="2"/>
  <c r="L11" i="2" s="1"/>
  <c r="K9" i="2"/>
  <c r="K11" i="2" s="1"/>
  <c r="K44" i="2" s="1"/>
  <c r="K45" i="2" s="1"/>
  <c r="J9" i="2"/>
  <c r="I9" i="2"/>
  <c r="H9" i="2"/>
  <c r="G9" i="2"/>
  <c r="F9" i="2"/>
  <c r="F11" i="2" s="1"/>
  <c r="F13" i="2" s="1"/>
  <c r="E9" i="2"/>
  <c r="D9" i="2"/>
  <c r="D11" i="2" s="1"/>
  <c r="O8" i="2"/>
  <c r="O7" i="2"/>
  <c r="O6" i="2"/>
  <c r="O5" i="2"/>
  <c r="O4" i="2"/>
  <c r="O3" i="2"/>
  <c r="M2" i="2"/>
  <c r="L2" i="2"/>
  <c r="K2" i="2"/>
  <c r="J2" i="2"/>
  <c r="J33" i="2" s="1"/>
  <c r="J34" i="2" s="1"/>
  <c r="I2" i="2"/>
  <c r="I44" i="2" s="1"/>
  <c r="I45" i="2" s="1"/>
  <c r="H2" i="2"/>
  <c r="G2" i="2"/>
  <c r="F2" i="2"/>
  <c r="F47" i="2" s="1"/>
  <c r="F48" i="2" s="1"/>
  <c r="E2" i="2"/>
  <c r="D2" i="2"/>
  <c r="X50" i="1"/>
  <c r="V50" i="1"/>
  <c r="Q50" i="1"/>
  <c r="O50" i="1"/>
  <c r="M50" i="1"/>
  <c r="F50" i="1"/>
  <c r="Z49" i="1"/>
  <c r="X48" i="1"/>
  <c r="W48" i="1"/>
  <c r="V48" i="1"/>
  <c r="U48" i="1"/>
  <c r="T48" i="1"/>
  <c r="S48" i="1"/>
  <c r="R48" i="1"/>
  <c r="R50" i="1" s="1"/>
  <c r="Q48" i="1"/>
  <c r="P48" i="1"/>
  <c r="O48" i="1"/>
  <c r="N48" i="1"/>
  <c r="M48" i="1"/>
  <c r="L48" i="1"/>
  <c r="K48" i="1"/>
  <c r="K50" i="1" s="1"/>
  <c r="J48" i="1"/>
  <c r="I48" i="1"/>
  <c r="H48" i="1"/>
  <c r="G48" i="1"/>
  <c r="F48" i="1"/>
  <c r="W47" i="1"/>
  <c r="W50" i="1" s="1"/>
  <c r="V47" i="1"/>
  <c r="U47" i="1"/>
  <c r="U50" i="1" s="1"/>
  <c r="T47" i="1"/>
  <c r="S47" i="1"/>
  <c r="S50" i="1" s="1"/>
  <c r="R47" i="1"/>
  <c r="Q47" i="1"/>
  <c r="P47" i="1"/>
  <c r="O47" i="1"/>
  <c r="N47" i="1"/>
  <c r="N50" i="1" s="1"/>
  <c r="M47" i="1"/>
  <c r="L47" i="1"/>
  <c r="L50" i="1" s="1"/>
  <c r="K47" i="1"/>
  <c r="J47" i="1"/>
  <c r="J50" i="1" s="1"/>
  <c r="I47" i="1"/>
  <c r="I50" i="1" s="1"/>
  <c r="H47" i="1"/>
  <c r="H50" i="1" s="1"/>
  <c r="G47" i="1"/>
  <c r="F47" i="1"/>
  <c r="Z46" i="1"/>
  <c r="X45" i="1"/>
  <c r="Z38" i="1"/>
  <c r="Z35" i="1"/>
  <c r="X19" i="1"/>
  <c r="U19" i="1"/>
  <c r="I19" i="1"/>
  <c r="G19" i="1"/>
  <c r="G45" i="1" s="1"/>
  <c r="F19" i="1"/>
  <c r="X17" i="1"/>
  <c r="X18" i="1" s="1"/>
  <c r="P13" i="1"/>
  <c r="N13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Z11" i="1" s="1"/>
  <c r="Z10" i="1"/>
  <c r="Z9" i="1"/>
  <c r="Z8" i="1"/>
  <c r="Z7" i="1"/>
  <c r="W6" i="1"/>
  <c r="V6" i="1"/>
  <c r="U6" i="1"/>
  <c r="T6" i="1"/>
  <c r="S6" i="1"/>
  <c r="R6" i="1"/>
  <c r="Q6" i="1"/>
  <c r="O6" i="1"/>
  <c r="M6" i="1"/>
  <c r="L6" i="1"/>
  <c r="K6" i="1"/>
  <c r="J6" i="1"/>
  <c r="I6" i="1"/>
  <c r="H6" i="1"/>
  <c r="G6" i="1"/>
  <c r="Z6" i="1" s="1"/>
  <c r="X5" i="1"/>
  <c r="W5" i="1"/>
  <c r="T5" i="1"/>
  <c r="L5" i="1"/>
  <c r="K5" i="1"/>
  <c r="J5" i="1"/>
  <c r="I5" i="1"/>
  <c r="H5" i="1"/>
  <c r="G5" i="1"/>
  <c r="W4" i="1"/>
  <c r="U4" i="1"/>
  <c r="T4" i="1"/>
  <c r="T19" i="1" s="1"/>
  <c r="S4" i="1"/>
  <c r="S34" i="1" s="1"/>
  <c r="R4" i="1"/>
  <c r="R63" i="1" s="1"/>
  <c r="Q4" i="1"/>
  <c r="Q34" i="1" s="1"/>
  <c r="P4" i="1"/>
  <c r="P19" i="1" s="1"/>
  <c r="O4" i="1"/>
  <c r="O63" i="1" s="1"/>
  <c r="N4" i="1"/>
  <c r="N5" i="1" s="1"/>
  <c r="M4" i="1"/>
  <c r="M63" i="1" s="1"/>
  <c r="L4" i="1"/>
  <c r="K4" i="1"/>
  <c r="K63" i="1" s="1"/>
  <c r="J4" i="1"/>
  <c r="I4" i="1"/>
  <c r="H4" i="1"/>
  <c r="G4" i="1"/>
  <c r="G63" i="1" s="1"/>
  <c r="F4" i="1"/>
  <c r="Z3" i="1"/>
  <c r="W2" i="1"/>
  <c r="V2" i="1"/>
  <c r="U2" i="1"/>
  <c r="T2" i="1"/>
  <c r="T34" i="1" s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X42" i="1" l="1"/>
  <c r="P45" i="1"/>
  <c r="P44" i="1"/>
  <c r="AB2" i="1"/>
  <c r="X2" i="1"/>
  <c r="V34" i="1"/>
  <c r="V63" i="1"/>
  <c r="AB7" i="1"/>
  <c r="AB6" i="1"/>
  <c r="AB5" i="1"/>
  <c r="V5" i="1"/>
  <c r="V19" i="1"/>
  <c r="AB4" i="1"/>
  <c r="AB3" i="1"/>
  <c r="Z2" i="1"/>
  <c r="T44" i="1"/>
  <c r="T45" i="1"/>
  <c r="J42" i="2"/>
  <c r="J41" i="2"/>
  <c r="U34" i="1"/>
  <c r="U63" i="1"/>
  <c r="R5" i="1"/>
  <c r="T50" i="1"/>
  <c r="F34" i="1"/>
  <c r="F63" i="1"/>
  <c r="S5" i="1"/>
  <c r="R26" i="4"/>
  <c r="Y25" i="4"/>
  <c r="P14" i="1" s="1"/>
  <c r="P17" i="1" s="1"/>
  <c r="P18" i="1" s="1"/>
  <c r="P20" i="1" s="1"/>
  <c r="X20" i="5"/>
  <c r="H20" i="5" s="1"/>
  <c r="J18" i="5" s="1"/>
  <c r="W34" i="1"/>
  <c r="U44" i="1"/>
  <c r="U45" i="1"/>
  <c r="X41" i="1"/>
  <c r="K13" i="2"/>
  <c r="U5" i="1"/>
  <c r="X30" i="1"/>
  <c r="G44" i="1"/>
  <c r="L16" i="4"/>
  <c r="AA16" i="4"/>
  <c r="X22" i="1"/>
  <c r="G34" i="1"/>
  <c r="H63" i="1"/>
  <c r="H19" i="1"/>
  <c r="H34" i="1"/>
  <c r="Z47" i="1"/>
  <c r="G50" i="1"/>
  <c r="W63" i="1"/>
  <c r="M44" i="2"/>
  <c r="M45" i="2" s="1"/>
  <c r="D19" i="4"/>
  <c r="I63" i="1"/>
  <c r="I34" i="1"/>
  <c r="F5" i="1"/>
  <c r="W19" i="1"/>
  <c r="K34" i="1"/>
  <c r="Z48" i="1"/>
  <c r="O11" i="2"/>
  <c r="E41" i="2"/>
  <c r="O41" i="2" s="1"/>
  <c r="O40" i="2"/>
  <c r="E42" i="2"/>
  <c r="O42" i="2" s="1"/>
  <c r="X20" i="1"/>
  <c r="X26" i="1" s="1"/>
  <c r="M34" i="1"/>
  <c r="O2" i="2"/>
  <c r="O22" i="2"/>
  <c r="J63" i="1"/>
  <c r="J19" i="1"/>
  <c r="J34" i="1"/>
  <c r="O13" i="2"/>
  <c r="AF17" i="4"/>
  <c r="S17" i="4"/>
  <c r="O34" i="1"/>
  <c r="L63" i="1"/>
  <c r="L19" i="1"/>
  <c r="L34" i="1"/>
  <c r="L15" i="4"/>
  <c r="AA15" i="4"/>
  <c r="Z50" i="1"/>
  <c r="H33" i="2"/>
  <c r="H34" i="2" s="1"/>
  <c r="O39" i="2"/>
  <c r="AE32" i="4"/>
  <c r="G20" i="7"/>
  <c r="E29" i="7" s="1"/>
  <c r="E27" i="7" s="1"/>
  <c r="E34" i="7" s="1"/>
  <c r="G19" i="7"/>
  <c r="E38" i="7" s="1"/>
  <c r="X29" i="1"/>
  <c r="D45" i="2"/>
  <c r="I45" i="1"/>
  <c r="I44" i="1"/>
  <c r="Y15" i="4"/>
  <c r="N14" i="1" s="1"/>
  <c r="N17" i="1" s="1"/>
  <c r="N18" i="1" s="1"/>
  <c r="R24" i="4"/>
  <c r="Q19" i="1"/>
  <c r="Q63" i="1"/>
  <c r="K19" i="1"/>
  <c r="P50" i="1"/>
  <c r="L47" i="2"/>
  <c r="L48" i="2" s="1"/>
  <c r="L33" i="2"/>
  <c r="L34" i="2" s="1"/>
  <c r="L44" i="2"/>
  <c r="L45" i="2" s="1"/>
  <c r="N63" i="1"/>
  <c r="N34" i="1"/>
  <c r="G32" i="2"/>
  <c r="G33" i="2" s="1"/>
  <c r="G34" i="2" s="1"/>
  <c r="G13" i="2"/>
  <c r="X61" i="1"/>
  <c r="X57" i="1"/>
  <c r="X53" i="1"/>
  <c r="X39" i="1"/>
  <c r="X43" i="1"/>
  <c r="X60" i="1"/>
  <c r="X56" i="1"/>
  <c r="X32" i="1"/>
  <c r="X28" i="1"/>
  <c r="X24" i="1"/>
  <c r="X59" i="1"/>
  <c r="X31" i="1"/>
  <c r="X27" i="1"/>
  <c r="X23" i="1"/>
  <c r="X62" i="1"/>
  <c r="X58" i="1"/>
  <c r="X54" i="1"/>
  <c r="X40" i="1"/>
  <c r="P63" i="1"/>
  <c r="P34" i="1"/>
  <c r="R19" i="1"/>
  <c r="R34" i="1"/>
  <c r="M19" i="1"/>
  <c r="P5" i="1"/>
  <c r="L13" i="2"/>
  <c r="AE19" i="4"/>
  <c r="L25" i="4"/>
  <c r="AA25" i="4"/>
  <c r="N18" i="5"/>
  <c r="K18" i="5"/>
  <c r="F45" i="1"/>
  <c r="F44" i="1"/>
  <c r="M5" i="1"/>
  <c r="O5" i="1"/>
  <c r="S63" i="1"/>
  <c r="S19" i="1"/>
  <c r="N19" i="1"/>
  <c r="T63" i="1"/>
  <c r="Q5" i="1"/>
  <c r="O19" i="1"/>
  <c r="X21" i="1"/>
  <c r="X25" i="1"/>
  <c r="M33" i="2"/>
  <c r="M34" i="2" s="1"/>
  <c r="AE22" i="4"/>
  <c r="D29" i="4"/>
  <c r="L42" i="2"/>
  <c r="E44" i="2"/>
  <c r="E45" i="2" s="1"/>
  <c r="X44" i="1"/>
  <c r="E33" i="2"/>
  <c r="E34" i="2" s="1"/>
  <c r="G44" i="2"/>
  <c r="G45" i="2" s="1"/>
  <c r="O46" i="2"/>
  <c r="X16" i="4"/>
  <c r="F13" i="1" s="1"/>
  <c r="F17" i="1" s="1"/>
  <c r="P17" i="4"/>
  <c r="F7" i="7"/>
  <c r="H13" i="2"/>
  <c r="F33" i="2"/>
  <c r="F34" i="2" s="1"/>
  <c r="H44" i="2"/>
  <c r="H45" i="2" s="1"/>
  <c r="AF15" i="4"/>
  <c r="AE20" i="4"/>
  <c r="AF25" i="4"/>
  <c r="X26" i="4"/>
  <c r="Q13" i="1" s="1"/>
  <c r="F8" i="7"/>
  <c r="F16" i="7" s="1"/>
  <c r="I13" i="2"/>
  <c r="O9" i="2"/>
  <c r="D32" i="2"/>
  <c r="J44" i="2"/>
  <c r="J45" i="2" s="1"/>
  <c r="M13" i="2"/>
  <c r="AF16" i="4"/>
  <c r="N13" i="2"/>
  <c r="G42" i="2"/>
  <c r="N19" i="5"/>
  <c r="O12" i="2"/>
  <c r="O43" i="2"/>
  <c r="N32" i="1" l="1"/>
  <c r="N28" i="1"/>
  <c r="N24" i="1"/>
  <c r="N59" i="1"/>
  <c r="N62" i="1"/>
  <c r="N22" i="1"/>
  <c r="N39" i="1"/>
  <c r="N43" i="1"/>
  <c r="N42" i="1"/>
  <c r="N41" i="1"/>
  <c r="N21" i="1"/>
  <c r="W45" i="1"/>
  <c r="W44" i="1"/>
  <c r="Q45" i="1"/>
  <c r="Q44" i="1"/>
  <c r="Z5" i="1"/>
  <c r="N16" i="4"/>
  <c r="V16" i="4" s="1"/>
  <c r="W16" i="4" s="1"/>
  <c r="E17" i="4" s="1"/>
  <c r="M16" i="4"/>
  <c r="O16" i="4" s="1"/>
  <c r="AF24" i="4"/>
  <c r="S24" i="4"/>
  <c r="Y24" i="4" s="1"/>
  <c r="O14" i="1" s="1"/>
  <c r="X24" i="4"/>
  <c r="O13" i="1" s="1"/>
  <c r="O17" i="1" s="1"/>
  <c r="O18" i="1" s="1"/>
  <c r="J44" i="1"/>
  <c r="J45" i="1"/>
  <c r="O32" i="2"/>
  <c r="D33" i="2"/>
  <c r="D20" i="4"/>
  <c r="D30" i="4"/>
  <c r="X63" i="1"/>
  <c r="Z63" i="1" s="1"/>
  <c r="X34" i="1"/>
  <c r="Z34" i="1" s="1"/>
  <c r="V45" i="1"/>
  <c r="V44" i="1"/>
  <c r="X36" i="1"/>
  <c r="X33" i="1"/>
  <c r="N15" i="4"/>
  <c r="V15" i="4" s="1"/>
  <c r="W15" i="4" s="1"/>
  <c r="M15" i="4"/>
  <c r="O15" i="4" s="1"/>
  <c r="O44" i="1"/>
  <c r="O20" i="1"/>
  <c r="O45" i="1"/>
  <c r="F18" i="1"/>
  <c r="X51" i="1"/>
  <c r="E36" i="7"/>
  <c r="G36" i="7" s="1"/>
  <c r="M25" i="4"/>
  <c r="O25" i="4" s="1"/>
  <c r="N25" i="4"/>
  <c r="V25" i="4" s="1"/>
  <c r="W25" i="4" s="1"/>
  <c r="E26" i="4" s="1"/>
  <c r="N18" i="2"/>
  <c r="N33" i="2"/>
  <c r="N34" i="2" s="1"/>
  <c r="N44" i="2"/>
  <c r="AE17" i="4"/>
  <c r="X17" i="4"/>
  <c r="G13" i="1" s="1"/>
  <c r="N20" i="1"/>
  <c r="N55" i="1" s="1"/>
  <c r="N45" i="1"/>
  <c r="N44" i="1"/>
  <c r="Z44" i="1" s="1"/>
  <c r="X55" i="1"/>
  <c r="L18" i="5"/>
  <c r="S45" i="1"/>
  <c r="S44" i="1"/>
  <c r="L45" i="1"/>
  <c r="L44" i="1"/>
  <c r="P59" i="1"/>
  <c r="P55" i="1"/>
  <c r="P51" i="1"/>
  <c r="P41" i="1"/>
  <c r="P62" i="1"/>
  <c r="P58" i="1"/>
  <c r="P54" i="1"/>
  <c r="P30" i="1"/>
  <c r="P26" i="1"/>
  <c r="P22" i="1"/>
  <c r="P61" i="1"/>
  <c r="P57" i="1"/>
  <c r="P53" i="1"/>
  <c r="P39" i="1"/>
  <c r="P29" i="1"/>
  <c r="P25" i="1"/>
  <c r="P21" i="1"/>
  <c r="P56" i="1" s="1"/>
  <c r="P60" i="1"/>
  <c r="P52" i="1"/>
  <c r="P42" i="1"/>
  <c r="P43" i="1"/>
  <c r="P24" i="1"/>
  <c r="P28" i="1"/>
  <c r="P31" i="1"/>
  <c r="P40" i="1"/>
  <c r="P32" i="1"/>
  <c r="P23" i="1"/>
  <c r="P27" i="1"/>
  <c r="M45" i="1"/>
  <c r="M44" i="1"/>
  <c r="S26" i="4"/>
  <c r="AF26" i="4"/>
  <c r="H44" i="1"/>
  <c r="H45" i="1"/>
  <c r="Z45" i="1" s="1"/>
  <c r="R18" i="4"/>
  <c r="Y17" i="4"/>
  <c r="G14" i="1" s="1"/>
  <c r="R45" i="1"/>
  <c r="R44" i="1"/>
  <c r="K45" i="1"/>
  <c r="K44" i="1"/>
  <c r="Z19" i="1"/>
  <c r="D31" i="4" l="1"/>
  <c r="S18" i="4"/>
  <c r="AF18" i="4"/>
  <c r="X18" i="4"/>
  <c r="H13" i="1" s="1"/>
  <c r="D21" i="4"/>
  <c r="D34" i="2"/>
  <c r="O34" i="2" s="1"/>
  <c r="O33" i="2"/>
  <c r="N53" i="1"/>
  <c r="G17" i="1"/>
  <c r="N57" i="1"/>
  <c r="X52" i="1"/>
  <c r="N61" i="1"/>
  <c r="F20" i="1"/>
  <c r="N47" i="2"/>
  <c r="N45" i="2"/>
  <c r="O45" i="2" s="1"/>
  <c r="R27" i="4"/>
  <c r="Y26" i="4"/>
  <c r="Q14" i="1" s="1"/>
  <c r="Q17" i="1" s="1"/>
  <c r="Q18" i="1" s="1"/>
  <c r="P36" i="1"/>
  <c r="P37" i="1" s="1"/>
  <c r="P33" i="1"/>
  <c r="X37" i="1"/>
  <c r="N23" i="1"/>
  <c r="N26" i="1"/>
  <c r="N19" i="2"/>
  <c r="O19" i="2" s="1"/>
  <c r="O18" i="2"/>
  <c r="O59" i="1"/>
  <c r="O55" i="1"/>
  <c r="O51" i="1"/>
  <c r="O62" i="1"/>
  <c r="O58" i="1"/>
  <c r="O54" i="1"/>
  <c r="O40" i="1"/>
  <c r="O43" i="1"/>
  <c r="O60" i="1"/>
  <c r="O52" i="1"/>
  <c r="O32" i="1"/>
  <c r="O28" i="1"/>
  <c r="O24" i="1"/>
  <c r="O30" i="1"/>
  <c r="O61" i="1"/>
  <c r="O25" i="1"/>
  <c r="O53" i="1"/>
  <c r="O42" i="1"/>
  <c r="O21" i="1"/>
  <c r="O29" i="1"/>
  <c r="O22" i="1"/>
  <c r="O26" i="1"/>
  <c r="O57" i="1"/>
  <c r="O23" i="1"/>
  <c r="O41" i="1"/>
  <c r="O39" i="1"/>
  <c r="O27" i="1"/>
  <c r="O31" i="1"/>
  <c r="N29" i="1"/>
  <c r="N30" i="1"/>
  <c r="N52" i="1"/>
  <c r="N54" i="1"/>
  <c r="O44" i="2"/>
  <c r="N40" i="1"/>
  <c r="N58" i="1"/>
  <c r="G26" i="4"/>
  <c r="H26" i="4" s="1"/>
  <c r="N25" i="1"/>
  <c r="N31" i="1"/>
  <c r="N60" i="1"/>
  <c r="N51" i="1"/>
  <c r="G17" i="4"/>
  <c r="H17" i="4" s="1"/>
  <c r="N27" i="1"/>
  <c r="O33" i="1" l="1"/>
  <c r="O36" i="1"/>
  <c r="O37" i="1" s="1"/>
  <c r="F21" i="1"/>
  <c r="F31" i="1"/>
  <c r="F32" i="1"/>
  <c r="F51" i="1"/>
  <c r="F42" i="1"/>
  <c r="G18" i="1"/>
  <c r="N56" i="1"/>
  <c r="F27" i="1"/>
  <c r="F60" i="1"/>
  <c r="F54" i="1"/>
  <c r="F29" i="1"/>
  <c r="F59" i="1"/>
  <c r="F28" i="1"/>
  <c r="F43" i="1"/>
  <c r="F39" i="1"/>
  <c r="AF27" i="4"/>
  <c r="S27" i="4"/>
  <c r="X27" i="4"/>
  <c r="R13" i="1" s="1"/>
  <c r="F62" i="1"/>
  <c r="F22" i="1"/>
  <c r="R19" i="4"/>
  <c r="Y18" i="4"/>
  <c r="H14" i="1" s="1"/>
  <c r="H17" i="1" s="1"/>
  <c r="F55" i="1"/>
  <c r="F24" i="1"/>
  <c r="F52" i="1"/>
  <c r="F53" i="1"/>
  <c r="D22" i="4"/>
  <c r="Q41" i="1"/>
  <c r="Q31" i="1"/>
  <c r="Q27" i="1"/>
  <c r="Q23" i="1"/>
  <c r="Q62" i="1"/>
  <c r="Q58" i="1"/>
  <c r="Q54" i="1"/>
  <c r="Q40" i="1"/>
  <c r="Q61" i="1"/>
  <c r="Q57" i="1"/>
  <c r="Q53" i="1"/>
  <c r="Q43" i="1"/>
  <c r="Q52" i="1"/>
  <c r="Q42" i="1"/>
  <c r="Q32" i="1"/>
  <c r="Q28" i="1"/>
  <c r="Q24" i="1"/>
  <c r="Q59" i="1"/>
  <c r="Q55" i="1"/>
  <c r="Q51" i="1"/>
  <c r="Q25" i="1"/>
  <c r="Q21" i="1"/>
  <c r="Q29" i="1"/>
  <c r="Q22" i="1"/>
  <c r="Q26" i="1"/>
  <c r="Q39" i="1"/>
  <c r="Q20" i="1"/>
  <c r="Q60" i="1" s="1"/>
  <c r="N36" i="1"/>
  <c r="N37" i="1" s="1"/>
  <c r="N33" i="1"/>
  <c r="F40" i="1"/>
  <c r="F26" i="1"/>
  <c r="D32" i="4"/>
  <c r="F25" i="1"/>
  <c r="F58" i="1"/>
  <c r="L17" i="4"/>
  <c r="AA17" i="4"/>
  <c r="O56" i="1"/>
  <c r="F23" i="1"/>
  <c r="F57" i="1"/>
  <c r="F61" i="1"/>
  <c r="L26" i="4"/>
  <c r="AA26" i="4"/>
  <c r="N48" i="2"/>
  <c r="O48" i="2" s="1"/>
  <c r="O47" i="2"/>
  <c r="F41" i="1"/>
  <c r="F30" i="1"/>
  <c r="H18" i="1" l="1"/>
  <c r="G61" i="1"/>
  <c r="G57" i="1"/>
  <c r="G53" i="1"/>
  <c r="G39" i="1"/>
  <c r="G60" i="1"/>
  <c r="G42" i="1"/>
  <c r="G41" i="1"/>
  <c r="G62" i="1"/>
  <c r="G58" i="1"/>
  <c r="G54" i="1"/>
  <c r="G51" i="1"/>
  <c r="G32" i="1"/>
  <c r="G24" i="1"/>
  <c r="G55" i="1"/>
  <c r="G23" i="1"/>
  <c r="G43" i="1"/>
  <c r="G27" i="1"/>
  <c r="G59" i="1"/>
  <c r="G28" i="1"/>
  <c r="G40" i="1"/>
  <c r="G31" i="1"/>
  <c r="G25" i="1"/>
  <c r="G21" i="1"/>
  <c r="G20" i="1"/>
  <c r="R28" i="4"/>
  <c r="Y27" i="4"/>
  <c r="R14" i="1" s="1"/>
  <c r="R17" i="1" s="1"/>
  <c r="R18" i="1" s="1"/>
  <c r="M17" i="4"/>
  <c r="O17" i="4" s="1"/>
  <c r="N17" i="4"/>
  <c r="V17" i="4" s="1"/>
  <c r="W17" i="4" s="1"/>
  <c r="E18" i="4" s="1"/>
  <c r="F33" i="1"/>
  <c r="F36" i="1"/>
  <c r="AF19" i="4"/>
  <c r="S19" i="4"/>
  <c r="X19" i="4"/>
  <c r="I13" i="1" s="1"/>
  <c r="D23" i="4"/>
  <c r="N26" i="4"/>
  <c r="V26" i="4" s="1"/>
  <c r="W26" i="4" s="1"/>
  <c r="E27" i="4" s="1"/>
  <c r="M26" i="4"/>
  <c r="O26" i="4" s="1"/>
  <c r="Q30" i="1"/>
  <c r="Q56" i="1" s="1"/>
  <c r="F56" i="1"/>
  <c r="R20" i="1" l="1"/>
  <c r="R60" i="1" s="1"/>
  <c r="G18" i="4"/>
  <c r="H18" i="4" s="1"/>
  <c r="R20" i="4"/>
  <c r="Y19" i="4"/>
  <c r="I14" i="1" s="1"/>
  <c r="G27" i="4"/>
  <c r="H27" i="4" s="1"/>
  <c r="F37" i="1"/>
  <c r="Q33" i="1"/>
  <c r="I17" i="1"/>
  <c r="Q36" i="1"/>
  <c r="Q37" i="1" s="1"/>
  <c r="G22" i="1"/>
  <c r="G36" i="1" s="1"/>
  <c r="X28" i="4"/>
  <c r="S13" i="1" s="1"/>
  <c r="S28" i="4"/>
  <c r="AF28" i="4"/>
  <c r="G29" i="1"/>
  <c r="G26" i="1"/>
  <c r="D24" i="4"/>
  <c r="G52" i="1"/>
  <c r="G30" i="1"/>
  <c r="H61" i="1"/>
  <c r="H57" i="1"/>
  <c r="H53" i="1"/>
  <c r="H39" i="1"/>
  <c r="H43" i="1"/>
  <c r="H60" i="1"/>
  <c r="H31" i="1"/>
  <c r="H27" i="1"/>
  <c r="H23" i="1"/>
  <c r="H62" i="1"/>
  <c r="H58" i="1"/>
  <c r="H54" i="1"/>
  <c r="H40" i="1"/>
  <c r="H41" i="1"/>
  <c r="H30" i="1"/>
  <c r="H20" i="1"/>
  <c r="H52" i="1" s="1"/>
  <c r="G37" i="1" l="1"/>
  <c r="R25" i="1"/>
  <c r="R39" i="1"/>
  <c r="R32" i="1"/>
  <c r="R26" i="1"/>
  <c r="I18" i="1"/>
  <c r="R57" i="1"/>
  <c r="R21" i="1"/>
  <c r="R59" i="1"/>
  <c r="R22" i="1"/>
  <c r="R43" i="1"/>
  <c r="R62" i="1"/>
  <c r="R41" i="1"/>
  <c r="R23" i="1"/>
  <c r="R56" i="1" s="1"/>
  <c r="R29" i="1"/>
  <c r="R54" i="1"/>
  <c r="H26" i="1"/>
  <c r="H24" i="1"/>
  <c r="R27" i="1"/>
  <c r="R51" i="1"/>
  <c r="R40" i="1"/>
  <c r="R30" i="1"/>
  <c r="R58" i="1"/>
  <c r="H42" i="1"/>
  <c r="R52" i="1"/>
  <c r="R31" i="1"/>
  <c r="S17" i="1"/>
  <c r="S18" i="1" s="1"/>
  <c r="R53" i="1"/>
  <c r="R28" i="1"/>
  <c r="L27" i="4"/>
  <c r="AA27" i="4"/>
  <c r="H29" i="1"/>
  <c r="G56" i="1"/>
  <c r="R42" i="1"/>
  <c r="H28" i="1"/>
  <c r="H32" i="1"/>
  <c r="S20" i="4"/>
  <c r="AF20" i="4"/>
  <c r="X20" i="4"/>
  <c r="J13" i="1" s="1"/>
  <c r="AA18" i="4"/>
  <c r="L18" i="4"/>
  <c r="R61" i="1"/>
  <c r="R55" i="1"/>
  <c r="H51" i="1"/>
  <c r="R24" i="1"/>
  <c r="H22" i="1"/>
  <c r="H55" i="1"/>
  <c r="H59" i="1"/>
  <c r="H21" i="1"/>
  <c r="H25" i="1"/>
  <c r="R29" i="4"/>
  <c r="Y28" i="4"/>
  <c r="S14" i="1" s="1"/>
  <c r="G33" i="1"/>
  <c r="AF29" i="4" l="1"/>
  <c r="S29" i="4"/>
  <c r="X29" i="4"/>
  <c r="T13" i="1" s="1"/>
  <c r="Y20" i="4"/>
  <c r="J14" i="1" s="1"/>
  <c r="J17" i="1" s="1"/>
  <c r="R21" i="4"/>
  <c r="N18" i="4"/>
  <c r="V18" i="4" s="1"/>
  <c r="W18" i="4" s="1"/>
  <c r="E19" i="4" s="1"/>
  <c r="M18" i="4"/>
  <c r="O18" i="4" s="1"/>
  <c r="S62" i="1"/>
  <c r="S58" i="1"/>
  <c r="S54" i="1"/>
  <c r="S61" i="1"/>
  <c r="S57" i="1"/>
  <c r="S28" i="1"/>
  <c r="S60" i="1"/>
  <c r="S25" i="1"/>
  <c r="S21" i="1"/>
  <c r="S40" i="1"/>
  <c r="S22" i="1"/>
  <c r="S29" i="1"/>
  <c r="S20" i="1"/>
  <c r="S43" i="1" s="1"/>
  <c r="R33" i="1"/>
  <c r="R36" i="1"/>
  <c r="R37" i="1" s="1"/>
  <c r="H36" i="1"/>
  <c r="H33" i="1"/>
  <c r="H56" i="1"/>
  <c r="M27" i="4"/>
  <c r="O27" i="4" s="1"/>
  <c r="N27" i="4"/>
  <c r="V27" i="4" s="1"/>
  <c r="W27" i="4" s="1"/>
  <c r="E28" i="4" s="1"/>
  <c r="I43" i="1"/>
  <c r="I29" i="1"/>
  <c r="I25" i="1"/>
  <c r="I21" i="1"/>
  <c r="I60" i="1"/>
  <c r="I52" i="1"/>
  <c r="I42" i="1"/>
  <c r="I54" i="1"/>
  <c r="I40" i="1"/>
  <c r="I30" i="1"/>
  <c r="I26" i="1"/>
  <c r="I61" i="1"/>
  <c r="I57" i="1"/>
  <c r="I53" i="1"/>
  <c r="I39" i="1"/>
  <c r="I23" i="1"/>
  <c r="I27" i="1"/>
  <c r="I20" i="1"/>
  <c r="J18" i="1" l="1"/>
  <c r="H37" i="1"/>
  <c r="G28" i="4"/>
  <c r="H28" i="4" s="1"/>
  <c r="S30" i="1"/>
  <c r="AF21" i="4"/>
  <c r="S21" i="4"/>
  <c r="X21" i="4"/>
  <c r="K13" i="1" s="1"/>
  <c r="S53" i="1"/>
  <c r="S56" i="1"/>
  <c r="S51" i="1"/>
  <c r="G19" i="4"/>
  <c r="H19" i="4" s="1"/>
  <c r="S24" i="1"/>
  <c r="S23" i="1"/>
  <c r="S36" i="1" s="1"/>
  <c r="S37" i="1" s="1"/>
  <c r="S27" i="1"/>
  <c r="T17" i="1"/>
  <c r="T18" i="1" s="1"/>
  <c r="S41" i="1"/>
  <c r="I62" i="1"/>
  <c r="I28" i="1"/>
  <c r="I55" i="1"/>
  <c r="S52" i="1"/>
  <c r="S42" i="1"/>
  <c r="R30" i="4"/>
  <c r="Y29" i="4"/>
  <c r="T14" i="1" s="1"/>
  <c r="I58" i="1"/>
  <c r="S31" i="1"/>
  <c r="I32" i="1"/>
  <c r="I22" i="1"/>
  <c r="I41" i="1"/>
  <c r="S39" i="1"/>
  <c r="S55" i="1"/>
  <c r="I31" i="1"/>
  <c r="I51" i="1"/>
  <c r="S32" i="1"/>
  <c r="S59" i="1"/>
  <c r="I24" i="1"/>
  <c r="I59" i="1"/>
  <c r="S26" i="1"/>
  <c r="I56" i="1" l="1"/>
  <c r="T20" i="1"/>
  <c r="T32" i="1" s="1"/>
  <c r="L28" i="4"/>
  <c r="AA28" i="4"/>
  <c r="L19" i="4"/>
  <c r="AA19" i="4"/>
  <c r="R22" i="4"/>
  <c r="Y21" i="4"/>
  <c r="K14" i="1" s="1"/>
  <c r="S33" i="1"/>
  <c r="X30" i="4"/>
  <c r="U13" i="1" s="1"/>
  <c r="S30" i="4"/>
  <c r="AF30" i="4"/>
  <c r="I36" i="1"/>
  <c r="K17" i="1"/>
  <c r="K18" i="1" s="1"/>
  <c r="I33" i="1"/>
  <c r="J58" i="1"/>
  <c r="J20" i="1"/>
  <c r="J54" i="1" s="1"/>
  <c r="T52" i="1" l="1"/>
  <c r="J22" i="1"/>
  <c r="T21" i="1"/>
  <c r="T23" i="1"/>
  <c r="T29" i="1"/>
  <c r="J53" i="1"/>
  <c r="T39" i="1"/>
  <c r="T53" i="1"/>
  <c r="T40" i="1"/>
  <c r="J23" i="1"/>
  <c r="T60" i="1"/>
  <c r="I37" i="1"/>
  <c r="J55" i="1"/>
  <c r="J59" i="1"/>
  <c r="J60" i="1"/>
  <c r="K62" i="1"/>
  <c r="K20" i="1"/>
  <c r="K23" i="1" s="1"/>
  <c r="J51" i="1"/>
  <c r="R31" i="4"/>
  <c r="Y30" i="4"/>
  <c r="U14" i="1" s="1"/>
  <c r="J32" i="1"/>
  <c r="T31" i="1"/>
  <c r="J30" i="1"/>
  <c r="T61" i="1"/>
  <c r="J21" i="1"/>
  <c r="J56" i="1" s="1"/>
  <c r="T58" i="1"/>
  <c r="T43" i="1"/>
  <c r="J26" i="1"/>
  <c r="T30" i="1"/>
  <c r="J31" i="1"/>
  <c r="T22" i="1"/>
  <c r="T56" i="1" s="1"/>
  <c r="J61" i="1"/>
  <c r="N19" i="4"/>
  <c r="V19" i="4" s="1"/>
  <c r="W19" i="4" s="1"/>
  <c r="E20" i="4" s="1"/>
  <c r="M19" i="4"/>
  <c r="O19" i="4" s="1"/>
  <c r="T24" i="1"/>
  <c r="T62" i="1"/>
  <c r="J62" i="1"/>
  <c r="J57" i="1"/>
  <c r="J42" i="1"/>
  <c r="U17" i="1"/>
  <c r="U18" i="1" s="1"/>
  <c r="T57" i="1"/>
  <c r="J52" i="1"/>
  <c r="T41" i="1"/>
  <c r="T51" i="1"/>
  <c r="J40" i="1"/>
  <c r="J29" i="1"/>
  <c r="T28" i="1"/>
  <c r="T27" i="1"/>
  <c r="J27" i="1"/>
  <c r="T25" i="1"/>
  <c r="T26" i="1"/>
  <c r="T42" i="1"/>
  <c r="J28" i="1"/>
  <c r="J24" i="1"/>
  <c r="J41" i="1"/>
  <c r="S22" i="4"/>
  <c r="AF22" i="4"/>
  <c r="X22" i="4"/>
  <c r="L13" i="1" s="1"/>
  <c r="T55" i="1"/>
  <c r="T54" i="1"/>
  <c r="J39" i="1"/>
  <c r="T59" i="1"/>
  <c r="J43" i="1"/>
  <c r="J25" i="1"/>
  <c r="N28" i="4"/>
  <c r="V28" i="4" s="1"/>
  <c r="W28" i="4" s="1"/>
  <c r="E29" i="4" s="1"/>
  <c r="M28" i="4"/>
  <c r="O28" i="4" s="1"/>
  <c r="K32" i="1" l="1"/>
  <c r="K53" i="1"/>
  <c r="K57" i="1"/>
  <c r="K39" i="1"/>
  <c r="K51" i="1"/>
  <c r="K29" i="1"/>
  <c r="K26" i="1"/>
  <c r="U40" i="1"/>
  <c r="U30" i="1"/>
  <c r="U26" i="1"/>
  <c r="U22" i="1"/>
  <c r="U61" i="1"/>
  <c r="U57" i="1"/>
  <c r="U53" i="1"/>
  <c r="U43" i="1"/>
  <c r="U51" i="1"/>
  <c r="U41" i="1"/>
  <c r="U31" i="1"/>
  <c r="U27" i="1"/>
  <c r="U62" i="1"/>
  <c r="U58" i="1"/>
  <c r="U54" i="1"/>
  <c r="U28" i="1"/>
  <c r="U25" i="1"/>
  <c r="U21" i="1"/>
  <c r="U20" i="1"/>
  <c r="U60" i="1" s="1"/>
  <c r="K42" i="1"/>
  <c r="K54" i="1"/>
  <c r="K55" i="1"/>
  <c r="K41" i="1"/>
  <c r="K24" i="1"/>
  <c r="K59" i="1"/>
  <c r="K58" i="1"/>
  <c r="K27" i="1"/>
  <c r="K52" i="1"/>
  <c r="K21" i="1"/>
  <c r="K56" i="1" s="1"/>
  <c r="R23" i="4"/>
  <c r="Y22" i="4"/>
  <c r="L14" i="1" s="1"/>
  <c r="L17" i="1" s="1"/>
  <c r="L18" i="1" s="1"/>
  <c r="K28" i="1"/>
  <c r="K40" i="1"/>
  <c r="K30" i="1"/>
  <c r="T33" i="1"/>
  <c r="T36" i="1"/>
  <c r="T37" i="1" s="1"/>
  <c r="G20" i="4"/>
  <c r="H20" i="4" s="1"/>
  <c r="K25" i="1"/>
  <c r="K22" i="1"/>
  <c r="J33" i="1"/>
  <c r="J36" i="1"/>
  <c r="K31" i="1"/>
  <c r="K43" i="1"/>
  <c r="K60" i="1"/>
  <c r="K61" i="1"/>
  <c r="G29" i="4"/>
  <c r="H29" i="4" s="1"/>
  <c r="S31" i="4"/>
  <c r="AF31" i="4"/>
  <c r="X31" i="4"/>
  <c r="V13" i="1" s="1"/>
  <c r="L26" i="1" l="1"/>
  <c r="L22" i="1"/>
  <c r="L20" i="1"/>
  <c r="L60" i="1" s="1"/>
  <c r="V17" i="1"/>
  <c r="V18" i="1" s="1"/>
  <c r="J37" i="1"/>
  <c r="L20" i="4"/>
  <c r="AA20" i="4"/>
  <c r="R32" i="4"/>
  <c r="Y31" i="4"/>
  <c r="V14" i="1" s="1"/>
  <c r="U24" i="1"/>
  <c r="U55" i="1"/>
  <c r="U52" i="1"/>
  <c r="S23" i="4"/>
  <c r="Y23" i="4" s="1"/>
  <c r="M14" i="1" s="1"/>
  <c r="AF23" i="4"/>
  <c r="X23" i="4"/>
  <c r="M13" i="1" s="1"/>
  <c r="M17" i="1" s="1"/>
  <c r="M18" i="1" s="1"/>
  <c r="U32" i="1"/>
  <c r="U56" i="1"/>
  <c r="K36" i="1"/>
  <c r="K37" i="1" s="1"/>
  <c r="K33" i="1"/>
  <c r="L29" i="4"/>
  <c r="AA29" i="4"/>
  <c r="U59" i="1"/>
  <c r="U39" i="1"/>
  <c r="U42" i="1"/>
  <c r="U23" i="1"/>
  <c r="U36" i="1" s="1"/>
  <c r="U37" i="1" s="1"/>
  <c r="U29" i="1"/>
  <c r="L40" i="1" l="1"/>
  <c r="U33" i="1"/>
  <c r="L62" i="1"/>
  <c r="L29" i="1"/>
  <c r="L24" i="1"/>
  <c r="L55" i="1"/>
  <c r="M42" i="1"/>
  <c r="M32" i="1"/>
  <c r="M28" i="1"/>
  <c r="M24" i="1"/>
  <c r="M59" i="1"/>
  <c r="M55" i="1"/>
  <c r="M51" i="1"/>
  <c r="M41" i="1"/>
  <c r="M62" i="1"/>
  <c r="M58" i="1"/>
  <c r="M53" i="1"/>
  <c r="M39" i="1"/>
  <c r="M43" i="1"/>
  <c r="M29" i="1"/>
  <c r="M25" i="1"/>
  <c r="M60" i="1"/>
  <c r="M52" i="1"/>
  <c r="M30" i="1"/>
  <c r="M27" i="1"/>
  <c r="M31" i="1"/>
  <c r="M21" i="1"/>
  <c r="M20" i="1"/>
  <c r="M54" i="1" s="1"/>
  <c r="L32" i="1"/>
  <c r="L58" i="1"/>
  <c r="L28" i="1"/>
  <c r="L31" i="1"/>
  <c r="L51" i="1"/>
  <c r="N29" i="4"/>
  <c r="V29" i="4" s="1"/>
  <c r="W29" i="4" s="1"/>
  <c r="E30" i="4" s="1"/>
  <c r="M29" i="4"/>
  <c r="O29" i="4" s="1"/>
  <c r="L52" i="1"/>
  <c r="V30" i="1"/>
  <c r="V26" i="1"/>
  <c r="V22" i="1"/>
  <c r="V61" i="1"/>
  <c r="V55" i="1"/>
  <c r="V51" i="1"/>
  <c r="V41" i="1"/>
  <c r="V40" i="1"/>
  <c r="V42" i="1"/>
  <c r="V25" i="1"/>
  <c r="V20" i="1"/>
  <c r="V57" i="1" s="1"/>
  <c r="L23" i="1"/>
  <c r="L25" i="1"/>
  <c r="AF32" i="4"/>
  <c r="S32" i="4"/>
  <c r="Y32" i="4" s="1"/>
  <c r="W14" i="1" s="1"/>
  <c r="X32" i="4"/>
  <c r="W13" i="1" s="1"/>
  <c r="W17" i="1" s="1"/>
  <c r="L43" i="1"/>
  <c r="L39" i="1"/>
  <c r="L42" i="1"/>
  <c r="L57" i="1"/>
  <c r="L30" i="1"/>
  <c r="L54" i="1"/>
  <c r="L21" i="1"/>
  <c r="L27" i="1"/>
  <c r="L41" i="1"/>
  <c r="L59" i="1"/>
  <c r="M20" i="4"/>
  <c r="O20" i="4" s="1"/>
  <c r="N20" i="4"/>
  <c r="V20" i="4" s="1"/>
  <c r="W20" i="4" s="1"/>
  <c r="E21" i="4" s="1"/>
  <c r="L53" i="1"/>
  <c r="L61" i="1"/>
  <c r="G21" i="4" l="1"/>
  <c r="H21" i="4" s="1"/>
  <c r="V62" i="1"/>
  <c r="V59" i="1"/>
  <c r="G30" i="4"/>
  <c r="H30" i="4" s="1"/>
  <c r="V43" i="1"/>
  <c r="W18" i="1"/>
  <c r="Z17" i="1"/>
  <c r="V24" i="1"/>
  <c r="V27" i="1"/>
  <c r="V56" i="1" s="1"/>
  <c r="V58" i="1"/>
  <c r="V23" i="1"/>
  <c r="M57" i="1"/>
  <c r="V31" i="1"/>
  <c r="V54" i="1"/>
  <c r="V53" i="1"/>
  <c r="M26" i="1"/>
  <c r="M40" i="1"/>
  <c r="V28" i="1"/>
  <c r="L36" i="1"/>
  <c r="L37" i="1" s="1"/>
  <c r="L33" i="1"/>
  <c r="V32" i="1"/>
  <c r="V39" i="1"/>
  <c r="V52" i="1"/>
  <c r="L56" i="1"/>
  <c r="V60" i="1"/>
  <c r="V29" i="1"/>
  <c r="M23" i="1"/>
  <c r="M61" i="1"/>
  <c r="V21" i="1"/>
  <c r="M22" i="1"/>
  <c r="M36" i="1" s="1"/>
  <c r="M37" i="1" s="1"/>
  <c r="M33" i="1" l="1"/>
  <c r="AA30" i="4"/>
  <c r="L30" i="4"/>
  <c r="M56" i="1"/>
  <c r="L21" i="4"/>
  <c r="AA21" i="4"/>
  <c r="W61" i="1"/>
  <c r="Z61" i="1" s="1"/>
  <c r="W57" i="1"/>
  <c r="Z57" i="1" s="1"/>
  <c r="W53" i="1"/>
  <c r="Z53" i="1" s="1"/>
  <c r="W39" i="1"/>
  <c r="W60" i="1"/>
  <c r="Z60" i="1" s="1"/>
  <c r="W42" i="1"/>
  <c r="Z42" i="1" s="1"/>
  <c r="W41" i="1"/>
  <c r="Z41" i="1" s="1"/>
  <c r="W62" i="1"/>
  <c r="Z62" i="1" s="1"/>
  <c r="W58" i="1"/>
  <c r="Z58" i="1" s="1"/>
  <c r="W55" i="1"/>
  <c r="Z55" i="1" s="1"/>
  <c r="W28" i="1"/>
  <c r="Z28" i="1" s="1"/>
  <c r="W25" i="1"/>
  <c r="Z25" i="1" s="1"/>
  <c r="W21" i="1"/>
  <c r="W31" i="1"/>
  <c r="Z31" i="1" s="1"/>
  <c r="W40" i="1"/>
  <c r="Z40" i="1" s="1"/>
  <c r="W32" i="1"/>
  <c r="Z32" i="1" s="1"/>
  <c r="W23" i="1"/>
  <c r="Z23" i="1" s="1"/>
  <c r="W52" i="1"/>
  <c r="Z52" i="1" s="1"/>
  <c r="W59" i="1"/>
  <c r="Z59" i="1" s="1"/>
  <c r="W27" i="1"/>
  <c r="Z27" i="1" s="1"/>
  <c r="W51" i="1"/>
  <c r="Z51" i="1" s="1"/>
  <c r="W20" i="1"/>
  <c r="Z20" i="1" s="1"/>
  <c r="Y18" i="1"/>
  <c r="Z18" i="1" s="1"/>
  <c r="V33" i="1"/>
  <c r="V36" i="1"/>
  <c r="V37" i="1" s="1"/>
  <c r="N21" i="4" l="1"/>
  <c r="V21" i="4" s="1"/>
  <c r="W21" i="4" s="1"/>
  <c r="E22" i="4" s="1"/>
  <c r="M21" i="4"/>
  <c r="O21" i="4" s="1"/>
  <c r="W26" i="1"/>
  <c r="Z26" i="1" s="1"/>
  <c r="W24" i="1"/>
  <c r="Z24" i="1" s="1"/>
  <c r="W30" i="1"/>
  <c r="Z30" i="1" s="1"/>
  <c r="Z21" i="1"/>
  <c r="W22" i="1"/>
  <c r="W36" i="1" s="1"/>
  <c r="W29" i="1"/>
  <c r="Z29" i="1" s="1"/>
  <c r="N30" i="4"/>
  <c r="V30" i="4" s="1"/>
  <c r="W30" i="4" s="1"/>
  <c r="E31" i="4" s="1"/>
  <c r="M30" i="4"/>
  <c r="O30" i="4" s="1"/>
  <c r="W43" i="1"/>
  <c r="Z43" i="1" s="1"/>
  <c r="W54" i="1"/>
  <c r="Z54" i="1" s="1"/>
  <c r="W37" i="1" l="1"/>
  <c r="Z37" i="1" s="1"/>
  <c r="Z36" i="1"/>
  <c r="G31" i="4"/>
  <c r="H31" i="4" s="1"/>
  <c r="Z22" i="1"/>
  <c r="W56" i="1"/>
  <c r="Z56" i="1" s="1"/>
  <c r="W33" i="1"/>
  <c r="Z33" i="1" s="1"/>
  <c r="G22" i="4"/>
  <c r="H22" i="4" s="1"/>
  <c r="AA22" i="4" l="1"/>
  <c r="L22" i="4"/>
  <c r="L31" i="4"/>
  <c r="AA31" i="4"/>
  <c r="N31" i="4" l="1"/>
  <c r="V31" i="4" s="1"/>
  <c r="W31" i="4" s="1"/>
  <c r="E32" i="4" s="1"/>
  <c r="G32" i="4" s="1"/>
  <c r="H32" i="4" s="1"/>
  <c r="M31" i="4"/>
  <c r="O31" i="4" s="1"/>
  <c r="N22" i="4"/>
  <c r="V22" i="4" s="1"/>
  <c r="W22" i="4" s="1"/>
  <c r="E23" i="4" s="1"/>
  <c r="M22" i="4"/>
  <c r="O22" i="4" s="1"/>
  <c r="G23" i="4" l="1"/>
  <c r="H23" i="4" s="1"/>
  <c r="L32" i="4"/>
  <c r="AA32" i="4"/>
  <c r="N32" i="4" l="1"/>
  <c r="V32" i="4" s="1"/>
  <c r="W32" i="4" s="1"/>
  <c r="M32" i="4"/>
  <c r="O32" i="4" s="1"/>
  <c r="L23" i="4"/>
  <c r="AA23" i="4"/>
  <c r="N23" i="4" l="1"/>
  <c r="V23" i="4" s="1"/>
  <c r="W23" i="4" s="1"/>
  <c r="E24" i="4" s="1"/>
  <c r="G24" i="4" s="1"/>
  <c r="H24" i="4" s="1"/>
  <c r="M23" i="4"/>
  <c r="O23" i="4" s="1"/>
  <c r="L24" i="4" l="1"/>
  <c r="AA24" i="4"/>
  <c r="M24" i="4" l="1"/>
  <c r="O24" i="4" s="1"/>
  <c r="N24" i="4"/>
  <c r="V24" i="4" s="1"/>
  <c r="W24" i="4" s="1"/>
</calcChain>
</file>

<file path=xl/comments1.xml><?xml version="1.0" encoding="utf-8"?>
<comments xmlns="http://schemas.openxmlformats.org/spreadsheetml/2006/main">
  <authors>
    <author>Autor</author>
  </authors>
  <commentList>
    <comment ref="G17" authorId="0" shapeId="0">
      <text>
        <r>
          <rPr>
            <b/>
            <sz val="9"/>
            <color indexed="81"/>
            <rFont val="Segoe UI"/>
            <family val="2"/>
          </rPr>
          <t xml:space="preserve">USUÁRIO: </t>
        </r>
        <r>
          <rPr>
            <b/>
            <i/>
            <u/>
            <sz val="9"/>
            <color indexed="81"/>
            <rFont val="Segoe UI"/>
            <family val="2"/>
          </rPr>
          <t>n</t>
        </r>
        <r>
          <rPr>
            <b/>
            <sz val="9"/>
            <color indexed="81"/>
            <rFont val="Segoe UI"/>
            <family val="2"/>
          </rPr>
          <t xml:space="preserve"> REPRESENTA O NÚMERO DE ENSAIOS DE CBR DO SUBLEITO 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G18" authorId="0" shapeId="0">
      <text>
        <r>
          <rPr>
            <b/>
            <sz val="9"/>
            <color indexed="81"/>
            <rFont val="Segoe UI"/>
            <family val="2"/>
          </rPr>
          <t xml:space="preserve">USUÁRIO: ESCOLHER O </t>
        </r>
        <r>
          <rPr>
            <b/>
            <i/>
            <u/>
            <sz val="9"/>
            <color indexed="81"/>
            <rFont val="Segoe UI"/>
            <family val="2"/>
          </rPr>
          <t>T0.90</t>
        </r>
        <r>
          <rPr>
            <b/>
            <sz val="9"/>
            <color indexed="81"/>
            <rFont val="Segoe UI"/>
            <family val="2"/>
          </rPr>
          <t xml:space="preserve"> NA PLANILHA AO LADO. </t>
        </r>
        <r>
          <rPr>
            <b/>
            <i/>
            <u/>
            <sz val="9"/>
            <color indexed="81"/>
            <rFont val="Segoe UI"/>
            <family val="2"/>
          </rPr>
          <t>T0.90</t>
        </r>
        <r>
          <rPr>
            <b/>
            <sz val="9"/>
            <color indexed="81"/>
            <rFont val="Segoe UI"/>
            <family val="2"/>
          </rPr>
          <t xml:space="preserve"> É FUNÇÃO DA QUANTIDADE DE ENSAIOS (n) E UTILIZA-SE (n-1) PARA DETERMINAÇÃO.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E28" authorId="0" shapeId="0">
      <text>
        <r>
          <rPr>
            <b/>
            <sz val="9"/>
            <color indexed="81"/>
            <rFont val="Segoe UI"/>
            <family val="2"/>
          </rPr>
          <t>USUÁRIO: ESTE VALOR DEPENDE DO TIPO DE BASE ADOTADA, DAI ENTÃO ESCOLHES-SE NA PLANILHA "COMPONENTES DO PAVIMENTO"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<sst xmlns="http://schemas.openxmlformats.org/spreadsheetml/2006/main" count="753" uniqueCount="493">
  <si>
    <t>PLANILHA DE QUANTIDADES DE SERVIÇOS DA TERRAPLENAGEM DRENAGEM</t>
  </si>
  <si>
    <t>TRECHOS</t>
  </si>
  <si>
    <t>UND</t>
  </si>
  <si>
    <t>BIGODE</t>
  </si>
  <si>
    <t>CHAMINÉ</t>
  </si>
  <si>
    <t>TOTAL</t>
  </si>
  <si>
    <t>TOTAL DN</t>
  </si>
  <si>
    <t>EXTENSÃO(M)</t>
  </si>
  <si>
    <t>Diâmetro</t>
  </si>
  <si>
    <t>Peso linear (tf/m)</t>
  </si>
  <si>
    <t>EXTENSÃO</t>
  </si>
  <si>
    <t>m</t>
  </si>
  <si>
    <t>DIMENS!W5</t>
  </si>
  <si>
    <t>DIMENS!W6</t>
  </si>
  <si>
    <t>DIMENS!W7</t>
  </si>
  <si>
    <t>DIMENS!W8</t>
  </si>
  <si>
    <t>DIMENS!W9</t>
  </si>
  <si>
    <t>DIMENS!W10</t>
  </si>
  <si>
    <t>DIMENS!W11</t>
  </si>
  <si>
    <t>DIMENS!W12</t>
  </si>
  <si>
    <t>DIMENS!W13</t>
  </si>
  <si>
    <t>DIMENS!W14</t>
  </si>
  <si>
    <t>DIMENS!W15</t>
  </si>
  <si>
    <t>DIMENS!W16</t>
  </si>
  <si>
    <t>DIMENS!W17</t>
  </si>
  <si>
    <t>DIMENS!W18</t>
  </si>
  <si>
    <t>DIMENS!W19</t>
  </si>
  <si>
    <t>DIMENS!W20</t>
  </si>
  <si>
    <t>DIMENS!W21</t>
  </si>
  <si>
    <t>DIMENS!W22</t>
  </si>
  <si>
    <t>DIMENS!W23</t>
  </si>
  <si>
    <t>DIMENS!W24</t>
  </si>
  <si>
    <t>DIMENS!W25</t>
  </si>
  <si>
    <t>DIMENS!W26</t>
  </si>
  <si>
    <t>DIMENS!W27</t>
  </si>
  <si>
    <t>DIMENS!W28</t>
  </si>
  <si>
    <t>DIMENS!W29</t>
  </si>
  <si>
    <t>DIMENS!W30</t>
  </si>
  <si>
    <t>DIMENS!W31</t>
  </si>
  <si>
    <t>DIMENS!W32</t>
  </si>
  <si>
    <t>DIMENS!W33</t>
  </si>
  <si>
    <t>DIMENS!W34</t>
  </si>
  <si>
    <t>DIMENS!W35</t>
  </si>
  <si>
    <t>DIMENS!W36</t>
  </si>
  <si>
    <t>DIMENS!W37</t>
  </si>
  <si>
    <t>DIMENS!W38</t>
  </si>
  <si>
    <t>DIMENS!W39</t>
  </si>
  <si>
    <t>DIMENS!W40</t>
  </si>
  <si>
    <t>DIMENS!W41</t>
  </si>
  <si>
    <t>TUBULAÇÃO</t>
  </si>
  <si>
    <t>Nº LINHAS</t>
  </si>
  <si>
    <t>und</t>
  </si>
  <si>
    <t>DIÂMETRO NOMINAL</t>
  </si>
  <si>
    <t>mm</t>
  </si>
  <si>
    <t>POÇO DE VISITA -PS-1 / PA-1 / PA-2 / PVC</t>
  </si>
  <si>
    <t>-</t>
  </si>
  <si>
    <t>TUBO DE LIGAÇÃO- 400mm</t>
  </si>
  <si>
    <t>PV1</t>
  </si>
  <si>
    <t>ud</t>
  </si>
  <si>
    <t>BLS</t>
  </si>
  <si>
    <t xml:space="preserve"> BLD</t>
  </si>
  <si>
    <t>BLT</t>
  </si>
  <si>
    <t>TRANSP DE BRITA PV,BL</t>
  </si>
  <si>
    <t>m3</t>
  </si>
  <si>
    <t>DISSIPADOR TIPO</t>
  </si>
  <si>
    <t>PROFUNDIDADE DA LINHA D'ÁGUA</t>
  </si>
  <si>
    <t>MONTANTE</t>
  </si>
  <si>
    <t>JUSANTE</t>
  </si>
  <si>
    <t>ESPESSURA LASTRO - BASE DA GALERIA (se for o caso)</t>
  </si>
  <si>
    <t>INCLINAÇÃO TALUDE - 1:(V)</t>
  </si>
  <si>
    <t>PROFUNDIDADE DA VALA</t>
  </si>
  <si>
    <t>MÉDIA ENTRE MONTANTE E JUSANTE</t>
  </si>
  <si>
    <t>TOTAL (MÉDIA + BOLSA + LASTRO)</t>
  </si>
  <si>
    <t>LARGURA DA VALA</t>
  </si>
  <si>
    <t>INFERIOR (BASE DA VALA)</t>
  </si>
  <si>
    <t>SUPERIOR (TOPO DA VALA)</t>
  </si>
  <si>
    <t>ESCAVAÇÃO 
MECÂNICA</t>
  </si>
  <si>
    <t>90105</t>
  </si>
  <si>
    <t>0,00 &lt; PROF ≤ 1,50 (0,00 &lt; LARG  ≤ 0,80)</t>
  </si>
  <si>
    <t>m³</t>
  </si>
  <si>
    <t>90106</t>
  </si>
  <si>
    <t>0,00 &lt; PROF ≤ 1,50 (0,80 &lt; LARG ≤ 1,50)</t>
  </si>
  <si>
    <t>90091</t>
  </si>
  <si>
    <t>0,00 &lt; PROF ≤ 1,50 (1,50 &lt; LARG ≤ 2,50)</t>
  </si>
  <si>
    <t>90107</t>
  </si>
  <si>
    <t>1,50 &lt; PROF ≤ 3,00 (0,00 &lt; LARG  ≤ 0,80)</t>
  </si>
  <si>
    <t>90108</t>
  </si>
  <si>
    <t>1,50 &lt; PROF ≤ 3,00 (0,80 &lt; LARG ≤ 1,50)</t>
  </si>
  <si>
    <t>102281</t>
  </si>
  <si>
    <t>1,50 &lt; PROF ≤ 3,00 (1,50 &lt; LARG ≤ 2,50)</t>
  </si>
  <si>
    <t>90094</t>
  </si>
  <si>
    <t>3,00 &lt; PROF ≤ 4,50 (0,00 &lt; LARG  ≤ 0,80)</t>
  </si>
  <si>
    <t>3,00 &lt; PROF ≤ 4,50 (0,80 &lt; LARG ≤ 1,50)</t>
  </si>
  <si>
    <t>90095</t>
  </si>
  <si>
    <t>3,00 &lt; PROF ≤ 4,50 (1,50 &lt; LARG ≤ 2,50)</t>
  </si>
  <si>
    <t>90098</t>
  </si>
  <si>
    <t>4,50 &lt; PROF ≤ 6,00 (0,00 &lt; LARG  ≤ 0,80)</t>
  </si>
  <si>
    <t>4,50 &lt; PROF ≤ 6,00 (0,80 &lt; LARG ≤ 1,50)</t>
  </si>
  <si>
    <t>4,50 &lt; PROF ≤ 6,00 (1,50 &lt; LARG ≤ 2,50)</t>
  </si>
  <si>
    <t>ESCAVAÇÃO MANUAL (10% DA ESCAVAÇÃO MECÂNICA)</t>
  </si>
  <si>
    <t>BOTA-FORA</t>
  </si>
  <si>
    <t>TUBO / GALERIA (SEÇÃO EXTERNA)</t>
  </si>
  <si>
    <t>TAXA DE MATERIAL INSERVÍVEL</t>
  </si>
  <si>
    <t>%</t>
  </si>
  <si>
    <t>VOLUME INSERVÍVEL</t>
  </si>
  <si>
    <t>ESCORAMENTO
(2 x Prof x Ext)</t>
  </si>
  <si>
    <t>0,00 &lt; PROF ≤ 1,50 (0,00 &lt; LARG  ≤ 1,50)</t>
  </si>
  <si>
    <t>m²</t>
  </si>
  <si>
    <t>1,50 &lt; PROF ≤ 3,00 (0,00 &lt; LARG  ≤ 1,50)</t>
  </si>
  <si>
    <t>3,00 &lt; PROF ≤ 4,50 (0,00 &lt; LARG  ≤ 1,50)</t>
  </si>
  <si>
    <t>PREPARO DE FUNDO DA VALA</t>
  </si>
  <si>
    <t>LARG. DA BASE &lt; 1,50m</t>
  </si>
  <si>
    <t>LARG. DA BASE ≥ 1,50m</t>
  </si>
  <si>
    <t>LASTRO COM PEDRA DE MÃO COM PREPARO DE FUNDO DE VALA (BASE DA GALERIA)
(se for o caso) DISSIPADOR</t>
  </si>
  <si>
    <t>MATERIAL</t>
  </si>
  <si>
    <t>Brita</t>
  </si>
  <si>
    <t>VOLUME GEOMÉTRICO (BASE &lt; 1,50m)</t>
  </si>
  <si>
    <t>VOLUME GEOMÉTRICO (BASE ≥ 1,50m)</t>
  </si>
  <si>
    <t>TAXA DE EMPOLAMENTO MATER. DA BASE</t>
  </si>
  <si>
    <t>VOLUME EMPOLADO</t>
  </si>
  <si>
    <t>REATERRO</t>
  </si>
  <si>
    <t>93378</t>
  </si>
  <si>
    <t>93379</t>
  </si>
  <si>
    <t>93367</t>
  </si>
  <si>
    <t>93380</t>
  </si>
  <si>
    <t>93381</t>
  </si>
  <si>
    <t>93369</t>
  </si>
  <si>
    <t>93370</t>
  </si>
  <si>
    <t>93371</t>
  </si>
  <si>
    <t>93372</t>
  </si>
  <si>
    <t>93373</t>
  </si>
  <si>
    <t>TRANSPORTE DO TUBO</t>
  </si>
  <si>
    <t>T</t>
  </si>
  <si>
    <t>OBSERVAÇÃO</t>
  </si>
  <si>
    <t>LÁZARO BARBOSA MACHADO</t>
  </si>
  <si>
    <t>ENG. CIVIL CREA 22039/D-MG VISTO MS 1634</t>
  </si>
  <si>
    <t>VIAS</t>
  </si>
  <si>
    <t>RUA MARINGÁ</t>
  </si>
  <si>
    <t>AV. NOVA ANDRADINA</t>
  </si>
  <si>
    <t>RUA ESPIRITO SANTO</t>
  </si>
  <si>
    <t>RUA MINAS GERAIS</t>
  </si>
  <si>
    <t>RUA RIO DE JANEIRO</t>
  </si>
  <si>
    <t>RUA PERNAMBUCO</t>
  </si>
  <si>
    <t>RUA RONDÔNIA</t>
  </si>
  <si>
    <t>RUA ACRE</t>
  </si>
  <si>
    <t>RUA AMAPÁ</t>
  </si>
  <si>
    <t>RUA PEDRO CASSIMIRO MOTTA</t>
  </si>
  <si>
    <t>RUA PEDRO CASSIMIRO X TRAVESSA DA CUNHA</t>
  </si>
  <si>
    <t>TOTAL- MEMÓRIA/PROJETO</t>
  </si>
  <si>
    <t>EXTENSÃO (m)</t>
  </si>
  <si>
    <t>DECLIVIDADE TRANSVERSAL DA PISTA  (SIMPLES ou DUPLA)</t>
  </si>
  <si>
    <t>DUPLA</t>
  </si>
  <si>
    <t xml:space="preserve">LARGURA DO PAVIMENTO  (m) </t>
  </si>
  <si>
    <t>Nº DE RAIOS NO CRUZAMENTO (und)</t>
  </si>
  <si>
    <t>Nº DE RAIOS NO CANTEIRO(und)</t>
  </si>
  <si>
    <t>EXTENSÃO DO RAIO NO CRUZAMENTO (M)</t>
  </si>
  <si>
    <t>EXTENSÃO DO RAIO DO CANTEIRO (M)</t>
  </si>
  <si>
    <t>ÁREA MÉDIA CADA RAIO DO CRUZAMENTO (m²)</t>
  </si>
  <si>
    <t>ÁREA MÉDIA CADA RAIO DO CANTEIRO (m²)</t>
  </si>
  <si>
    <t>ÁREA TOTAL DE RAIOS (m²)</t>
  </si>
  <si>
    <t>REGULARIZAÇÃO</t>
  </si>
  <si>
    <t>LARGURA (m)</t>
  </si>
  <si>
    <t>ÁREA TOTAL (m²)</t>
  </si>
  <si>
    <t>TROCA DE SOLO DE MATERIAL INSERVÍVEL H=0,40m</t>
  </si>
  <si>
    <t>SOLO LOCAL</t>
  </si>
  <si>
    <t>VOLUME GEOMÉTRICO (m³)</t>
  </si>
  <si>
    <t>TERRAPLENAGEM CORTE</t>
  </si>
  <si>
    <t>SUB LEITO CORTE  (M)</t>
  </si>
  <si>
    <t>SUB LEITO CORTE  VOL.(M3)</t>
  </si>
  <si>
    <t>TRANSPORTE VOL. EMPOLADO (30%)</t>
  </si>
  <si>
    <t>TERRAPLENAGEM ATERRO</t>
  </si>
  <si>
    <t>VOLUME GEOMÉTICO DE ATERRO (m³)</t>
  </si>
  <si>
    <t>FATOR DE EMPOL - MAT. ATERRO (%)</t>
  </si>
  <si>
    <t>MATERIAL PARA ATERRO - EMPOLADO (m³)</t>
  </si>
  <si>
    <t>SUBBASE ESTABILIZADA</t>
  </si>
  <si>
    <t>CASCALHO</t>
  </si>
  <si>
    <t>ESPESSURA (cm)</t>
  </si>
  <si>
    <t>FATOR DE EMPOLAMENTO (%)</t>
  </si>
  <si>
    <t>VOLUME EMPOLADO (m³)</t>
  </si>
  <si>
    <t>BASE ESTABILIZADA</t>
  </si>
  <si>
    <t>TSD</t>
  </si>
  <si>
    <t>ÁREA (m²)</t>
  </si>
  <si>
    <t>RR-2C(T)</t>
  </si>
  <si>
    <t>BRITA(transporte) / m³</t>
  </si>
  <si>
    <t>CAPA SELANTE</t>
  </si>
  <si>
    <t>IMPRIMAÇÃO (PROJETO)</t>
  </si>
  <si>
    <t>EMULSSÃO ASFÁLTICA A BASE D'ÁGUA (T)</t>
  </si>
  <si>
    <t>CBUQ (PROJETO)</t>
  </si>
  <si>
    <t>CBUQ (M3)</t>
  </si>
  <si>
    <t>OBRAS COMPLEMENTARES (PROJETO)</t>
  </si>
  <si>
    <t>MEIO FIO COM SARJETA (M)</t>
  </si>
  <si>
    <t>MEIO FIO (GUIA) (M)</t>
  </si>
  <si>
    <t>TENTO (M)</t>
  </si>
  <si>
    <t>TRANSPORTE DE BRITA PARA MEIO FIO E TENTO DMT=200 KM (M3 X Km)</t>
  </si>
  <si>
    <t>DRENO (M)</t>
  </si>
  <si>
    <t>EXTENSÃO M</t>
  </si>
  <si>
    <t>CONSUMO DE VOLUME BRITA/ M3</t>
  </si>
  <si>
    <t>DMT - KM</t>
  </si>
  <si>
    <t>TRANSPORTE M3 X KM EMPOLADO</t>
  </si>
  <si>
    <t>CONSUMO DE VOLUME AREIA/M</t>
  </si>
  <si>
    <t>DMT KM</t>
  </si>
  <si>
    <t>TRANPORTE M3 X KM EMPOLADO</t>
  </si>
  <si>
    <t>OBSERVAÇÕES</t>
  </si>
  <si>
    <t>MOBILIZAÇÀO E DESMOBILIZAÇÃO DE EQUIPAMENTOS</t>
  </si>
  <si>
    <t>MOBILIZAÇÃO INFRA</t>
  </si>
  <si>
    <t>PATROL,TRATOR C/ GRADE,PÁ,3 BASCULANTE,3 ROLOS, ESPAGIDOR, PIPA VIBRO,</t>
  </si>
  <si>
    <t>PASSEIO</t>
  </si>
  <si>
    <t>PISO TÁTIL DIRECIONAL (UD)</t>
  </si>
  <si>
    <t>PISO TÁTIL ALERTA (UD)</t>
  </si>
  <si>
    <t xml:space="preserve">DESMOBILIZAÇÃO INFRA </t>
  </si>
  <si>
    <t>MOBILIZA DRENAGEM</t>
  </si>
  <si>
    <t>ESCAVADEIRA, PÁ. 2 BASCULANTES</t>
  </si>
  <si>
    <t>DESMOBILIZAÇÀO DRENAGEM</t>
  </si>
  <si>
    <t xml:space="preserve">MOBILIZAÇÃO OUTROS </t>
  </si>
  <si>
    <t>FERRAMENTAIS, 2 BOBI</t>
  </si>
  <si>
    <t>DESMOBILIZAÇÃO OUTROS</t>
  </si>
  <si>
    <t>QUANTIFICAÇÃO DAS CALÇADAS</t>
  </si>
  <si>
    <t>Serviços</t>
  </si>
  <si>
    <r>
      <t xml:space="preserve">Avenida Getúlio
Vargas - </t>
    </r>
    <r>
      <rPr>
        <b/>
        <sz val="11"/>
        <color rgb="FFFF0000"/>
        <rFont val="Calibri"/>
        <family val="2"/>
        <scheme val="minor"/>
      </rPr>
      <t>LE</t>
    </r>
  </si>
  <si>
    <t>Recorte com disco (m)</t>
  </si>
  <si>
    <t>OCULTAR - Para Planilhar (LD + LE) / Recorte com disco (m)</t>
  </si>
  <si>
    <t>Demolição da Calçada (m³)</t>
  </si>
  <si>
    <t>OCULTAR - Para Planilhar (LD + LE) / Demolição da Calçada (m³)</t>
  </si>
  <si>
    <t>Piso Rústico (m²)</t>
  </si>
  <si>
    <t>ÁREA</t>
  </si>
  <si>
    <t>Cruzamento - 01</t>
  </si>
  <si>
    <t>Cruzamento - 02</t>
  </si>
  <si>
    <t>VOLUME DE CONCRETO</t>
  </si>
  <si>
    <t>Cruzamento - 03</t>
  </si>
  <si>
    <t>ÁREA TOTAL A SER CONCRETADA:</t>
  </si>
  <si>
    <t>Cruzamento - 04</t>
  </si>
  <si>
    <t>ESPESSURA DAS CALÇADAS:</t>
  </si>
  <si>
    <t>Cruzamento - 05</t>
  </si>
  <si>
    <t>VOLUME DE CONCRETO:</t>
  </si>
  <si>
    <t>Cruzamento - 06</t>
  </si>
  <si>
    <t>ÁREA A SER CONCRETADA SOB PISO TÁTIL:</t>
  </si>
  <si>
    <t>Cruzamento - 07</t>
  </si>
  <si>
    <t>ESP. DAS CALÇADAS SOB O PISO TÁTIL:</t>
  </si>
  <si>
    <t>Cruzamento - 08</t>
  </si>
  <si>
    <t>VOLUME DE CONCRETO SOB O PISO TÁTIL:</t>
  </si>
  <si>
    <t>Cruzamento - 09</t>
  </si>
  <si>
    <t>ÁREA A SER CONCRETADA SOB RAMPAS:</t>
  </si>
  <si>
    <t>Cruzamento - 10</t>
  </si>
  <si>
    <t>ESP. DAS CALÇADAS SOB O RAMPAS:</t>
  </si>
  <si>
    <t>Cruzamento - 11</t>
  </si>
  <si>
    <t>VOLUME DE CONCRETO SOB O RAMPAS:</t>
  </si>
  <si>
    <t>Cruzamento - 12</t>
  </si>
  <si>
    <t>VOLUME TOTAL DE CONCRETO:</t>
  </si>
  <si>
    <t>Cruzamento - 13</t>
  </si>
  <si>
    <t>Cruzamento - 14</t>
  </si>
  <si>
    <t>Cruzamento - 15</t>
  </si>
  <si>
    <t>Cruzamento - 16</t>
  </si>
  <si>
    <t>Cruzamento - 17</t>
  </si>
  <si>
    <t>Cruzamento - 18</t>
  </si>
  <si>
    <t>Cruzamento - 19</t>
  </si>
  <si>
    <t>Cruzamento - 20</t>
  </si>
  <si>
    <t>Cruzamento - 21</t>
  </si>
  <si>
    <t>Cruzamento - 22</t>
  </si>
  <si>
    <t>Cruzamento - 23</t>
  </si>
  <si>
    <t>Cruzamento - 24</t>
  </si>
  <si>
    <t>Cruzamento - 25</t>
  </si>
  <si>
    <t>Cruzamento - 26</t>
  </si>
  <si>
    <t>Cruzamento - 27</t>
  </si>
  <si>
    <t>Cruzamento - 28</t>
  </si>
  <si>
    <t>Cruzamento - 29</t>
  </si>
  <si>
    <t>Cruzamento - 30</t>
  </si>
  <si>
    <t>Cruzamento - 31</t>
  </si>
  <si>
    <t>Cruzamento - 32</t>
  </si>
  <si>
    <t>Cruzamento - 33</t>
  </si>
  <si>
    <t>Cruzamento - 34</t>
  </si>
  <si>
    <t>Cruzamento - 35</t>
  </si>
  <si>
    <t>Cruzamento - 36</t>
  </si>
  <si>
    <t>Cruzamento - 37</t>
  </si>
  <si>
    <t>Cruzamento - 38</t>
  </si>
  <si>
    <t>Cruzamento - 39</t>
  </si>
  <si>
    <t>Cruzamento - 40</t>
  </si>
  <si>
    <t>Cruzamento - 41</t>
  </si>
  <si>
    <t>Cruzamento - 42</t>
  </si>
  <si>
    <t>Cruzamento - 43</t>
  </si>
  <si>
    <t>Cruzamento - 44</t>
  </si>
  <si>
    <t>Cruzamento - 45</t>
  </si>
  <si>
    <t>Cruzamento - 46</t>
  </si>
  <si>
    <t>Cruzamento - 47</t>
  </si>
  <si>
    <t>Cruzamento - 48</t>
  </si>
  <si>
    <t>Cruzamento - 49</t>
  </si>
  <si>
    <t>Cruzamento - 50</t>
  </si>
  <si>
    <t>Total - Piso Rústico (m²)</t>
  </si>
  <si>
    <r>
      <t>m</t>
    </r>
    <r>
      <rPr>
        <vertAlign val="superscript"/>
        <sz val="16"/>
        <color theme="1"/>
        <rFont val="Arial"/>
        <family val="2"/>
      </rPr>
      <t>2</t>
    </r>
  </si>
  <si>
    <t xml:space="preserve">OCULTAR - Para Planilhar (LD + LE) / Piso Rústico (m²) </t>
  </si>
  <si>
    <t>Quantidades das Rampas
(Unidades) - Tipo 01</t>
  </si>
  <si>
    <t>Piso Podotátil - Tipo 01
(por Rampas) (m)</t>
  </si>
  <si>
    <t>Piso Podotátil (m)</t>
  </si>
  <si>
    <t>OBRA:</t>
  </si>
  <si>
    <t>LOTE 01 - DISTRITO NOVA CASA VERDE - MS</t>
  </si>
  <si>
    <t>CIDADE:</t>
  </si>
  <si>
    <t>Município: NOVA ANDRADINA (MS)</t>
  </si>
  <si>
    <t>Tempo de Retorno (anos):</t>
  </si>
  <si>
    <t>Vazão (Deflúvio a escoar)</t>
  </si>
  <si>
    <t>Q = 2.78 x n x I x A x f</t>
  </si>
  <si>
    <t>I = a . Trd /(tc+c)b</t>
  </si>
  <si>
    <t>Tempo de Concentração (tc):                                      Formulação de Mc Cuen:                                                             L - comprimento talvegue (km)                                                    S - Declividade (m/m)</t>
  </si>
  <si>
    <t>Tc = 10,5721 x L⁰’⁵⁵⁵² x S¯⁰’²⁰⁷⁰</t>
  </si>
  <si>
    <t>a=</t>
  </si>
  <si>
    <r>
      <t>t</t>
    </r>
    <r>
      <rPr>
        <b/>
        <vertAlign val="subscript"/>
        <sz val="12"/>
        <rFont val="Calibri"/>
        <family val="2"/>
        <scheme val="minor"/>
      </rPr>
      <t>c</t>
    </r>
    <r>
      <rPr>
        <b/>
        <sz val="12"/>
        <rFont val="Calibri"/>
        <family val="2"/>
        <scheme val="minor"/>
      </rPr>
      <t>=</t>
    </r>
  </si>
  <si>
    <t>VAR</t>
  </si>
  <si>
    <t>Coeficiente de impermeabilidade (C)</t>
  </si>
  <si>
    <t>b=</t>
  </si>
  <si>
    <t>c=</t>
  </si>
  <si>
    <t>Coeficiente de Deflúvio ( f )</t>
  </si>
  <si>
    <t>f = a x (I x tc)^1/3</t>
  </si>
  <si>
    <r>
      <t>T</t>
    </r>
    <r>
      <rPr>
        <b/>
        <vertAlign val="subscript"/>
        <sz val="11"/>
        <rFont val="Calibri"/>
        <family val="2"/>
        <scheme val="minor"/>
      </rPr>
      <t>r</t>
    </r>
    <r>
      <rPr>
        <b/>
        <sz val="11"/>
        <rFont val="Calibri"/>
        <family val="2"/>
        <scheme val="minor"/>
      </rPr>
      <t>=</t>
    </r>
  </si>
  <si>
    <t>d=</t>
  </si>
  <si>
    <t>Fator  impermeabilidade ( a )</t>
  </si>
  <si>
    <t>a = (2.913 + 64.073 x C) x 10³</t>
  </si>
  <si>
    <t xml:space="preserve">DIMENSIONAMENTO </t>
  </si>
  <si>
    <t>TRECHO</t>
  </si>
  <si>
    <t>COMPR.</t>
  </si>
  <si>
    <t>TC</t>
  </si>
  <si>
    <t>TR</t>
  </si>
  <si>
    <t>i</t>
  </si>
  <si>
    <t>VAZÃO</t>
  </si>
  <si>
    <t>DIAM.</t>
  </si>
  <si>
    <t>QUANT.</t>
  </si>
  <si>
    <t>FH</t>
  </si>
  <si>
    <t>H/D</t>
  </si>
  <si>
    <t>RH/D</t>
  </si>
  <si>
    <t>TIR. LIQ.</t>
  </si>
  <si>
    <t>COTAS</t>
  </si>
  <si>
    <t>DECL</t>
  </si>
  <si>
    <t>VELOC.</t>
  </si>
  <si>
    <t>TC GAL.</t>
  </si>
  <si>
    <t>PROF GAL. (mont.)</t>
  </si>
  <si>
    <t>PROF GAL. (jus.)</t>
  </si>
  <si>
    <t>PROF. MIN.</t>
  </si>
  <si>
    <t>iminim</t>
  </si>
  <si>
    <t>comp tub</t>
  </si>
  <si>
    <t>PV- COTA GREIDE</t>
  </si>
  <si>
    <t>DIFERENÇA DE COTA (TN x GREIDE)</t>
  </si>
  <si>
    <t>PROF. REAL DO PV c/ GREIDE</t>
  </si>
  <si>
    <t>UNIT.</t>
  </si>
  <si>
    <t>ACUMUL.</t>
  </si>
  <si>
    <t>T. MONT.</t>
  </si>
  <si>
    <t>T. JUS.</t>
  </si>
  <si>
    <t>G. MONT.</t>
  </si>
  <si>
    <t>G. JUS.</t>
  </si>
  <si>
    <t>ha</t>
  </si>
  <si>
    <t>min</t>
  </si>
  <si>
    <t>ano</t>
  </si>
  <si>
    <t>l/s/ha</t>
  </si>
  <si>
    <t>l/s</t>
  </si>
  <si>
    <t>LÂMINA (m)</t>
  </si>
  <si>
    <t>m/m</t>
  </si>
  <si>
    <t>m/s</t>
  </si>
  <si>
    <t>min.</t>
  </si>
  <si>
    <t>TR-24A</t>
  </si>
  <si>
    <t>TR-33</t>
  </si>
  <si>
    <t>TR-34</t>
  </si>
  <si>
    <t>TR-35</t>
  </si>
  <si>
    <t>TR-36</t>
  </si>
  <si>
    <t>TR-37</t>
  </si>
  <si>
    <t>TR-38</t>
  </si>
  <si>
    <t>TR-39</t>
  </si>
  <si>
    <t>TR-40</t>
  </si>
  <si>
    <t>TR-32</t>
  </si>
  <si>
    <t>TR-41</t>
  </si>
  <si>
    <t>TR-42</t>
  </si>
  <si>
    <t>TR-43</t>
  </si>
  <si>
    <t>TR-44</t>
  </si>
  <si>
    <t>TR-45</t>
  </si>
  <si>
    <t>TR-46</t>
  </si>
  <si>
    <t>TR-47</t>
  </si>
  <si>
    <t>TR-48</t>
  </si>
  <si>
    <t>BACIA DE DETENÇÃO-BACIA 1</t>
  </si>
  <si>
    <t>AREA</t>
  </si>
  <si>
    <t xml:space="preserve">VOLUME DA CAIXA </t>
  </si>
  <si>
    <t>DIMENSIONAMENTO DO ORIFÍCIO</t>
  </si>
  <si>
    <t>DIMENSIONAMENTO DO BUEIRO(RETANGULAR)-EXISTENTE</t>
  </si>
  <si>
    <t>DIMENSIONAMENTO DO ORIFÍCIO-TUBO</t>
  </si>
  <si>
    <t>TUCCI</t>
  </si>
  <si>
    <t>EXPEDITO</t>
  </si>
  <si>
    <t>MÉDIA</t>
  </si>
  <si>
    <t>VOLUME DA BACIA(m³)</t>
  </si>
  <si>
    <t>ORIFÍCIO</t>
  </si>
  <si>
    <t>COEF DE FORMA</t>
  </si>
  <si>
    <t>LARGURA DO CANAL</t>
  </si>
  <si>
    <t>ALTURA DO CANAL</t>
  </si>
  <si>
    <t>ALTURA DA LÂMINA D´AGUA</t>
  </si>
  <si>
    <t>Cq</t>
  </si>
  <si>
    <t>b</t>
  </si>
  <si>
    <t>h</t>
  </si>
  <si>
    <t>g</t>
  </si>
  <si>
    <t>H</t>
  </si>
  <si>
    <t>Q</t>
  </si>
  <si>
    <t>Q média</t>
  </si>
  <si>
    <t>C</t>
  </si>
  <si>
    <t>B(m)</t>
  </si>
  <si>
    <t>D(m)</t>
  </si>
  <si>
    <t>Hw(m)</t>
  </si>
  <si>
    <t>h2(m)</t>
  </si>
  <si>
    <t>h1(m)</t>
  </si>
  <si>
    <t>Q(m³/s)</t>
  </si>
  <si>
    <t>vazão que chega</t>
  </si>
  <si>
    <t>COMO ORIFÍCIO</t>
  </si>
  <si>
    <t>,</t>
  </si>
  <si>
    <t>RUAS</t>
  </si>
  <si>
    <t>COMPRIMENTO (m)</t>
  </si>
  <si>
    <t>PEDRO CASSIMIRO DA MOTTA</t>
  </si>
  <si>
    <t>AMAPÁ</t>
  </si>
  <si>
    <t>ACRE</t>
  </si>
  <si>
    <t>RONDÔNIA</t>
  </si>
  <si>
    <t>PERNAMBUCO</t>
  </si>
  <si>
    <t>RIO DE JANEIRO</t>
  </si>
  <si>
    <t>MINAS GERAIS</t>
  </si>
  <si>
    <t>ESPIRITO SANTO</t>
  </si>
  <si>
    <t>MARINGÁ</t>
  </si>
  <si>
    <t>ÁREAS</t>
  </si>
  <si>
    <t xml:space="preserve">       DIMENSIONAMENTO ESTRUTURAL DO PAVIMENTO</t>
  </si>
  <si>
    <t>Bases ou revestimentos Betuminosos</t>
  </si>
  <si>
    <t>FURO</t>
  </si>
  <si>
    <t>CBR (%)</t>
  </si>
  <si>
    <t>CBRi - CBRmédio (%)</t>
  </si>
  <si>
    <t>F-01</t>
  </si>
  <si>
    <t>F-02</t>
  </si>
  <si>
    <t>F-03</t>
  </si>
  <si>
    <t>Camadas Granulares</t>
  </si>
  <si>
    <t>Bases de solo cimento</t>
  </si>
  <si>
    <t>CBRmédio</t>
  </si>
  <si>
    <t>Desvio Padrão ( S )</t>
  </si>
  <si>
    <t>n (número de ensaios):</t>
  </si>
  <si>
    <t>unidades</t>
  </si>
  <si>
    <t>CBRp</t>
  </si>
  <si>
    <r>
      <rPr>
        <sz val="12"/>
        <color theme="0"/>
        <rFont val="Calibri"/>
        <family val="2"/>
        <scheme val="minor"/>
      </rPr>
      <t>t</t>
    </r>
    <r>
      <rPr>
        <sz val="8"/>
        <color theme="0"/>
        <rFont val="Calibri"/>
        <family val="2"/>
        <scheme val="minor"/>
      </rPr>
      <t>0,90</t>
    </r>
    <r>
      <rPr>
        <sz val="11"/>
        <color theme="0"/>
        <rFont val="Calibri"/>
        <family val="2"/>
        <scheme val="minor"/>
      </rPr>
      <t>:</t>
    </r>
  </si>
  <si>
    <t>(n-1)</t>
  </si>
  <si>
    <r>
      <t>N</t>
    </r>
    <r>
      <rPr>
        <sz val="8"/>
        <color theme="0"/>
        <rFont val="Calibri"/>
        <family val="2"/>
        <scheme val="minor"/>
      </rPr>
      <t xml:space="preserve"> - </t>
    </r>
    <r>
      <rPr>
        <sz val="11"/>
        <color theme="0"/>
        <rFont val="Calibri"/>
        <family val="2"/>
        <scheme val="minor"/>
      </rPr>
      <t>Via Local:</t>
    </r>
  </si>
  <si>
    <t>Hn:</t>
  </si>
  <si>
    <t>cm</t>
  </si>
  <si>
    <t>H20:</t>
  </si>
  <si>
    <t>Ht:</t>
  </si>
  <si>
    <t>VIA LOCAL</t>
  </si>
  <si>
    <t>CÁLCULO DE BASE: R x KR + B x KB ≥ H20</t>
  </si>
  <si>
    <t>R:</t>
  </si>
  <si>
    <r>
      <t>K</t>
    </r>
    <r>
      <rPr>
        <sz val="8"/>
        <color theme="0"/>
        <rFont val="Calibri"/>
        <family val="2"/>
        <scheme val="minor"/>
      </rPr>
      <t>R</t>
    </r>
    <r>
      <rPr>
        <sz val="11"/>
        <color theme="0"/>
        <rFont val="Calibri"/>
        <family val="2"/>
        <scheme val="minor"/>
      </rPr>
      <t>:</t>
    </r>
  </si>
  <si>
    <t>B:</t>
  </si>
  <si>
    <r>
      <t xml:space="preserve">→ </t>
    </r>
    <r>
      <rPr>
        <b/>
        <sz val="12"/>
        <color theme="0"/>
        <rFont val="Calibri"/>
        <family val="2"/>
        <scheme val="minor"/>
      </rPr>
      <t>Adotado</t>
    </r>
  </si>
  <si>
    <r>
      <t>K</t>
    </r>
    <r>
      <rPr>
        <sz val="8"/>
        <color theme="0"/>
        <rFont val="Calibri"/>
        <family val="2"/>
        <scheme val="minor"/>
      </rPr>
      <t>B</t>
    </r>
    <r>
      <rPr>
        <sz val="11"/>
        <color theme="0"/>
        <rFont val="Calibri"/>
        <family val="2"/>
        <scheme val="minor"/>
      </rPr>
      <t>:</t>
    </r>
  </si>
  <si>
    <t>CÁLCULO DE SUB BASE: R x KR + B x KB + SB x KSB ≥ Hn</t>
  </si>
  <si>
    <t/>
  </si>
  <si>
    <t>SB:</t>
  </si>
  <si>
    <r>
      <t xml:space="preserve">→ </t>
    </r>
    <r>
      <rPr>
        <b/>
        <sz val="12"/>
        <color theme="1"/>
        <rFont val="Calibri"/>
        <family val="2"/>
        <scheme val="minor"/>
      </rPr>
      <t xml:space="preserve">Adotado </t>
    </r>
  </si>
  <si>
    <r>
      <t>K</t>
    </r>
    <r>
      <rPr>
        <sz val="8"/>
        <color theme="0"/>
        <rFont val="Calibri"/>
        <family val="2"/>
        <scheme val="minor"/>
      </rPr>
      <t>SB</t>
    </r>
    <r>
      <rPr>
        <sz val="11"/>
        <color theme="0"/>
        <rFont val="Calibri"/>
        <family val="2"/>
        <scheme val="minor"/>
      </rPr>
      <t>:</t>
    </r>
  </si>
  <si>
    <t>PLANILHA DE QUANTIDADES DE SERVIÇOS DE SINALIZAÇÃO VIÁRIA</t>
  </si>
  <si>
    <t>Rua Maringá</t>
  </si>
  <si>
    <t>Av. Nova Andradina</t>
  </si>
  <si>
    <t>Rua Pedro Cassimiro Da Motta</t>
  </si>
  <si>
    <t>Rua Amapá</t>
  </si>
  <si>
    <t>Rua Acre</t>
  </si>
  <si>
    <t>Rua Rondônia</t>
  </si>
  <si>
    <t>Rua Pernambuco</t>
  </si>
  <si>
    <t>Rua Rio de Janeiro</t>
  </si>
  <si>
    <t>Rua Minas Gerais</t>
  </si>
  <si>
    <t>Rua Espírito Santo</t>
  </si>
  <si>
    <t>SINALIZAÇÃO VERTICAL</t>
  </si>
  <si>
    <t>Área da placa (m²)</t>
  </si>
  <si>
    <t>Parada obrigatória (R-1)</t>
  </si>
  <si>
    <t>1) PREENCHER SOMENTE CAMPOS EM LARANJA;</t>
  </si>
  <si>
    <t>Veloc. máx. permitida 40km/h (R-19)</t>
  </si>
  <si>
    <t>Proibido virar à direita (R-4b)</t>
  </si>
  <si>
    <t>TOTAL PLACAS COM POSTE ATÉ 0,36m² (un)</t>
  </si>
  <si>
    <t>IDENTIFICAÇÃO DE RUA</t>
  </si>
  <si>
    <t>ADESIVO DE POSTE - 02 und / poste (un)</t>
  </si>
  <si>
    <t>PLACA ESMALTADA 45x25cm - 02 und / poste (un)</t>
  </si>
  <si>
    <t>POSTE SIMPLES H=3,50m (un)</t>
  </si>
  <si>
    <t>PINTURA MECANIZADA DE FAIXAS NO PAVIMENTO</t>
  </si>
  <si>
    <t>Faixa Continua (m)</t>
  </si>
  <si>
    <t>Largura (m)</t>
  </si>
  <si>
    <t>Faixa Tracejada (un)</t>
  </si>
  <si>
    <t>EXTENSÃO TOTAL DE PINTURA DE FAIXA (m)</t>
  </si>
  <si>
    <t>PINTURA MANUAL DE MARCAS NO PAVIMENTO - SÍMBOLOS, LINHAS, SETAS E ZEBRADOS</t>
  </si>
  <si>
    <t xml:space="preserve">FTP </t>
  </si>
  <si>
    <t>Pare (un)</t>
  </si>
  <si>
    <t>Área (m²)</t>
  </si>
  <si>
    <t>Faixa de
retenção (m)</t>
  </si>
  <si>
    <t>Seta (un)</t>
  </si>
  <si>
    <t>ÁREA TOTAL DE PINTURA DE MARCAS (m²)</t>
  </si>
  <si>
    <t>ALAN PINHEIRO TRINDADE</t>
  </si>
  <si>
    <t>ENG CIVIL CREA70161/D - MS</t>
  </si>
  <si>
    <t>Objeto: OBRA INFRAESTRUTURA URBANA - PAVIMENTAÇÃO ASFÁLTICA E DRENAGEM DE ÁGUAS PLUVIAIS</t>
  </si>
  <si>
    <t>Município: NOVA ANDRADINA - MS</t>
  </si>
  <si>
    <t>Local: CASA VERDE LOTE 1</t>
  </si>
  <si>
    <t>SINAPI DEIURB 2025-09</t>
  </si>
  <si>
    <t>NOVA ANDRADINA</t>
  </si>
  <si>
    <t>SERVIÇOS PRELIMINARES</t>
  </si>
  <si>
    <t>ENGENHEIRO CIVIL CREA 70161/D - 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</si>
</sst>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#,##0.000;\-#,##0.000"/>
    <numFmt numFmtId="165" formatCode="#,##0.00_);\(#,##0.00\)"/>
    <numFmt numFmtId="166" formatCode="#,##0_);\(#,##0\)"/>
    <numFmt numFmtId="167" formatCode="#,##0.000_);\(#,##0.000\)"/>
    <numFmt numFmtId="168" formatCode="0.000"/>
    <numFmt numFmtId="169" formatCode="0.0000"/>
  </numFmts>
  <fonts count="7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0"/>
      <name val="Arial"/>
      <family val="2"/>
    </font>
    <font>
      <b/>
      <sz val="11"/>
      <color theme="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5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b/>
      <sz val="14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4"/>
      <color theme="1"/>
      <name val="Arial"/>
      <family val="2"/>
    </font>
    <font>
      <sz val="16"/>
      <color theme="1"/>
      <name val="Arial"/>
      <family val="2"/>
    </font>
    <font>
      <b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rgb="FFFF0000"/>
      <name val="Calibri"/>
      <family val="2"/>
      <scheme val="minor"/>
    </font>
    <font>
      <vertAlign val="superscript"/>
      <sz val="16"/>
      <color theme="1"/>
      <name val="Arial"/>
      <family val="2"/>
    </font>
    <font>
      <b/>
      <sz val="16"/>
      <color rgb="FFFFFF00"/>
      <name val="Arial"/>
      <family val="2"/>
    </font>
    <font>
      <b/>
      <sz val="14"/>
      <color rgb="FFFFFF00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i/>
      <sz val="10"/>
      <name val="Calibri"/>
      <family val="2"/>
      <scheme val="minor"/>
    </font>
    <font>
      <sz val="8"/>
      <name val="Calibri"/>
      <family val="2"/>
      <scheme val="minor"/>
    </font>
    <font>
      <b/>
      <i/>
      <sz val="8"/>
      <name val="Calibri"/>
      <family val="2"/>
      <scheme val="minor"/>
    </font>
    <font>
      <b/>
      <sz val="11"/>
      <name val="Calibri"/>
      <family val="2"/>
      <scheme val="minor"/>
    </font>
    <font>
      <b/>
      <vertAlign val="subscript"/>
      <sz val="12"/>
      <name val="Calibri"/>
      <family val="2"/>
      <scheme val="minor"/>
    </font>
    <font>
      <b/>
      <vertAlign val="subscript"/>
      <sz val="11"/>
      <name val="Calibri"/>
      <family val="2"/>
      <scheme val="minor"/>
    </font>
    <font>
      <b/>
      <sz val="22"/>
      <name val="Calibri"/>
      <family val="2"/>
      <scheme val="minor"/>
    </font>
    <font>
      <sz val="11"/>
      <name val="Calibri"/>
      <family val="2"/>
      <scheme val="minor"/>
    </font>
    <font>
      <b/>
      <sz val="13"/>
      <name val="Calibri"/>
      <family val="2"/>
      <scheme val="minor"/>
    </font>
    <font>
      <sz val="13"/>
      <name val="Calibri"/>
      <family val="2"/>
      <scheme val="minor"/>
    </font>
    <font>
      <sz val="13"/>
      <color rgb="FF0000FF"/>
      <name val="Calibri"/>
      <family val="2"/>
      <scheme val="minor"/>
    </font>
    <font>
      <sz val="13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b/>
      <sz val="11"/>
      <color rgb="FF0070C0"/>
      <name val="Arial"/>
      <family val="2"/>
    </font>
    <font>
      <b/>
      <sz val="16"/>
      <color theme="0"/>
      <name val="Arial"/>
      <family val="2"/>
    </font>
    <font>
      <b/>
      <sz val="12"/>
      <color theme="1"/>
      <name val="Arial"/>
      <family val="2"/>
    </font>
    <font>
      <b/>
      <sz val="1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9"/>
      <color indexed="81"/>
      <name val="Segoe UI"/>
      <family val="2"/>
    </font>
    <font>
      <b/>
      <i/>
      <u/>
      <sz val="9"/>
      <color indexed="81"/>
      <name val="Segoe UI"/>
      <family val="2"/>
    </font>
    <font>
      <sz val="9"/>
      <color indexed="81"/>
      <name val="Segoe UI"/>
      <family val="2"/>
    </font>
    <font>
      <b/>
      <sz val="9"/>
      <color theme="0"/>
      <name val="Arial"/>
      <family val="2"/>
    </font>
    <font>
      <b/>
      <sz val="10"/>
      <color theme="0"/>
      <name val="Arial"/>
      <family val="2"/>
    </font>
    <font>
      <sz val="9"/>
      <color theme="1"/>
      <name val="Arial"/>
      <family val="2"/>
    </font>
    <font>
      <sz val="10"/>
      <name val="Courier"/>
    </font>
    <font>
      <u/>
      <sz val="10"/>
      <color theme="10"/>
      <name val="Courier"/>
      <family val="3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gray125">
        <bgColor theme="9" tint="0.79998168889431442"/>
      </patternFill>
    </fill>
    <fill>
      <patternFill patternType="solid">
        <fgColor theme="0" tint="-0.249977111117893"/>
        <bgColor indexed="64"/>
      </patternFill>
    </fill>
    <fill>
      <patternFill patternType="gray125">
        <bgColor theme="5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-0.499984740745262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7" fontId="64" fillId="0" borderId="0"/>
    <xf numFmtId="0" fontId="65" fillId="0" borderId="0" applyNumberFormat="0" applyFill="0" applyBorder="0" applyAlignment="0" applyProtection="0">
      <alignment vertical="top"/>
      <protection locked="0"/>
    </xf>
  </cellStyleXfs>
  <cellXfs count="553">
    <xf numFmtId="0" fontId="0" fillId="0" borderId="0" xfId="0"/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0" xfId="0" applyFont="1" applyFill="1" applyAlignment="1">
      <alignment horizontal="center" vertical="center" textRotation="90"/>
    </xf>
    <xf numFmtId="0" fontId="7" fillId="2" borderId="2" xfId="0" applyFont="1" applyFill="1" applyBorder="1" applyAlignment="1">
      <alignment horizontal="center" vertical="center"/>
    </xf>
    <xf numFmtId="37" fontId="7" fillId="2" borderId="2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2" fontId="8" fillId="3" borderId="1" xfId="0" applyNumberFormat="1" applyFont="1" applyFill="1" applyBorder="1" applyAlignment="1">
      <alignment horizontal="center" vertical="center"/>
    </xf>
    <xf numFmtId="37" fontId="9" fillId="4" borderId="1" xfId="0" applyNumberFormat="1" applyFont="1" applyFill="1" applyBorder="1" applyAlignment="1">
      <alignment horizontal="center" vertical="center" wrapText="1"/>
    </xf>
    <xf numFmtId="37" fontId="10" fillId="4" borderId="2" xfId="0" applyNumberFormat="1" applyFont="1" applyFill="1" applyBorder="1" applyAlignment="1">
      <alignment horizontal="center" vertical="center" wrapText="1"/>
    </xf>
    <xf numFmtId="37" fontId="10" fillId="5" borderId="3" xfId="0" applyNumberFormat="1" applyFont="1" applyFill="1" applyBorder="1" applyAlignment="1">
      <alignment horizontal="center" vertical="center" wrapText="1"/>
    </xf>
    <xf numFmtId="37" fontId="10" fillId="5" borderId="2" xfId="0" applyNumberFormat="1" applyFont="1" applyFill="1" applyBorder="1" applyAlignment="1">
      <alignment horizontal="center" vertical="center" wrapText="1"/>
    </xf>
    <xf numFmtId="37" fontId="10" fillId="0" borderId="0" xfId="0" applyNumberFormat="1" applyFont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textRotation="90" wrapText="1"/>
    </xf>
    <xf numFmtId="0" fontId="6" fillId="6" borderId="0" xfId="0" applyFont="1" applyFill="1" applyAlignment="1">
      <alignment horizontal="center" vertical="center" textRotation="90"/>
    </xf>
    <xf numFmtId="39" fontId="9" fillId="6" borderId="2" xfId="0" applyNumberFormat="1" applyFont="1" applyFill="1" applyBorder="1" applyAlignment="1">
      <alignment horizontal="center" vertical="center" wrapText="1"/>
    </xf>
    <xf numFmtId="39" fontId="11" fillId="6" borderId="5" xfId="0" applyNumberFormat="1" applyFont="1" applyFill="1" applyBorder="1" applyAlignment="1">
      <alignment horizontal="center" vertical="center" wrapText="1"/>
    </xf>
    <xf numFmtId="2" fontId="8" fillId="7" borderId="6" xfId="0" applyNumberFormat="1" applyFont="1" applyFill="1" applyBorder="1" applyAlignment="1">
      <alignment horizontal="center" vertical="center"/>
    </xf>
    <xf numFmtId="2" fontId="8" fillId="7" borderId="7" xfId="0" applyNumberFormat="1" applyFont="1" applyFill="1" applyBorder="1" applyAlignment="1">
      <alignment horizontal="center" vertical="center"/>
    </xf>
    <xf numFmtId="4" fontId="12" fillId="7" borderId="7" xfId="0" applyNumberFormat="1" applyFont="1" applyFill="1" applyBorder="1" applyAlignment="1">
      <alignment horizontal="center" vertical="center" wrapText="1"/>
    </xf>
    <xf numFmtId="4" fontId="12" fillId="7" borderId="8" xfId="0" applyNumberFormat="1" applyFont="1" applyFill="1" applyBorder="1" applyAlignment="1">
      <alignment horizontal="center" vertical="center" wrapText="1"/>
    </xf>
    <xf numFmtId="4" fontId="12" fillId="5" borderId="3" xfId="0" applyNumberFormat="1" applyFont="1" applyFill="1" applyBorder="1" applyAlignment="1">
      <alignment horizontal="center" vertical="center" wrapText="1"/>
    </xf>
    <xf numFmtId="4" fontId="12" fillId="7" borderId="3" xfId="0" applyNumberFormat="1" applyFont="1" applyFill="1" applyBorder="1" applyAlignment="1">
      <alignment horizontal="center" vertical="center" wrapText="1"/>
    </xf>
    <xf numFmtId="4" fontId="12" fillId="8" borderId="2" xfId="0" applyNumberFormat="1" applyFont="1" applyFill="1" applyBorder="1" applyAlignment="1">
      <alignment horizontal="center" vertical="center" wrapText="1"/>
    </xf>
    <xf numFmtId="37" fontId="13" fillId="7" borderId="2" xfId="0" applyNumberFormat="1" applyFont="1" applyFill="1" applyBorder="1" applyAlignment="1">
      <alignment horizontal="center" vertical="center" wrapText="1"/>
    </xf>
    <xf numFmtId="164" fontId="13" fillId="7" borderId="2" xfId="0" applyNumberFormat="1" applyFont="1" applyFill="1" applyBorder="1" applyAlignment="1">
      <alignment horizontal="center" vertical="center" wrapText="1"/>
    </xf>
    <xf numFmtId="39" fontId="13" fillId="0" borderId="0" xfId="0" applyNumberFormat="1" applyFont="1" applyAlignment="1">
      <alignment horizontal="center" vertical="center" wrapText="1"/>
    </xf>
    <xf numFmtId="37" fontId="9" fillId="6" borderId="2" xfId="0" applyNumberFormat="1" applyFont="1" applyFill="1" applyBorder="1" applyAlignment="1">
      <alignment horizontal="center" vertical="center" wrapText="1"/>
    </xf>
    <xf numFmtId="37" fontId="11" fillId="6" borderId="5" xfId="0" applyNumberFormat="1" applyFont="1" applyFill="1" applyBorder="1" applyAlignment="1">
      <alignment horizontal="center" vertical="center" wrapText="1"/>
    </xf>
    <xf numFmtId="3" fontId="12" fillId="7" borderId="9" xfId="0" applyNumberFormat="1" applyFont="1" applyFill="1" applyBorder="1" applyAlignment="1">
      <alignment horizontal="center" vertical="center" wrapText="1"/>
    </xf>
    <xf numFmtId="3" fontId="12" fillId="7" borderId="10" xfId="0" applyNumberFormat="1" applyFont="1" applyFill="1" applyBorder="1" applyAlignment="1">
      <alignment horizontal="center" vertical="center" wrapText="1"/>
    </xf>
    <xf numFmtId="3" fontId="12" fillId="7" borderId="11" xfId="0" applyNumberFormat="1" applyFont="1" applyFill="1" applyBorder="1" applyAlignment="1">
      <alignment horizontal="center" vertical="center" wrapText="1"/>
    </xf>
    <xf numFmtId="37" fontId="13" fillId="0" borderId="0" xfId="0" applyNumberFormat="1" applyFont="1" applyAlignment="1">
      <alignment horizontal="center" vertical="center" wrapText="1"/>
    </xf>
    <xf numFmtId="39" fontId="9" fillId="6" borderId="2" xfId="0" applyNumberFormat="1" applyFont="1" applyFill="1" applyBorder="1" applyAlignment="1">
      <alignment horizontal="center" vertical="center" wrapText="1"/>
    </xf>
    <xf numFmtId="1" fontId="9" fillId="0" borderId="9" xfId="0" applyNumberFormat="1" applyFont="1" applyBorder="1" applyAlignment="1">
      <alignment horizontal="center" vertical="center"/>
    </xf>
    <xf numFmtId="1" fontId="9" fillId="0" borderId="10" xfId="0" applyNumberFormat="1" applyFont="1" applyBorder="1" applyAlignment="1">
      <alignment horizontal="center" vertical="center"/>
    </xf>
    <xf numFmtId="4" fontId="12" fillId="0" borderId="9" xfId="0" applyNumberFormat="1" applyFont="1" applyBorder="1" applyAlignment="1">
      <alignment horizontal="center" vertical="center" wrapText="1"/>
    </xf>
    <xf numFmtId="4" fontId="12" fillId="0" borderId="10" xfId="0" applyNumberFormat="1" applyFont="1" applyBorder="1" applyAlignment="1">
      <alignment horizontal="center" vertical="center" wrapText="1"/>
    </xf>
    <xf numFmtId="4" fontId="12" fillId="0" borderId="11" xfId="0" applyNumberFormat="1" applyFont="1" applyBorder="1" applyAlignment="1">
      <alignment horizontal="center" vertical="center" wrapText="1"/>
    </xf>
    <xf numFmtId="39" fontId="12" fillId="0" borderId="9" xfId="0" applyNumberFormat="1" applyFont="1" applyBorder="1" applyAlignment="1">
      <alignment horizontal="center" vertical="center" wrapText="1"/>
    </xf>
    <xf numFmtId="39" fontId="12" fillId="0" borderId="10" xfId="0" applyNumberFormat="1" applyFont="1" applyBorder="1" applyAlignment="1">
      <alignment horizontal="center" vertical="center" wrapText="1"/>
    </xf>
    <xf numFmtId="0" fontId="12" fillId="7" borderId="9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2" fillId="7" borderId="11" xfId="0" applyFont="1" applyFill="1" applyBorder="1" applyAlignment="1">
      <alignment horizontal="center" vertical="center" wrapText="1"/>
    </xf>
    <xf numFmtId="4" fontId="12" fillId="7" borderId="2" xfId="0" applyNumberFormat="1" applyFont="1" applyFill="1" applyBorder="1" applyAlignment="1">
      <alignment horizontal="center" vertical="center" wrapText="1"/>
    </xf>
    <xf numFmtId="39" fontId="13" fillId="7" borderId="3" xfId="0" applyNumberFormat="1" applyFont="1" applyFill="1" applyBorder="1" applyAlignment="1">
      <alignment horizontal="center" vertical="center" wrapText="1"/>
    </xf>
    <xf numFmtId="39" fontId="13" fillId="7" borderId="2" xfId="0" applyNumberFormat="1" applyFont="1" applyFill="1" applyBorder="1" applyAlignment="1">
      <alignment horizontal="center" vertical="center" wrapText="1"/>
    </xf>
    <xf numFmtId="2" fontId="12" fillId="7" borderId="9" xfId="0" applyNumberFormat="1" applyFont="1" applyFill="1" applyBorder="1" applyAlignment="1">
      <alignment horizontal="center" vertical="center" wrapText="1"/>
    </xf>
    <xf numFmtId="2" fontId="12" fillId="7" borderId="10" xfId="0" applyNumberFormat="1" applyFont="1" applyFill="1" applyBorder="1" applyAlignment="1">
      <alignment horizontal="center" vertical="center" wrapText="1"/>
    </xf>
    <xf numFmtId="164" fontId="13" fillId="0" borderId="0" xfId="0" applyNumberFormat="1" applyFont="1" applyAlignment="1">
      <alignment horizontal="center" vertical="center" wrapText="1"/>
    </xf>
    <xf numFmtId="37" fontId="9" fillId="6" borderId="2" xfId="0" applyNumberFormat="1" applyFont="1" applyFill="1" applyBorder="1" applyAlignment="1">
      <alignment horizontal="center" vertical="center" wrapText="1"/>
    </xf>
    <xf numFmtId="4" fontId="12" fillId="7" borderId="11" xfId="0" applyNumberFormat="1" applyFont="1" applyFill="1" applyBorder="1" applyAlignment="1">
      <alignment horizontal="center" vertical="center" wrapText="1"/>
    </xf>
    <xf numFmtId="2" fontId="12" fillId="7" borderId="11" xfId="0" applyNumberFormat="1" applyFont="1" applyFill="1" applyBorder="1" applyAlignment="1">
      <alignment horizontal="center" vertical="center" wrapText="1"/>
    </xf>
    <xf numFmtId="4" fontId="12" fillId="7" borderId="9" xfId="0" applyNumberFormat="1" applyFont="1" applyFill="1" applyBorder="1" applyAlignment="1">
      <alignment horizontal="center" vertical="center" wrapText="1"/>
    </xf>
    <xf numFmtId="4" fontId="12" fillId="7" borderId="10" xfId="0" applyNumberFormat="1" applyFont="1" applyFill="1" applyBorder="1" applyAlignment="1">
      <alignment horizontal="center" vertical="center" wrapText="1"/>
    </xf>
    <xf numFmtId="1" fontId="12" fillId="7" borderId="9" xfId="0" applyNumberFormat="1" applyFont="1" applyFill="1" applyBorder="1" applyAlignment="1">
      <alignment horizontal="center" vertical="center" wrapText="1"/>
    </xf>
    <xf numFmtId="1" fontId="12" fillId="7" borderId="10" xfId="0" applyNumberFormat="1" applyFont="1" applyFill="1" applyBorder="1" applyAlignment="1">
      <alignment horizontal="center" vertical="center" wrapText="1"/>
    </xf>
    <xf numFmtId="1" fontId="12" fillId="7" borderId="11" xfId="0" applyNumberFormat="1" applyFont="1" applyFill="1" applyBorder="1" applyAlignment="1">
      <alignment horizontal="center" vertical="center" wrapText="1"/>
    </xf>
    <xf numFmtId="39" fontId="9" fillId="6" borderId="1" xfId="0" applyNumberFormat="1" applyFont="1" applyFill="1" applyBorder="1" applyAlignment="1">
      <alignment horizontal="center" vertical="center" wrapText="1"/>
    </xf>
    <xf numFmtId="0" fontId="8" fillId="6" borderId="2" xfId="0" quotePrefix="1" applyFont="1" applyFill="1" applyBorder="1" applyAlignment="1">
      <alignment horizontal="center" vertical="center" wrapText="1"/>
    </xf>
    <xf numFmtId="4" fontId="12" fillId="0" borderId="12" xfId="0" applyNumberFormat="1" applyFont="1" applyBorder="1" applyAlignment="1">
      <alignment horizontal="center" vertical="center" wrapText="1"/>
    </xf>
    <xf numFmtId="4" fontId="12" fillId="0" borderId="13" xfId="0" applyNumberFormat="1" applyFont="1" applyBorder="1" applyAlignment="1">
      <alignment horizontal="center" vertical="center" wrapText="1"/>
    </xf>
    <xf numFmtId="39" fontId="9" fillId="6" borderId="4" xfId="0" applyNumberFormat="1" applyFont="1" applyFill="1" applyBorder="1" applyAlignment="1">
      <alignment horizontal="center" vertical="center" wrapText="1"/>
    </xf>
    <xf numFmtId="39" fontId="9" fillId="6" borderId="14" xfId="0" applyNumberFormat="1" applyFont="1" applyFill="1" applyBorder="1" applyAlignment="1">
      <alignment horizontal="center" vertical="center" wrapText="1"/>
    </xf>
    <xf numFmtId="4" fontId="12" fillId="4" borderId="11" xfId="0" applyNumberFormat="1" applyFont="1" applyFill="1" applyBorder="1" applyAlignment="1">
      <alignment horizontal="center" vertical="center" wrapText="1"/>
    </xf>
    <xf numFmtId="9" fontId="12" fillId="7" borderId="9" xfId="0" applyNumberFormat="1" applyFont="1" applyFill="1" applyBorder="1" applyAlignment="1">
      <alignment horizontal="center" vertical="center" wrapText="1"/>
    </xf>
    <xf numFmtId="9" fontId="12" fillId="7" borderId="10" xfId="0" applyNumberFormat="1" applyFont="1" applyFill="1" applyBorder="1" applyAlignment="1">
      <alignment horizontal="center" vertical="center" wrapText="1"/>
    </xf>
    <xf numFmtId="9" fontId="12" fillId="7" borderId="11" xfId="0" applyNumberFormat="1" applyFont="1" applyFill="1" applyBorder="1" applyAlignment="1">
      <alignment horizontal="center" vertical="center" wrapText="1"/>
    </xf>
    <xf numFmtId="4" fontId="12" fillId="0" borderId="15" xfId="0" applyNumberFormat="1" applyFont="1" applyBorder="1" applyAlignment="1">
      <alignment horizontal="center" vertical="center" wrapText="1"/>
    </xf>
    <xf numFmtId="39" fontId="9" fillId="6" borderId="16" xfId="0" applyNumberFormat="1" applyFont="1" applyFill="1" applyBorder="1" applyAlignment="1">
      <alignment horizontal="center" vertical="center" wrapText="1"/>
    </xf>
    <xf numFmtId="39" fontId="9" fillId="6" borderId="17" xfId="0" applyNumberFormat="1" applyFont="1" applyFill="1" applyBorder="1" applyAlignment="1">
      <alignment horizontal="center" vertical="center" wrapText="1"/>
    </xf>
    <xf numFmtId="39" fontId="9" fillId="6" borderId="18" xfId="0" applyNumberFormat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textRotation="90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0" borderId="0" xfId="0" applyFont="1" applyAlignment="1" applyProtection="1">
      <alignment horizontal="left" vertical="center"/>
      <protection locked="0"/>
    </xf>
    <xf numFmtId="39" fontId="14" fillId="0" borderId="0" xfId="0" applyNumberFormat="1" applyFont="1" applyAlignment="1">
      <alignment horizontal="center" vertical="center" wrapText="1"/>
    </xf>
    <xf numFmtId="39" fontId="13" fillId="0" borderId="0" xfId="0" applyNumberFormat="1" applyFont="1" applyAlignment="1">
      <alignment horizontal="center" vertical="center"/>
    </xf>
    <xf numFmtId="39" fontId="15" fillId="0" borderId="0" xfId="0" applyNumberFormat="1" applyFont="1" applyAlignment="1">
      <alignment horizontal="center" vertical="center" wrapText="1"/>
    </xf>
    <xf numFmtId="39" fontId="10" fillId="0" borderId="0" xfId="0" applyNumberFormat="1" applyFont="1" applyAlignment="1">
      <alignment horizontal="center" vertical="center" wrapText="1"/>
    </xf>
    <xf numFmtId="0" fontId="16" fillId="5" borderId="0" xfId="0" applyFont="1" applyFill="1" applyAlignment="1">
      <alignment horizontal="center" vertical="center" textRotation="90" wrapText="1"/>
    </xf>
    <xf numFmtId="0" fontId="10" fillId="5" borderId="2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165" fontId="10" fillId="5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165" fontId="13" fillId="7" borderId="22" xfId="0" applyNumberFormat="1" applyFont="1" applyFill="1" applyBorder="1" applyAlignment="1">
      <alignment horizontal="center" vertical="center" wrapText="1"/>
    </xf>
    <xf numFmtId="165" fontId="13" fillId="7" borderId="23" xfId="0" applyNumberFormat="1" applyFont="1" applyFill="1" applyBorder="1" applyAlignment="1">
      <alignment horizontal="center" vertical="center" wrapText="1"/>
    </xf>
    <xf numFmtId="165" fontId="13" fillId="7" borderId="24" xfId="0" applyNumberFormat="1" applyFont="1" applyFill="1" applyBorder="1" applyAlignment="1">
      <alignment horizontal="center" vertical="center" wrapText="1"/>
    </xf>
    <xf numFmtId="165" fontId="10" fillId="5" borderId="14" xfId="0" applyNumberFormat="1" applyFont="1" applyFill="1" applyBorder="1" applyAlignment="1">
      <alignment horizontal="center" vertical="center" wrapText="1"/>
    </xf>
    <xf numFmtId="0" fontId="13" fillId="7" borderId="15" xfId="0" applyFont="1" applyFill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center" vertical="center" wrapText="1"/>
    </xf>
    <xf numFmtId="0" fontId="13" fillId="7" borderId="25" xfId="0" applyFont="1" applyFill="1" applyBorder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5" fontId="13" fillId="7" borderId="15" xfId="0" applyNumberFormat="1" applyFont="1" applyFill="1" applyBorder="1" applyAlignment="1">
      <alignment horizontal="center" vertical="center" wrapText="1"/>
    </xf>
    <xf numFmtId="165" fontId="13" fillId="7" borderId="10" xfId="0" applyNumberFormat="1" applyFont="1" applyFill="1" applyBorder="1" applyAlignment="1">
      <alignment horizontal="center" vertical="center" wrapText="1"/>
    </xf>
    <xf numFmtId="165" fontId="13" fillId="7" borderId="25" xfId="0" applyNumberFormat="1" applyFont="1" applyFill="1" applyBorder="1" applyAlignment="1">
      <alignment horizontal="center" vertical="center" wrapText="1"/>
    </xf>
    <xf numFmtId="166" fontId="13" fillId="7" borderId="15" xfId="0" applyNumberFormat="1" applyFont="1" applyFill="1" applyBorder="1" applyAlignment="1">
      <alignment horizontal="center" vertical="center" wrapText="1"/>
    </xf>
    <xf numFmtId="166" fontId="13" fillId="7" borderId="10" xfId="0" applyNumberFormat="1" applyFont="1" applyFill="1" applyBorder="1" applyAlignment="1">
      <alignment horizontal="center" vertical="center" wrapText="1"/>
    </xf>
    <xf numFmtId="166" fontId="13" fillId="7" borderId="25" xfId="0" applyNumberFormat="1" applyFont="1" applyFill="1" applyBorder="1" applyAlignment="1">
      <alignment horizontal="center" vertical="center" wrapText="1"/>
    </xf>
    <xf numFmtId="2" fontId="13" fillId="7" borderId="15" xfId="0" applyNumberFormat="1" applyFont="1" applyFill="1" applyBorder="1" applyAlignment="1">
      <alignment horizontal="center" vertical="center" wrapText="1"/>
    </xf>
    <xf numFmtId="2" fontId="13" fillId="7" borderId="10" xfId="0" applyNumberFormat="1" applyFont="1" applyFill="1" applyBorder="1" applyAlignment="1">
      <alignment horizontal="center" vertical="center" wrapText="1"/>
    </xf>
    <xf numFmtId="2" fontId="13" fillId="7" borderId="25" xfId="0" applyNumberFormat="1" applyFont="1" applyFill="1" applyBorder="1" applyAlignment="1">
      <alignment horizontal="center" vertical="center" wrapText="1"/>
    </xf>
    <xf numFmtId="167" fontId="13" fillId="4" borderId="15" xfId="0" applyNumberFormat="1" applyFont="1" applyFill="1" applyBorder="1" applyAlignment="1">
      <alignment horizontal="center" vertical="center" wrapText="1"/>
    </xf>
    <xf numFmtId="167" fontId="13" fillId="4" borderId="10" xfId="0" applyNumberFormat="1" applyFont="1" applyFill="1" applyBorder="1" applyAlignment="1">
      <alignment horizontal="center" vertical="center" wrapText="1"/>
    </xf>
    <xf numFmtId="167" fontId="13" fillId="4" borderId="25" xfId="0" applyNumberFormat="1" applyFont="1" applyFill="1" applyBorder="1" applyAlignment="1">
      <alignment horizontal="center" vertical="center" wrapText="1"/>
    </xf>
    <xf numFmtId="165" fontId="13" fillId="4" borderId="15" xfId="0" applyNumberFormat="1" applyFont="1" applyFill="1" applyBorder="1" applyAlignment="1">
      <alignment horizontal="center" vertical="center" wrapText="1"/>
    </xf>
    <xf numFmtId="165" fontId="13" fillId="4" borderId="10" xfId="0" applyNumberFormat="1" applyFont="1" applyFill="1" applyBorder="1" applyAlignment="1">
      <alignment horizontal="center" vertical="center" wrapText="1"/>
    </xf>
    <xf numFmtId="165" fontId="13" fillId="4" borderId="25" xfId="0" applyNumberFormat="1" applyFont="1" applyFill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65" fontId="13" fillId="0" borderId="10" xfId="0" applyNumberFormat="1" applyFont="1" applyBorder="1" applyAlignment="1">
      <alignment horizontal="center" vertical="center" wrapText="1"/>
    </xf>
    <xf numFmtId="165" fontId="13" fillId="0" borderId="25" xfId="0" applyNumberFormat="1" applyFont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165" fontId="13" fillId="9" borderId="15" xfId="0" applyNumberFormat="1" applyFont="1" applyFill="1" applyBorder="1" applyAlignment="1">
      <alignment horizontal="center" vertical="center" wrapText="1"/>
    </xf>
    <xf numFmtId="165" fontId="13" fillId="9" borderId="10" xfId="0" applyNumberFormat="1" applyFont="1" applyFill="1" applyBorder="1" applyAlignment="1">
      <alignment horizontal="center" vertical="center" wrapText="1"/>
    </xf>
    <xf numFmtId="165" fontId="13" fillId="9" borderId="25" xfId="0" applyNumberFormat="1" applyFont="1" applyFill="1" applyBorder="1" applyAlignment="1">
      <alignment horizontal="center" vertical="center" wrapText="1"/>
    </xf>
    <xf numFmtId="9" fontId="13" fillId="4" borderId="15" xfId="0" applyNumberFormat="1" applyFont="1" applyFill="1" applyBorder="1" applyAlignment="1">
      <alignment horizontal="center" vertical="center" wrapText="1"/>
    </xf>
    <xf numFmtId="9" fontId="13" fillId="4" borderId="10" xfId="0" applyNumberFormat="1" applyFont="1" applyFill="1" applyBorder="1" applyAlignment="1">
      <alignment horizontal="center" vertical="center" wrapText="1"/>
    </xf>
    <xf numFmtId="9" fontId="13" fillId="4" borderId="25" xfId="0" applyNumberFormat="1" applyFont="1" applyFill="1" applyBorder="1" applyAlignment="1">
      <alignment horizontal="center" vertical="center" wrapText="1"/>
    </xf>
    <xf numFmtId="2" fontId="13" fillId="4" borderId="15" xfId="0" applyNumberFormat="1" applyFont="1" applyFill="1" applyBorder="1" applyAlignment="1">
      <alignment horizontal="center" vertical="center" wrapText="1"/>
    </xf>
    <xf numFmtId="2" fontId="13" fillId="4" borderId="10" xfId="0" applyNumberFormat="1" applyFont="1" applyFill="1" applyBorder="1" applyAlignment="1">
      <alignment horizontal="center" vertical="center" wrapText="1"/>
    </xf>
    <xf numFmtId="2" fontId="13" fillId="4" borderId="25" xfId="0" applyNumberFormat="1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9" fillId="10" borderId="14" xfId="0" applyFont="1" applyFill="1" applyBorder="1" applyAlignment="1">
      <alignment horizontal="center" vertical="center" wrapText="1"/>
    </xf>
    <xf numFmtId="165" fontId="13" fillId="11" borderId="4" xfId="0" applyNumberFormat="1" applyFont="1" applyFill="1" applyBorder="1" applyAlignment="1">
      <alignment horizontal="center" vertical="center" wrapText="1"/>
    </xf>
    <xf numFmtId="165" fontId="10" fillId="10" borderId="26" xfId="0" applyNumberFormat="1" applyFont="1" applyFill="1" applyBorder="1" applyAlignment="1">
      <alignment horizontal="center" vertical="center" wrapText="1"/>
    </xf>
    <xf numFmtId="0" fontId="9" fillId="10" borderId="2" xfId="0" applyFont="1" applyFill="1" applyBorder="1" applyAlignment="1">
      <alignment horizontal="center" vertical="center" wrapText="1"/>
    </xf>
    <xf numFmtId="165" fontId="13" fillId="11" borderId="1" xfId="0" applyNumberFormat="1" applyFont="1" applyFill="1" applyBorder="1" applyAlignment="1">
      <alignment horizontal="center" vertical="center" wrapText="1"/>
    </xf>
    <xf numFmtId="165" fontId="10" fillId="10" borderId="27" xfId="0" applyNumberFormat="1" applyFont="1" applyFill="1" applyBorder="1" applyAlignment="1">
      <alignment horizontal="center" vertical="center" wrapText="1"/>
    </xf>
    <xf numFmtId="0" fontId="9" fillId="10" borderId="14" xfId="0" applyFont="1" applyFill="1" applyBorder="1" applyAlignment="1">
      <alignment horizontal="center" vertical="center" wrapText="1"/>
    </xf>
    <xf numFmtId="0" fontId="9" fillId="10" borderId="28" xfId="0" applyFont="1" applyFill="1" applyBorder="1" applyAlignment="1">
      <alignment vertical="center" wrapText="1"/>
    </xf>
    <xf numFmtId="0" fontId="9" fillId="10" borderId="29" xfId="0" applyFont="1" applyFill="1" applyBorder="1" applyAlignment="1">
      <alignment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4" fillId="10" borderId="30" xfId="0" applyFont="1" applyFill="1" applyBorder="1" applyAlignment="1">
      <alignment horizontal="center" vertical="center" textRotation="90" wrapText="1"/>
    </xf>
    <xf numFmtId="0" fontId="15" fillId="10" borderId="31" xfId="0" applyFont="1" applyFill="1" applyBorder="1" applyAlignment="1">
      <alignment horizontal="center" vertical="center" wrapText="1"/>
    </xf>
    <xf numFmtId="0" fontId="13" fillId="7" borderId="32" xfId="0" applyFont="1" applyFill="1" applyBorder="1" applyAlignment="1">
      <alignment horizontal="center" vertical="center" wrapText="1"/>
    </xf>
    <xf numFmtId="0" fontId="13" fillId="7" borderId="33" xfId="0" applyFont="1" applyFill="1" applyBorder="1" applyAlignment="1">
      <alignment horizontal="center" vertical="center" wrapText="1"/>
    </xf>
    <xf numFmtId="0" fontId="13" fillId="7" borderId="33" xfId="0" applyFont="1" applyFill="1" applyBorder="1" applyAlignment="1">
      <alignment horizontal="center" vertical="center" wrapText="1"/>
    </xf>
    <xf numFmtId="0" fontId="10" fillId="10" borderId="34" xfId="0" applyFont="1" applyFill="1" applyBorder="1" applyAlignment="1">
      <alignment horizontal="center" vertical="center" wrapText="1"/>
    </xf>
    <xf numFmtId="0" fontId="14" fillId="10" borderId="0" xfId="0" applyFont="1" applyFill="1" applyAlignment="1">
      <alignment horizontal="center" vertical="center" textRotation="90" wrapText="1"/>
    </xf>
    <xf numFmtId="0" fontId="15" fillId="0" borderId="35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0" fillId="10" borderId="37" xfId="0" applyFont="1" applyFill="1" applyBorder="1" applyAlignment="1">
      <alignment horizontal="center" vertical="center" wrapText="1"/>
    </xf>
    <xf numFmtId="0" fontId="17" fillId="12" borderId="38" xfId="0" applyFont="1" applyFill="1" applyBorder="1" applyAlignment="1">
      <alignment horizontal="center" vertical="center" wrapText="1"/>
    </xf>
    <xf numFmtId="0" fontId="17" fillId="12" borderId="39" xfId="0" applyFont="1" applyFill="1" applyBorder="1" applyAlignment="1">
      <alignment horizontal="center" vertical="center" wrapText="1"/>
    </xf>
    <xf numFmtId="0" fontId="17" fillId="12" borderId="39" xfId="0" applyFont="1" applyFill="1" applyBorder="1" applyAlignment="1">
      <alignment horizontal="center" vertical="center" wrapText="1"/>
    </xf>
    <xf numFmtId="0" fontId="17" fillId="12" borderId="36" xfId="0" applyFont="1" applyFill="1" applyBorder="1" applyAlignment="1">
      <alignment horizontal="center" vertical="center" wrapText="1"/>
    </xf>
    <xf numFmtId="0" fontId="17" fillId="4" borderId="35" xfId="0" applyFont="1" applyFill="1" applyBorder="1" applyAlignment="1">
      <alignment horizontal="center" vertical="center" wrapText="1"/>
    </xf>
    <xf numFmtId="0" fontId="18" fillId="4" borderId="36" xfId="0" applyFont="1" applyFill="1" applyBorder="1" applyAlignment="1">
      <alignment horizontal="center" vertical="center" wrapText="1"/>
    </xf>
    <xf numFmtId="0" fontId="13" fillId="10" borderId="37" xfId="0" applyFont="1" applyFill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textRotation="90" wrapText="1"/>
    </xf>
    <xf numFmtId="0" fontId="18" fillId="0" borderId="36" xfId="0" applyFont="1" applyBorder="1" applyAlignment="1">
      <alignment horizontal="center" vertical="center" wrapText="1"/>
    </xf>
    <xf numFmtId="0" fontId="17" fillId="12" borderId="35" xfId="0" applyFont="1" applyFill="1" applyBorder="1" applyAlignment="1">
      <alignment horizontal="center" vertical="center" wrapText="1"/>
    </xf>
    <xf numFmtId="0" fontId="17" fillId="12" borderId="36" xfId="0" applyFont="1" applyFill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4" borderId="36" xfId="0" applyFont="1" applyFill="1" applyBorder="1" applyAlignment="1">
      <alignment horizontal="center" vertical="center" wrapText="1"/>
    </xf>
    <xf numFmtId="0" fontId="15" fillId="10" borderId="35" xfId="0" applyFont="1" applyFill="1" applyBorder="1" applyAlignment="1">
      <alignment horizontal="center" vertical="center" wrapText="1"/>
    </xf>
    <xf numFmtId="0" fontId="13" fillId="7" borderId="40" xfId="0" applyFont="1" applyFill="1" applyBorder="1" applyAlignment="1">
      <alignment horizontal="center" vertical="center" wrapText="1"/>
    </xf>
    <xf numFmtId="0" fontId="13" fillId="7" borderId="41" xfId="0" applyFont="1" applyFill="1" applyBorder="1" applyAlignment="1">
      <alignment horizontal="center" vertical="center" wrapText="1"/>
    </xf>
    <xf numFmtId="0" fontId="13" fillId="7" borderId="41" xfId="0" applyFont="1" applyFill="1" applyBorder="1" applyAlignment="1">
      <alignment horizontal="center" vertical="center" wrapText="1"/>
    </xf>
    <xf numFmtId="0" fontId="15" fillId="10" borderId="42" xfId="0" applyFont="1" applyFill="1" applyBorder="1" applyAlignment="1">
      <alignment horizontal="center" vertical="center" wrapText="1"/>
    </xf>
    <xf numFmtId="0" fontId="13" fillId="7" borderId="43" xfId="0" applyFont="1" applyFill="1" applyBorder="1" applyAlignment="1">
      <alignment horizontal="center" vertical="center" wrapText="1"/>
    </xf>
    <xf numFmtId="0" fontId="13" fillId="7" borderId="44" xfId="0" applyFont="1" applyFill="1" applyBorder="1" applyAlignment="1">
      <alignment horizontal="center" vertical="center" wrapText="1"/>
    </xf>
    <xf numFmtId="0" fontId="13" fillId="7" borderId="44" xfId="0" applyFont="1" applyFill="1" applyBorder="1" applyAlignment="1">
      <alignment horizontal="center" vertical="center" wrapText="1"/>
    </xf>
    <xf numFmtId="0" fontId="10" fillId="10" borderId="4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9" fillId="13" borderId="46" xfId="1" applyFont="1" applyFill="1" applyBorder="1" applyAlignment="1">
      <alignment horizontal="center" vertical="center" wrapText="1"/>
    </xf>
    <xf numFmtId="0" fontId="19" fillId="13" borderId="47" xfId="1" applyFont="1" applyFill="1" applyBorder="1" applyAlignment="1">
      <alignment horizontal="center" vertical="center" wrapText="1"/>
    </xf>
    <xf numFmtId="0" fontId="19" fillId="13" borderId="48" xfId="1" applyFont="1" applyFill="1" applyBorder="1" applyAlignment="1">
      <alignment horizontal="center" vertical="center" wrapText="1"/>
    </xf>
    <xf numFmtId="0" fontId="1" fillId="13" borderId="46" xfId="1" applyFill="1" applyBorder="1" applyAlignment="1">
      <alignment horizontal="center" vertical="center"/>
    </xf>
    <xf numFmtId="0" fontId="1" fillId="13" borderId="47" xfId="1" applyFill="1" applyBorder="1" applyAlignment="1">
      <alignment horizontal="center" vertical="center"/>
    </xf>
    <xf numFmtId="0" fontId="1" fillId="13" borderId="48" xfId="1" applyFill="1" applyBorder="1" applyAlignment="1">
      <alignment horizontal="center" vertical="center"/>
    </xf>
    <xf numFmtId="0" fontId="1" fillId="13" borderId="46" xfId="1" applyFill="1" applyBorder="1" applyAlignment="1">
      <alignment horizontal="center" vertical="center" wrapText="1"/>
    </xf>
    <xf numFmtId="0" fontId="1" fillId="13" borderId="47" xfId="1" applyFill="1" applyBorder="1" applyAlignment="1">
      <alignment horizontal="center" vertical="center" wrapText="1"/>
    </xf>
    <xf numFmtId="0" fontId="1" fillId="13" borderId="48" xfId="1" applyFill="1" applyBorder="1" applyAlignment="1">
      <alignment horizontal="center" vertical="center" wrapText="1"/>
    </xf>
    <xf numFmtId="0" fontId="4" fillId="13" borderId="46" xfId="1" applyFont="1" applyFill="1" applyBorder="1" applyAlignment="1">
      <alignment horizontal="center" vertical="center"/>
    </xf>
    <xf numFmtId="0" fontId="4" fillId="13" borderId="48" xfId="1" applyFont="1" applyFill="1" applyBorder="1" applyAlignment="1">
      <alignment horizontal="center" vertical="center"/>
    </xf>
    <xf numFmtId="0" fontId="1" fillId="14" borderId="49" xfId="1" applyFill="1" applyBorder="1" applyAlignment="1">
      <alignment horizontal="center" vertical="center" wrapText="1"/>
    </xf>
    <xf numFmtId="0" fontId="1" fillId="14" borderId="50" xfId="1" applyFill="1" applyBorder="1" applyAlignment="1">
      <alignment horizontal="center" vertical="center" wrapText="1"/>
    </xf>
    <xf numFmtId="0" fontId="1" fillId="14" borderId="51" xfId="1" applyFill="1" applyBorder="1" applyAlignment="1">
      <alignment horizontal="center" vertical="center" wrapText="1"/>
    </xf>
    <xf numFmtId="2" fontId="1" fillId="7" borderId="49" xfId="1" applyNumberFormat="1" applyFill="1" applyBorder="1" applyAlignment="1">
      <alignment horizontal="center" vertical="center"/>
    </xf>
    <xf numFmtId="2" fontId="1" fillId="7" borderId="50" xfId="1" applyNumberFormat="1" applyFill="1" applyBorder="1" applyAlignment="1">
      <alignment horizontal="center" vertical="center"/>
    </xf>
    <xf numFmtId="2" fontId="1" fillId="7" borderId="52" xfId="1" applyNumberFormat="1" applyFill="1" applyBorder="1" applyAlignment="1">
      <alignment horizontal="center" vertical="center"/>
    </xf>
    <xf numFmtId="4" fontId="1" fillId="13" borderId="53" xfId="1" applyNumberFormat="1" applyFill="1" applyBorder="1" applyAlignment="1">
      <alignment horizontal="center" vertical="center" wrapText="1"/>
    </xf>
    <xf numFmtId="0" fontId="1" fillId="13" borderId="54" xfId="1" applyFill="1" applyBorder="1" applyAlignment="1">
      <alignment horizontal="center" vertical="center"/>
    </xf>
    <xf numFmtId="0" fontId="21" fillId="15" borderId="55" xfId="1" applyFont="1" applyFill="1" applyBorder="1" applyAlignment="1">
      <alignment horizontal="center" vertical="center" wrapText="1"/>
    </xf>
    <xf numFmtId="0" fontId="21" fillId="15" borderId="56" xfId="1" applyFont="1" applyFill="1" applyBorder="1" applyAlignment="1">
      <alignment horizontal="center" vertical="center" wrapText="1"/>
    </xf>
    <xf numFmtId="0" fontId="21" fillId="15" borderId="57" xfId="1" applyFont="1" applyFill="1" applyBorder="1" applyAlignment="1">
      <alignment horizontal="center" vertical="center" wrapText="1"/>
    </xf>
    <xf numFmtId="2" fontId="1" fillId="7" borderId="55" xfId="1" applyNumberFormat="1" applyFill="1" applyBorder="1" applyAlignment="1">
      <alignment horizontal="center" vertical="center"/>
    </xf>
    <xf numFmtId="2" fontId="1" fillId="7" borderId="56" xfId="1" applyNumberFormat="1" applyFill="1" applyBorder="1" applyAlignment="1">
      <alignment horizontal="center" vertical="center"/>
    </xf>
    <xf numFmtId="2" fontId="1" fillId="7" borderId="3" xfId="1" applyNumberFormat="1" applyFill="1" applyBorder="1" applyAlignment="1">
      <alignment horizontal="center" vertical="center"/>
    </xf>
    <xf numFmtId="0" fontId="4" fillId="13" borderId="5" xfId="1" applyFont="1" applyFill="1" applyBorder="1" applyAlignment="1">
      <alignment horizontal="center" vertical="center"/>
    </xf>
    <xf numFmtId="0" fontId="4" fillId="13" borderId="57" xfId="1" applyFont="1" applyFill="1" applyBorder="1" applyAlignment="1">
      <alignment horizontal="center" vertical="center"/>
    </xf>
    <xf numFmtId="0" fontId="1" fillId="14" borderId="55" xfId="1" applyFill="1" applyBorder="1" applyAlignment="1">
      <alignment horizontal="center" vertical="center" wrapText="1"/>
    </xf>
    <xf numFmtId="0" fontId="1" fillId="14" borderId="56" xfId="1" applyFill="1" applyBorder="1" applyAlignment="1">
      <alignment horizontal="center" vertical="center" wrapText="1"/>
    </xf>
    <xf numFmtId="0" fontId="1" fillId="14" borderId="57" xfId="1" applyFill="1" applyBorder="1" applyAlignment="1">
      <alignment horizontal="center" vertical="center" wrapText="1"/>
    </xf>
    <xf numFmtId="2" fontId="1" fillId="7" borderId="58" xfId="1" applyNumberFormat="1" applyFill="1" applyBorder="1" applyAlignment="1">
      <alignment horizontal="center" vertical="center"/>
    </xf>
    <xf numFmtId="2" fontId="1" fillId="7" borderId="59" xfId="1" applyNumberFormat="1" applyFill="1" applyBorder="1" applyAlignment="1">
      <alignment horizontal="center" vertical="center"/>
    </xf>
    <xf numFmtId="2" fontId="1" fillId="7" borderId="60" xfId="1" applyNumberFormat="1" applyFill="1" applyBorder="1" applyAlignment="1">
      <alignment horizontal="center" vertical="center"/>
    </xf>
    <xf numFmtId="4" fontId="1" fillId="13" borderId="61" xfId="1" applyNumberFormat="1" applyFill="1" applyBorder="1" applyAlignment="1">
      <alignment horizontal="center" vertical="center" wrapText="1"/>
    </xf>
    <xf numFmtId="0" fontId="1" fillId="13" borderId="62" xfId="1" applyFill="1" applyBorder="1" applyAlignment="1">
      <alignment horizontal="center" vertical="center"/>
    </xf>
    <xf numFmtId="0" fontId="21" fillId="15" borderId="58" xfId="1" applyFont="1" applyFill="1" applyBorder="1" applyAlignment="1">
      <alignment horizontal="center" vertical="center" wrapText="1"/>
    </xf>
    <xf numFmtId="0" fontId="21" fillId="15" borderId="59" xfId="1" applyFont="1" applyFill="1" applyBorder="1" applyAlignment="1">
      <alignment horizontal="center" vertical="center" wrapText="1"/>
    </xf>
    <xf numFmtId="0" fontId="21" fillId="15" borderId="62" xfId="1" applyFont="1" applyFill="1" applyBorder="1" applyAlignment="1">
      <alignment horizontal="center" vertical="center" wrapText="1"/>
    </xf>
    <xf numFmtId="168" fontId="21" fillId="15" borderId="46" xfId="1" applyNumberFormat="1" applyFont="1" applyFill="1" applyBorder="1" applyAlignment="1">
      <alignment horizontal="center" vertical="center"/>
    </xf>
    <xf numFmtId="168" fontId="21" fillId="15" borderId="47" xfId="1" applyNumberFormat="1" applyFont="1" applyFill="1" applyBorder="1" applyAlignment="1">
      <alignment horizontal="center" vertical="center"/>
    </xf>
    <xf numFmtId="168" fontId="21" fillId="15" borderId="48" xfId="1" applyNumberFormat="1" applyFont="1" applyFill="1" applyBorder="1" applyAlignment="1">
      <alignment horizontal="center" vertical="center"/>
    </xf>
    <xf numFmtId="0" fontId="4" fillId="13" borderId="63" xfId="1" applyFont="1" applyFill="1" applyBorder="1" applyAlignment="1">
      <alignment horizontal="center" vertical="center"/>
    </xf>
    <xf numFmtId="0" fontId="4" fillId="13" borderId="54" xfId="1" applyFont="1" applyFill="1" applyBorder="1" applyAlignment="1">
      <alignment horizontal="center" vertical="center"/>
    </xf>
    <xf numFmtId="0" fontId="22" fillId="13" borderId="46" xfId="1" applyFont="1" applyFill="1" applyBorder="1" applyAlignment="1">
      <alignment horizontal="center" vertical="center"/>
    </xf>
    <xf numFmtId="0" fontId="22" fillId="13" borderId="47" xfId="1" applyFont="1" applyFill="1" applyBorder="1" applyAlignment="1">
      <alignment horizontal="center" vertical="center"/>
    </xf>
    <xf numFmtId="0" fontId="22" fillId="13" borderId="48" xfId="1" applyFont="1" applyFill="1" applyBorder="1" applyAlignment="1">
      <alignment horizontal="center" vertical="center"/>
    </xf>
    <xf numFmtId="0" fontId="22" fillId="13" borderId="46" xfId="1" applyFont="1" applyFill="1" applyBorder="1" applyAlignment="1">
      <alignment horizontal="center" vertical="center" wrapText="1"/>
    </xf>
    <xf numFmtId="0" fontId="22" fillId="13" borderId="47" xfId="1" applyFont="1" applyFill="1" applyBorder="1" applyAlignment="1">
      <alignment horizontal="center" vertical="center" wrapText="1"/>
    </xf>
    <xf numFmtId="0" fontId="22" fillId="13" borderId="48" xfId="1" applyFont="1" applyFill="1" applyBorder="1" applyAlignment="1">
      <alignment horizontal="center" vertical="center" wrapText="1"/>
    </xf>
    <xf numFmtId="0" fontId="19" fillId="13" borderId="64" xfId="1" applyFont="1" applyFill="1" applyBorder="1" applyAlignment="1">
      <alignment horizontal="center" vertical="center"/>
    </xf>
    <xf numFmtId="0" fontId="19" fillId="13" borderId="65" xfId="1" applyFont="1" applyFill="1" applyBorder="1" applyAlignment="1">
      <alignment horizontal="center" vertical="center"/>
    </xf>
    <xf numFmtId="0" fontId="23" fillId="14" borderId="49" xfId="1" applyFont="1" applyFill="1" applyBorder="1" applyAlignment="1">
      <alignment horizontal="center" vertical="center" wrapText="1"/>
    </xf>
    <xf numFmtId="0" fontId="23" fillId="14" borderId="50" xfId="1" applyFont="1" applyFill="1" applyBorder="1" applyAlignment="1">
      <alignment horizontal="center" vertical="center" wrapText="1"/>
    </xf>
    <xf numFmtId="0" fontId="23" fillId="14" borderId="51" xfId="1" applyFont="1" applyFill="1" applyBorder="1" applyAlignment="1">
      <alignment horizontal="center" vertical="center" wrapText="1"/>
    </xf>
    <xf numFmtId="2" fontId="23" fillId="7" borderId="49" xfId="1" applyNumberFormat="1" applyFont="1" applyFill="1" applyBorder="1" applyAlignment="1">
      <alignment horizontal="center" vertical="center"/>
    </xf>
    <xf numFmtId="2" fontId="23" fillId="7" borderId="50" xfId="1" applyNumberFormat="1" applyFont="1" applyFill="1" applyBorder="1" applyAlignment="1">
      <alignment horizontal="center" vertical="center"/>
    </xf>
    <xf numFmtId="2" fontId="23" fillId="7" borderId="51" xfId="1" applyNumberFormat="1" applyFont="1" applyFill="1" applyBorder="1" applyAlignment="1">
      <alignment horizontal="center" vertical="center"/>
    </xf>
    <xf numFmtId="0" fontId="19" fillId="13" borderId="66" xfId="1" applyFont="1" applyFill="1" applyBorder="1" applyAlignment="1">
      <alignment horizontal="center" vertical="center"/>
    </xf>
    <xf numFmtId="0" fontId="19" fillId="13" borderId="67" xfId="1" applyFont="1" applyFill="1" applyBorder="1" applyAlignment="1">
      <alignment horizontal="center" vertical="center"/>
    </xf>
    <xf numFmtId="0" fontId="23" fillId="14" borderId="55" xfId="1" applyFont="1" applyFill="1" applyBorder="1" applyAlignment="1">
      <alignment horizontal="center" vertical="center" wrapText="1"/>
    </xf>
    <xf numFmtId="0" fontId="23" fillId="14" borderId="56" xfId="1" applyFont="1" applyFill="1" applyBorder="1" applyAlignment="1">
      <alignment horizontal="center" vertical="center" wrapText="1"/>
    </xf>
    <xf numFmtId="0" fontId="23" fillId="14" borderId="57" xfId="1" applyFont="1" applyFill="1" applyBorder="1" applyAlignment="1">
      <alignment horizontal="center" vertical="center" wrapText="1"/>
    </xf>
    <xf numFmtId="2" fontId="23" fillId="7" borderId="55" xfId="1" applyNumberFormat="1" applyFont="1" applyFill="1" applyBorder="1" applyAlignment="1">
      <alignment horizontal="center" vertical="center"/>
    </xf>
    <xf numFmtId="2" fontId="23" fillId="7" borderId="56" xfId="1" applyNumberFormat="1" applyFont="1" applyFill="1" applyBorder="1" applyAlignment="1">
      <alignment horizontal="center" vertical="center"/>
    </xf>
    <xf numFmtId="2" fontId="23" fillId="7" borderId="57" xfId="1" applyNumberFormat="1" applyFont="1" applyFill="1" applyBorder="1" applyAlignment="1">
      <alignment horizontal="center" vertical="center"/>
    </xf>
    <xf numFmtId="0" fontId="24" fillId="16" borderId="64" xfId="2" applyFont="1" applyFill="1" applyBorder="1" applyAlignment="1">
      <alignment horizontal="center" vertical="center" wrapText="1"/>
    </xf>
    <xf numFmtId="0" fontId="24" fillId="16" borderId="68" xfId="2" applyFont="1" applyFill="1" applyBorder="1" applyAlignment="1">
      <alignment horizontal="center" vertical="center" wrapText="1"/>
    </xf>
    <xf numFmtId="0" fontId="24" fillId="16" borderId="65" xfId="2" applyFont="1" applyFill="1" applyBorder="1" applyAlignment="1">
      <alignment horizontal="center" vertical="center" wrapText="1"/>
    </xf>
    <xf numFmtId="0" fontId="25" fillId="14" borderId="66" xfId="2" applyFont="1" applyFill="1" applyBorder="1" applyAlignment="1">
      <alignment horizontal="right" vertical="center"/>
    </xf>
    <xf numFmtId="0" fontId="25" fillId="14" borderId="0" xfId="2" applyFont="1" applyFill="1" applyAlignment="1">
      <alignment horizontal="right" vertical="center"/>
    </xf>
    <xf numFmtId="4" fontId="25" fillId="14" borderId="0" xfId="3" applyNumberFormat="1" applyFont="1" applyFill="1" applyBorder="1" applyAlignment="1">
      <alignment horizontal="right" vertical="center"/>
    </xf>
    <xf numFmtId="0" fontId="25" fillId="14" borderId="67" xfId="2" applyFont="1" applyFill="1" applyBorder="1" applyAlignment="1">
      <alignment horizontal="right" vertical="center"/>
    </xf>
    <xf numFmtId="0" fontId="25" fillId="14" borderId="0" xfId="2" applyFont="1" applyFill="1" applyAlignment="1">
      <alignment horizontal="right" vertical="center"/>
    </xf>
    <xf numFmtId="0" fontId="26" fillId="14" borderId="66" xfId="2" applyFont="1" applyFill="1" applyBorder="1" applyAlignment="1">
      <alignment horizontal="right" vertical="center"/>
    </xf>
    <xf numFmtId="2" fontId="27" fillId="14" borderId="0" xfId="2" applyNumberFormat="1" applyFont="1" applyFill="1" applyAlignment="1">
      <alignment horizontal="right" vertical="center"/>
    </xf>
    <xf numFmtId="3" fontId="25" fillId="14" borderId="67" xfId="2" applyNumberFormat="1" applyFont="1" applyFill="1" applyBorder="1" applyAlignment="1">
      <alignment horizontal="right" vertical="center"/>
    </xf>
    <xf numFmtId="0" fontId="25" fillId="17" borderId="69" xfId="2" applyFont="1" applyFill="1" applyBorder="1" applyAlignment="1">
      <alignment horizontal="right" vertical="center"/>
    </xf>
    <xf numFmtId="0" fontId="25" fillId="17" borderId="70" xfId="2" applyFont="1" applyFill="1" applyBorder="1" applyAlignment="1">
      <alignment horizontal="right" vertical="center"/>
    </xf>
    <xf numFmtId="2" fontId="25" fillId="17" borderId="70" xfId="2" applyNumberFormat="1" applyFont="1" applyFill="1" applyBorder="1" applyAlignment="1">
      <alignment horizontal="right" vertical="center"/>
    </xf>
    <xf numFmtId="0" fontId="25" fillId="17" borderId="71" xfId="2" applyFont="1" applyFill="1" applyBorder="1" applyAlignment="1">
      <alignment horizontal="right" vertical="center"/>
    </xf>
    <xf numFmtId="0" fontId="23" fillId="7" borderId="55" xfId="1" applyFont="1" applyFill="1" applyBorder="1" applyAlignment="1">
      <alignment horizontal="center"/>
    </xf>
    <xf numFmtId="0" fontId="23" fillId="7" borderId="56" xfId="1" applyFont="1" applyFill="1" applyBorder="1" applyAlignment="1">
      <alignment horizontal="center"/>
    </xf>
    <xf numFmtId="0" fontId="23" fillId="7" borderId="57" xfId="1" applyFont="1" applyFill="1" applyBorder="1" applyAlignment="1">
      <alignment horizontal="center"/>
    </xf>
    <xf numFmtId="2" fontId="23" fillId="7" borderId="55" xfId="1" applyNumberFormat="1" applyFont="1" applyFill="1" applyBorder="1" applyAlignment="1">
      <alignment horizontal="center" vertical="center" wrapText="1"/>
    </xf>
    <xf numFmtId="2" fontId="23" fillId="7" borderId="56" xfId="1" applyNumberFormat="1" applyFont="1" applyFill="1" applyBorder="1" applyAlignment="1">
      <alignment horizontal="center" vertical="center" wrapText="1"/>
    </xf>
    <xf numFmtId="2" fontId="23" fillId="7" borderId="57" xfId="1" applyNumberFormat="1" applyFont="1" applyFill="1" applyBorder="1" applyAlignment="1">
      <alignment horizontal="center" vertical="center" wrapText="1"/>
    </xf>
    <xf numFmtId="0" fontId="19" fillId="13" borderId="63" xfId="1" applyFont="1" applyFill="1" applyBorder="1" applyAlignment="1">
      <alignment horizontal="center" vertical="center"/>
    </xf>
    <xf numFmtId="0" fontId="19" fillId="13" borderId="54" xfId="1" applyFont="1" applyFill="1" applyBorder="1" applyAlignment="1">
      <alignment horizontal="center" vertical="center"/>
    </xf>
    <xf numFmtId="0" fontId="23" fillId="13" borderId="46" xfId="1" applyFont="1" applyFill="1" applyBorder="1" applyAlignment="1">
      <alignment horizontal="center" vertical="center" wrapText="1"/>
    </xf>
    <xf numFmtId="0" fontId="23" fillId="13" borderId="47" xfId="1" applyFont="1" applyFill="1" applyBorder="1" applyAlignment="1">
      <alignment horizontal="center" vertical="center" wrapText="1"/>
    </xf>
    <xf numFmtId="0" fontId="23" fillId="13" borderId="48" xfId="1" applyFont="1" applyFill="1" applyBorder="1" applyAlignment="1">
      <alignment horizontal="center" vertical="center" wrapText="1"/>
    </xf>
    <xf numFmtId="2" fontId="23" fillId="7" borderId="58" xfId="1" applyNumberFormat="1" applyFont="1" applyFill="1" applyBorder="1" applyAlignment="1">
      <alignment horizontal="center" vertical="center"/>
    </xf>
    <xf numFmtId="2" fontId="23" fillId="7" borderId="59" xfId="1" applyNumberFormat="1" applyFont="1" applyFill="1" applyBorder="1" applyAlignment="1">
      <alignment horizontal="center" vertical="center"/>
    </xf>
    <xf numFmtId="2" fontId="23" fillId="7" borderId="62" xfId="1" applyNumberFormat="1" applyFont="1" applyFill="1" applyBorder="1" applyAlignment="1">
      <alignment horizontal="center" vertical="center"/>
    </xf>
    <xf numFmtId="2" fontId="22" fillId="13" borderId="72" xfId="1" applyNumberFormat="1" applyFont="1" applyFill="1" applyBorder="1" applyAlignment="1">
      <alignment vertical="center"/>
    </xf>
    <xf numFmtId="0" fontId="22" fillId="13" borderId="73" xfId="1" applyFont="1" applyFill="1" applyBorder="1" applyAlignment="1">
      <alignment vertical="center"/>
    </xf>
    <xf numFmtId="0" fontId="29" fillId="15" borderId="49" xfId="1" applyFont="1" applyFill="1" applyBorder="1" applyAlignment="1">
      <alignment horizontal="center" vertical="center" wrapText="1"/>
    </xf>
    <xf numFmtId="0" fontId="29" fillId="15" borderId="50" xfId="1" applyFont="1" applyFill="1" applyBorder="1" applyAlignment="1">
      <alignment horizontal="center" vertical="center" wrapText="1"/>
    </xf>
    <xf numFmtId="0" fontId="29" fillId="15" borderId="51" xfId="1" applyFont="1" applyFill="1" applyBorder="1" applyAlignment="1">
      <alignment horizontal="center" vertical="center" wrapText="1"/>
    </xf>
    <xf numFmtId="168" fontId="29" fillId="15" borderId="46" xfId="1" applyNumberFormat="1" applyFont="1" applyFill="1" applyBorder="1" applyAlignment="1">
      <alignment horizontal="center" vertical="center"/>
    </xf>
    <xf numFmtId="168" fontId="29" fillId="15" borderId="47" xfId="1" applyNumberFormat="1" applyFont="1" applyFill="1" applyBorder="1" applyAlignment="1">
      <alignment horizontal="center" vertical="center"/>
    </xf>
    <xf numFmtId="168" fontId="29" fillId="15" borderId="74" xfId="1" applyNumberFormat="1" applyFont="1" applyFill="1" applyBorder="1" applyAlignment="1">
      <alignment horizontal="center" vertical="center"/>
    </xf>
    <xf numFmtId="168" fontId="30" fillId="15" borderId="53" xfId="1" applyNumberFormat="1" applyFont="1" applyFill="1" applyBorder="1" applyAlignment="1">
      <alignment horizontal="center" vertical="center" wrapText="1"/>
    </xf>
    <xf numFmtId="0" fontId="30" fillId="15" borderId="18" xfId="1" applyFont="1" applyFill="1" applyBorder="1" applyAlignment="1">
      <alignment horizontal="center" vertical="center"/>
    </xf>
    <xf numFmtId="0" fontId="23" fillId="4" borderId="55" xfId="1" applyFont="1" applyFill="1" applyBorder="1" applyAlignment="1">
      <alignment horizontal="center" vertical="center" wrapText="1"/>
    </xf>
    <xf numFmtId="0" fontId="23" fillId="4" borderId="56" xfId="1" applyFont="1" applyFill="1" applyBorder="1" applyAlignment="1">
      <alignment horizontal="center" vertical="center" wrapText="1"/>
    </xf>
    <xf numFmtId="0" fontId="23" fillId="4" borderId="57" xfId="1" applyFont="1" applyFill="1" applyBorder="1" applyAlignment="1">
      <alignment horizontal="center" vertical="center" wrapText="1"/>
    </xf>
    <xf numFmtId="4" fontId="23" fillId="7" borderId="49" xfId="1" applyNumberFormat="1" applyFont="1" applyFill="1" applyBorder="1" applyAlignment="1">
      <alignment horizontal="center" vertical="center"/>
    </xf>
    <xf numFmtId="4" fontId="23" fillId="7" borderId="50" xfId="1" applyNumberFormat="1" applyFont="1" applyFill="1" applyBorder="1" applyAlignment="1">
      <alignment horizontal="center" vertical="center"/>
    </xf>
    <xf numFmtId="4" fontId="23" fillId="7" borderId="51" xfId="1" applyNumberFormat="1" applyFont="1" applyFill="1" applyBorder="1" applyAlignment="1">
      <alignment horizontal="center" vertical="center"/>
    </xf>
    <xf numFmtId="4" fontId="19" fillId="13" borderId="64" xfId="1" applyNumberFormat="1" applyFont="1" applyFill="1" applyBorder="1" applyAlignment="1">
      <alignment horizontal="center" vertical="center" wrapText="1"/>
    </xf>
    <xf numFmtId="4" fontId="19" fillId="13" borderId="65" xfId="1" applyNumberFormat="1" applyFont="1" applyFill="1" applyBorder="1" applyAlignment="1">
      <alignment horizontal="center" vertical="center" wrapText="1"/>
    </xf>
    <xf numFmtId="4" fontId="23" fillId="7" borderId="55" xfId="1" applyNumberFormat="1" applyFont="1" applyFill="1" applyBorder="1" applyAlignment="1">
      <alignment horizontal="center" vertical="center"/>
    </xf>
    <xf numFmtId="4" fontId="23" fillId="7" borderId="56" xfId="1" applyNumberFormat="1" applyFont="1" applyFill="1" applyBorder="1" applyAlignment="1">
      <alignment horizontal="center" vertical="center"/>
    </xf>
    <xf numFmtId="4" fontId="23" fillId="7" borderId="57" xfId="1" applyNumberFormat="1" applyFont="1" applyFill="1" applyBorder="1" applyAlignment="1">
      <alignment horizontal="center" vertical="center"/>
    </xf>
    <xf numFmtId="4" fontId="19" fillId="13" borderId="66" xfId="1" applyNumberFormat="1" applyFont="1" applyFill="1" applyBorder="1" applyAlignment="1">
      <alignment horizontal="center" vertical="center" wrapText="1"/>
    </xf>
    <xf numFmtId="4" fontId="19" fillId="13" borderId="67" xfId="1" applyNumberFormat="1" applyFont="1" applyFill="1" applyBorder="1" applyAlignment="1">
      <alignment horizontal="center" vertical="center" wrapText="1"/>
    </xf>
    <xf numFmtId="4" fontId="23" fillId="7" borderId="46" xfId="1" applyNumberFormat="1" applyFont="1" applyFill="1" applyBorder="1" applyAlignment="1">
      <alignment horizontal="center" vertical="center"/>
    </xf>
    <xf numFmtId="4" fontId="23" fillId="7" borderId="47" xfId="1" applyNumberFormat="1" applyFont="1" applyFill="1" applyBorder="1" applyAlignment="1">
      <alignment horizontal="center" vertical="center"/>
    </xf>
    <xf numFmtId="4" fontId="23" fillId="7" borderId="48" xfId="1" applyNumberFormat="1" applyFont="1" applyFill="1" applyBorder="1" applyAlignment="1">
      <alignment horizontal="center" vertical="center"/>
    </xf>
    <xf numFmtId="4" fontId="22" fillId="13" borderId="46" xfId="1" applyNumberFormat="1" applyFont="1" applyFill="1" applyBorder="1" applyAlignment="1">
      <alignment horizontal="center" vertical="center" wrapText="1"/>
    </xf>
    <xf numFmtId="0" fontId="22" fillId="13" borderId="48" xfId="1" applyFont="1" applyFill="1" applyBorder="1" applyAlignment="1">
      <alignment horizontal="center" vertical="center"/>
    </xf>
    <xf numFmtId="167" fontId="31" fillId="4" borderId="0" xfId="0" applyNumberFormat="1" applyFont="1" applyFill="1" applyAlignment="1">
      <alignment vertical="center"/>
    </xf>
    <xf numFmtId="49" fontId="32" fillId="4" borderId="0" xfId="0" applyNumberFormat="1" applyFont="1" applyFill="1" applyAlignment="1">
      <alignment vertical="center"/>
    </xf>
    <xf numFmtId="167" fontId="33" fillId="4" borderId="0" xfId="0" applyNumberFormat="1" applyFont="1" applyFill="1" applyAlignment="1">
      <alignment vertical="center"/>
    </xf>
    <xf numFmtId="167" fontId="31" fillId="4" borderId="0" xfId="0" applyNumberFormat="1" applyFont="1" applyFill="1" applyAlignment="1">
      <alignment horizontal="center" vertical="center"/>
    </xf>
    <xf numFmtId="167" fontId="34" fillId="4" borderId="0" xfId="0" applyNumberFormat="1" applyFont="1" applyFill="1" applyAlignment="1">
      <alignment vertical="center"/>
    </xf>
    <xf numFmtId="167" fontId="33" fillId="4" borderId="0" xfId="0" applyNumberFormat="1" applyFont="1" applyFill="1"/>
    <xf numFmtId="49" fontId="31" fillId="0" borderId="0" xfId="0" applyNumberFormat="1" applyFont="1" applyAlignment="1">
      <alignment vertical="center"/>
    </xf>
    <xf numFmtId="49" fontId="31" fillId="0" borderId="0" xfId="0" applyNumberFormat="1" applyFont="1" applyAlignment="1">
      <alignment horizontal="center" vertical="center"/>
    </xf>
    <xf numFmtId="167" fontId="31" fillId="0" borderId="0" xfId="0" applyNumberFormat="1" applyFont="1" applyAlignment="1">
      <alignment vertical="center"/>
    </xf>
    <xf numFmtId="167" fontId="31" fillId="0" borderId="0" xfId="0" applyNumberFormat="1" applyFont="1" applyAlignment="1">
      <alignment horizontal="left" vertical="center"/>
    </xf>
    <xf numFmtId="167" fontId="31" fillId="0" borderId="2" xfId="0" applyNumberFormat="1" applyFont="1" applyBorder="1" applyAlignment="1">
      <alignment horizontal="left" vertical="center"/>
    </xf>
    <xf numFmtId="167" fontId="31" fillId="0" borderId="0" xfId="0" applyNumberFormat="1" applyFont="1" applyAlignment="1">
      <alignment horizontal="center" vertical="center"/>
    </xf>
    <xf numFmtId="167" fontId="34" fillId="0" borderId="0" xfId="0" applyNumberFormat="1" applyFont="1" applyAlignment="1">
      <alignment horizontal="center" vertical="center"/>
    </xf>
    <xf numFmtId="167" fontId="35" fillId="4" borderId="0" xfId="0" applyNumberFormat="1" applyFont="1" applyFill="1" applyAlignment="1">
      <alignment vertical="center"/>
    </xf>
    <xf numFmtId="167" fontId="35" fillId="0" borderId="0" xfId="0" applyNumberFormat="1" applyFont="1" applyAlignment="1">
      <alignment vertical="center"/>
    </xf>
    <xf numFmtId="167" fontId="35" fillId="0" borderId="0" xfId="0" applyNumberFormat="1" applyFont="1" applyAlignment="1">
      <alignment horizontal="center" vertical="center"/>
    </xf>
    <xf numFmtId="167" fontId="35" fillId="4" borderId="0" xfId="0" applyNumberFormat="1" applyFont="1" applyFill="1" applyAlignment="1">
      <alignment vertical="center" wrapText="1"/>
    </xf>
    <xf numFmtId="167" fontId="35" fillId="0" borderId="0" xfId="0" applyNumberFormat="1" applyFont="1" applyAlignment="1">
      <alignment vertical="center" wrapText="1"/>
    </xf>
    <xf numFmtId="167" fontId="36" fillId="0" borderId="0" xfId="0" applyNumberFormat="1" applyFont="1" applyAlignment="1">
      <alignment horizontal="center" vertical="center"/>
    </xf>
    <xf numFmtId="167" fontId="32" fillId="8" borderId="46" xfId="0" applyNumberFormat="1" applyFont="1" applyFill="1" applyBorder="1" applyAlignment="1">
      <alignment horizontal="center" vertical="center"/>
    </xf>
    <xf numFmtId="167" fontId="32" fillId="8" borderId="47" xfId="0" applyNumberFormat="1" applyFont="1" applyFill="1" applyBorder="1" applyAlignment="1">
      <alignment horizontal="center" vertical="center"/>
    </xf>
    <xf numFmtId="167" fontId="32" fillId="8" borderId="48" xfId="0" applyNumberFormat="1" applyFont="1" applyFill="1" applyBorder="1" applyAlignment="1">
      <alignment horizontal="center" vertical="center"/>
    </xf>
    <xf numFmtId="167" fontId="32" fillId="0" borderId="0" xfId="0" applyNumberFormat="1" applyFont="1" applyAlignment="1">
      <alignment vertical="center"/>
    </xf>
    <xf numFmtId="167" fontId="31" fillId="0" borderId="0" xfId="0" applyNumberFormat="1" applyFont="1" applyAlignment="1">
      <alignment horizontal="left" vertical="center" wrapText="1"/>
    </xf>
    <xf numFmtId="167" fontId="31" fillId="0" borderId="0" xfId="0" applyNumberFormat="1" applyFont="1" applyAlignment="1">
      <alignment horizontal="left" vertical="center"/>
    </xf>
    <xf numFmtId="167" fontId="31" fillId="0" borderId="0" xfId="0" applyNumberFormat="1" applyFont="1" applyAlignment="1">
      <alignment horizontal="left" vertical="center" wrapText="1"/>
    </xf>
    <xf numFmtId="167" fontId="37" fillId="0" borderId="49" xfId="0" applyNumberFormat="1" applyFont="1" applyBorder="1" applyAlignment="1">
      <alignment vertical="center"/>
    </xf>
    <xf numFmtId="4" fontId="32" fillId="0" borderId="75" xfId="0" applyNumberFormat="1" applyFont="1" applyBorder="1" applyAlignment="1">
      <alignment vertical="center"/>
    </xf>
    <xf numFmtId="167" fontId="32" fillId="0" borderId="52" xfId="0" applyNumberFormat="1" applyFont="1" applyBorder="1" applyAlignment="1">
      <alignment horizontal="right" vertical="center"/>
    </xf>
    <xf numFmtId="2" fontId="32" fillId="0" borderId="76" xfId="0" applyNumberFormat="1" applyFont="1" applyBorder="1" applyAlignment="1">
      <alignment horizontal="right" vertical="center"/>
    </xf>
    <xf numFmtId="167" fontId="37" fillId="0" borderId="55" xfId="0" applyNumberFormat="1" applyFont="1" applyBorder="1" applyAlignment="1">
      <alignment vertical="center"/>
    </xf>
    <xf numFmtId="167" fontId="32" fillId="0" borderId="2" xfId="0" applyNumberFormat="1" applyFont="1" applyBorder="1" applyAlignment="1">
      <alignment vertical="center"/>
    </xf>
    <xf numFmtId="167" fontId="32" fillId="0" borderId="3" xfId="0" applyNumberFormat="1" applyFont="1" applyBorder="1" applyAlignment="1">
      <alignment horizontal="right" vertical="center"/>
    </xf>
    <xf numFmtId="1" fontId="32" fillId="0" borderId="77" xfId="0" applyNumberFormat="1" applyFont="1" applyBorder="1" applyAlignment="1">
      <alignment vertical="center"/>
    </xf>
    <xf numFmtId="167" fontId="37" fillId="0" borderId="58" xfId="0" applyNumberFormat="1" applyFont="1" applyBorder="1" applyAlignment="1">
      <alignment vertical="center"/>
    </xf>
    <xf numFmtId="167" fontId="32" fillId="0" borderId="78" xfId="0" applyNumberFormat="1" applyFont="1" applyBorder="1" applyAlignment="1">
      <alignment vertical="center"/>
    </xf>
    <xf numFmtId="167" fontId="32" fillId="0" borderId="60" xfId="0" applyNumberFormat="1" applyFont="1" applyBorder="1" applyAlignment="1">
      <alignment horizontal="right" vertical="center"/>
    </xf>
    <xf numFmtId="168" fontId="32" fillId="0" borderId="79" xfId="0" applyNumberFormat="1" applyFont="1" applyBorder="1" applyAlignment="1">
      <alignment vertical="center"/>
    </xf>
    <xf numFmtId="49" fontId="40" fillId="3" borderId="2" xfId="0" applyNumberFormat="1" applyFont="1" applyFill="1" applyBorder="1" applyAlignment="1">
      <alignment horizontal="center" vertical="center"/>
    </xf>
    <xf numFmtId="49" fontId="40" fillId="0" borderId="0" xfId="0" applyNumberFormat="1" applyFont="1" applyAlignment="1">
      <alignment vertical="center"/>
    </xf>
    <xf numFmtId="0" fontId="41" fillId="0" borderId="0" xfId="0" applyFont="1" applyAlignment="1">
      <alignment vertical="center"/>
    </xf>
    <xf numFmtId="0" fontId="37" fillId="3" borderId="2" xfId="0" applyFont="1" applyFill="1" applyBorder="1" applyAlignment="1">
      <alignment horizontal="center" vertical="center"/>
    </xf>
    <xf numFmtId="0" fontId="41" fillId="3" borderId="2" xfId="0" applyFont="1" applyFill="1" applyBorder="1" applyAlignment="1">
      <alignment horizontal="center" vertical="center"/>
    </xf>
    <xf numFmtId="4" fontId="4" fillId="3" borderId="2" xfId="0" applyNumberFormat="1" applyFont="1" applyFill="1" applyBorder="1" applyAlignment="1">
      <alignment horizontal="center" vertical="center"/>
    </xf>
    <xf numFmtId="2" fontId="37" fillId="3" borderId="2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56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37" fillId="3" borderId="2" xfId="0" applyFont="1" applyFill="1" applyBorder="1" applyAlignment="1">
      <alignment horizontal="center" vertical="center" wrapText="1"/>
    </xf>
    <xf numFmtId="0" fontId="37" fillId="3" borderId="57" xfId="0" applyFont="1" applyFill="1" applyBorder="1" applyAlignment="1">
      <alignment horizontal="center" vertical="center" wrapText="1"/>
    </xf>
    <xf numFmtId="0" fontId="37" fillId="3" borderId="77" xfId="0" applyFont="1" applyFill="1" applyBorder="1" applyAlignment="1">
      <alignment horizontal="center" vertical="center" wrapText="1"/>
    </xf>
    <xf numFmtId="0" fontId="37" fillId="3" borderId="2" xfId="0" applyFont="1" applyFill="1" applyBorder="1" applyAlignment="1">
      <alignment horizontal="center" vertical="center"/>
    </xf>
    <xf numFmtId="4" fontId="0" fillId="3" borderId="2" xfId="0" applyNumberFormat="1" applyFill="1" applyBorder="1" applyAlignment="1">
      <alignment horizontal="center" vertical="center"/>
    </xf>
    <xf numFmtId="2" fontId="41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1" fillId="3" borderId="2" xfId="0" applyFont="1" applyFill="1" applyBorder="1" applyAlignment="1">
      <alignment horizontal="center" vertical="center" wrapText="1"/>
    </xf>
    <xf numFmtId="4" fontId="37" fillId="3" borderId="2" xfId="0" applyNumberFormat="1" applyFont="1" applyFill="1" applyBorder="1" applyAlignment="1">
      <alignment horizontal="center" vertical="center"/>
    </xf>
    <xf numFmtId="4" fontId="4" fillId="3" borderId="2" xfId="0" applyNumberFormat="1" applyFont="1" applyFill="1" applyBorder="1" applyAlignment="1">
      <alignment horizontal="center" vertical="center"/>
    </xf>
    <xf numFmtId="2" fontId="37" fillId="3" borderId="2" xfId="0" applyNumberFormat="1" applyFont="1" applyFill="1" applyBorder="1" applyAlignment="1">
      <alignment horizontal="center" vertical="center"/>
    </xf>
    <xf numFmtId="0" fontId="37" fillId="3" borderId="5" xfId="0" applyFont="1" applyFill="1" applyBorder="1" applyAlignment="1">
      <alignment horizontal="center" vertical="center"/>
    </xf>
    <xf numFmtId="0" fontId="37" fillId="3" borderId="56" xfId="0" applyFont="1" applyFill="1" applyBorder="1" applyAlignment="1">
      <alignment horizontal="center" vertical="center"/>
    </xf>
    <xf numFmtId="0" fontId="37" fillId="3" borderId="3" xfId="0" applyFont="1" applyFill="1" applyBorder="1" applyAlignment="1">
      <alignment horizontal="center" vertical="center"/>
    </xf>
    <xf numFmtId="0" fontId="37" fillId="3" borderId="57" xfId="0" applyFont="1" applyFill="1" applyBorder="1" applyAlignment="1">
      <alignment horizontal="center" vertical="center"/>
    </xf>
    <xf numFmtId="0" fontId="37" fillId="3" borderId="77" xfId="0" applyFont="1" applyFill="1" applyBorder="1" applyAlignment="1">
      <alignment horizontal="center" vertical="center"/>
    </xf>
    <xf numFmtId="0" fontId="42" fillId="4" borderId="2" xfId="0" applyFont="1" applyFill="1" applyBorder="1" applyAlignment="1">
      <alignment horizontal="center" vertical="center"/>
    </xf>
    <xf numFmtId="2" fontId="43" fillId="4" borderId="2" xfId="0" applyNumberFormat="1" applyFont="1" applyFill="1" applyBorder="1" applyAlignment="1">
      <alignment horizontal="center" vertical="center"/>
    </xf>
    <xf numFmtId="168" fontId="43" fillId="4" borderId="2" xfId="0" applyNumberFormat="1" applyFont="1" applyFill="1" applyBorder="1" applyAlignment="1">
      <alignment horizontal="center" vertical="center"/>
    </xf>
    <xf numFmtId="4" fontId="43" fillId="4" borderId="2" xfId="0" applyNumberFormat="1" applyFont="1" applyFill="1" applyBorder="1" applyAlignment="1">
      <alignment horizontal="center" vertical="center"/>
    </xf>
    <xf numFmtId="168" fontId="44" fillId="4" borderId="2" xfId="0" applyNumberFormat="1" applyFont="1" applyFill="1" applyBorder="1" applyAlignment="1">
      <alignment horizontal="center" vertical="center"/>
    </xf>
    <xf numFmtId="168" fontId="42" fillId="5" borderId="2" xfId="0" applyNumberFormat="1" applyFont="1" applyFill="1" applyBorder="1" applyAlignment="1">
      <alignment horizontal="center" vertical="center"/>
    </xf>
    <xf numFmtId="168" fontId="42" fillId="18" borderId="2" xfId="0" applyNumberFormat="1" applyFont="1" applyFill="1" applyBorder="1" applyAlignment="1">
      <alignment horizontal="center" vertical="center"/>
    </xf>
    <xf numFmtId="169" fontId="43" fillId="4" borderId="2" xfId="0" applyNumberFormat="1" applyFont="1" applyFill="1" applyBorder="1" applyAlignment="1">
      <alignment horizontal="center" vertical="center"/>
    </xf>
    <xf numFmtId="2" fontId="43" fillId="19" borderId="2" xfId="0" applyNumberFormat="1" applyFont="1" applyFill="1" applyBorder="1" applyAlignment="1">
      <alignment horizontal="center" vertical="center"/>
    </xf>
    <xf numFmtId="0" fontId="43" fillId="4" borderId="0" xfId="0" applyFont="1" applyFill="1" applyAlignment="1">
      <alignment vertical="center"/>
    </xf>
    <xf numFmtId="0" fontId="43" fillId="4" borderId="2" xfId="0" applyFont="1" applyFill="1" applyBorder="1" applyAlignment="1">
      <alignment horizontal="center" vertical="center"/>
    </xf>
    <xf numFmtId="168" fontId="43" fillId="4" borderId="3" xfId="0" applyNumberFormat="1" applyFont="1" applyFill="1" applyBorder="1" applyAlignment="1">
      <alignment horizontal="center" vertical="center"/>
    </xf>
    <xf numFmtId="169" fontId="42" fillId="4" borderId="2" xfId="0" applyNumberFormat="1" applyFont="1" applyFill="1" applyBorder="1" applyAlignment="1">
      <alignment horizontal="center" vertical="center"/>
    </xf>
    <xf numFmtId="168" fontId="45" fillId="4" borderId="3" xfId="0" applyNumberFormat="1" applyFont="1" applyFill="1" applyBorder="1" applyAlignment="1">
      <alignment horizontal="center" vertical="center"/>
    </xf>
    <xf numFmtId="4" fontId="41" fillId="0" borderId="0" xfId="0" applyNumberFormat="1" applyFont="1" applyAlignment="1">
      <alignment vertical="center"/>
    </xf>
    <xf numFmtId="2" fontId="41" fillId="0" borderId="0" xfId="0" applyNumberFormat="1" applyFont="1" applyAlignment="1">
      <alignment vertical="center"/>
    </xf>
    <xf numFmtId="0" fontId="41" fillId="4" borderId="0" xfId="0" applyFont="1" applyFill="1" applyAlignment="1">
      <alignment vertical="center"/>
    </xf>
    <xf numFmtId="0" fontId="46" fillId="4" borderId="0" xfId="0" applyFont="1" applyFill="1" applyAlignment="1">
      <alignment horizontal="center" vertical="center"/>
    </xf>
    <xf numFmtId="4" fontId="41" fillId="4" borderId="0" xfId="0" applyNumberFormat="1" applyFont="1" applyFill="1" applyAlignment="1">
      <alignment vertical="center"/>
    </xf>
    <xf numFmtId="2" fontId="9" fillId="4" borderId="0" xfId="0" applyNumberFormat="1" applyFont="1" applyFill="1" applyAlignment="1">
      <alignment horizontal="center"/>
    </xf>
    <xf numFmtId="168" fontId="41" fillId="0" borderId="0" xfId="0" applyNumberFormat="1" applyFont="1" applyAlignment="1">
      <alignment vertical="center"/>
    </xf>
    <xf numFmtId="168" fontId="41" fillId="4" borderId="0" xfId="0" applyNumberFormat="1" applyFont="1" applyFill="1" applyAlignment="1">
      <alignment vertical="center"/>
    </xf>
    <xf numFmtId="0" fontId="41" fillId="0" borderId="0" xfId="0" applyFont="1" applyAlignment="1">
      <alignment horizontal="center" vertical="center"/>
    </xf>
    <xf numFmtId="0" fontId="15" fillId="0" borderId="0" xfId="0" applyFont="1"/>
    <xf numFmtId="4" fontId="15" fillId="0" borderId="0" xfId="0" applyNumberFormat="1" applyFont="1"/>
    <xf numFmtId="2" fontId="15" fillId="0" borderId="0" xfId="0" applyNumberFormat="1" applyFont="1"/>
    <xf numFmtId="1" fontId="15" fillId="0" borderId="0" xfId="0" applyNumberFormat="1" applyFont="1"/>
    <xf numFmtId="0" fontId="11" fillId="0" borderId="49" xfId="0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0" fontId="15" fillId="0" borderId="3" xfId="0" applyFont="1" applyBorder="1"/>
    <xf numFmtId="0" fontId="11" fillId="0" borderId="80" xfId="0" applyFont="1" applyBorder="1" applyAlignment="1">
      <alignment horizontal="center" vertical="center"/>
    </xf>
    <xf numFmtId="4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/>
    </xf>
    <xf numFmtId="2" fontId="11" fillId="0" borderId="56" xfId="0" applyNumberFormat="1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15" fillId="0" borderId="5" xfId="0" applyFont="1" applyBorder="1"/>
    <xf numFmtId="0" fontId="11" fillId="0" borderId="2" xfId="0" applyFont="1" applyBorder="1" applyAlignment="1">
      <alignment horizontal="center"/>
    </xf>
    <xf numFmtId="2" fontId="11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/>
    </xf>
    <xf numFmtId="0" fontId="15" fillId="0" borderId="2" xfId="0" applyFont="1" applyBorder="1"/>
    <xf numFmtId="0" fontId="15" fillId="0" borderId="77" xfId="0" applyFont="1" applyBorder="1"/>
    <xf numFmtId="4" fontId="11" fillId="0" borderId="2" xfId="0" applyNumberFormat="1" applyFont="1" applyBorder="1" applyAlignment="1">
      <alignment horizontal="center"/>
    </xf>
    <xf numFmtId="2" fontId="11" fillId="0" borderId="2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1" fillId="0" borderId="80" xfId="0" applyFont="1" applyBorder="1" applyAlignment="1">
      <alignment horizontal="center"/>
    </xf>
    <xf numFmtId="1" fontId="11" fillId="0" borderId="2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 wrapText="1"/>
    </xf>
    <xf numFmtId="0" fontId="11" fillId="0" borderId="77" xfId="0" applyFont="1" applyBorder="1" applyAlignment="1">
      <alignment horizontal="center"/>
    </xf>
    <xf numFmtId="0" fontId="11" fillId="0" borderId="3" xfId="0" applyFont="1" applyBorder="1" applyAlignment="1">
      <alignment horizontal="center" wrapText="1"/>
    </xf>
    <xf numFmtId="168" fontId="14" fillId="0" borderId="2" xfId="0" applyNumberFormat="1" applyFont="1" applyBorder="1" applyAlignment="1">
      <alignment horizontal="center"/>
    </xf>
    <xf numFmtId="49" fontId="11" fillId="0" borderId="80" xfId="0" applyNumberFormat="1" applyFont="1" applyBorder="1" applyAlignment="1">
      <alignment horizontal="center"/>
    </xf>
    <xf numFmtId="4" fontId="14" fillId="0" borderId="2" xfId="0" applyNumberFormat="1" applyFont="1" applyBorder="1" applyAlignment="1">
      <alignment horizontal="center"/>
    </xf>
    <xf numFmtId="168" fontId="13" fillId="0" borderId="56" xfId="0" applyNumberFormat="1" applyFont="1" applyBorder="1" applyAlignment="1">
      <alignment horizontal="center" vertical="center"/>
    </xf>
    <xf numFmtId="2" fontId="47" fillId="20" borderId="2" xfId="0" applyNumberFormat="1" applyFont="1" applyFill="1" applyBorder="1" applyAlignment="1">
      <alignment horizontal="center" vertical="center"/>
    </xf>
    <xf numFmtId="168" fontId="48" fillId="0" borderId="2" xfId="0" applyNumberFormat="1" applyFont="1" applyBorder="1" applyAlignment="1">
      <alignment horizontal="center"/>
    </xf>
    <xf numFmtId="168" fontId="47" fillId="0" borderId="2" xfId="0" applyNumberFormat="1" applyFont="1" applyBorder="1" applyAlignment="1">
      <alignment horizontal="center"/>
    </xf>
    <xf numFmtId="1" fontId="14" fillId="0" borderId="5" xfId="0" applyNumberFormat="1" applyFont="1" applyBorder="1" applyAlignment="1">
      <alignment horizontal="center"/>
    </xf>
    <xf numFmtId="168" fontId="14" fillId="0" borderId="77" xfId="0" applyNumberFormat="1" applyFont="1" applyBorder="1" applyAlignment="1">
      <alignment horizontal="center"/>
    </xf>
    <xf numFmtId="168" fontId="49" fillId="21" borderId="0" xfId="0" applyNumberFormat="1" applyFont="1" applyFill="1"/>
    <xf numFmtId="0" fontId="11" fillId="0" borderId="29" xfId="0" applyFont="1" applyBorder="1" applyAlignment="1">
      <alignment horizontal="center"/>
    </xf>
    <xf numFmtId="0" fontId="11" fillId="0" borderId="0" xfId="0" applyFont="1" applyAlignment="1">
      <alignment horizontal="center"/>
    </xf>
    <xf numFmtId="4" fontId="14" fillId="0" borderId="0" xfId="0" applyNumberFormat="1" applyFont="1" applyAlignment="1">
      <alignment horizontal="center"/>
    </xf>
    <xf numFmtId="2" fontId="47" fillId="0" borderId="2" xfId="0" applyNumberFormat="1" applyFont="1" applyBorder="1" applyAlignment="1">
      <alignment horizontal="center" vertical="center"/>
    </xf>
    <xf numFmtId="0" fontId="11" fillId="0" borderId="29" xfId="0" applyFont="1" applyBorder="1" applyAlignment="1">
      <alignment horizontal="center"/>
    </xf>
    <xf numFmtId="0" fontId="11" fillId="0" borderId="0" xfId="0" applyFont="1" applyAlignment="1">
      <alignment horizontal="center"/>
    </xf>
    <xf numFmtId="168" fontId="14" fillId="0" borderId="0" xfId="0" applyNumberFormat="1" applyFont="1" applyAlignment="1">
      <alignment horizontal="center"/>
    </xf>
    <xf numFmtId="49" fontId="11" fillId="0" borderId="81" xfId="0" applyNumberFormat="1" applyFont="1" applyBorder="1" applyAlignment="1">
      <alignment horizontal="center"/>
    </xf>
    <xf numFmtId="4" fontId="14" fillId="0" borderId="78" xfId="0" applyNumberFormat="1" applyFont="1" applyBorder="1" applyAlignment="1">
      <alignment horizontal="center"/>
    </xf>
    <xf numFmtId="168" fontId="14" fillId="0" borderId="78" xfId="0" applyNumberFormat="1" applyFont="1" applyBorder="1" applyAlignment="1">
      <alignment horizontal="center"/>
    </xf>
    <xf numFmtId="4" fontId="14" fillId="0" borderId="70" xfId="0" applyNumberFormat="1" applyFont="1" applyBorder="1" applyAlignment="1">
      <alignment horizontal="center"/>
    </xf>
    <xf numFmtId="2" fontId="11" fillId="0" borderId="78" xfId="0" applyNumberFormat="1" applyFont="1" applyBorder="1" applyAlignment="1">
      <alignment horizontal="center"/>
    </xf>
    <xf numFmtId="2" fontId="11" fillId="0" borderId="78" xfId="0" applyNumberFormat="1" applyFont="1" applyBorder="1" applyAlignment="1">
      <alignment horizontal="center" vertical="center"/>
    </xf>
    <xf numFmtId="2" fontId="47" fillId="0" borderId="78" xfId="0" applyNumberFormat="1" applyFont="1" applyBorder="1" applyAlignment="1">
      <alignment horizontal="center" vertical="center"/>
    </xf>
    <xf numFmtId="168" fontId="48" fillId="0" borderId="78" xfId="0" applyNumberFormat="1" applyFont="1" applyBorder="1" applyAlignment="1">
      <alignment horizontal="center"/>
    </xf>
    <xf numFmtId="168" fontId="47" fillId="0" borderId="78" xfId="0" applyNumberFormat="1" applyFont="1" applyBorder="1" applyAlignment="1">
      <alignment horizontal="center"/>
    </xf>
    <xf numFmtId="0" fontId="14" fillId="0" borderId="46" xfId="0" applyFont="1" applyBorder="1" applyAlignment="1">
      <alignment horizontal="center"/>
    </xf>
    <xf numFmtId="0" fontId="14" fillId="0" borderId="47" xfId="0" applyFont="1" applyBorder="1" applyAlignment="1">
      <alignment horizontal="center"/>
    </xf>
    <xf numFmtId="0" fontId="14" fillId="0" borderId="74" xfId="0" applyFont="1" applyBorder="1" applyAlignment="1">
      <alignment horizontal="center"/>
    </xf>
    <xf numFmtId="1" fontId="11" fillId="0" borderId="82" xfId="0" applyNumberFormat="1" applyFont="1" applyBorder="1" applyAlignment="1">
      <alignment horizontal="center"/>
    </xf>
    <xf numFmtId="168" fontId="14" fillId="0" borderId="79" xfId="0" applyNumberFormat="1" applyFont="1" applyBorder="1" applyAlignment="1">
      <alignment horizontal="center"/>
    </xf>
    <xf numFmtId="0" fontId="14" fillId="0" borderId="0" xfId="0" applyFont="1" applyAlignment="1" applyProtection="1">
      <alignment horizontal="left" vertical="center"/>
      <protection locked="0"/>
    </xf>
    <xf numFmtId="168" fontId="11" fillId="0" borderId="0" xfId="0" applyNumberFormat="1" applyFont="1"/>
    <xf numFmtId="168" fontId="11" fillId="0" borderId="17" xfId="0" applyNumberFormat="1" applyFont="1" applyBorder="1"/>
    <xf numFmtId="0" fontId="50" fillId="16" borderId="2" xfId="2" applyFont="1" applyFill="1" applyBorder="1" applyAlignment="1">
      <alignment horizontal="center" vertical="center" wrapText="1"/>
    </xf>
    <xf numFmtId="0" fontId="51" fillId="14" borderId="2" xfId="2" applyFont="1" applyFill="1" applyBorder="1" applyAlignment="1">
      <alignment horizontal="center" vertical="center"/>
    </xf>
    <xf numFmtId="2" fontId="51" fillId="14" borderId="2" xfId="2" applyNumberFormat="1" applyFont="1" applyFill="1" applyBorder="1" applyAlignment="1">
      <alignment horizontal="center" vertical="center"/>
    </xf>
    <xf numFmtId="0" fontId="52" fillId="22" borderId="0" xfId="0" applyFont="1" applyFill="1" applyAlignment="1">
      <alignment horizontal="center" vertical="center"/>
    </xf>
    <xf numFmtId="0" fontId="52" fillId="0" borderId="0" xfId="0" applyFont="1" applyAlignment="1">
      <alignment vertical="center" wrapText="1"/>
    </xf>
    <xf numFmtId="0" fontId="37" fillId="23" borderId="64" xfId="0" applyFont="1" applyFill="1" applyBorder="1" applyAlignment="1">
      <alignment horizontal="center" vertical="center" wrapText="1"/>
    </xf>
    <xf numFmtId="2" fontId="37" fillId="23" borderId="65" xfId="0" applyNumberFormat="1" applyFont="1" applyFill="1" applyBorder="1" applyAlignment="1">
      <alignment vertical="center" wrapText="1"/>
    </xf>
    <xf numFmtId="0" fontId="5" fillId="22" borderId="0" xfId="0" applyFont="1" applyFill="1" applyAlignment="1">
      <alignment horizontal="center" vertical="center"/>
    </xf>
    <xf numFmtId="0" fontId="37" fillId="23" borderId="66" xfId="0" applyFont="1" applyFill="1" applyBorder="1" applyAlignment="1">
      <alignment horizontal="center" vertical="center" wrapText="1"/>
    </xf>
    <xf numFmtId="2" fontId="37" fillId="23" borderId="67" xfId="0" applyNumberFormat="1" applyFont="1" applyFill="1" applyBorder="1" applyAlignment="1">
      <alignment vertical="center" wrapText="1"/>
    </xf>
    <xf numFmtId="0" fontId="0" fillId="13" borderId="0" xfId="0" applyFill="1" applyAlignment="1">
      <alignment horizontal="center"/>
    </xf>
    <xf numFmtId="2" fontId="41" fillId="13" borderId="0" xfId="0" applyNumberFormat="1" applyFont="1" applyFill="1" applyAlignment="1">
      <alignment horizontal="center"/>
    </xf>
    <xf numFmtId="2" fontId="0" fillId="13" borderId="0" xfId="0" applyNumberFormat="1" applyFill="1" applyAlignment="1">
      <alignment horizontal="center"/>
    </xf>
    <xf numFmtId="2" fontId="37" fillId="23" borderId="67" xfId="0" applyNumberFormat="1" applyFont="1" applyFill="1" applyBorder="1"/>
    <xf numFmtId="0" fontId="37" fillId="24" borderId="66" xfId="0" applyFont="1" applyFill="1" applyBorder="1" applyAlignment="1">
      <alignment horizontal="distributed" vertical="center" wrapText="1"/>
    </xf>
    <xf numFmtId="2" fontId="37" fillId="24" borderId="67" xfId="0" applyNumberFormat="1" applyFont="1" applyFill="1" applyBorder="1"/>
    <xf numFmtId="2" fontId="3" fillId="0" borderId="0" xfId="0" applyNumberFormat="1" applyFont="1"/>
    <xf numFmtId="0" fontId="37" fillId="25" borderId="66" xfId="0" applyFont="1" applyFill="1" applyBorder="1" applyAlignment="1">
      <alignment horizontal="distributed" vertical="center" wrapText="1"/>
    </xf>
    <xf numFmtId="2" fontId="37" fillId="25" borderId="67" xfId="0" applyNumberFormat="1" applyFont="1" applyFill="1" applyBorder="1"/>
    <xf numFmtId="0" fontId="0" fillId="24" borderId="0" xfId="0" applyFill="1" applyAlignment="1">
      <alignment horizontal="center"/>
    </xf>
    <xf numFmtId="2" fontId="41" fillId="24" borderId="0" xfId="0" applyNumberFormat="1" applyFont="1" applyFill="1" applyAlignment="1">
      <alignment horizontal="center"/>
    </xf>
    <xf numFmtId="2" fontId="0" fillId="24" borderId="0" xfId="0" applyNumberFormat="1" applyFill="1" applyAlignment="1">
      <alignment horizontal="center"/>
    </xf>
    <xf numFmtId="0" fontId="37" fillId="25" borderId="69" xfId="0" applyFont="1" applyFill="1" applyBorder="1" applyAlignment="1">
      <alignment horizontal="distributed" vertical="center" wrapText="1"/>
    </xf>
    <xf numFmtId="2" fontId="37" fillId="25" borderId="71" xfId="0" applyNumberFormat="1" applyFont="1" applyFill="1" applyBorder="1"/>
    <xf numFmtId="0" fontId="5" fillId="22" borderId="0" xfId="0" applyFont="1" applyFill="1" applyAlignment="1">
      <alignment horizontal="right"/>
    </xf>
    <xf numFmtId="2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/>
    </xf>
    <xf numFmtId="0" fontId="4" fillId="0" borderId="0" xfId="0" applyFont="1"/>
    <xf numFmtId="11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/>
    </xf>
    <xf numFmtId="0" fontId="25" fillId="3" borderId="0" xfId="0" applyFont="1" applyFill="1" applyAlignment="1">
      <alignment horizontal="center" vertical="center" textRotation="90"/>
    </xf>
    <xf numFmtId="0" fontId="4" fillId="22" borderId="0" xfId="0" applyFont="1" applyFill="1"/>
    <xf numFmtId="0" fontId="55" fillId="0" borderId="0" xfId="0" applyFont="1" applyAlignment="1">
      <alignment horizontal="center" vertical="center"/>
    </xf>
    <xf numFmtId="2" fontId="4" fillId="20" borderId="0" xfId="0" applyNumberFormat="1" applyFont="1" applyFill="1" applyAlignment="1">
      <alignment horizontal="center" vertical="center"/>
    </xf>
    <xf numFmtId="0" fontId="2" fillId="15" borderId="0" xfId="0" applyFont="1" applyFill="1"/>
    <xf numFmtId="2" fontId="57" fillId="15" borderId="0" xfId="0" applyNumberFormat="1" applyFont="1" applyFill="1"/>
    <xf numFmtId="0" fontId="4" fillId="22" borderId="0" xfId="0" applyFont="1" applyFill="1" applyAlignment="1">
      <alignment horizontal="left"/>
    </xf>
    <xf numFmtId="0" fontId="0" fillId="0" borderId="0" xfId="0" quotePrefix="1"/>
    <xf numFmtId="0" fontId="4" fillId="26" borderId="0" xfId="0" applyFont="1" applyFill="1"/>
    <xf numFmtId="167" fontId="6" fillId="16" borderId="2" xfId="1" applyNumberFormat="1" applyFont="1" applyFill="1" applyBorder="1" applyAlignment="1">
      <alignment horizontal="center" vertical="center" textRotation="90" wrapText="1"/>
    </xf>
    <xf numFmtId="167" fontId="61" fillId="16" borderId="2" xfId="1" applyNumberFormat="1" applyFont="1" applyFill="1" applyBorder="1" applyAlignment="1">
      <alignment horizontal="center" vertical="center" wrapText="1"/>
    </xf>
    <xf numFmtId="0" fontId="62" fillId="16" borderId="2" xfId="0" applyFont="1" applyFill="1" applyBorder="1" applyAlignment="1">
      <alignment horizontal="center" vertical="center" wrapText="1"/>
    </xf>
    <xf numFmtId="167" fontId="62" fillId="16" borderId="2" xfId="1" applyNumberFormat="1" applyFont="1" applyFill="1" applyBorder="1" applyAlignment="1">
      <alignment horizontal="center" vertical="center" wrapText="1"/>
    </xf>
    <xf numFmtId="167" fontId="9" fillId="0" borderId="0" xfId="1" applyNumberFormat="1" applyFont="1" applyAlignment="1">
      <alignment horizontal="center" vertical="center" wrapText="1"/>
    </xf>
    <xf numFmtId="167" fontId="10" fillId="10" borderId="2" xfId="1" applyNumberFormat="1" applyFont="1" applyFill="1" applyBorder="1" applyAlignment="1">
      <alignment horizontal="center" vertical="center" textRotation="90" wrapText="1"/>
    </xf>
    <xf numFmtId="167" fontId="9" fillId="10" borderId="2" xfId="1" applyNumberFormat="1" applyFont="1" applyFill="1" applyBorder="1" applyAlignment="1">
      <alignment horizontal="center" vertical="center" wrapText="1"/>
    </xf>
    <xf numFmtId="167" fontId="9" fillId="10" borderId="2" xfId="1" applyNumberFormat="1" applyFont="1" applyFill="1" applyBorder="1" applyAlignment="1">
      <alignment horizontal="center" vertical="center" wrapText="1"/>
    </xf>
    <xf numFmtId="165" fontId="63" fillId="0" borderId="2" xfId="1" applyNumberFormat="1" applyFont="1" applyBorder="1" applyAlignment="1">
      <alignment horizontal="center" vertical="center" wrapText="1"/>
    </xf>
    <xf numFmtId="166" fontId="10" fillId="10" borderId="2" xfId="1" applyNumberFormat="1" applyFont="1" applyFill="1" applyBorder="1" applyAlignment="1">
      <alignment horizontal="center" vertical="center" wrapText="1"/>
    </xf>
    <xf numFmtId="167" fontId="13" fillId="0" borderId="0" xfId="1" applyNumberFormat="1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165" fontId="9" fillId="10" borderId="2" xfId="1" applyNumberFormat="1" applyFont="1" applyFill="1" applyBorder="1" applyAlignment="1">
      <alignment horizontal="center" vertical="center" wrapText="1"/>
    </xf>
    <xf numFmtId="167" fontId="9" fillId="10" borderId="2" xfId="1" applyNumberFormat="1" applyFont="1" applyFill="1" applyBorder="1" applyAlignment="1">
      <alignment vertical="center" wrapText="1"/>
    </xf>
    <xf numFmtId="165" fontId="63" fillId="4" borderId="2" xfId="1" applyNumberFormat="1" applyFont="1" applyFill="1" applyBorder="1" applyAlignment="1">
      <alignment horizontal="center" vertical="center" wrapText="1"/>
    </xf>
    <xf numFmtId="166" fontId="10" fillId="10" borderId="1" xfId="1" applyNumberFormat="1" applyFont="1" applyFill="1" applyBorder="1" applyAlignment="1">
      <alignment horizontal="center" vertical="center" wrapText="1"/>
    </xf>
    <xf numFmtId="166" fontId="10" fillId="10" borderId="14" xfId="1" applyNumberFormat="1" applyFont="1" applyFill="1" applyBorder="1" applyAlignment="1">
      <alignment horizontal="center" vertical="center" wrapText="1"/>
    </xf>
    <xf numFmtId="167" fontId="8" fillId="10" borderId="2" xfId="1" applyNumberFormat="1" applyFont="1" applyFill="1" applyBorder="1" applyAlignment="1">
      <alignment horizontal="center" vertical="center" wrapText="1"/>
    </xf>
    <xf numFmtId="166" fontId="12" fillId="4" borderId="2" xfId="1" applyNumberFormat="1" applyFont="1" applyFill="1" applyBorder="1" applyAlignment="1">
      <alignment horizontal="center" vertical="center" wrapText="1"/>
    </xf>
    <xf numFmtId="166" fontId="10" fillId="10" borderId="2" xfId="1" applyNumberFormat="1" applyFont="1" applyFill="1" applyBorder="1" applyAlignment="1">
      <alignment horizontal="center" vertical="center" wrapText="1"/>
    </xf>
    <xf numFmtId="167" fontId="10" fillId="10" borderId="2" xfId="1" applyNumberFormat="1" applyFont="1" applyFill="1" applyBorder="1" applyAlignment="1">
      <alignment horizontal="left" vertical="center" textRotation="90" wrapText="1"/>
    </xf>
    <xf numFmtId="165" fontId="9" fillId="10" borderId="2" xfId="1" applyNumberFormat="1" applyFont="1" applyFill="1" applyBorder="1" applyAlignment="1">
      <alignment horizontal="center" vertical="center" wrapText="1"/>
    </xf>
    <xf numFmtId="4" fontId="10" fillId="10" borderId="1" xfId="1" applyNumberFormat="1" applyFont="1" applyFill="1" applyBorder="1" applyAlignment="1">
      <alignment horizontal="center" vertical="center" wrapText="1"/>
    </xf>
    <xf numFmtId="167" fontId="13" fillId="0" borderId="0" xfId="1" applyNumberFormat="1" applyFont="1" applyAlignment="1">
      <alignment horizontal="center" vertical="center" wrapText="1"/>
    </xf>
    <xf numFmtId="167" fontId="9" fillId="10" borderId="5" xfId="1" applyNumberFormat="1" applyFont="1" applyFill="1" applyBorder="1" applyAlignment="1">
      <alignment horizontal="center" vertical="center" wrapText="1"/>
    </xf>
    <xf numFmtId="167" fontId="9" fillId="10" borderId="3" xfId="1" applyNumberFormat="1" applyFont="1" applyFill="1" applyBorder="1" applyAlignment="1">
      <alignment horizontal="center" vertical="center" wrapText="1"/>
    </xf>
    <xf numFmtId="4" fontId="10" fillId="10" borderId="14" xfId="1" applyNumberFormat="1" applyFont="1" applyFill="1" applyBorder="1" applyAlignment="1">
      <alignment horizontal="center" vertical="center" wrapText="1"/>
    </xf>
    <xf numFmtId="165" fontId="12" fillId="4" borderId="2" xfId="1" applyNumberFormat="1" applyFont="1" applyFill="1" applyBorder="1" applyAlignment="1">
      <alignment horizontal="center" vertical="center" wrapText="1"/>
    </xf>
    <xf numFmtId="4" fontId="10" fillId="10" borderId="2" xfId="1" applyNumberFormat="1" applyFont="1" applyFill="1" applyBorder="1" applyAlignment="1">
      <alignment horizontal="center" vertical="center" wrapText="1"/>
    </xf>
    <xf numFmtId="167" fontId="10" fillId="10" borderId="1" xfId="1" applyNumberFormat="1" applyFont="1" applyFill="1" applyBorder="1" applyAlignment="1">
      <alignment horizontal="center" vertical="center" textRotation="90" wrapText="1"/>
    </xf>
    <xf numFmtId="167" fontId="8" fillId="10" borderId="1" xfId="1" applyNumberFormat="1" applyFont="1" applyFill="1" applyBorder="1" applyAlignment="1">
      <alignment horizontal="center" vertical="center" wrapText="1"/>
    </xf>
    <xf numFmtId="167" fontId="8" fillId="10" borderId="2" xfId="1" applyNumberFormat="1" applyFont="1" applyFill="1" applyBorder="1" applyAlignment="1">
      <alignment horizontal="center" vertical="center" wrapText="1"/>
    </xf>
    <xf numFmtId="165" fontId="12" fillId="4" borderId="1" xfId="1" applyNumberFormat="1" applyFont="1" applyFill="1" applyBorder="1" applyAlignment="1">
      <alignment horizontal="center" vertical="center" wrapText="1"/>
    </xf>
    <xf numFmtId="167" fontId="10" fillId="10" borderId="4" xfId="1" applyNumberFormat="1" applyFont="1" applyFill="1" applyBorder="1" applyAlignment="1">
      <alignment horizontal="center" vertical="center" textRotation="90" wrapText="1"/>
    </xf>
    <xf numFmtId="167" fontId="8" fillId="10" borderId="14" xfId="1" applyNumberFormat="1" applyFont="1" applyFill="1" applyBorder="1" applyAlignment="1">
      <alignment horizontal="center" vertical="center" wrapText="1"/>
    </xf>
    <xf numFmtId="167" fontId="8" fillId="10" borderId="5" xfId="1" applyNumberFormat="1" applyFont="1" applyFill="1" applyBorder="1" applyAlignment="1">
      <alignment horizontal="center" vertical="center" wrapText="1"/>
    </xf>
    <xf numFmtId="167" fontId="8" fillId="10" borderId="3" xfId="1" applyNumberFormat="1" applyFont="1" applyFill="1" applyBorder="1" applyAlignment="1">
      <alignment horizontal="center" vertical="center" wrapText="1"/>
    </xf>
    <xf numFmtId="165" fontId="12" fillId="4" borderId="14" xfId="1" applyNumberFormat="1" applyFont="1" applyFill="1" applyBorder="1" applyAlignment="1">
      <alignment horizontal="center" vertical="center" wrapText="1"/>
    </xf>
    <xf numFmtId="165" fontId="10" fillId="10" borderId="1" xfId="1" applyNumberFormat="1" applyFont="1" applyFill="1" applyBorder="1" applyAlignment="1">
      <alignment horizontal="center" vertical="center" wrapText="1"/>
    </xf>
    <xf numFmtId="165" fontId="10" fillId="10" borderId="14" xfId="1" applyNumberFormat="1" applyFont="1" applyFill="1" applyBorder="1" applyAlignment="1">
      <alignment horizontal="center" vertical="center" wrapText="1"/>
    </xf>
    <xf numFmtId="167" fontId="10" fillId="10" borderId="14" xfId="1" applyNumberFormat="1" applyFont="1" applyFill="1" applyBorder="1" applyAlignment="1">
      <alignment horizontal="center" vertical="center" textRotation="90" wrapText="1"/>
    </xf>
    <xf numFmtId="165" fontId="10" fillId="10" borderId="2" xfId="1" applyNumberFormat="1" applyFont="1" applyFill="1" applyBorder="1" applyAlignment="1">
      <alignment horizontal="center" vertical="center" wrapText="1"/>
    </xf>
    <xf numFmtId="0" fontId="10" fillId="10" borderId="2" xfId="0" applyFont="1" applyFill="1" applyBorder="1" applyAlignment="1">
      <alignment horizontal="center" vertical="center" wrapText="1"/>
    </xf>
    <xf numFmtId="167" fontId="13" fillId="0" borderId="2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left" vertical="center"/>
    </xf>
    <xf numFmtId="0" fontId="56" fillId="27" borderId="83" xfId="0" applyFont="1" applyFill="1" applyBorder="1" applyAlignment="1">
      <alignment horizontal="center" vertical="center" wrapText="1"/>
    </xf>
    <xf numFmtId="49" fontId="66" fillId="27" borderId="0" xfId="0" applyNumberFormat="1" applyFont="1" applyFill="1" applyAlignment="1">
      <alignment horizontal="left" vertical="center"/>
    </xf>
    <xf numFmtId="0" fontId="5" fillId="27" borderId="0" xfId="0" applyFont="1" applyFill="1" applyAlignment="1">
      <alignment horizontal="center" vertical="center"/>
    </xf>
    <xf numFmtId="4" fontId="5" fillId="27" borderId="0" xfId="0" applyNumberFormat="1" applyFont="1" applyFill="1" applyAlignment="1">
      <alignment horizontal="right" vertical="center"/>
    </xf>
    <xf numFmtId="43" fontId="5" fillId="27" borderId="0" xfId="0" applyNumberFormat="1" applyFont="1" applyFill="1" applyAlignment="1">
      <alignment horizontal="right" vertical="center"/>
    </xf>
    <xf numFmtId="10" fontId="5" fillId="27" borderId="0" xfId="0" applyNumberFormat="1" applyFont="1" applyFill="1" applyAlignment="1">
      <alignment horizontal="right" vertical="center"/>
    </xf>
    <xf numFmtId="0" fontId="67" fillId="27" borderId="0" xfId="0" applyFont="1" applyFill="1" applyAlignment="1">
      <alignment horizontal="left" vertical="center"/>
    </xf>
    <xf numFmtId="0" fontId="67" fillId="27" borderId="84" xfId="0" applyFont="1" applyFill="1" applyBorder="1" applyAlignment="1">
      <alignment horizontal="left" vertical="center"/>
    </xf>
    <xf numFmtId="0" fontId="5" fillId="27" borderId="84" xfId="0" applyFont="1" applyFill="1" applyBorder="1" applyAlignment="1">
      <alignment horizontal="center" vertical="center"/>
    </xf>
    <xf numFmtId="4" fontId="5" fillId="27" borderId="84" xfId="0" applyNumberFormat="1" applyFont="1" applyFill="1" applyBorder="1" applyAlignment="1">
      <alignment horizontal="right" vertical="center"/>
    </xf>
    <xf numFmtId="43" fontId="5" fillId="27" borderId="84" xfId="0" applyNumberFormat="1" applyFont="1" applyFill="1" applyBorder="1" applyAlignment="1">
      <alignment horizontal="right" vertical="center"/>
    </xf>
    <xf numFmtId="10" fontId="5" fillId="27" borderId="84" xfId="0" applyNumberFormat="1" applyFont="1" applyFill="1" applyBorder="1" applyAlignment="1">
      <alignment horizontal="right" vertical="center"/>
    </xf>
    <xf numFmtId="0" fontId="25" fillId="5" borderId="0" xfId="0" applyFont="1" applyFill="1" applyAlignment="1">
      <alignment horizontal="center" vertical="center" wrapText="1"/>
    </xf>
    <xf numFmtId="0" fontId="68" fillId="4" borderId="0" xfId="0" applyFont="1" applyFill="1" applyAlignment="1">
      <alignment horizontal="center" vertical="center" wrapText="1"/>
    </xf>
    <xf numFmtId="0" fontId="0" fillId="4" borderId="0" xfId="0" applyFill="1"/>
    <xf numFmtId="0" fontId="69" fillId="4" borderId="0" xfId="0" applyFont="1" applyFill="1" applyAlignment="1">
      <alignment horizontal="left"/>
    </xf>
    <xf numFmtId="4" fontId="69" fillId="4" borderId="0" xfId="0" applyNumberFormat="1" applyFont="1" applyFill="1"/>
    <xf numFmtId="0" fontId="69" fillId="4" borderId="0" xfId="0" applyFont="1" applyFill="1" applyAlignment="1">
      <alignment horizontal="left"/>
    </xf>
    <xf numFmtId="0" fontId="69" fillId="4" borderId="0" xfId="0" applyFont="1" applyFill="1" applyAlignment="1">
      <alignment horizontal="center"/>
    </xf>
    <xf numFmtId="0" fontId="69" fillId="4" borderId="0" xfId="0" applyFont="1" applyFill="1"/>
    <xf numFmtId="0" fontId="69" fillId="4" borderId="0" xfId="0" applyFont="1" applyFill="1" applyAlignment="1">
      <alignment horizontal="center"/>
    </xf>
    <xf numFmtId="0" fontId="35" fillId="4" borderId="0" xfId="0" applyFont="1" applyFill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</cellXfs>
  <cellStyles count="6">
    <cellStyle name="Hiperlink 2" xfId="5"/>
    <cellStyle name="Normal" xfId="0" builtinId="0"/>
    <cellStyle name="Normal 2" xfId="4"/>
    <cellStyle name="Normal 39" xfId="1"/>
    <cellStyle name="Normal 7 10 2" xfId="2"/>
    <cellStyle name="Vírgula 5 5" xfId="3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26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0.xml"/><Relationship Id="rId21" Type="http://schemas.openxmlformats.org/officeDocument/2006/relationships/externalLink" Target="externalLinks/externalLink12.xml"/><Relationship Id="rId34" Type="http://schemas.openxmlformats.org/officeDocument/2006/relationships/externalLink" Target="externalLinks/externalLink25.xml"/><Relationship Id="rId42" Type="http://schemas.openxmlformats.org/officeDocument/2006/relationships/externalLink" Target="externalLinks/externalLink33.xml"/><Relationship Id="rId47" Type="http://schemas.openxmlformats.org/officeDocument/2006/relationships/externalLink" Target="externalLinks/externalLink38.xml"/><Relationship Id="rId50" Type="http://schemas.openxmlformats.org/officeDocument/2006/relationships/externalLink" Target="externalLinks/externalLink41.xml"/><Relationship Id="rId55" Type="http://schemas.openxmlformats.org/officeDocument/2006/relationships/externalLink" Target="externalLinks/externalLink46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externalLink" Target="externalLinks/externalLink11.xml"/><Relationship Id="rId29" Type="http://schemas.openxmlformats.org/officeDocument/2006/relationships/externalLink" Target="externalLinks/externalLink20.xml"/><Relationship Id="rId41" Type="http://schemas.openxmlformats.org/officeDocument/2006/relationships/externalLink" Target="externalLinks/externalLink32.xml"/><Relationship Id="rId54" Type="http://schemas.openxmlformats.org/officeDocument/2006/relationships/externalLink" Target="externalLinks/externalLink45.xml"/><Relationship Id="rId62" Type="http://schemas.openxmlformats.org/officeDocument/2006/relationships/externalLink" Target="externalLinks/externalLink5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24" Type="http://schemas.openxmlformats.org/officeDocument/2006/relationships/externalLink" Target="externalLinks/externalLink15.xml"/><Relationship Id="rId32" Type="http://schemas.openxmlformats.org/officeDocument/2006/relationships/externalLink" Target="externalLinks/externalLink23.xml"/><Relationship Id="rId37" Type="http://schemas.openxmlformats.org/officeDocument/2006/relationships/externalLink" Target="externalLinks/externalLink28.xml"/><Relationship Id="rId40" Type="http://schemas.openxmlformats.org/officeDocument/2006/relationships/externalLink" Target="externalLinks/externalLink31.xml"/><Relationship Id="rId45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44.xml"/><Relationship Id="rId58" Type="http://schemas.openxmlformats.org/officeDocument/2006/relationships/externalLink" Target="externalLinks/externalLink49.xml"/><Relationship Id="rId66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23" Type="http://schemas.openxmlformats.org/officeDocument/2006/relationships/externalLink" Target="externalLinks/externalLink14.xml"/><Relationship Id="rId28" Type="http://schemas.openxmlformats.org/officeDocument/2006/relationships/externalLink" Target="externalLinks/externalLink19.xml"/><Relationship Id="rId36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0.xml"/><Relationship Id="rId57" Type="http://schemas.openxmlformats.org/officeDocument/2006/relationships/externalLink" Target="externalLinks/externalLink48.xml"/><Relationship Id="rId61" Type="http://schemas.openxmlformats.org/officeDocument/2006/relationships/externalLink" Target="externalLinks/externalLink52.xml"/><Relationship Id="rId10" Type="http://schemas.openxmlformats.org/officeDocument/2006/relationships/externalLink" Target="externalLinks/externalLink1.xml"/><Relationship Id="rId19" Type="http://schemas.openxmlformats.org/officeDocument/2006/relationships/externalLink" Target="externalLinks/externalLink10.xml"/><Relationship Id="rId31" Type="http://schemas.openxmlformats.org/officeDocument/2006/relationships/externalLink" Target="externalLinks/externalLink22.xml"/><Relationship Id="rId44" Type="http://schemas.openxmlformats.org/officeDocument/2006/relationships/externalLink" Target="externalLinks/externalLink35.xml"/><Relationship Id="rId52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1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externalLink" Target="externalLinks/externalLink13.xml"/><Relationship Id="rId27" Type="http://schemas.openxmlformats.org/officeDocument/2006/relationships/externalLink" Target="externalLinks/externalLink18.xml"/><Relationship Id="rId30" Type="http://schemas.openxmlformats.org/officeDocument/2006/relationships/externalLink" Target="externalLinks/externalLink21.xml"/><Relationship Id="rId35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34.xml"/><Relationship Id="rId48" Type="http://schemas.openxmlformats.org/officeDocument/2006/relationships/externalLink" Target="externalLinks/externalLink39.xml"/><Relationship Id="rId56" Type="http://schemas.openxmlformats.org/officeDocument/2006/relationships/externalLink" Target="externalLinks/externalLink47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2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24.xml"/><Relationship Id="rId38" Type="http://schemas.openxmlformats.org/officeDocument/2006/relationships/externalLink" Target="externalLinks/externalLink29.xml"/><Relationship Id="rId46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jpe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jpeg"/><Relationship Id="rId7" Type="http://schemas.openxmlformats.org/officeDocument/2006/relationships/image" Target="../media/image13.png"/><Relationship Id="rId2" Type="http://schemas.openxmlformats.org/officeDocument/2006/relationships/image" Target="../media/image8.jpeg"/><Relationship Id="rId1" Type="http://schemas.openxmlformats.org/officeDocument/2006/relationships/image" Target="../media/image7.jpeg"/><Relationship Id="rId6" Type="http://schemas.openxmlformats.org/officeDocument/2006/relationships/image" Target="../media/image12.jpeg"/><Relationship Id="rId5" Type="http://schemas.openxmlformats.org/officeDocument/2006/relationships/image" Target="../media/image11.jpeg"/><Relationship Id="rId10" Type="http://schemas.openxmlformats.org/officeDocument/2006/relationships/image" Target="../media/image16.jpg"/><Relationship Id="rId4" Type="http://schemas.openxmlformats.org/officeDocument/2006/relationships/image" Target="../media/image10.jpeg"/><Relationship Id="rId9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455543</xdr:colOff>
      <xdr:row>1</xdr:row>
      <xdr:rowOff>49697</xdr:rowOff>
    </xdr:from>
    <xdr:to>
      <xdr:col>7</xdr:col>
      <xdr:colOff>1129652</xdr:colOff>
      <xdr:row>4</xdr:row>
      <xdr:rowOff>55057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E12E1E0-7CA9-40B4-9B30-45AE1823B7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622" b="5622"/>
        <a:stretch/>
      </xdr:blipFill>
      <xdr:spPr>
        <a:xfrm>
          <a:off x="5989568" y="506897"/>
          <a:ext cx="674109" cy="576860"/>
        </a:xfrm>
        <a:prstGeom prst="rect">
          <a:avLst/>
        </a:prstGeom>
        <a:ln w="38100" cap="sq">
          <a:noFill/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202603</xdr:colOff>
      <xdr:row>9</xdr:row>
      <xdr:rowOff>191621</xdr:rowOff>
    </xdr:from>
    <xdr:to>
      <xdr:col>14</xdr:col>
      <xdr:colOff>128308</xdr:colOff>
      <xdr:row>22</xdr:row>
      <xdr:rowOff>80496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CDA9F1D-66E7-4611-9358-E0B73AA4EB7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2103" y="1915646"/>
          <a:ext cx="3649980" cy="1622425"/>
        </a:xfrm>
        <a:prstGeom prst="rect">
          <a:avLst/>
        </a:prstGeom>
      </xdr:spPr>
    </xdr:pic>
    <xdr:clientData/>
  </xdr:twoCellAnchor>
  <xdr:twoCellAnchor editAs="oneCell">
    <xdr:from>
      <xdr:col>7</xdr:col>
      <xdr:colOff>581025</xdr:colOff>
      <xdr:row>22</xdr:row>
      <xdr:rowOff>95250</xdr:rowOff>
    </xdr:from>
    <xdr:to>
      <xdr:col>15</xdr:col>
      <xdr:colOff>539185</xdr:colOff>
      <xdr:row>42</xdr:row>
      <xdr:rowOff>128586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128EB33-5EA8-462B-821B-D4B05E1C0F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96125" y="3552825"/>
          <a:ext cx="5206435" cy="2176461"/>
        </a:xfrm>
        <a:prstGeom prst="rect">
          <a:avLst/>
        </a:prstGeom>
      </xdr:spPr>
    </xdr:pic>
    <xdr:clientData/>
  </xdr:twoCellAnchor>
  <xdr:twoCellAnchor editAs="oneCell">
    <xdr:from>
      <xdr:col>7</xdr:col>
      <xdr:colOff>581025</xdr:colOff>
      <xdr:row>33</xdr:row>
      <xdr:rowOff>123825</xdr:rowOff>
    </xdr:from>
    <xdr:to>
      <xdr:col>15</xdr:col>
      <xdr:colOff>171450</xdr:colOff>
      <xdr:row>51</xdr:row>
      <xdr:rowOff>152105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A7CCD98-AB43-48B2-B242-4159372CD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96125" y="5029200"/>
          <a:ext cx="4838700" cy="2438105"/>
        </a:xfrm>
        <a:prstGeom prst="rect">
          <a:avLst/>
        </a:prstGeom>
      </xdr:spPr>
    </xdr:pic>
    <xdr:clientData/>
  </xdr:twoCellAnchor>
  <xdr:twoCellAnchor editAs="oneCell">
    <xdr:from>
      <xdr:col>7</xdr:col>
      <xdr:colOff>866215</xdr:colOff>
      <xdr:row>0</xdr:row>
      <xdr:rowOff>47625</xdr:rowOff>
    </xdr:from>
    <xdr:to>
      <xdr:col>15</xdr:col>
      <xdr:colOff>585228</xdr:colOff>
      <xdr:row>10</xdr:row>
      <xdr:rowOff>73903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8FB2F91-FC70-44CF-8E0E-8EF52C2CC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381315" y="47625"/>
          <a:ext cx="4967288" cy="1950328"/>
        </a:xfrm>
        <a:prstGeom prst="rect">
          <a:avLst/>
        </a:prstGeom>
      </xdr:spPr>
    </xdr:pic>
    <xdr:clientData/>
  </xdr:twoCellAnchor>
  <xdr:twoCellAnchor editAs="oneCell">
    <xdr:from>
      <xdr:col>1</xdr:col>
      <xdr:colOff>346262</xdr:colOff>
      <xdr:row>40</xdr:row>
      <xdr:rowOff>11205</xdr:rowOff>
    </xdr:from>
    <xdr:to>
      <xdr:col>7</xdr:col>
      <xdr:colOff>209326</xdr:colOff>
      <xdr:row>51</xdr:row>
      <xdr:rowOff>74705</xdr:rowOff>
    </xdr:to>
    <xdr:pic>
      <xdr:nvPicPr>
        <xdr:cNvPr id="6" name="Imagem 5" descr="Tabela&#10;&#10;Descrição gerada automaticamente">
          <a:extLst>
            <a:ext uri="{FF2B5EF4-FFF2-40B4-BE49-F238E27FC236}">
              <a16:creationId xmlns:a16="http://schemas.microsoft.com/office/drawing/2014/main" id="{03E02494-12D0-4A29-93D9-35011DC51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38" r="2794" b="5527"/>
        <a:stretch>
          <a:fillRect/>
        </a:stretch>
      </xdr:blipFill>
      <xdr:spPr bwMode="auto">
        <a:xfrm>
          <a:off x="955862" y="5230905"/>
          <a:ext cx="5768564" cy="2159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515408</xdr:colOff>
      <xdr:row>2</xdr:row>
      <xdr:rowOff>56092</xdr:rowOff>
    </xdr:from>
    <xdr:to>
      <xdr:col>4</xdr:col>
      <xdr:colOff>999066</xdr:colOff>
      <xdr:row>2</xdr:row>
      <xdr:rowOff>542926</xdr:rowOff>
    </xdr:to>
    <xdr:pic>
      <xdr:nvPicPr>
        <xdr:cNvPr id="2" name="Imagem 1" descr="Pare.jpg">
          <a:extLst>
            <a:ext uri="{FF2B5EF4-FFF2-40B4-BE49-F238E27FC236}">
              <a16:creationId xmlns:a16="http://schemas.microsoft.com/office/drawing/2014/main" id="{55E97905-34F9-4B95-9295-EAF2E7EC0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6758" y="1037167"/>
          <a:ext cx="483658" cy="486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809625</xdr:colOff>
      <xdr:row>14</xdr:row>
      <xdr:rowOff>95867</xdr:rowOff>
    </xdr:from>
    <xdr:to>
      <xdr:col>4</xdr:col>
      <xdr:colOff>866776</xdr:colOff>
      <xdr:row>14</xdr:row>
      <xdr:rowOff>400050</xdr:rowOff>
    </xdr:to>
    <xdr:pic>
      <xdr:nvPicPr>
        <xdr:cNvPr id="3" name="Imagem 2" descr="Faixa tracejada.jpg">
          <a:extLst>
            <a:ext uri="{FF2B5EF4-FFF2-40B4-BE49-F238E27FC236}">
              <a16:creationId xmlns:a16="http://schemas.microsoft.com/office/drawing/2014/main" id="{5416866F-564F-4A81-A517-D3F4A215B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2300" y="5820392"/>
          <a:ext cx="885826" cy="3041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771525</xdr:colOff>
      <xdr:row>12</xdr:row>
      <xdr:rowOff>45459</xdr:rowOff>
    </xdr:from>
    <xdr:to>
      <xdr:col>4</xdr:col>
      <xdr:colOff>828676</xdr:colOff>
      <xdr:row>12</xdr:row>
      <xdr:rowOff>390524</xdr:rowOff>
    </xdr:to>
    <xdr:pic>
      <xdr:nvPicPr>
        <xdr:cNvPr id="4" name="Imagem 3" descr="Faixa Continua.jpg">
          <a:extLst>
            <a:ext uri="{FF2B5EF4-FFF2-40B4-BE49-F238E27FC236}">
              <a16:creationId xmlns:a16="http://schemas.microsoft.com/office/drawing/2014/main" id="{7D7273A3-E5F2-4D81-9E0E-FCE4441518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5141334"/>
          <a:ext cx="885826" cy="3450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66676</xdr:colOff>
      <xdr:row>21</xdr:row>
      <xdr:rowOff>66675</xdr:rowOff>
    </xdr:from>
    <xdr:to>
      <xdr:col>4</xdr:col>
      <xdr:colOff>733426</xdr:colOff>
      <xdr:row>21</xdr:row>
      <xdr:rowOff>352425</xdr:rowOff>
    </xdr:to>
    <xdr:pic>
      <xdr:nvPicPr>
        <xdr:cNvPr id="5" name="Imagem 4" descr="Faixa de Retensão Pare.jpg">
          <a:extLst>
            <a:ext uri="{FF2B5EF4-FFF2-40B4-BE49-F238E27FC236}">
              <a16:creationId xmlns:a16="http://schemas.microsoft.com/office/drawing/2014/main" id="{5CDD6BB3-75D8-4A58-A394-778285E67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6" y="8324850"/>
          <a:ext cx="6667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92869</xdr:colOff>
      <xdr:row>19</xdr:row>
      <xdr:rowOff>73819</xdr:rowOff>
    </xdr:from>
    <xdr:to>
      <xdr:col>4</xdr:col>
      <xdr:colOff>702469</xdr:colOff>
      <xdr:row>19</xdr:row>
      <xdr:rowOff>479148</xdr:rowOff>
    </xdr:to>
    <xdr:pic>
      <xdr:nvPicPr>
        <xdr:cNvPr id="6" name="Imagem 5" descr="Pare Marcas..jpg">
          <a:extLst>
            <a:ext uri="{FF2B5EF4-FFF2-40B4-BE49-F238E27FC236}">
              <a16:creationId xmlns:a16="http://schemas.microsoft.com/office/drawing/2014/main" id="{E9AEBEDE-D361-4AE8-8CED-EF6C43CDF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4219" y="7627144"/>
          <a:ext cx="609600" cy="4053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104776</xdr:colOff>
      <xdr:row>23</xdr:row>
      <xdr:rowOff>38099</xdr:rowOff>
    </xdr:from>
    <xdr:to>
      <xdr:col>4</xdr:col>
      <xdr:colOff>685800</xdr:colOff>
      <xdr:row>23</xdr:row>
      <xdr:rowOff>390524</xdr:rowOff>
    </xdr:to>
    <xdr:pic>
      <xdr:nvPicPr>
        <xdr:cNvPr id="7" name="Imagem 6" descr="Sentido Obrigatório.jpg">
          <a:extLst>
            <a:ext uri="{FF2B5EF4-FFF2-40B4-BE49-F238E27FC236}">
              <a16:creationId xmlns:a16="http://schemas.microsoft.com/office/drawing/2014/main" id="{5BA60E81-4D92-485D-BD03-E9B3BD0923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6" y="8953499"/>
          <a:ext cx="581024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464406</xdr:colOff>
      <xdr:row>8</xdr:row>
      <xdr:rowOff>57434</xdr:rowOff>
    </xdr:from>
    <xdr:ext cx="464282" cy="949314"/>
    <xdr:pic>
      <xdr:nvPicPr>
        <xdr:cNvPr id="8" name="Imagem 7">
          <a:extLst>
            <a:ext uri="{FF2B5EF4-FFF2-40B4-BE49-F238E27FC236}">
              <a16:creationId xmlns:a16="http://schemas.microsoft.com/office/drawing/2014/main" id="{4A32021C-0D74-4580-B146-8118779A7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16200000">
          <a:off x="802915" y="4148050"/>
          <a:ext cx="949314" cy="464282"/>
        </a:xfrm>
        <a:prstGeom prst="rect">
          <a:avLst/>
        </a:prstGeom>
      </xdr:spPr>
    </xdr:pic>
    <xdr:clientData/>
  </xdr:oneCellAnchor>
  <xdr:twoCellAnchor editAs="oneCell">
    <xdr:from>
      <xdr:col>4</xdr:col>
      <xdr:colOff>472016</xdr:colOff>
      <xdr:row>4</xdr:row>
      <xdr:rowOff>106892</xdr:rowOff>
    </xdr:from>
    <xdr:to>
      <xdr:col>4</xdr:col>
      <xdr:colOff>1034069</xdr:colOff>
      <xdr:row>4</xdr:row>
      <xdr:rowOff>619126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8417D6B8-B93F-4E5F-892C-0AF0308ED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653366" y="2002367"/>
          <a:ext cx="562053" cy="512234"/>
        </a:xfrm>
        <a:prstGeom prst="rect">
          <a:avLst/>
        </a:prstGeom>
      </xdr:spPr>
    </xdr:pic>
    <xdr:clientData/>
  </xdr:twoCellAnchor>
  <xdr:twoCellAnchor editAs="oneCell">
    <xdr:from>
      <xdr:col>4</xdr:col>
      <xdr:colOff>460942</xdr:colOff>
      <xdr:row>6</xdr:row>
      <xdr:rowOff>107156</xdr:rowOff>
    </xdr:from>
    <xdr:to>
      <xdr:col>4</xdr:col>
      <xdr:colOff>1050471</xdr:colOff>
      <xdr:row>6</xdr:row>
      <xdr:rowOff>629226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65175D65-89C2-4D61-AD6C-7483CF4FDF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642292" y="3002756"/>
          <a:ext cx="589529" cy="522070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17</xdr:row>
      <xdr:rowOff>76200</xdr:rowOff>
    </xdr:from>
    <xdr:to>
      <xdr:col>4</xdr:col>
      <xdr:colOff>889000</xdr:colOff>
      <xdr:row>17</xdr:row>
      <xdr:rowOff>584200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5E264440-8C9E-467A-B152-6769EBCBF03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81350" y="7038975"/>
          <a:ext cx="889000" cy="327025"/>
        </a:xfrm>
        <a:prstGeom prst="rect">
          <a:avLst/>
        </a:prstGeom>
      </xdr:spPr>
    </xdr:pic>
    <xdr:clientData fLock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iancao\Downloads\AGESUL_CASA%20VERDE%20LOTE%2001%201\AGESUL_CASA%20VERDE%20LOTE%2001\03.OR&#199;AMENTO\Or&#231;amento%20-%20Casa%20Verde%20-%20Lote%2001_R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niela\3&#170;%20MP%20ago_0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\C_LUIZ\Arq_Excel\SID_NI_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aniela\3&#170;%20MP%20ago_0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aniela\3&#170;%20MP%20ago_0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s\user\Documents\Obras\Conserva&#231;&#227;o%20CGR\21&#170;%20MP%20-%20SITRAN%20-%20BR-262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-asdop-01\&#225;rea%20comum\COLVES%20OBRA%20418\CUSTO%20OBRA%20418\I001%20a%20I011%2009-07%20&#224;%2012-0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-asdop-01\&#225;rea%20comum\Documents%20and%20Settings\FIDENS\Configura&#231;&#245;es%20locais\Temp\Detalhamento%20das%20Despesas%20Diretas%202007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RESULTA\PROPOSTA\BDPROP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ATO26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ATO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quipe\ENGENHARIA\Normas%20e%20Especifica&#231;&#245;es\Dnit\PROPOSTAS%20DNIT\BR%20163%20C%20405\Pato%2016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bricio\c\CST\Medi&#231;&#245;es%20dos%20Servi&#231;os%20CST-Ourinhos\Lote%2003\Terraplenagem\CSTL\Altinopolis\DIVERSOS\Prod.%20de%20Fresa%20Ago.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D0013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BR-15814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tos/1%20-%20Ponta%20Por&#227;/01.90%20-%20Vila%20&#193;urea%20e%20Panambi/9.%20Planilha%20M&#250;ltipla%20-%20CAIXA/Vila%20&#193;urea%20e%20Jd.%20Panambi%20-%20Planilha%20M&#250;ltipla_R0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tos\1%20-%20Ponta%20Por&#227;\01.90%20-%20Vila%20&#193;urea%20e%20Panambi\9.%20Planilha%20M&#250;ltipla%20-%20CAIXA\Vila%20&#193;urea%20e%20Jd.%20Panambi%20-%20Planilha%20M&#250;ltipla_R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JRFM/Transenge/GO-2012/PROPOSTA%20EDITAL%200144_12%20DNIT-CORR_BDI_JRFM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\JRFM\Transenge\GO-2012\PROPOSTA%20EDITAL%200144_12%20DNIT-CORR_BDI_JRFM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ulo%20Vicente/Desktop/Pasta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ulo%20Vicente\Desktop\Pasta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FV-DNER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798\TECNICO\TEACOMP\LOTE06\P09\P10\RELAT61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G%20CONSTRUTORA\Contorno%20Vi&#225;rio%20de%20Caarap&#243;\Reprograma&#231;&#245;es\PATO\Documents%20and%20Settings\USER\Meus%20documentos\Dnit\Documentos\PATO\BR-262-PATONOV06-ANASTACIO-MIRAND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MYCLOUDEX4100\lbm_engenharia\1.%20Projetos\Bonito\12.%20Bairro%20Nsa%20Aparecida\2.%20Emenda%20900K\3.%20Multipla%20Caixa\Nsa%20Aparecida%20-%20PLANILHA%20M&#218;LTIPLA%20V3.0.5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Meus%20documentos/DER-SP/PLANILHA%20OFICIA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us%20documentos\DER-SP\PLANILHA%20OFICIA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GA_DEPTECNICO3\Users\DOCUME~1\RAPHAE~1.POR\CONFIG~1\Temp\Rar$DI00.610\Acabamentos24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DC6B00E\BR%20262%20CORUMBA%20COMP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ERNANDA\DIMENSIONAMENTO%20DE%20CALHAS\Mem&#243;ria%20-%20Drenagem%20Predial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tos/1%20-%20Ponta%20Por&#227;/01.19%20-%20Projeto%20B&#225;sico%20de%20Bueiros%20e%20Galerias/01.%20BUEIRO%20TRIPLO%20-%20RUA%20ALFENEIRO/02.%20Planilhas/Or&#231;amento%20e%20Mem&#243;ria%20-%20BTCC%20Rua%20Alfeneiro_R05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tos\1%20-%20Ponta%20Por&#227;\01.19%20-%20Projeto%20B&#225;sico%20de%20Bueiros%20e%20Galerias\01.%20BUEIRO%20TRIPLO%20-%20RUA%20ALFENEIRO\02.%20Planilhas\Or&#231;amento%20e%20Mem&#243;ria%20-%20BTCC%20Rua%20Alfeneiro_R05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ClaudioFerreira\Excel\OR960887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ana\projetos\Meus%20documentos\Egesa-antigos\TO-134\Meus%20Documentos\FV-DNER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Particular\Mestrado\FX-B-REST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ean%20Dorneles\Desktop\Or&#231;amento%20-%20Infra\Composi&#231;&#227;o%20de%20BDI%20-%20Ac&#243;rd&#227;o%202622-2013%20%20Rodovias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trizes%20Controle\Matriz%20ACOMPANHAMENTO%20DE%20RESULTADO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tos%20em%20andamento/DNIT%20Construtoras/DNIT%20PIR-IV%20Corredor%202007/SP%20-%208a%20UNIT/PIR%20IV%20BR-116/PASSO%20FUNDO%20COMPOSI&#199;&#213;ES/Documents%20and%20Settings/Pedro/Meus%20documentos/CPU%20Extra%20em%20excel%20de%20Br116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DCF203F\CPU%20Extra%20em%20excel%20de%20Br11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ana\projetos\Meus%20documentos\Egesa-antigos\TO-134\0798\TECNICO\TEACOMP\LOTE06\P09\P10\RELAT61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Projetos\TO-050PALMAS-TAQUARALTO\Meus%20documentos\EGESA\Br-482mg\Volume1\CANA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s\user\Documents\Obras\Conserva&#231;&#227;o%20CGR\Users\user\Documents\Servi;os\Conserva&#231;&#227;o%20Mafrenze\MP%20010708%20(Salvo%20automaticamente)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EGESA\Br-482mg\Volume1\CANA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G%20CONSTRUTORA\Contorno%20Vi&#225;rio%20de%20Caarap&#243;\Reprograma&#231;&#245;es\EMAIL\AEROPORTO%20PORTO%20MURTINHO\2&#170;%20MEDI&#199;&#195;O%20PORTO%20MURTINHO\PatoBR-359.final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eus%20documentos\Egesa-antigos\TO-134\0798\TECNICO\TEACOMP\LOTE06\P09\P10\RELAT61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.%20Projetos\Sidrol&#226;ndia\25.%20Bairro%20Jatob&#225;%20e%20Adjacentes\06_Mem&#243;rias%20de%20C&#225;lculo\01.%20Excel\MEMORIA%20DE%20CALCULO%20-%20Drenagem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iz%20Fernando\AppData\Roaming\Microsoft\Excel\CONCORRENCIA%20DEZEMBRO%202011\CC%2078%202011%20BALSAMO%20PMCG\Documents%20and%20Settings\Luiz\Meus%20documentos\CONCORRENCIAS%20EQUIPE\CONCORRENCIA%20NOVEMBRO%202008\BR%20262%20CORUMBA%20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iente/Documents/Projeto%20CREMA%201a%20Etapa/CD-01/Projetos/BR-364%20MT2_Exe_Def_10_07_02/Vol04_Or&#231;amento/Lote_08/Documents%20and%20Settings/bruno/Meus%20documentos/Servi&#231;o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liente\Documents\Projeto%20CREMA%201a%20Etapa\CD-01\Projetos\BR-364%20MT2_Exe_Def_10_07_02\Vol04_Or&#231;amento\Lote_08\Documents%20and%20Settings\bruno\Meus%20documentos\Servi&#231;o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ail.terra.com.br/Documents%20and%20Settings/NATALINA.FABIO/Meus%20documentos/DNIT-Licita&#231;&#245;es/Lote%2033-conc.114-25-10-04/Proposta%20BR-116-L33%20ed.114%20%2025-10-04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Documents%20and%20Settings\C%20arlos%20%20Machado\My%20Documents\Disco%201\BR-262-MS(3)\Anexos%20PGQ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CRONOGRAMA"/>
      <sheetName val="MEMO DREN"/>
      <sheetName val="MEMO PAV "/>
      <sheetName val="CALÇADA E ACESSIBILIDADE "/>
      <sheetName val="DIMENS"/>
      <sheetName val="GS"/>
      <sheetName val="BACIA DE DETENÇÃO"/>
      <sheetName val="Comparativo"/>
      <sheetName val="HD"/>
      <sheetName val="Municípios BDI Serviços"/>
      <sheetName val="MEIO FIO"/>
      <sheetName val="DIMENS.PAV"/>
      <sheetName val="SINALIZAÇÃO"/>
      <sheetName val="S_Preliminares"/>
      <sheetName val="SERVIÇOS PRELIMINARES"/>
      <sheetName val="emm SEM DES"/>
      <sheetName val="serv SEM DES"/>
      <sheetName val="emm COM DES"/>
      <sheetName val="serv COM DES"/>
      <sheetName val="Planilha1"/>
      <sheetName val="Planilha2"/>
    </sheetNames>
    <sheetDataSet>
      <sheetData sheetId="0">
        <row r="8">
          <cell r="D8" t="str">
            <v>Placa de obra em chapa de aço galvanizado (REF 74209/001)</v>
          </cell>
          <cell r="G8">
            <v>8</v>
          </cell>
        </row>
        <row r="9">
          <cell r="D9" t="str">
            <v>Locacao de container 2,30 x 6,00 m, alt. 2,50 m, com 1 sanitario, para escritorio, completo, sem divisorias internas (nao inclui mobilizacao/desmobilizacao)</v>
          </cell>
          <cell r="G9">
            <v>8</v>
          </cell>
        </row>
        <row r="10">
          <cell r="D10" t="str">
            <v>Locacao de container 2,30 x 6,00 m, alt. 2,50 m, para escritorio, sem divisorias internas e sem sanitario (nao inclui mobilizacao/desmobilizacao)</v>
          </cell>
          <cell r="G10">
            <v>8</v>
          </cell>
        </row>
        <row r="11">
          <cell r="D11" t="str">
            <v>Locacao de container 2,30 x 4,30 m, alt. 2,50 m, para sanitario, com 3 bacias, 4 chuveiros, 1 lavatorio e 1 mictorio (nao inclui mobilizacao/desmobilizacao)</v>
          </cell>
          <cell r="G11">
            <v>8</v>
          </cell>
        </row>
        <row r="12">
          <cell r="D12" t="str">
            <v>Locação de um banheiro químico (2,31x1,15x1,15)m com uma higienização por semana, inclusive transporte, carga e descarga</v>
          </cell>
          <cell r="G12">
            <v>8</v>
          </cell>
        </row>
        <row r="13">
          <cell r="D13" t="str">
            <v>Ligação provisória de água</v>
          </cell>
          <cell r="G13">
            <v>1</v>
          </cell>
        </row>
        <row r="14">
          <cell r="D14" t="str">
            <v>Sinalização de transito - noturna (REF SINAPI 74221/001)</v>
          </cell>
          <cell r="G14">
            <v>50</v>
          </cell>
        </row>
        <row r="15">
          <cell r="D15" t="str">
            <v>Sinalização de advertência de obra com placa (fundo laranja) sobre cavalete, conforme ABNT-NBR-7678 - estrutura de madeira</v>
          </cell>
          <cell r="G15">
            <v>5</v>
          </cell>
        </row>
        <row r="16">
          <cell r="D16" t="str">
            <v>Tapume com compensado de madeira. Af_03/2024</v>
          </cell>
          <cell r="G16">
            <v>450</v>
          </cell>
        </row>
        <row r="17">
          <cell r="D17" t="str">
            <v>Container almoxarifado, de *2,40* x *6,00* m, padrão simples, sem revestimento e sem divisórias internos e sem sanitário, para uso em canteiro de obras</v>
          </cell>
          <cell r="G17">
            <v>1</v>
          </cell>
        </row>
        <row r="18">
          <cell r="D18" t="str">
            <v>Cone de sinalização em PVC rígido com faixa refletiva, H = 70/76 cm</v>
          </cell>
          <cell r="G18">
            <v>50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>
            <v>1E-4</v>
          </cell>
          <cell r="B1">
            <v>0.01</v>
          </cell>
          <cell r="C1">
            <v>6.6E-3</v>
          </cell>
        </row>
        <row r="2">
          <cell r="A2">
            <v>2.0000000000000001E-4</v>
          </cell>
          <cell r="B2">
            <v>0.02</v>
          </cell>
          <cell r="C2">
            <v>1.32E-2</v>
          </cell>
        </row>
        <row r="3">
          <cell r="A3">
            <v>5.0000000000000001E-4</v>
          </cell>
          <cell r="B3">
            <v>0.03</v>
          </cell>
          <cell r="C3">
            <v>1.9699999999999999E-2</v>
          </cell>
        </row>
        <row r="4">
          <cell r="A4">
            <v>8.9999999999999998E-4</v>
          </cell>
          <cell r="B4">
            <v>0.04</v>
          </cell>
          <cell r="C4">
            <v>2.6200000000000001E-2</v>
          </cell>
        </row>
        <row r="5">
          <cell r="A5">
            <v>1.5E-3</v>
          </cell>
          <cell r="B5">
            <v>0.05</v>
          </cell>
          <cell r="C5">
            <v>3.2599999999999997E-2</v>
          </cell>
        </row>
        <row r="6">
          <cell r="A6">
            <v>2.2000000000000001E-3</v>
          </cell>
          <cell r="B6">
            <v>0.06</v>
          </cell>
          <cell r="C6">
            <v>3.8899999999999997E-2</v>
          </cell>
        </row>
        <row r="7">
          <cell r="A7">
            <v>3.0999999999999999E-3</v>
          </cell>
          <cell r="B7">
            <v>7.0000000000000007E-2</v>
          </cell>
          <cell r="C7">
            <v>4.5100000000000001E-2</v>
          </cell>
        </row>
        <row r="8">
          <cell r="A8">
            <v>4.1000000000000003E-3</v>
          </cell>
          <cell r="B8">
            <v>0.08</v>
          </cell>
          <cell r="C8">
            <v>5.1299999999999998E-2</v>
          </cell>
        </row>
        <row r="9">
          <cell r="A9">
            <v>5.1999999999999998E-3</v>
          </cell>
          <cell r="B9">
            <v>0.09</v>
          </cell>
          <cell r="C9">
            <v>5.7500000000000002E-2</v>
          </cell>
        </row>
        <row r="10">
          <cell r="A10">
            <v>6.4999999999999997E-3</v>
          </cell>
          <cell r="B10">
            <v>0.1</v>
          </cell>
          <cell r="C10">
            <v>6.3500000000000001E-2</v>
          </cell>
        </row>
        <row r="11">
          <cell r="A11">
            <v>8.0000000000000002E-3</v>
          </cell>
          <cell r="B11">
            <v>0.11</v>
          </cell>
          <cell r="C11">
            <v>6.9500000000000006E-2</v>
          </cell>
        </row>
        <row r="12">
          <cell r="A12">
            <v>9.4999999999999998E-3</v>
          </cell>
          <cell r="B12">
            <v>0.12</v>
          </cell>
          <cell r="C12">
            <v>7.5499999999999998E-2</v>
          </cell>
        </row>
        <row r="13">
          <cell r="A13">
            <v>1.1299999999999999E-2</v>
          </cell>
          <cell r="B13">
            <v>0.13</v>
          </cell>
          <cell r="C13">
            <v>8.1299999999999997E-2</v>
          </cell>
        </row>
        <row r="14">
          <cell r="A14">
            <v>1.3100000000000001E-2</v>
          </cell>
          <cell r="B14">
            <v>0.14000000000000001</v>
          </cell>
          <cell r="C14">
            <v>8.7099999999999997E-2</v>
          </cell>
        </row>
        <row r="15">
          <cell r="A15">
            <v>1.52E-2</v>
          </cell>
          <cell r="B15">
            <v>0.15</v>
          </cell>
          <cell r="C15">
            <v>9.2899999999999996E-2</v>
          </cell>
        </row>
        <row r="16">
          <cell r="A16">
            <v>1.7299999999999999E-2</v>
          </cell>
          <cell r="B16">
            <v>0.16</v>
          </cell>
          <cell r="C16">
            <v>9.8599999999999993E-2</v>
          </cell>
        </row>
        <row r="17">
          <cell r="A17">
            <v>1.9599999999999999E-2</v>
          </cell>
          <cell r="B17">
            <v>0.17</v>
          </cell>
          <cell r="C17">
            <v>0.1042</v>
          </cell>
        </row>
        <row r="18">
          <cell r="A18">
            <v>2.1999999999999999E-2</v>
          </cell>
          <cell r="B18">
            <v>0.18</v>
          </cell>
          <cell r="C18">
            <v>0.10970000000000001</v>
          </cell>
        </row>
        <row r="19">
          <cell r="A19">
            <v>2.46E-2</v>
          </cell>
          <cell r="B19">
            <v>0.19</v>
          </cell>
          <cell r="C19">
            <v>0.1152</v>
          </cell>
        </row>
        <row r="20">
          <cell r="A20">
            <v>2.7300000000000001E-2</v>
          </cell>
          <cell r="B20">
            <v>0.2</v>
          </cell>
          <cell r="C20">
            <v>0.1206</v>
          </cell>
        </row>
        <row r="21">
          <cell r="A21">
            <v>3.0099999999999998E-2</v>
          </cell>
          <cell r="B21">
            <v>0.21</v>
          </cell>
          <cell r="C21">
            <v>0.12590000000000001</v>
          </cell>
        </row>
        <row r="22">
          <cell r="A22">
            <v>3.3099999999999997E-2</v>
          </cell>
          <cell r="B22">
            <v>0.22</v>
          </cell>
          <cell r="C22">
            <v>0.13120000000000001</v>
          </cell>
        </row>
        <row r="23">
          <cell r="A23">
            <v>3.6200000000000003E-2</v>
          </cell>
          <cell r="B23">
            <v>0.23</v>
          </cell>
          <cell r="C23">
            <v>0.13639999999999999</v>
          </cell>
        </row>
        <row r="24">
          <cell r="A24">
            <v>3.9399999999999998E-2</v>
          </cell>
          <cell r="B24">
            <v>0.24000000000000002</v>
          </cell>
          <cell r="C24">
            <v>0.1416</v>
          </cell>
        </row>
        <row r="25">
          <cell r="A25">
            <v>4.2700000000000002E-2</v>
          </cell>
          <cell r="B25">
            <v>0.25</v>
          </cell>
          <cell r="C25">
            <v>0.14660000000000001</v>
          </cell>
        </row>
        <row r="26">
          <cell r="A26">
            <v>4.6100000000000002E-2</v>
          </cell>
          <cell r="B26">
            <v>0.26</v>
          </cell>
          <cell r="C26">
            <v>0.15160000000000001</v>
          </cell>
        </row>
        <row r="27">
          <cell r="A27">
            <v>4.9700000000000001E-2</v>
          </cell>
          <cell r="B27">
            <v>0.27</v>
          </cell>
          <cell r="C27">
            <v>0.15659999999999999</v>
          </cell>
        </row>
        <row r="28">
          <cell r="A28">
            <v>5.3400000000000003E-2</v>
          </cell>
          <cell r="B28">
            <v>0.28000000000000003</v>
          </cell>
          <cell r="C28">
            <v>0.16139999999999999</v>
          </cell>
        </row>
        <row r="29">
          <cell r="A29">
            <v>5.7200000000000001E-2</v>
          </cell>
          <cell r="B29">
            <v>0.29000000000000004</v>
          </cell>
          <cell r="C29">
            <v>0.16619999999999999</v>
          </cell>
        </row>
        <row r="30">
          <cell r="A30">
            <v>6.0999999999999999E-2</v>
          </cell>
          <cell r="B30">
            <v>0.30000000000000004</v>
          </cell>
          <cell r="C30">
            <v>0.1709</v>
          </cell>
        </row>
        <row r="31">
          <cell r="A31">
            <v>6.5000000000000002E-2</v>
          </cell>
          <cell r="B31">
            <v>0.31000000000000005</v>
          </cell>
          <cell r="C31">
            <v>0.17560000000000001</v>
          </cell>
        </row>
        <row r="32">
          <cell r="A32">
            <v>6.9099999999999995E-2</v>
          </cell>
          <cell r="B32">
            <v>0.32000000000000006</v>
          </cell>
          <cell r="C32">
            <v>0.1802</v>
          </cell>
        </row>
        <row r="33">
          <cell r="A33">
            <v>7.3300000000000004E-2</v>
          </cell>
          <cell r="B33">
            <v>0.33000000000000007</v>
          </cell>
          <cell r="C33">
            <v>0.1847</v>
          </cell>
        </row>
        <row r="34">
          <cell r="A34">
            <v>7.7600000000000002E-2</v>
          </cell>
          <cell r="B34">
            <v>0.34000000000000008</v>
          </cell>
          <cell r="C34">
            <v>0.18909999999999999</v>
          </cell>
        </row>
        <row r="35">
          <cell r="A35">
            <v>8.2000000000000003E-2</v>
          </cell>
          <cell r="B35">
            <v>0.35000000000000009</v>
          </cell>
          <cell r="C35">
            <v>0.19350000000000001</v>
          </cell>
        </row>
        <row r="36">
          <cell r="A36">
            <v>8.6400000000000005E-2</v>
          </cell>
          <cell r="B36">
            <v>0.3600000000000001</v>
          </cell>
          <cell r="C36">
            <v>0.1978</v>
          </cell>
        </row>
        <row r="37">
          <cell r="A37">
            <v>9.0999999999999998E-2</v>
          </cell>
          <cell r="B37">
            <v>0.37000000000000011</v>
          </cell>
          <cell r="C37">
            <v>0.20200000000000001</v>
          </cell>
        </row>
        <row r="38">
          <cell r="A38">
            <v>9.5600000000000004E-2</v>
          </cell>
          <cell r="B38">
            <v>0.38000000000000012</v>
          </cell>
          <cell r="C38">
            <v>0.20619999999999999</v>
          </cell>
        </row>
        <row r="39">
          <cell r="A39">
            <v>0.1003</v>
          </cell>
          <cell r="B39">
            <v>0.39000000000000012</v>
          </cell>
          <cell r="C39">
            <v>0.2102</v>
          </cell>
        </row>
        <row r="40">
          <cell r="A40">
            <v>0.105</v>
          </cell>
          <cell r="B40">
            <v>0.40000000000000013</v>
          </cell>
          <cell r="C40">
            <v>0.2142</v>
          </cell>
        </row>
        <row r="41">
          <cell r="A41">
            <v>0.1099</v>
          </cell>
          <cell r="B41">
            <v>0.41000000000000014</v>
          </cell>
          <cell r="C41">
            <v>0.21820000000000001</v>
          </cell>
        </row>
        <row r="42">
          <cell r="A42">
            <v>0.1148</v>
          </cell>
          <cell r="B42">
            <v>0.42000000000000015</v>
          </cell>
          <cell r="C42">
            <v>0.222</v>
          </cell>
        </row>
        <row r="43">
          <cell r="A43">
            <v>0.1197</v>
          </cell>
          <cell r="B43">
            <v>0.43000000000000016</v>
          </cell>
          <cell r="C43">
            <v>0.2258</v>
          </cell>
        </row>
        <row r="44">
          <cell r="A44">
            <v>0.12479999999999999</v>
          </cell>
          <cell r="B44">
            <v>0.44000000000000017</v>
          </cell>
          <cell r="C44">
            <v>0.22950000000000001</v>
          </cell>
        </row>
        <row r="45">
          <cell r="A45">
            <v>0.1298</v>
          </cell>
          <cell r="B45">
            <v>0.45000000000000018</v>
          </cell>
          <cell r="C45">
            <v>0.2331</v>
          </cell>
        </row>
        <row r="46">
          <cell r="A46">
            <v>0.13500000000000001</v>
          </cell>
          <cell r="B46">
            <v>0.46000000000000019</v>
          </cell>
          <cell r="C46">
            <v>0.2366</v>
          </cell>
        </row>
        <row r="47">
          <cell r="A47">
            <v>0.1401</v>
          </cell>
          <cell r="B47">
            <v>0.4700000000000002</v>
          </cell>
          <cell r="C47">
            <v>0.24010000000000001</v>
          </cell>
        </row>
        <row r="48">
          <cell r="A48">
            <v>0.14530000000000001</v>
          </cell>
          <cell r="B48">
            <v>0.4800000000000002</v>
          </cell>
          <cell r="C48">
            <v>0.24349999999999999</v>
          </cell>
        </row>
        <row r="49">
          <cell r="A49">
            <v>0.15060000000000001</v>
          </cell>
          <cell r="B49">
            <v>0.49000000000000021</v>
          </cell>
          <cell r="C49">
            <v>0.24679999999999999</v>
          </cell>
        </row>
        <row r="50">
          <cell r="A50">
            <v>0.15579999999999999</v>
          </cell>
          <cell r="B50">
            <v>0.50000000000000022</v>
          </cell>
          <cell r="C50">
            <v>0.25</v>
          </cell>
        </row>
        <row r="51">
          <cell r="A51">
            <v>0.16120000000000001</v>
          </cell>
          <cell r="B51">
            <v>0.51000000000000023</v>
          </cell>
          <cell r="C51">
            <v>0.25309999999999999</v>
          </cell>
        </row>
        <row r="52">
          <cell r="A52">
            <v>0.16650000000000001</v>
          </cell>
          <cell r="B52">
            <v>0.52000000000000024</v>
          </cell>
          <cell r="C52">
            <v>0.25619999999999998</v>
          </cell>
        </row>
        <row r="53">
          <cell r="A53">
            <v>0.17180000000000001</v>
          </cell>
          <cell r="B53">
            <v>0.53000000000000025</v>
          </cell>
          <cell r="C53">
            <v>0.25919999999999999</v>
          </cell>
        </row>
        <row r="54">
          <cell r="A54">
            <v>0.1772</v>
          </cell>
          <cell r="B54">
            <v>0.54000000000000026</v>
          </cell>
          <cell r="C54">
            <v>0.2621</v>
          </cell>
        </row>
        <row r="55">
          <cell r="A55">
            <v>0.18260000000000001</v>
          </cell>
          <cell r="B55">
            <v>0.55000000000000027</v>
          </cell>
          <cell r="C55">
            <v>0.26490000000000002</v>
          </cell>
        </row>
        <row r="56">
          <cell r="A56">
            <v>0.18790000000000001</v>
          </cell>
          <cell r="B56">
            <v>0.56000000000000028</v>
          </cell>
          <cell r="C56">
            <v>0.2676</v>
          </cell>
        </row>
        <row r="57">
          <cell r="A57">
            <v>0.1933</v>
          </cell>
          <cell r="B57">
            <v>0.57000000000000028</v>
          </cell>
          <cell r="C57">
            <v>0.27029999999999998</v>
          </cell>
        </row>
        <row r="58">
          <cell r="A58">
            <v>0.19869999999999999</v>
          </cell>
          <cell r="B58">
            <v>0.58000000000000029</v>
          </cell>
          <cell r="C58">
            <v>0.27279999999999999</v>
          </cell>
        </row>
        <row r="59">
          <cell r="A59">
            <v>0.2041</v>
          </cell>
          <cell r="B59">
            <v>0.5900000000000003</v>
          </cell>
          <cell r="C59">
            <v>0.27529999999999999</v>
          </cell>
        </row>
        <row r="60">
          <cell r="A60">
            <v>0.2094</v>
          </cell>
          <cell r="B60">
            <v>0.60000000000000031</v>
          </cell>
          <cell r="C60">
            <v>0.27760000000000001</v>
          </cell>
        </row>
        <row r="61">
          <cell r="A61">
            <v>0.2147</v>
          </cell>
          <cell r="B61">
            <v>0.61000000000000032</v>
          </cell>
          <cell r="C61">
            <v>0.27989999999999998</v>
          </cell>
        </row>
        <row r="62">
          <cell r="A62">
            <v>0.22</v>
          </cell>
          <cell r="B62">
            <v>0.62000000000000033</v>
          </cell>
          <cell r="C62">
            <v>0.28210000000000002</v>
          </cell>
        </row>
        <row r="63">
          <cell r="A63">
            <v>0.2253</v>
          </cell>
          <cell r="B63">
            <v>0.63000000000000034</v>
          </cell>
          <cell r="C63">
            <v>0.28420000000000001</v>
          </cell>
        </row>
        <row r="64">
          <cell r="A64">
            <v>0.2306</v>
          </cell>
          <cell r="B64">
            <v>0.64000000000000035</v>
          </cell>
          <cell r="C64">
            <v>0.28620000000000001</v>
          </cell>
        </row>
        <row r="65">
          <cell r="A65">
            <v>0.23580000000000001</v>
          </cell>
          <cell r="B65">
            <v>0.65000000000000036</v>
          </cell>
          <cell r="C65">
            <v>0.28820000000000001</v>
          </cell>
        </row>
        <row r="66">
          <cell r="A66">
            <v>0.2409</v>
          </cell>
          <cell r="B66">
            <v>0.66000000000000036</v>
          </cell>
          <cell r="C66">
            <v>0.28989999999999999</v>
          </cell>
        </row>
        <row r="67">
          <cell r="A67">
            <v>0.246</v>
          </cell>
          <cell r="B67">
            <v>0.67000000000000037</v>
          </cell>
          <cell r="C67">
            <v>0.29170000000000001</v>
          </cell>
        </row>
        <row r="68">
          <cell r="A68">
            <v>0.25109999999999999</v>
          </cell>
          <cell r="B68">
            <v>0.68000000000000038</v>
          </cell>
          <cell r="C68">
            <v>0.29330000000000001</v>
          </cell>
        </row>
        <row r="69">
          <cell r="A69">
            <v>0.25600000000000001</v>
          </cell>
          <cell r="B69">
            <v>0.69000000000000039</v>
          </cell>
          <cell r="C69">
            <v>0.29480000000000001</v>
          </cell>
        </row>
        <row r="70">
          <cell r="A70">
            <v>0.26100000000000001</v>
          </cell>
          <cell r="B70">
            <v>0.7000000000000004</v>
          </cell>
          <cell r="C70">
            <v>0.29620000000000002</v>
          </cell>
        </row>
        <row r="71">
          <cell r="A71">
            <v>0.26579999999999998</v>
          </cell>
          <cell r="B71">
            <v>0.71000000000000041</v>
          </cell>
          <cell r="C71">
            <v>0.29749999999999999</v>
          </cell>
        </row>
        <row r="72">
          <cell r="A72">
            <v>0.27050000000000002</v>
          </cell>
          <cell r="B72">
            <v>0.72000000000000042</v>
          </cell>
          <cell r="C72">
            <v>0.29880000000000001</v>
          </cell>
        </row>
        <row r="73">
          <cell r="A73">
            <v>0.2752</v>
          </cell>
          <cell r="B73">
            <v>0.73000000000000043</v>
          </cell>
          <cell r="C73">
            <v>0.29980000000000001</v>
          </cell>
        </row>
        <row r="74">
          <cell r="A74">
            <v>0.27979999999999999</v>
          </cell>
          <cell r="B74">
            <v>0.74000000000000044</v>
          </cell>
          <cell r="C74">
            <v>0.30080000000000001</v>
          </cell>
        </row>
        <row r="75">
          <cell r="A75">
            <v>0.28420000000000001</v>
          </cell>
          <cell r="B75">
            <v>0.75000000000000044</v>
          </cell>
          <cell r="C75">
            <v>0.30170000000000002</v>
          </cell>
        </row>
        <row r="76">
          <cell r="A76">
            <v>0.28860000000000002</v>
          </cell>
          <cell r="B76">
            <v>0.76000000000000045</v>
          </cell>
          <cell r="C76">
            <v>0.3024</v>
          </cell>
        </row>
        <row r="77">
          <cell r="A77">
            <v>0.2928</v>
          </cell>
          <cell r="B77">
            <v>0.77000000000000046</v>
          </cell>
          <cell r="C77">
            <v>0.30309999999999998</v>
          </cell>
        </row>
        <row r="78">
          <cell r="A78">
            <v>0.2969</v>
          </cell>
          <cell r="B78">
            <v>0.78000000000000047</v>
          </cell>
          <cell r="C78">
            <v>0.30359999999999998</v>
          </cell>
        </row>
        <row r="79">
          <cell r="A79">
            <v>0.3009</v>
          </cell>
          <cell r="B79">
            <v>0.79000000000000048</v>
          </cell>
          <cell r="C79">
            <v>0.30399999999999999</v>
          </cell>
        </row>
        <row r="80">
          <cell r="A80">
            <v>0.30470000000000003</v>
          </cell>
          <cell r="B80">
            <v>0.80000000000000049</v>
          </cell>
          <cell r="C80">
            <v>0.30420000000000003</v>
          </cell>
        </row>
        <row r="81">
          <cell r="A81">
            <v>0.30830000000000002</v>
          </cell>
          <cell r="B81">
            <v>0.8100000000000005</v>
          </cell>
          <cell r="C81">
            <v>0.30430000000000001</v>
          </cell>
        </row>
        <row r="82">
          <cell r="A82">
            <v>0.31180000000000002</v>
          </cell>
          <cell r="B82">
            <v>0.82000000000000051</v>
          </cell>
          <cell r="C82">
            <v>0.30430000000000001</v>
          </cell>
        </row>
        <row r="83">
          <cell r="A83">
            <v>0.31509999999999999</v>
          </cell>
          <cell r="B83">
            <v>0.83000000000000052</v>
          </cell>
          <cell r="C83">
            <v>0.30409999999999998</v>
          </cell>
        </row>
        <row r="84">
          <cell r="A84">
            <v>0.31830000000000003</v>
          </cell>
          <cell r="B84">
            <v>0.84000000000000052</v>
          </cell>
          <cell r="C84">
            <v>0.30380000000000001</v>
          </cell>
        </row>
        <row r="85">
          <cell r="A85">
            <v>0.32119999999999999</v>
          </cell>
          <cell r="B85">
            <v>0.85000000000000053</v>
          </cell>
          <cell r="C85">
            <v>0.30330000000000001</v>
          </cell>
        </row>
        <row r="86">
          <cell r="A86">
            <v>0.32390000000000002</v>
          </cell>
          <cell r="B86">
            <v>0.86000000000000054</v>
          </cell>
          <cell r="C86">
            <v>0.30259999999999998</v>
          </cell>
        </row>
        <row r="87">
          <cell r="A87">
            <v>0.32640000000000002</v>
          </cell>
          <cell r="B87">
            <v>0.87000000000000055</v>
          </cell>
          <cell r="C87">
            <v>0.30180000000000001</v>
          </cell>
        </row>
        <row r="88">
          <cell r="A88">
            <v>0.3286</v>
          </cell>
          <cell r="B88">
            <v>0.88000000000000056</v>
          </cell>
          <cell r="C88">
            <v>0.30070000000000002</v>
          </cell>
        </row>
        <row r="89">
          <cell r="A89">
            <v>0.33050000000000002</v>
          </cell>
          <cell r="B89">
            <v>0.89000000000000057</v>
          </cell>
          <cell r="C89">
            <v>0.29949999999999999</v>
          </cell>
        </row>
        <row r="90">
          <cell r="A90">
            <v>0.3322</v>
          </cell>
          <cell r="B90">
            <v>0.90000000000000058</v>
          </cell>
          <cell r="C90">
            <v>0.29799999999999999</v>
          </cell>
        </row>
        <row r="91">
          <cell r="A91">
            <v>0.33350000000000002</v>
          </cell>
          <cell r="B91">
            <v>0.91000000000000059</v>
          </cell>
          <cell r="C91">
            <v>0.29630000000000001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Recomp. revest. CBUQ"/>
      <sheetName val="T. BURACO"/>
      <sheetName val="correção"/>
      <sheetName val="LIMPEZA MF_SDAGUA"/>
      <sheetName val="TRANSPORTE"/>
      <sheetName val="MBUQ"/>
      <sheetName val="ISSQN"/>
      <sheetName val="Avanço Físico"/>
      <sheetName val="BOLETIM"/>
    </sheetNames>
    <sheetDataSet>
      <sheetData sheetId="0">
        <row r="6">
          <cell r="B6" t="str">
            <v>CGR ENGENHARIA LTDA.</v>
          </cell>
        </row>
      </sheetData>
      <sheetData sheetId="1"/>
      <sheetData sheetId="2">
        <row r="41">
          <cell r="F41">
            <v>23.643999999999998</v>
          </cell>
        </row>
      </sheetData>
      <sheetData sheetId="3">
        <row r="26">
          <cell r="I26">
            <v>8.4499999999999993</v>
          </cell>
        </row>
      </sheetData>
      <sheetData sheetId="4"/>
      <sheetData sheetId="5">
        <row r="17">
          <cell r="J17" t="e">
            <v>#REF!</v>
          </cell>
        </row>
      </sheetData>
      <sheetData sheetId="6">
        <row r="19">
          <cell r="E19" t="e">
            <v>#REF!</v>
          </cell>
        </row>
      </sheetData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D_NI_5"/>
      <sheetName val="Capa"/>
      <sheetName val="Plan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AUX."/>
      <sheetName val="Real"/>
      <sheetName val="Calendário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dez00"/>
      <sheetName val="DG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QuQuant"/>
      <sheetName val="Indices"/>
      <sheetName val="PATO_15"/>
      <sheetName val="RESUMO"/>
      <sheetName val="Equipamentos"/>
      <sheetName val="Anual"/>
      <sheetName val=""/>
      <sheetName val="1.6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Mão de Obra"/>
      <sheetName val="PLANILHA ATUALIZA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Recomp. revest. CBUQ"/>
      <sheetName val="T. BURACO"/>
      <sheetName val="correção"/>
      <sheetName val="LIMPEZA MF_SDAGUA"/>
      <sheetName val="TRANSPORTE"/>
      <sheetName val="MBUQ"/>
      <sheetName val="ISSQN"/>
      <sheetName val="Avanço Físico"/>
      <sheetName val="BOLETIM"/>
      <sheetName val="sid_ni_5"/>
      <sheetName val="Vínculo (2)"/>
    </sheetNames>
    <sheetDataSet>
      <sheetData sheetId="0">
        <row r="6">
          <cell r="B6" t="str">
            <v>CGR ENGENHARIA LTDA.</v>
          </cell>
        </row>
        <row r="18">
          <cell r="J18">
            <v>0</v>
          </cell>
        </row>
        <row r="20">
          <cell r="J20">
            <v>0</v>
          </cell>
        </row>
        <row r="35">
          <cell r="J35">
            <v>63.997</v>
          </cell>
        </row>
        <row r="38">
          <cell r="J38">
            <v>2344</v>
          </cell>
        </row>
        <row r="40">
          <cell r="J40">
            <v>193.1</v>
          </cell>
        </row>
        <row r="53">
          <cell r="J53">
            <v>10168.5</v>
          </cell>
        </row>
        <row r="83">
          <cell r="L83">
            <v>4.65E-2</v>
          </cell>
        </row>
        <row r="86">
          <cell r="L86">
            <v>5.7200000000000001E-2</v>
          </cell>
        </row>
        <row r="90">
          <cell r="L90">
            <v>3.0499999999999999E-2</v>
          </cell>
        </row>
        <row r="93">
          <cell r="L93">
            <v>5.0900000000000001E-2</v>
          </cell>
        </row>
        <row r="94">
          <cell r="L94">
            <v>0.28610000000000002</v>
          </cell>
        </row>
        <row r="98">
          <cell r="L98">
            <v>3.0499999999999999E-2</v>
          </cell>
        </row>
        <row r="102">
          <cell r="A102" t="str">
            <v>Superintendente Regional do MS/DNIT</v>
          </cell>
        </row>
        <row r="133">
          <cell r="B133" t="str">
            <v>BR - 262/MS</v>
          </cell>
        </row>
        <row r="135">
          <cell r="C135" t="str">
            <v>setembro/08</v>
          </cell>
        </row>
        <row r="136">
          <cell r="C136" t="str">
            <v>01/09/09 à  30/09/08</v>
          </cell>
        </row>
        <row r="138">
          <cell r="C138" t="str">
            <v>3.ª MED. PARCIAL</v>
          </cell>
        </row>
        <row r="144">
          <cell r="C144" t="str">
            <v xml:space="preserve"> em  30/10/08</v>
          </cell>
        </row>
      </sheetData>
      <sheetData sheetId="1"/>
      <sheetData sheetId="2">
        <row r="41">
          <cell r="F41">
            <v>23.643999999999998</v>
          </cell>
        </row>
      </sheetData>
      <sheetData sheetId="3">
        <row r="26">
          <cell r="I26">
            <v>8.4499999999999993</v>
          </cell>
          <cell r="K26">
            <v>1504.835</v>
          </cell>
        </row>
      </sheetData>
      <sheetData sheetId="4"/>
      <sheetData sheetId="5">
        <row r="17">
          <cell r="J17" t="e">
            <v>#REF!</v>
          </cell>
        </row>
        <row r="36">
          <cell r="J36">
            <v>10239.4</v>
          </cell>
        </row>
        <row r="38">
          <cell r="J38">
            <v>10239.4</v>
          </cell>
        </row>
        <row r="86">
          <cell r="J86" t="e">
            <v>#REF!</v>
          </cell>
        </row>
      </sheetData>
      <sheetData sheetId="6">
        <row r="19">
          <cell r="E19" t="e">
            <v>#REF!</v>
          </cell>
        </row>
      </sheetData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Recomp. revest. CBUQ"/>
      <sheetName val="T. BURACO"/>
      <sheetName val="correção"/>
      <sheetName val="LIMPEZA MF_SDAGUA"/>
      <sheetName val="TRANSPORTE"/>
      <sheetName val="MBUQ"/>
      <sheetName val="ISSQN"/>
      <sheetName val="Avanço Físico"/>
      <sheetName val="BOLETI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. MED. VERTICAL (2)"/>
      <sheetName val="Q. MED. VERTICAL (P)"/>
      <sheetName val="Q. MED. VERTICAL"/>
      <sheetName val="Q. MED. VERT"/>
      <sheetName val="Sinal_Vertical (A)"/>
      <sheetName val="Contrato_BR-163"/>
      <sheetName val="Med 21"/>
      <sheetName val="MED. P MUNIC"/>
      <sheetName val="CADASTRO"/>
      <sheetName val="DADOS"/>
      <sheetName val="ISSQN"/>
      <sheetName val="B_Desempenho"/>
      <sheetName val="Contrato"/>
      <sheetName val="Sinal_Horizontal"/>
      <sheetName val="Sinal_Vertical"/>
      <sheetName val="Sinal_Vertical (B)"/>
      <sheetName val="Tacha"/>
      <sheetName val="DEFENSAS"/>
      <sheetName val="PLACAS"/>
      <sheetName val="Espessura"/>
      <sheetName val="Retro_refletância"/>
      <sheetName val="Cálculo_Medição"/>
      <sheetName val="Medição"/>
      <sheetName val="Croqui"/>
      <sheetName val="Relatório de Compatibilidade"/>
      <sheetName val="original"/>
      <sheetName val="INDICES"/>
      <sheetName val="serviços"/>
      <sheetName val="orçamento"/>
      <sheetName val="fresagem de pista ago-98"/>
      <sheetName val="TPU-MARÇO_2002"/>
      <sheetName val="DESEMP AN"/>
      <sheetName val="LISTAS - PLANILHA OCUL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">
          <cell r="C2" t="str">
            <v>SITRAN - Sinalização de Trânsito Industrial Ltda</v>
          </cell>
        </row>
        <row r="3">
          <cell r="C3" t="str">
            <v>TT-141/2006-00</v>
          </cell>
        </row>
        <row r="9">
          <cell r="C9" t="str">
            <v>DIV. SP/MS - DIV. BR-BOLÍVIA</v>
          </cell>
        </row>
        <row r="11">
          <cell r="C11" t="str">
            <v>DIV.SP/MS - ENTR. BR-163 ANEL ROD. CAMPO GRANDE</v>
          </cell>
        </row>
        <row r="13">
          <cell r="C13" t="str">
            <v>km 0 ao km 4,1 e km 11,6 ao km 175,0</v>
          </cell>
        </row>
        <row r="16">
          <cell r="C16" t="str">
            <v>167,500 Km</v>
          </cell>
        </row>
        <row r="21">
          <cell r="C21" t="str">
            <v>21ª MEDIÇÃO PARCIAL</v>
          </cell>
        </row>
        <row r="22">
          <cell r="C22" t="str">
            <v>01/06 à 30/06/2008</v>
          </cell>
        </row>
        <row r="23">
          <cell r="C23">
            <v>39622</v>
          </cell>
        </row>
        <row r="25">
          <cell r="C25">
            <v>39453</v>
          </cell>
        </row>
        <row r="29">
          <cell r="C29">
            <v>39453</v>
          </cell>
        </row>
        <row r="31">
          <cell r="C31" t="str">
            <v>Três Lagoas - MS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Cópia"/>
      <sheetName val="09-07"/>
      <sheetName val="10-07"/>
      <sheetName val="11-07"/>
      <sheetName val="12-07"/>
      <sheetName val="Não Programado"/>
      <sheetName val="Indevidas"/>
      <sheetName val="Cópia 2"/>
      <sheetName val="Resumo das Indire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Resumo do Custo Direto CP1"/>
    </sheetNames>
    <sheetDataSet>
      <sheetData sheetId="0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EMP AN"/>
      <sheetName val="DESEMP COM NE"/>
      <sheetName val="DESEMP COM SE"/>
      <sheetName val="DESEMP COM SL"/>
      <sheetName val="DESEMP COM TC"/>
      <sheetName val="DADOS"/>
      <sheetName val="Contratações"/>
      <sheetName val="PROP ELAB GANH"/>
      <sheetName val="PARETOS"/>
      <sheetName val="FAIXA PROPOSTAS"/>
      <sheetName val="DER janeiro98"/>
      <sheetName val="REAJUSTE"/>
      <sheetName val="BDPROP"/>
      <sheetName val="Projeções BRGAAP"/>
      <sheetName val="Preços_BSTC"/>
      <sheetName val="#REF"/>
    </sheetNames>
    <sheetDataSet>
      <sheetData sheetId="0" refreshError="1">
        <row r="36">
          <cell r="B36" t="str">
            <v>CLIENTE</v>
          </cell>
          <cell r="C36" t="str">
            <v>AN</v>
          </cell>
          <cell r="D36" t="str">
            <v>PROJETO</v>
          </cell>
          <cell r="H36" t="str">
            <v>VALOR</v>
          </cell>
        </row>
        <row r="37">
          <cell r="B37" t="str">
            <v xml:space="preserve"> CBTU</v>
          </cell>
          <cell r="C37" t="str">
            <v>NE</v>
          </cell>
          <cell r="D37" t="str">
            <v xml:space="preserve"> Infraestrutura do Metrô de Recife</v>
          </cell>
          <cell r="H37">
            <v>2032000</v>
          </cell>
        </row>
        <row r="38">
          <cell r="B38" t="str">
            <v xml:space="preserve"> CFN</v>
          </cell>
          <cell r="C38" t="str">
            <v>NE</v>
          </cell>
          <cell r="D38" t="str">
            <v xml:space="preserve"> Recuperação da Malha Ferroviária de Recife</v>
          </cell>
          <cell r="H38">
            <v>2587850</v>
          </cell>
        </row>
        <row r="39">
          <cell r="B39" t="str">
            <v xml:space="preserve"> CODEVASF</v>
          </cell>
          <cell r="C39" t="str">
            <v>NE</v>
          </cell>
          <cell r="D39" t="str">
            <v xml:space="preserve"> Obras Civis da Barragem de Poço Magro</v>
          </cell>
          <cell r="H39">
            <v>3563550</v>
          </cell>
        </row>
        <row r="40">
          <cell r="B40" t="str">
            <v xml:space="preserve"> CVRD</v>
          </cell>
          <cell r="C40" t="str">
            <v>NE</v>
          </cell>
          <cell r="D40" t="str">
            <v xml:space="preserve"> Terraplenagem e Drenagem dos Pátios A, B, C, D e F</v>
          </cell>
          <cell r="H40">
            <v>7004110</v>
          </cell>
        </row>
        <row r="41">
          <cell r="B41" t="str">
            <v xml:space="preserve"> DERBA</v>
          </cell>
          <cell r="C41" t="str">
            <v>NE</v>
          </cell>
          <cell r="D41" t="str">
            <v xml:space="preserve"> Rodovia BA-891 - Lote 2</v>
          </cell>
          <cell r="H41">
            <v>7247880</v>
          </cell>
        </row>
        <row r="42">
          <cell r="B42" t="str">
            <v xml:space="preserve"> DERBA</v>
          </cell>
          <cell r="C42" t="str">
            <v>NE</v>
          </cell>
          <cell r="D42" t="str">
            <v xml:space="preserve"> Rodovia BA-549 - Lote 2</v>
          </cell>
          <cell r="H42">
            <v>3900000</v>
          </cell>
        </row>
        <row r="43">
          <cell r="B43" t="str">
            <v xml:space="preserve"> DERBA</v>
          </cell>
          <cell r="C43" t="str">
            <v>NE</v>
          </cell>
          <cell r="D43" t="str">
            <v xml:space="preserve"> Rodovia BA-549 - Lote 1</v>
          </cell>
          <cell r="H43">
            <v>5934530</v>
          </cell>
        </row>
        <row r="44">
          <cell r="B44" t="str">
            <v xml:space="preserve"> DERBA</v>
          </cell>
          <cell r="C44" t="str">
            <v>NE</v>
          </cell>
          <cell r="D44" t="str">
            <v xml:space="preserve"> Rodovia BA-891 - Lote 1</v>
          </cell>
          <cell r="H44">
            <v>6603310</v>
          </cell>
        </row>
        <row r="45">
          <cell r="B45" t="str">
            <v xml:space="preserve"> DER-MA</v>
          </cell>
          <cell r="C45" t="str">
            <v>NE</v>
          </cell>
          <cell r="D45" t="str">
            <v xml:space="preserve"> MA-206 - Entroncamento BR-316/Vila Piritina - Caratupera</v>
          </cell>
          <cell r="H45">
            <v>5925820</v>
          </cell>
        </row>
        <row r="46">
          <cell r="B46" t="str">
            <v xml:space="preserve"> DNER</v>
          </cell>
          <cell r="C46" t="str">
            <v>NE</v>
          </cell>
          <cell r="D46" t="str">
            <v xml:space="preserve"> Projeto CREMA GO-01</v>
          </cell>
          <cell r="H46">
            <v>4929518.75</v>
          </cell>
        </row>
        <row r="47">
          <cell r="B47" t="str">
            <v xml:space="preserve"> EMBASA</v>
          </cell>
          <cell r="C47" t="str">
            <v>NE</v>
          </cell>
          <cell r="D47" t="str">
            <v xml:space="preserve"> Bacia do Alto Pituaçu</v>
          </cell>
          <cell r="H47">
            <v>10345540</v>
          </cell>
        </row>
        <row r="48">
          <cell r="B48" t="str">
            <v xml:space="preserve"> INFRAERO</v>
          </cell>
          <cell r="C48" t="str">
            <v>NE</v>
          </cell>
          <cell r="D48" t="str">
            <v xml:space="preserve"> Ampliação da Pista de Pouso do Aeroporto de Natal</v>
          </cell>
          <cell r="H48">
            <v>4154290</v>
          </cell>
        </row>
        <row r="49">
          <cell r="B49" t="str">
            <v xml:space="preserve"> INFRAERO/GEP</v>
          </cell>
          <cell r="C49" t="str">
            <v>NE</v>
          </cell>
          <cell r="D49" t="str">
            <v xml:space="preserve"> Pré-qualificação do Aeroporto de Recife</v>
          </cell>
          <cell r="H49">
            <v>0</v>
          </cell>
        </row>
        <row r="50">
          <cell r="B50" t="str">
            <v xml:space="preserve"> VALEC</v>
          </cell>
          <cell r="C50" t="str">
            <v>NE</v>
          </cell>
          <cell r="D50" t="str">
            <v xml:space="preserve"> Obras Ferroviárias entre Ribeirão Mosquito e Rio Campo Alegre</v>
          </cell>
          <cell r="H50">
            <v>8930340</v>
          </cell>
        </row>
        <row r="51">
          <cell r="B51" t="str">
            <v xml:space="preserve"> VALEC</v>
          </cell>
          <cell r="C51" t="str">
            <v>NE</v>
          </cell>
          <cell r="D51" t="str">
            <v xml:space="preserve"> Infraestrutura Ferroviária entre Senador Canedo a Porangatú</v>
          </cell>
          <cell r="H51">
            <v>4846340</v>
          </cell>
        </row>
        <row r="52">
          <cell r="B52" t="str">
            <v xml:space="preserve"> BEPREM</v>
          </cell>
          <cell r="C52" t="str">
            <v>SE</v>
          </cell>
          <cell r="D52" t="str">
            <v xml:space="preserve"> Lagoa Acqua Park</v>
          </cell>
          <cell r="H52">
            <v>1114290</v>
          </cell>
        </row>
        <row r="53">
          <cell r="B53" t="str">
            <v xml:space="preserve"> CMM</v>
          </cell>
          <cell r="C53" t="str">
            <v>SE</v>
          </cell>
          <cell r="D53" t="str">
            <v xml:space="preserve"> Construção da Fábrica em Três Marias</v>
          </cell>
          <cell r="H53">
            <v>4055030</v>
          </cell>
        </row>
        <row r="54">
          <cell r="B54" t="str">
            <v xml:space="preserve"> COPEBRÁS</v>
          </cell>
          <cell r="C54" t="str">
            <v>SE</v>
          </cell>
          <cell r="D54" t="str">
            <v xml:space="preserve"> Unidade de Fertilizantes de Catalão</v>
          </cell>
          <cell r="H54">
            <v>14182980</v>
          </cell>
        </row>
        <row r="55">
          <cell r="B55" t="str">
            <v xml:space="preserve"> DER-ES</v>
          </cell>
          <cell r="C55" t="str">
            <v>SE</v>
          </cell>
          <cell r="D55" t="str">
            <v xml:space="preserve"> Variante Ferroviária Flexal-Viana</v>
          </cell>
          <cell r="H55">
            <v>16967850</v>
          </cell>
        </row>
        <row r="56">
          <cell r="B56" t="str">
            <v xml:space="preserve"> DER-MG</v>
          </cell>
          <cell r="C56" t="str">
            <v>SE</v>
          </cell>
          <cell r="D56" t="str">
            <v xml:space="preserve"> Contorno Rodoviário de Lavras</v>
          </cell>
          <cell r="H56">
            <v>4524930</v>
          </cell>
        </row>
        <row r="57">
          <cell r="B57" t="str">
            <v xml:space="preserve"> DER-MG</v>
          </cell>
          <cell r="C57" t="str">
            <v>SE</v>
          </cell>
          <cell r="D57" t="str">
            <v xml:space="preserve"> BR-356 - Ervália / Muriaé</v>
          </cell>
          <cell r="H57">
            <v>5111850</v>
          </cell>
        </row>
        <row r="58">
          <cell r="B58" t="str">
            <v xml:space="preserve"> DNER</v>
          </cell>
          <cell r="C58" t="str">
            <v>SE</v>
          </cell>
          <cell r="D58" t="str">
            <v xml:space="preserve"> Variante da Região do Viaduto Vila Rica</v>
          </cell>
          <cell r="H58">
            <v>8701970</v>
          </cell>
        </row>
        <row r="59">
          <cell r="B59" t="str">
            <v xml:space="preserve"> DNER</v>
          </cell>
          <cell r="C59" t="str">
            <v>SE</v>
          </cell>
          <cell r="D59" t="str">
            <v xml:space="preserve"> Projeto CREMA - BR-040 - MG</v>
          </cell>
          <cell r="H59">
            <v>9092731.25</v>
          </cell>
        </row>
        <row r="60">
          <cell r="B60" t="str">
            <v xml:space="preserve"> Ferteco</v>
          </cell>
          <cell r="C60" t="str">
            <v>SE</v>
          </cell>
          <cell r="D60" t="str">
            <v xml:space="preserve"> Ramal Ferroviário do Córrego do Feijão</v>
          </cell>
          <cell r="H60">
            <v>7863476.8553814301</v>
          </cell>
        </row>
        <row r="61">
          <cell r="B61" t="str">
            <v xml:space="preserve"> PM Juizde Fora</v>
          </cell>
          <cell r="C61" t="str">
            <v>SE</v>
          </cell>
          <cell r="D61" t="str">
            <v xml:space="preserve"> Infra e Superestrutura Ferroviária - Lote 2</v>
          </cell>
          <cell r="H61">
            <v>25573420</v>
          </cell>
        </row>
        <row r="62">
          <cell r="B62" t="str">
            <v xml:space="preserve"> PM Juizde Fora</v>
          </cell>
          <cell r="C62" t="str">
            <v>SE</v>
          </cell>
          <cell r="D62" t="str">
            <v xml:space="preserve"> Infra e Superestrutura Ferroviária - Lote 1</v>
          </cell>
          <cell r="H62">
            <v>17782500</v>
          </cell>
        </row>
        <row r="63">
          <cell r="B63" t="str">
            <v xml:space="preserve"> PM Juizde Fora</v>
          </cell>
          <cell r="C63" t="str">
            <v>SE</v>
          </cell>
          <cell r="D63" t="str">
            <v xml:space="preserve"> Infra e Superestrutura Ferroviária - Lote 3</v>
          </cell>
          <cell r="H63">
            <v>24874450</v>
          </cell>
        </row>
        <row r="64">
          <cell r="B64" t="str">
            <v xml:space="preserve"> ABB</v>
          </cell>
          <cell r="C64" t="str">
            <v>SL</v>
          </cell>
          <cell r="D64" t="str">
            <v xml:space="preserve"> Subestação Transformadora de Energia - GARABÍ II</v>
          </cell>
          <cell r="H64">
            <v>6080923</v>
          </cell>
        </row>
        <row r="65">
          <cell r="B65" t="str">
            <v xml:space="preserve"> CISA</v>
          </cell>
          <cell r="C65" t="str">
            <v>SL</v>
          </cell>
          <cell r="D65" t="str">
            <v xml:space="preserve"> Edificações Administrativas e Fundações para Equipamentos</v>
          </cell>
          <cell r="H65">
            <v>5139490</v>
          </cell>
        </row>
        <row r="66">
          <cell r="B66" t="str">
            <v xml:space="preserve"> DAER</v>
          </cell>
          <cell r="C66" t="str">
            <v>SL</v>
          </cell>
          <cell r="D66" t="str">
            <v xml:space="preserve"> Pré-qualificação do Projeto CREMA - RS</v>
          </cell>
          <cell r="H66">
            <v>0</v>
          </cell>
        </row>
        <row r="67">
          <cell r="B67" t="str">
            <v xml:space="preserve"> DAER</v>
          </cell>
          <cell r="C67" t="str">
            <v>SL</v>
          </cell>
          <cell r="D67" t="str">
            <v xml:space="preserve"> RS-377 - Santa Tecla / Jóia</v>
          </cell>
          <cell r="H67">
            <v>6635212</v>
          </cell>
        </row>
        <row r="68">
          <cell r="B68" t="str">
            <v xml:space="preserve"> DAER</v>
          </cell>
          <cell r="C68" t="str">
            <v>SL</v>
          </cell>
          <cell r="D68" t="str">
            <v xml:space="preserve"> RS-377 - Manoel Viana</v>
          </cell>
          <cell r="H68">
            <v>6372469</v>
          </cell>
        </row>
        <row r="69">
          <cell r="B69" t="str">
            <v xml:space="preserve"> DNER</v>
          </cell>
          <cell r="C69" t="str">
            <v>SL</v>
          </cell>
          <cell r="D69" t="str">
            <v xml:space="preserve"> Contorno de Santa Rosa</v>
          </cell>
          <cell r="H69">
            <v>3812839.0243902439</v>
          </cell>
        </row>
        <row r="70">
          <cell r="B70" t="str">
            <v xml:space="preserve"> INFRAERO</v>
          </cell>
          <cell r="C70" t="str">
            <v>SL</v>
          </cell>
          <cell r="D70" t="str">
            <v xml:space="preserve"> Infraestrutura do Aeroporto de Viracopos</v>
          </cell>
          <cell r="H70">
            <v>9053610</v>
          </cell>
        </row>
        <row r="71">
          <cell r="B71" t="str">
            <v xml:space="preserve"> Petrobrás</v>
          </cell>
          <cell r="C71" t="str">
            <v>SL</v>
          </cell>
          <cell r="D71" t="str">
            <v xml:space="preserve"> Cabos de Fibra Óptica entre Biguaçu e Canoas-Lote V</v>
          </cell>
          <cell r="H71">
            <v>11704301</v>
          </cell>
        </row>
        <row r="72">
          <cell r="B72" t="str">
            <v xml:space="preserve"> Petrobrás</v>
          </cell>
          <cell r="C72" t="str">
            <v>SL</v>
          </cell>
          <cell r="D72" t="str">
            <v xml:space="preserve"> Cabos de Fibra Óptica entre Paulínea e Araucária-Lote III</v>
          </cell>
          <cell r="H72">
            <v>10929025</v>
          </cell>
        </row>
        <row r="73">
          <cell r="B73" t="str">
            <v xml:space="preserve"> Petrobrás</v>
          </cell>
          <cell r="C73" t="str">
            <v>SL</v>
          </cell>
          <cell r="D73" t="str">
            <v xml:space="preserve"> Cabos de Fibra Óptica entre Biguaçu e Joinvile-Lotes IV e IVA</v>
          </cell>
          <cell r="H73">
            <v>10648084</v>
          </cell>
        </row>
        <row r="74">
          <cell r="B74" t="str">
            <v xml:space="preserve"> Placas do PR</v>
          </cell>
          <cell r="C74" t="str">
            <v>SL</v>
          </cell>
          <cell r="D74" t="str">
            <v xml:space="preserve"> Infraestrutura Industrial e Obras Complementares</v>
          </cell>
          <cell r="H74">
            <v>4056000</v>
          </cell>
        </row>
        <row r="75">
          <cell r="B75" t="str">
            <v xml:space="preserve"> PM Florianópolis</v>
          </cell>
          <cell r="C75" t="str">
            <v>SL</v>
          </cell>
          <cell r="D75" t="str">
            <v xml:space="preserve"> Complexo Viário Rita Maria</v>
          </cell>
          <cell r="H75">
            <v>1974795</v>
          </cell>
        </row>
        <row r="76">
          <cell r="B76" t="str">
            <v xml:space="preserve"> RODONORTE</v>
          </cell>
          <cell r="C76" t="str">
            <v>SL</v>
          </cell>
          <cell r="D76" t="str">
            <v xml:space="preserve"> BR-376- Trecho Mauá da Serra/Serra do Cadeado</v>
          </cell>
          <cell r="H76">
            <v>1690140</v>
          </cell>
        </row>
        <row r="77">
          <cell r="B77" t="str">
            <v xml:space="preserve"> BARRAMAR</v>
          </cell>
          <cell r="C77" t="str">
            <v>TC</v>
          </cell>
          <cell r="D77" t="str">
            <v xml:space="preserve"> Rede de Dutos entre o Rio de Janeiro e Taubaté</v>
          </cell>
          <cell r="H77">
            <v>5875551.7596062673</v>
          </cell>
        </row>
        <row r="78">
          <cell r="B78" t="str">
            <v xml:space="preserve"> TELEMAR</v>
          </cell>
          <cell r="C78" t="str">
            <v>TC</v>
          </cell>
          <cell r="D78" t="str">
            <v xml:space="preserve"> Rota Óptica Estreito / Balsas - MA</v>
          </cell>
          <cell r="H78">
            <v>1851890</v>
          </cell>
        </row>
        <row r="79">
          <cell r="B79" t="str">
            <v xml:space="preserve"> TELEMAR - BA</v>
          </cell>
          <cell r="C79" t="str">
            <v>TC</v>
          </cell>
          <cell r="D79" t="str">
            <v xml:space="preserve"> Instalação e Manutenção da Rede de Acesso da BA e SE-Lote 2</v>
          </cell>
          <cell r="H79">
            <v>7917790</v>
          </cell>
        </row>
        <row r="80">
          <cell r="B80" t="str">
            <v xml:space="preserve"> TELEMAR - BA</v>
          </cell>
          <cell r="C80" t="str">
            <v>TC</v>
          </cell>
          <cell r="D80" t="str">
            <v xml:space="preserve"> Instalação e Manutenção da Rede de Acesso da BA e SE-Lote 1</v>
          </cell>
          <cell r="H80">
            <v>8961680</v>
          </cell>
        </row>
        <row r="81">
          <cell r="B81" t="str">
            <v xml:space="preserve"> TELEMAR - BA</v>
          </cell>
          <cell r="C81" t="str">
            <v>TC</v>
          </cell>
          <cell r="D81" t="str">
            <v xml:space="preserve"> Instalação e Manutenção da Rede de Acesso da BA e SE-Lote 9</v>
          </cell>
          <cell r="H81">
            <v>6882620</v>
          </cell>
        </row>
        <row r="82">
          <cell r="B82" t="str">
            <v xml:space="preserve"> TELEMAR - BA</v>
          </cell>
          <cell r="C82" t="str">
            <v>TC</v>
          </cell>
          <cell r="D82" t="str">
            <v xml:space="preserve"> Instalação e Manutenção da Rede de Acesso da BA e SE-Lote 3</v>
          </cell>
          <cell r="H82">
            <v>7947320</v>
          </cell>
        </row>
        <row r="83">
          <cell r="B83" t="str">
            <v xml:space="preserve"> TELEMAR - BA</v>
          </cell>
          <cell r="C83" t="str">
            <v>TC</v>
          </cell>
          <cell r="D83" t="str">
            <v xml:space="preserve"> Instalação e Manutenção da Rede de Acesso da BA e SE-Lote 4</v>
          </cell>
          <cell r="H83">
            <v>8552310</v>
          </cell>
        </row>
        <row r="84">
          <cell r="B84" t="str">
            <v xml:space="preserve"> TELEMAR - BA</v>
          </cell>
          <cell r="C84" t="str">
            <v>TC</v>
          </cell>
          <cell r="D84" t="str">
            <v xml:space="preserve"> Instalação e Manutenção da Rede de Acesso da BA e SE-Lote 5</v>
          </cell>
          <cell r="H84">
            <v>10201150</v>
          </cell>
        </row>
        <row r="85">
          <cell r="B85" t="str">
            <v xml:space="preserve"> TELEMAR-RJ</v>
          </cell>
          <cell r="C85" t="str">
            <v>TC</v>
          </cell>
          <cell r="D85" t="str">
            <v xml:space="preserve"> VAPT-RJ-Instalação e Manutenção de Telefones Públicos</v>
          </cell>
          <cell r="H85">
            <v>5201180</v>
          </cell>
        </row>
        <row r="86">
          <cell r="B86" t="str">
            <v xml:space="preserve"> TELEMAR-RJ</v>
          </cell>
          <cell r="C86" t="str">
            <v>TC</v>
          </cell>
          <cell r="D86" t="str">
            <v xml:space="preserve"> Instalação e Manutenção de Telefones Públicos</v>
          </cell>
          <cell r="H86">
            <v>563920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ANO</v>
          </cell>
          <cell r="B1" t="str">
            <v>AN</v>
          </cell>
          <cell r="C1" t="str">
            <v>RESP</v>
          </cell>
          <cell r="D1" t="str">
            <v>SETOR</v>
          </cell>
          <cell r="E1" t="str">
            <v>ÁREA</v>
          </cell>
          <cell r="F1" t="str">
            <v>CLIENTE</v>
          </cell>
          <cell r="G1" t="str">
            <v>PROJETO</v>
          </cell>
          <cell r="H1" t="str">
            <v>VALOR</v>
          </cell>
          <cell r="I1" t="str">
            <v>STATUS</v>
          </cell>
          <cell r="J1" t="str">
            <v>ENTREGA</v>
          </cell>
          <cell r="K1" t="str">
            <v>POS_AG</v>
          </cell>
          <cell r="L1" t="str">
            <v>CONTR</v>
          </cell>
          <cell r="M1" t="str">
            <v>OBSERVAÇÃO</v>
          </cell>
        </row>
        <row r="2">
          <cell r="A2">
            <v>1993</v>
          </cell>
          <cell r="B2" t="str">
            <v>NE</v>
          </cell>
          <cell r="C2" t="str">
            <v>-</v>
          </cell>
          <cell r="D2" t="str">
            <v>SPB</v>
          </cell>
          <cell r="E2" t="str">
            <v>DIV</v>
          </cell>
          <cell r="F2" t="str">
            <v>TELEBRASÍLIA</v>
          </cell>
          <cell r="G2" t="str">
            <v>Estação Telefônica Centro-Norte-Brasília</v>
          </cell>
          <cell r="H2">
            <v>21558432</v>
          </cell>
          <cell r="J2">
            <v>34090</v>
          </cell>
          <cell r="K2">
            <v>24</v>
          </cell>
          <cell r="L2">
            <v>0</v>
          </cell>
          <cell r="M2" t="str">
            <v>24º Lugar</v>
          </cell>
        </row>
        <row r="3">
          <cell r="A3">
            <v>1993</v>
          </cell>
          <cell r="B3" t="str">
            <v>NE</v>
          </cell>
          <cell r="C3" t="str">
            <v>-</v>
          </cell>
          <cell r="D3" t="str">
            <v>SPB</v>
          </cell>
          <cell r="E3" t="str">
            <v>SAN</v>
          </cell>
          <cell r="F3" t="str">
            <v>COMPESA</v>
          </cell>
          <cell r="G3" t="str">
            <v>Esgoto Sanitário da Bacia de Brasília Teimosa</v>
          </cell>
          <cell r="H3">
            <v>3486757</v>
          </cell>
          <cell r="J3">
            <v>34090</v>
          </cell>
          <cell r="K3" t="str">
            <v>-</v>
          </cell>
          <cell r="L3">
            <v>0</v>
          </cell>
          <cell r="M3" t="str">
            <v>Perdemos no Sorteio</v>
          </cell>
        </row>
        <row r="4">
          <cell r="A4">
            <v>1993</v>
          </cell>
          <cell r="B4" t="str">
            <v>NE</v>
          </cell>
          <cell r="C4" t="str">
            <v>-</v>
          </cell>
          <cell r="D4" t="str">
            <v>SPB</v>
          </cell>
          <cell r="E4" t="str">
            <v>HAB</v>
          </cell>
          <cell r="F4" t="str">
            <v>CVRD</v>
          </cell>
          <cell r="G4" t="str">
            <v>Emp. Habitacional - Chácara do Lua - 1º Alt.</v>
          </cell>
          <cell r="H4">
            <v>844844</v>
          </cell>
          <cell r="J4">
            <v>34121</v>
          </cell>
          <cell r="K4">
            <v>3</v>
          </cell>
          <cell r="L4">
            <v>0</v>
          </cell>
          <cell r="M4" t="str">
            <v>3º Lugar</v>
          </cell>
        </row>
        <row r="5">
          <cell r="A5">
            <v>1993</v>
          </cell>
          <cell r="B5" t="str">
            <v>NE</v>
          </cell>
          <cell r="C5" t="str">
            <v>-</v>
          </cell>
          <cell r="D5" t="str">
            <v>SPB</v>
          </cell>
          <cell r="E5" t="str">
            <v>HAB</v>
          </cell>
          <cell r="F5" t="str">
            <v>CVRD</v>
          </cell>
          <cell r="G5" t="str">
            <v>Emp. Habitacional - Chácara do Sol - 1º Alt.</v>
          </cell>
          <cell r="H5">
            <v>1067753</v>
          </cell>
          <cell r="J5">
            <v>34121</v>
          </cell>
          <cell r="K5">
            <v>3</v>
          </cell>
          <cell r="L5">
            <v>0</v>
          </cell>
          <cell r="M5" t="str">
            <v>3º Lugar</v>
          </cell>
        </row>
        <row r="6">
          <cell r="A6">
            <v>1993</v>
          </cell>
          <cell r="B6" t="str">
            <v>NE</v>
          </cell>
          <cell r="C6" t="str">
            <v>-</v>
          </cell>
          <cell r="D6" t="str">
            <v>SPB</v>
          </cell>
          <cell r="E6" t="str">
            <v>HAB</v>
          </cell>
          <cell r="F6" t="str">
            <v>CVRD</v>
          </cell>
          <cell r="G6" t="str">
            <v>Emp. Habitacional - Chácara do Sol - 2º Alt.</v>
          </cell>
          <cell r="H6">
            <v>944788</v>
          </cell>
          <cell r="J6">
            <v>34121</v>
          </cell>
          <cell r="K6" t="str">
            <v>-</v>
          </cell>
          <cell r="L6">
            <v>0</v>
          </cell>
          <cell r="M6" t="str">
            <v>1º Lugar</v>
          </cell>
        </row>
        <row r="7">
          <cell r="A7">
            <v>1993</v>
          </cell>
          <cell r="B7" t="str">
            <v>NE</v>
          </cell>
          <cell r="C7" t="str">
            <v>-</v>
          </cell>
          <cell r="D7" t="str">
            <v>SPB</v>
          </cell>
          <cell r="E7" t="str">
            <v>HAB</v>
          </cell>
          <cell r="F7" t="str">
            <v>CVRD</v>
          </cell>
          <cell r="G7" t="str">
            <v>Emp. Habitacional - Chácara do Lua - 2º Alt.</v>
          </cell>
          <cell r="H7">
            <v>777513</v>
          </cell>
          <cell r="J7">
            <v>34121</v>
          </cell>
          <cell r="K7" t="str">
            <v>-</v>
          </cell>
          <cell r="L7">
            <v>0</v>
          </cell>
          <cell r="M7" t="str">
            <v>1º Lugar</v>
          </cell>
        </row>
        <row r="8">
          <cell r="A8">
            <v>1993</v>
          </cell>
          <cell r="B8" t="str">
            <v>NE</v>
          </cell>
          <cell r="C8" t="str">
            <v>-</v>
          </cell>
          <cell r="D8" t="str">
            <v>PUB</v>
          </cell>
          <cell r="E8" t="str">
            <v>ROD</v>
          </cell>
          <cell r="F8" t="str">
            <v>DER-MA</v>
          </cell>
          <cell r="G8" t="str">
            <v>MA-201-COHAB/Maiobão</v>
          </cell>
          <cell r="H8">
            <v>3918794</v>
          </cell>
          <cell r="J8">
            <v>34121</v>
          </cell>
          <cell r="K8">
            <v>2</v>
          </cell>
          <cell r="L8">
            <v>0</v>
          </cell>
          <cell r="M8" t="str">
            <v>2º Lugar</v>
          </cell>
        </row>
        <row r="9">
          <cell r="A9">
            <v>1993</v>
          </cell>
          <cell r="B9" t="str">
            <v>NE</v>
          </cell>
          <cell r="C9" t="str">
            <v>-</v>
          </cell>
          <cell r="D9" t="str">
            <v>PUB</v>
          </cell>
          <cell r="E9" t="str">
            <v>ROD</v>
          </cell>
          <cell r="F9" t="str">
            <v>DER-MA</v>
          </cell>
          <cell r="G9" t="str">
            <v>MA-201-Maiobão/São José do Ribamar</v>
          </cell>
          <cell r="H9">
            <v>2784735</v>
          </cell>
          <cell r="J9">
            <v>34121</v>
          </cell>
          <cell r="K9" t="str">
            <v>-</v>
          </cell>
          <cell r="L9">
            <v>0</v>
          </cell>
          <cell r="M9" t="str">
            <v>1º Lugar</v>
          </cell>
        </row>
        <row r="10">
          <cell r="A10">
            <v>1993</v>
          </cell>
          <cell r="B10" t="str">
            <v>NE</v>
          </cell>
          <cell r="C10" t="str">
            <v>-</v>
          </cell>
          <cell r="D10" t="str">
            <v>SPB</v>
          </cell>
          <cell r="E10" t="str">
            <v>SAN</v>
          </cell>
          <cell r="F10" t="str">
            <v>CASAL</v>
          </cell>
          <cell r="G10" t="str">
            <v>Coletor Lagunar de Esgotos de Maceió</v>
          </cell>
          <cell r="H10">
            <v>24140891</v>
          </cell>
          <cell r="J10">
            <v>34151</v>
          </cell>
          <cell r="K10" t="str">
            <v>-</v>
          </cell>
          <cell r="L10">
            <v>0</v>
          </cell>
          <cell r="M10" t="str">
            <v>1º Lugar</v>
          </cell>
        </row>
        <row r="11">
          <cell r="A11">
            <v>1993</v>
          </cell>
          <cell r="B11" t="str">
            <v>NE</v>
          </cell>
          <cell r="C11" t="str">
            <v>-</v>
          </cell>
          <cell r="D11" t="str">
            <v>PUB</v>
          </cell>
          <cell r="E11" t="str">
            <v>ROD</v>
          </cell>
          <cell r="F11" t="str">
            <v>DER-PB</v>
          </cell>
          <cell r="G11" t="str">
            <v>Rodovia PB-359</v>
          </cell>
          <cell r="H11">
            <v>5008309</v>
          </cell>
          <cell r="J11">
            <v>34182</v>
          </cell>
          <cell r="K11">
            <v>1</v>
          </cell>
          <cell r="L11">
            <v>1</v>
          </cell>
          <cell r="M11" t="str">
            <v>1º Lugar</v>
          </cell>
        </row>
        <row r="12">
          <cell r="A12">
            <v>1993</v>
          </cell>
          <cell r="B12" t="str">
            <v>NE</v>
          </cell>
          <cell r="C12" t="str">
            <v>-</v>
          </cell>
          <cell r="D12" t="str">
            <v>PUB</v>
          </cell>
          <cell r="E12" t="str">
            <v>ROD</v>
          </cell>
          <cell r="F12" t="str">
            <v>DER-MA</v>
          </cell>
          <cell r="G12" t="str">
            <v>MA-006-Babilônia/Tarso Fragoso</v>
          </cell>
          <cell r="H12">
            <v>5000000</v>
          </cell>
          <cell r="J12">
            <v>34213</v>
          </cell>
          <cell r="K12">
            <v>4</v>
          </cell>
          <cell r="L12">
            <v>0</v>
          </cell>
          <cell r="M12" t="str">
            <v>4º Lugar</v>
          </cell>
        </row>
        <row r="13">
          <cell r="A13">
            <v>1993</v>
          </cell>
          <cell r="B13" t="str">
            <v>NE</v>
          </cell>
          <cell r="C13" t="str">
            <v>-</v>
          </cell>
          <cell r="D13" t="str">
            <v>PUB</v>
          </cell>
          <cell r="E13" t="str">
            <v>ROD</v>
          </cell>
          <cell r="F13" t="str">
            <v>DER-MA</v>
          </cell>
          <cell r="G13" t="str">
            <v>MA-006-Balsas/Babilônia</v>
          </cell>
          <cell r="H13">
            <v>5138326</v>
          </cell>
          <cell r="J13">
            <v>34213</v>
          </cell>
          <cell r="K13">
            <v>3</v>
          </cell>
          <cell r="L13">
            <v>0</v>
          </cell>
          <cell r="M13" t="str">
            <v>3º Lugar</v>
          </cell>
        </row>
        <row r="14">
          <cell r="A14">
            <v>1993</v>
          </cell>
          <cell r="B14" t="str">
            <v>NE</v>
          </cell>
          <cell r="C14" t="str">
            <v>-</v>
          </cell>
          <cell r="D14" t="str">
            <v>PUB</v>
          </cell>
          <cell r="E14" t="str">
            <v>ROD</v>
          </cell>
          <cell r="F14" t="str">
            <v>DER-MA</v>
          </cell>
          <cell r="G14" t="str">
            <v>MA-006-Presidente Colinas/Colinas</v>
          </cell>
          <cell r="H14">
            <v>5486196</v>
          </cell>
          <cell r="J14">
            <v>34213</v>
          </cell>
          <cell r="K14">
            <v>10</v>
          </cell>
          <cell r="L14">
            <v>0</v>
          </cell>
          <cell r="M14" t="str">
            <v>10º Lugar</v>
          </cell>
        </row>
        <row r="15">
          <cell r="A15">
            <v>1993</v>
          </cell>
          <cell r="B15" t="str">
            <v>NE</v>
          </cell>
          <cell r="C15" t="str">
            <v>-</v>
          </cell>
          <cell r="D15" t="str">
            <v>SPB</v>
          </cell>
          <cell r="E15" t="str">
            <v>SAN</v>
          </cell>
          <cell r="F15" t="str">
            <v>PM Barreiras</v>
          </cell>
          <cell r="G15" t="str">
            <v>Obras de Infra-estrutura e Saneamento Básico</v>
          </cell>
          <cell r="H15">
            <v>17913791</v>
          </cell>
          <cell r="J15">
            <v>34213</v>
          </cell>
          <cell r="K15">
            <v>3</v>
          </cell>
          <cell r="L15">
            <v>0</v>
          </cell>
          <cell r="M15" t="str">
            <v>3º Lugar</v>
          </cell>
        </row>
        <row r="16">
          <cell r="A16">
            <v>1993</v>
          </cell>
          <cell r="B16" t="str">
            <v>NE</v>
          </cell>
          <cell r="C16" t="str">
            <v>-</v>
          </cell>
          <cell r="D16" t="str">
            <v>-</v>
          </cell>
          <cell r="E16" t="str">
            <v>COM</v>
          </cell>
          <cell r="F16" t="str">
            <v>Tecma</v>
          </cell>
          <cell r="G16" t="str">
            <v>Terraplenagem do Carrefour-Brasília</v>
          </cell>
          <cell r="H16">
            <v>3558109</v>
          </cell>
          <cell r="J16">
            <v>34243</v>
          </cell>
          <cell r="K16">
            <v>4</v>
          </cell>
          <cell r="L16">
            <v>0</v>
          </cell>
          <cell r="M16" t="str">
            <v>4º Lugar</v>
          </cell>
        </row>
        <row r="17">
          <cell r="A17">
            <v>1993</v>
          </cell>
          <cell r="B17" t="str">
            <v>NE</v>
          </cell>
          <cell r="C17" t="str">
            <v>-</v>
          </cell>
          <cell r="D17" t="str">
            <v>-</v>
          </cell>
          <cell r="E17" t="str">
            <v>JUST</v>
          </cell>
          <cell r="F17" t="str">
            <v>TRT</v>
          </cell>
          <cell r="G17" t="str">
            <v>TRT-Ampliação do Prédio Sede-MA</v>
          </cell>
          <cell r="H17">
            <v>1449194</v>
          </cell>
          <cell r="J17">
            <v>34274</v>
          </cell>
          <cell r="K17">
            <v>4</v>
          </cell>
          <cell r="L17">
            <v>0</v>
          </cell>
          <cell r="M17" t="str">
            <v>4º Lugar</v>
          </cell>
        </row>
        <row r="18">
          <cell r="A18">
            <v>1993</v>
          </cell>
          <cell r="B18" t="str">
            <v>NE</v>
          </cell>
          <cell r="C18" t="str">
            <v>-</v>
          </cell>
          <cell r="D18" t="str">
            <v>-</v>
          </cell>
          <cell r="E18" t="str">
            <v>ROD</v>
          </cell>
          <cell r="F18" t="str">
            <v>DER-PI</v>
          </cell>
          <cell r="G18" t="str">
            <v>PI-254/BR-135-Santa Filomena-Lote 3</v>
          </cell>
          <cell r="H18">
            <v>1982187</v>
          </cell>
          <cell r="J18">
            <v>34304</v>
          </cell>
          <cell r="K18">
            <v>2</v>
          </cell>
          <cell r="L18">
            <v>0</v>
          </cell>
          <cell r="M18" t="str">
            <v>2ºLugar</v>
          </cell>
        </row>
        <row r="19">
          <cell r="A19">
            <v>1993</v>
          </cell>
          <cell r="B19" t="str">
            <v>NE</v>
          </cell>
          <cell r="C19" t="str">
            <v>-</v>
          </cell>
          <cell r="D19" t="str">
            <v>-</v>
          </cell>
          <cell r="E19" t="str">
            <v>ROD</v>
          </cell>
          <cell r="F19" t="str">
            <v>DER-PI</v>
          </cell>
          <cell r="G19" t="str">
            <v>PI-112-Manoel Alves/Porto-Lote 4</v>
          </cell>
          <cell r="H19">
            <v>2209571</v>
          </cell>
          <cell r="J19">
            <v>34304</v>
          </cell>
          <cell r="K19">
            <v>2</v>
          </cell>
          <cell r="L19">
            <v>0</v>
          </cell>
          <cell r="M19" t="str">
            <v>2ºLugar</v>
          </cell>
        </row>
        <row r="20">
          <cell r="A20">
            <v>1993</v>
          </cell>
          <cell r="B20" t="str">
            <v>NE</v>
          </cell>
          <cell r="C20" t="str">
            <v>-</v>
          </cell>
          <cell r="D20" t="str">
            <v>-</v>
          </cell>
          <cell r="E20" t="str">
            <v>SAN</v>
          </cell>
          <cell r="F20" t="str">
            <v>PM C. Grande</v>
          </cell>
          <cell r="G20" t="str">
            <v>Rede de Esgotamento Sanitário</v>
          </cell>
          <cell r="H20">
            <v>656070</v>
          </cell>
          <cell r="J20">
            <v>34304</v>
          </cell>
          <cell r="K20">
            <v>6</v>
          </cell>
          <cell r="L20">
            <v>0</v>
          </cell>
          <cell r="M20" t="str">
            <v>6º Lugar</v>
          </cell>
        </row>
        <row r="21">
          <cell r="A21">
            <v>1993</v>
          </cell>
          <cell r="B21" t="str">
            <v>NE</v>
          </cell>
          <cell r="C21" t="str">
            <v>-</v>
          </cell>
          <cell r="D21" t="str">
            <v>-</v>
          </cell>
          <cell r="E21" t="str">
            <v>ENE</v>
          </cell>
          <cell r="F21" t="str">
            <v>Petrobrás</v>
          </cell>
          <cell r="G21" t="str">
            <v>Bases de Combustíveis de Brasília</v>
          </cell>
          <cell r="H21">
            <v>2479627</v>
          </cell>
          <cell r="J21">
            <v>34335</v>
          </cell>
          <cell r="K21">
            <v>3</v>
          </cell>
          <cell r="L21">
            <v>0</v>
          </cell>
          <cell r="M21" t="str">
            <v>3º Lugar (Triunfo)</v>
          </cell>
        </row>
        <row r="22">
          <cell r="A22">
            <v>1993</v>
          </cell>
          <cell r="B22" t="str">
            <v>NE</v>
          </cell>
          <cell r="C22" t="str">
            <v>-</v>
          </cell>
          <cell r="D22" t="str">
            <v>-</v>
          </cell>
          <cell r="E22" t="str">
            <v>ROD</v>
          </cell>
          <cell r="F22" t="str">
            <v>DER-BA</v>
          </cell>
          <cell r="G22" t="str">
            <v>BR-407-Entroncamento BA-052/Macajuba</v>
          </cell>
          <cell r="H22">
            <v>1763939</v>
          </cell>
          <cell r="J22">
            <v>34335</v>
          </cell>
          <cell r="K22">
            <v>5</v>
          </cell>
          <cell r="L22">
            <v>0</v>
          </cell>
          <cell r="M22" t="str">
            <v>5º Lugar</v>
          </cell>
        </row>
        <row r="23">
          <cell r="A23">
            <v>1993</v>
          </cell>
          <cell r="B23" t="str">
            <v>NE</v>
          </cell>
          <cell r="C23" t="str">
            <v>-</v>
          </cell>
          <cell r="D23" t="str">
            <v>-</v>
          </cell>
          <cell r="E23" t="str">
            <v>ROD</v>
          </cell>
          <cell r="F23" t="str">
            <v>DER-BA</v>
          </cell>
          <cell r="G23" t="str">
            <v>BR-407-Entroncamento BA-421/Rui Barbosa</v>
          </cell>
          <cell r="H23">
            <v>1689323</v>
          </cell>
          <cell r="J23">
            <v>34335</v>
          </cell>
          <cell r="K23">
            <v>5</v>
          </cell>
          <cell r="L23">
            <v>0</v>
          </cell>
          <cell r="M23" t="str">
            <v>5º Lugar</v>
          </cell>
        </row>
        <row r="24">
          <cell r="A24">
            <v>1993</v>
          </cell>
          <cell r="B24" t="str">
            <v>NE</v>
          </cell>
          <cell r="C24" t="str">
            <v>-</v>
          </cell>
          <cell r="D24" t="str">
            <v>-</v>
          </cell>
          <cell r="E24" t="str">
            <v>ROD</v>
          </cell>
          <cell r="F24" t="str">
            <v>DER-BA</v>
          </cell>
          <cell r="G24" t="str">
            <v>BA-878/BR-420-Saubará/B.J. Pobres</v>
          </cell>
          <cell r="H24">
            <v>2860990</v>
          </cell>
          <cell r="J24">
            <v>34335</v>
          </cell>
          <cell r="K24">
            <v>10</v>
          </cell>
          <cell r="L24">
            <v>0</v>
          </cell>
          <cell r="M24" t="str">
            <v>10º Lugar</v>
          </cell>
        </row>
        <row r="25">
          <cell r="A25">
            <v>1993</v>
          </cell>
          <cell r="B25" t="str">
            <v>NE</v>
          </cell>
          <cell r="C25" t="str">
            <v>-</v>
          </cell>
          <cell r="D25" t="str">
            <v>-</v>
          </cell>
          <cell r="E25" t="str">
            <v>ROD</v>
          </cell>
          <cell r="F25" t="str">
            <v>DER-BA</v>
          </cell>
          <cell r="G25" t="str">
            <v>BA-225-Entroncamento BA-135/Coaceral</v>
          </cell>
          <cell r="H25">
            <v>4078823</v>
          </cell>
          <cell r="J25">
            <v>34335</v>
          </cell>
          <cell r="K25">
            <v>5</v>
          </cell>
          <cell r="L25">
            <v>0</v>
          </cell>
          <cell r="M25" t="str">
            <v>5º Lugar</v>
          </cell>
        </row>
        <row r="26">
          <cell r="A26">
            <v>1993</v>
          </cell>
          <cell r="B26" t="str">
            <v>NE</v>
          </cell>
          <cell r="C26" t="str">
            <v>-</v>
          </cell>
          <cell r="D26" t="str">
            <v>-</v>
          </cell>
          <cell r="E26" t="str">
            <v>ROD</v>
          </cell>
          <cell r="F26" t="str">
            <v>DER-BA</v>
          </cell>
          <cell r="G26" t="str">
            <v>BR-407-Mairi/Entroncamento BA-052</v>
          </cell>
          <cell r="H26">
            <v>1388738</v>
          </cell>
          <cell r="J26">
            <v>34335</v>
          </cell>
          <cell r="K26">
            <v>7</v>
          </cell>
          <cell r="L26">
            <v>0</v>
          </cell>
          <cell r="M26" t="str">
            <v>7º Lugar</v>
          </cell>
        </row>
        <row r="27">
          <cell r="A27">
            <v>1993</v>
          </cell>
          <cell r="B27" t="str">
            <v>NE</v>
          </cell>
          <cell r="C27" t="str">
            <v>-</v>
          </cell>
          <cell r="D27" t="str">
            <v>-</v>
          </cell>
          <cell r="E27" t="str">
            <v>SAN</v>
          </cell>
          <cell r="F27" t="str">
            <v>PM Petrolina</v>
          </cell>
          <cell r="G27" t="str">
            <v>Esgoto do Bairro Vila Eduardo</v>
          </cell>
          <cell r="H27">
            <v>525400</v>
          </cell>
          <cell r="J27">
            <v>34335</v>
          </cell>
          <cell r="K27">
            <v>12</v>
          </cell>
          <cell r="L27">
            <v>0</v>
          </cell>
          <cell r="M27" t="str">
            <v>12º Lugar</v>
          </cell>
        </row>
        <row r="28">
          <cell r="A28">
            <v>1993</v>
          </cell>
          <cell r="B28" t="str">
            <v>NE</v>
          </cell>
          <cell r="C28" t="str">
            <v>-</v>
          </cell>
          <cell r="D28" t="str">
            <v>-</v>
          </cell>
          <cell r="E28" t="str">
            <v>SAN</v>
          </cell>
          <cell r="F28" t="str">
            <v>CAESB</v>
          </cell>
          <cell r="G28" t="str">
            <v>Redes de Abastecimento de Santa Maria</v>
          </cell>
          <cell r="H28">
            <v>1407809</v>
          </cell>
          <cell r="J28">
            <v>34366</v>
          </cell>
          <cell r="K28" t="str">
            <v>-</v>
          </cell>
          <cell r="L28">
            <v>0</v>
          </cell>
          <cell r="M28" t="str">
            <v>-</v>
          </cell>
        </row>
        <row r="29">
          <cell r="A29">
            <v>1993</v>
          </cell>
          <cell r="B29" t="str">
            <v>NE</v>
          </cell>
          <cell r="C29" t="str">
            <v>-</v>
          </cell>
          <cell r="D29" t="str">
            <v>-</v>
          </cell>
          <cell r="E29" t="str">
            <v>SAN</v>
          </cell>
          <cell r="F29" t="str">
            <v>CAESB</v>
          </cell>
          <cell r="G29" t="str">
            <v>Redes de Abastecimento de Santa Maria</v>
          </cell>
          <cell r="H29">
            <v>1444560</v>
          </cell>
          <cell r="J29">
            <v>34366</v>
          </cell>
          <cell r="K29" t="str">
            <v>-</v>
          </cell>
          <cell r="L29">
            <v>0</v>
          </cell>
          <cell r="M29" t="str">
            <v>-</v>
          </cell>
        </row>
        <row r="30">
          <cell r="A30">
            <v>1993</v>
          </cell>
          <cell r="B30" t="str">
            <v>NE</v>
          </cell>
          <cell r="C30" t="str">
            <v>-</v>
          </cell>
          <cell r="D30" t="str">
            <v>-</v>
          </cell>
          <cell r="E30" t="str">
            <v>SAN</v>
          </cell>
          <cell r="F30" t="str">
            <v>CAESB</v>
          </cell>
          <cell r="G30" t="str">
            <v>Redes de Abastecimento de Santa Maria</v>
          </cell>
          <cell r="H30">
            <v>1381329</v>
          </cell>
          <cell r="J30">
            <v>34366</v>
          </cell>
          <cell r="K30" t="str">
            <v>-</v>
          </cell>
          <cell r="L30">
            <v>0</v>
          </cell>
          <cell r="M30" t="str">
            <v>-</v>
          </cell>
        </row>
        <row r="31">
          <cell r="A31">
            <v>1993</v>
          </cell>
          <cell r="B31" t="str">
            <v>NE</v>
          </cell>
          <cell r="C31" t="str">
            <v>-</v>
          </cell>
          <cell r="D31" t="str">
            <v>-</v>
          </cell>
          <cell r="E31" t="str">
            <v>SAN</v>
          </cell>
          <cell r="F31" t="str">
            <v>CAESB</v>
          </cell>
          <cell r="G31" t="str">
            <v>Esgotos no Setor de Clubes Sul</v>
          </cell>
          <cell r="H31">
            <v>1496639</v>
          </cell>
          <cell r="J31">
            <v>34366</v>
          </cell>
          <cell r="K31" t="str">
            <v>-</v>
          </cell>
          <cell r="L31">
            <v>0</v>
          </cell>
          <cell r="M31" t="str">
            <v>-</v>
          </cell>
        </row>
        <row r="32">
          <cell r="A32">
            <v>1993</v>
          </cell>
          <cell r="B32" t="str">
            <v>NE</v>
          </cell>
          <cell r="C32" t="str">
            <v>-</v>
          </cell>
          <cell r="D32" t="str">
            <v>-</v>
          </cell>
          <cell r="E32" t="str">
            <v>SAN</v>
          </cell>
          <cell r="F32" t="str">
            <v>CAESB</v>
          </cell>
          <cell r="G32" t="str">
            <v>Redes de Abastecimento de Santa Maria</v>
          </cell>
          <cell r="H32">
            <v>1479460</v>
          </cell>
          <cell r="J32">
            <v>34366</v>
          </cell>
          <cell r="K32" t="str">
            <v>-</v>
          </cell>
          <cell r="L32">
            <v>0</v>
          </cell>
          <cell r="M32" t="str">
            <v>-</v>
          </cell>
        </row>
        <row r="33">
          <cell r="A33">
            <v>1993</v>
          </cell>
          <cell r="B33" t="str">
            <v>NE</v>
          </cell>
          <cell r="C33" t="str">
            <v>-</v>
          </cell>
          <cell r="D33" t="str">
            <v>-</v>
          </cell>
          <cell r="E33" t="str">
            <v>SAN</v>
          </cell>
          <cell r="F33" t="str">
            <v>CAESB</v>
          </cell>
          <cell r="G33" t="str">
            <v>Centro de Reservação de Água de Santa Maria</v>
          </cell>
          <cell r="H33">
            <v>2228697</v>
          </cell>
          <cell r="J33">
            <v>34366</v>
          </cell>
          <cell r="K33" t="str">
            <v>-</v>
          </cell>
          <cell r="L33" t="str">
            <v>-</v>
          </cell>
          <cell r="M33" t="str">
            <v>-</v>
          </cell>
        </row>
        <row r="34">
          <cell r="A34">
            <v>1993</v>
          </cell>
          <cell r="B34" t="str">
            <v>NE</v>
          </cell>
          <cell r="C34" t="str">
            <v>-</v>
          </cell>
          <cell r="D34" t="str">
            <v>-</v>
          </cell>
          <cell r="E34" t="str">
            <v>SAN</v>
          </cell>
          <cell r="F34" t="str">
            <v>CAESB</v>
          </cell>
          <cell r="G34" t="str">
            <v>Esgotos no Setor de Clubes Norte</v>
          </cell>
          <cell r="H34">
            <v>1138118</v>
          </cell>
          <cell r="J34">
            <v>34366</v>
          </cell>
          <cell r="K34" t="str">
            <v>-</v>
          </cell>
          <cell r="L34" t="str">
            <v>-</v>
          </cell>
          <cell r="M34" t="str">
            <v>-</v>
          </cell>
        </row>
        <row r="35">
          <cell r="A35">
            <v>1993</v>
          </cell>
          <cell r="B35" t="str">
            <v>NE</v>
          </cell>
          <cell r="C35" t="str">
            <v>-</v>
          </cell>
          <cell r="D35" t="str">
            <v>-</v>
          </cell>
          <cell r="E35" t="str">
            <v>SAN</v>
          </cell>
          <cell r="F35" t="str">
            <v>CAESB</v>
          </cell>
          <cell r="G35" t="str">
            <v>Esgotos no Setor Riacho Fundo</v>
          </cell>
          <cell r="H35">
            <v>1154247</v>
          </cell>
          <cell r="J35">
            <v>34394</v>
          </cell>
          <cell r="K35" t="str">
            <v>-</v>
          </cell>
          <cell r="L35" t="str">
            <v>-</v>
          </cell>
          <cell r="M35" t="str">
            <v>-</v>
          </cell>
        </row>
        <row r="36">
          <cell r="A36">
            <v>1993</v>
          </cell>
          <cell r="B36" t="str">
            <v>NE</v>
          </cell>
          <cell r="C36" t="str">
            <v>-</v>
          </cell>
          <cell r="D36" t="str">
            <v>-</v>
          </cell>
          <cell r="E36" t="str">
            <v>HAB</v>
          </cell>
          <cell r="F36" t="str">
            <v>GDF</v>
          </cell>
          <cell r="G36" t="str">
            <v>Vila Tecnológica do Distrito Federal</v>
          </cell>
          <cell r="H36">
            <v>0</v>
          </cell>
          <cell r="J36">
            <v>34394</v>
          </cell>
          <cell r="K36" t="str">
            <v>-</v>
          </cell>
          <cell r="L36" t="str">
            <v>-</v>
          </cell>
          <cell r="M36" t="str">
            <v>-</v>
          </cell>
        </row>
        <row r="37">
          <cell r="A37">
            <v>1993</v>
          </cell>
          <cell r="B37" t="str">
            <v>NE</v>
          </cell>
          <cell r="C37" t="str">
            <v>-</v>
          </cell>
          <cell r="D37" t="str">
            <v>-</v>
          </cell>
          <cell r="E37" t="str">
            <v>EDU</v>
          </cell>
          <cell r="F37" t="str">
            <v>PM Petrolina</v>
          </cell>
          <cell r="G37" t="str">
            <v>Centro de Convenções</v>
          </cell>
          <cell r="H37">
            <v>500000</v>
          </cell>
          <cell r="J37">
            <v>34394</v>
          </cell>
          <cell r="K37" t="str">
            <v>-</v>
          </cell>
          <cell r="L37" t="str">
            <v>-</v>
          </cell>
          <cell r="M37" t="str">
            <v>-</v>
          </cell>
        </row>
        <row r="38">
          <cell r="A38">
            <v>1993</v>
          </cell>
          <cell r="B38" t="str">
            <v>NE</v>
          </cell>
          <cell r="C38" t="str">
            <v>-</v>
          </cell>
          <cell r="D38" t="str">
            <v>-</v>
          </cell>
          <cell r="E38" t="str">
            <v>SAN</v>
          </cell>
          <cell r="F38" t="str">
            <v>CAESB</v>
          </cell>
          <cell r="G38" t="str">
            <v>Esgotos nos Setores SIG, SOF-Norte e SAA</v>
          </cell>
          <cell r="H38">
            <v>1020900</v>
          </cell>
          <cell r="J38">
            <v>34394</v>
          </cell>
          <cell r="K38" t="str">
            <v>-</v>
          </cell>
          <cell r="L38" t="str">
            <v>-</v>
          </cell>
          <cell r="M38" t="str">
            <v>-</v>
          </cell>
        </row>
        <row r="39">
          <cell r="A39">
            <v>1993</v>
          </cell>
          <cell r="B39" t="str">
            <v>NE</v>
          </cell>
          <cell r="C39" t="str">
            <v>-</v>
          </cell>
          <cell r="D39" t="str">
            <v>-</v>
          </cell>
          <cell r="E39" t="str">
            <v>SAN</v>
          </cell>
          <cell r="F39" t="str">
            <v>CAESB</v>
          </cell>
          <cell r="G39" t="str">
            <v>Esgotos nas Bacias AE e AE II</v>
          </cell>
          <cell r="H39">
            <v>1469148</v>
          </cell>
          <cell r="J39">
            <v>34394</v>
          </cell>
          <cell r="K39" t="str">
            <v>-</v>
          </cell>
          <cell r="L39" t="str">
            <v>-</v>
          </cell>
          <cell r="M39" t="str">
            <v>-</v>
          </cell>
        </row>
        <row r="40">
          <cell r="A40">
            <v>1993</v>
          </cell>
          <cell r="B40" t="str">
            <v>NE</v>
          </cell>
          <cell r="C40" t="str">
            <v>-</v>
          </cell>
          <cell r="D40" t="str">
            <v>-</v>
          </cell>
          <cell r="E40" t="str">
            <v>SAN</v>
          </cell>
          <cell r="F40" t="str">
            <v>CAESB</v>
          </cell>
          <cell r="G40" t="str">
            <v>Esgotos nas Bacias AE IV do SHIN</v>
          </cell>
          <cell r="H40">
            <v>1603047</v>
          </cell>
          <cell r="J40">
            <v>34394</v>
          </cell>
          <cell r="K40" t="str">
            <v>-</v>
          </cell>
          <cell r="L40" t="str">
            <v>-</v>
          </cell>
          <cell r="M40" t="str">
            <v>-</v>
          </cell>
        </row>
        <row r="41">
          <cell r="A41">
            <v>1993</v>
          </cell>
          <cell r="B41" t="str">
            <v>NE</v>
          </cell>
          <cell r="C41" t="str">
            <v>-</v>
          </cell>
          <cell r="D41" t="str">
            <v>-</v>
          </cell>
          <cell r="E41" t="str">
            <v>SAN</v>
          </cell>
          <cell r="F41" t="str">
            <v>CAESB</v>
          </cell>
          <cell r="G41" t="str">
            <v>Esgotos nas Bacias AE III, AE IV e AE V</v>
          </cell>
          <cell r="H41">
            <v>1319947</v>
          </cell>
          <cell r="J41">
            <v>34394</v>
          </cell>
          <cell r="K41" t="str">
            <v>-</v>
          </cell>
          <cell r="L41" t="str">
            <v>-</v>
          </cell>
          <cell r="M41" t="str">
            <v>-</v>
          </cell>
        </row>
        <row r="42">
          <cell r="A42">
            <v>1993</v>
          </cell>
          <cell r="B42" t="str">
            <v>NE</v>
          </cell>
          <cell r="C42" t="str">
            <v>-</v>
          </cell>
          <cell r="D42" t="str">
            <v>-</v>
          </cell>
          <cell r="E42" t="str">
            <v>SAN</v>
          </cell>
          <cell r="F42" t="str">
            <v>CAESB</v>
          </cell>
          <cell r="G42" t="str">
            <v>Esgotos nas Bacias AE II e AE IV</v>
          </cell>
          <cell r="H42">
            <v>1290086</v>
          </cell>
          <cell r="J42">
            <v>34394</v>
          </cell>
          <cell r="K42" t="str">
            <v>-</v>
          </cell>
          <cell r="L42" t="str">
            <v>-</v>
          </cell>
          <cell r="M42" t="str">
            <v>-</v>
          </cell>
        </row>
        <row r="43">
          <cell r="A43">
            <v>1993</v>
          </cell>
          <cell r="B43" t="str">
            <v>SE</v>
          </cell>
          <cell r="C43" t="str">
            <v>-</v>
          </cell>
          <cell r="D43" t="str">
            <v>-</v>
          </cell>
          <cell r="E43" t="str">
            <v>ROD</v>
          </cell>
          <cell r="F43" t="str">
            <v>DER-GO</v>
          </cell>
          <cell r="G43" t="str">
            <v>GO-154-Itapaci / Ponte Nova - Lote 1</v>
          </cell>
          <cell r="H43">
            <v>44052413</v>
          </cell>
          <cell r="J43">
            <v>34060</v>
          </cell>
          <cell r="K43" t="str">
            <v>-</v>
          </cell>
          <cell r="L43" t="str">
            <v>-</v>
          </cell>
          <cell r="M43" t="str">
            <v>Perdemos</v>
          </cell>
        </row>
        <row r="44">
          <cell r="A44">
            <v>1993</v>
          </cell>
          <cell r="B44" t="str">
            <v>SE</v>
          </cell>
          <cell r="C44" t="str">
            <v>-</v>
          </cell>
          <cell r="D44" t="str">
            <v>-</v>
          </cell>
          <cell r="E44" t="str">
            <v>ROD</v>
          </cell>
          <cell r="F44" t="str">
            <v>DER-GO</v>
          </cell>
          <cell r="G44" t="str">
            <v>GO-154-Itapaci / Ponte Nova - Lote 3</v>
          </cell>
          <cell r="H44">
            <v>27251765</v>
          </cell>
          <cell r="J44">
            <v>34060</v>
          </cell>
          <cell r="K44" t="str">
            <v>-</v>
          </cell>
          <cell r="L44" t="str">
            <v>-</v>
          </cell>
          <cell r="M44" t="str">
            <v>Perdemos</v>
          </cell>
        </row>
        <row r="45">
          <cell r="A45">
            <v>1993</v>
          </cell>
          <cell r="B45" t="str">
            <v>SE</v>
          </cell>
          <cell r="C45" t="str">
            <v>-</v>
          </cell>
          <cell r="D45" t="str">
            <v>-</v>
          </cell>
          <cell r="E45" t="str">
            <v>ROD</v>
          </cell>
          <cell r="F45" t="str">
            <v>DER-GO</v>
          </cell>
          <cell r="G45" t="str">
            <v>GO-154-Itapaci / Ponte Nova - Lote 2</v>
          </cell>
          <cell r="H45">
            <v>27076484</v>
          </cell>
          <cell r="J45">
            <v>34060</v>
          </cell>
          <cell r="K45" t="str">
            <v>-</v>
          </cell>
          <cell r="L45" t="str">
            <v>-</v>
          </cell>
          <cell r="M45" t="str">
            <v>Perdemos</v>
          </cell>
        </row>
        <row r="46">
          <cell r="A46">
            <v>1993</v>
          </cell>
          <cell r="B46" t="str">
            <v>SE</v>
          </cell>
          <cell r="C46" t="str">
            <v>-</v>
          </cell>
          <cell r="D46" t="str">
            <v>-</v>
          </cell>
          <cell r="E46" t="str">
            <v>SAN</v>
          </cell>
          <cell r="F46" t="str">
            <v>COPASA</v>
          </cell>
          <cell r="G46" t="str">
            <v>Interceptores do Arrudas - Lote VII</v>
          </cell>
          <cell r="H46">
            <v>4379336</v>
          </cell>
          <cell r="J46">
            <v>34060</v>
          </cell>
          <cell r="K46">
            <v>1</v>
          </cell>
          <cell r="L46">
            <v>1</v>
          </cell>
          <cell r="M46" t="str">
            <v>1º Lugar</v>
          </cell>
        </row>
        <row r="47">
          <cell r="A47">
            <v>1993</v>
          </cell>
          <cell r="B47" t="str">
            <v>SE</v>
          </cell>
          <cell r="C47" t="str">
            <v>-</v>
          </cell>
          <cell r="D47" t="str">
            <v>-</v>
          </cell>
          <cell r="E47" t="str">
            <v>ROD</v>
          </cell>
          <cell r="F47" t="str">
            <v>DER-GO</v>
          </cell>
          <cell r="G47" t="str">
            <v>GO-154-Itapaci / Ponte Nova - Lote 4</v>
          </cell>
          <cell r="H47">
            <v>26317811</v>
          </cell>
          <cell r="J47">
            <v>34060</v>
          </cell>
          <cell r="K47" t="str">
            <v>-</v>
          </cell>
          <cell r="L47" t="str">
            <v>-</v>
          </cell>
          <cell r="M47" t="str">
            <v>-</v>
          </cell>
        </row>
        <row r="48">
          <cell r="A48">
            <v>1993</v>
          </cell>
          <cell r="B48" t="str">
            <v>SE</v>
          </cell>
          <cell r="C48" t="str">
            <v>-</v>
          </cell>
          <cell r="D48" t="str">
            <v>-</v>
          </cell>
          <cell r="E48" t="str">
            <v>FERR</v>
          </cell>
          <cell r="F48" t="str">
            <v>CVRD</v>
          </cell>
          <cell r="G48" t="str">
            <v>Variante Matadouro / Capitão Eduardo</v>
          </cell>
          <cell r="H48">
            <v>5745609</v>
          </cell>
          <cell r="J48">
            <v>34090</v>
          </cell>
          <cell r="K48" t="str">
            <v>-</v>
          </cell>
          <cell r="L48" t="str">
            <v>-</v>
          </cell>
          <cell r="M48" t="str">
            <v>Perdemos</v>
          </cell>
        </row>
        <row r="49">
          <cell r="A49">
            <v>1993</v>
          </cell>
          <cell r="B49" t="str">
            <v>SE</v>
          </cell>
          <cell r="C49" t="str">
            <v>-</v>
          </cell>
          <cell r="D49" t="str">
            <v>-</v>
          </cell>
          <cell r="E49" t="str">
            <v>IND</v>
          </cell>
          <cell r="F49" t="str">
            <v>Brahma</v>
          </cell>
          <cell r="G49" t="str">
            <v>Recuperação dos pisos da Fábrica de Jacareí</v>
          </cell>
          <cell r="H49">
            <v>1996068</v>
          </cell>
          <cell r="J49">
            <v>34090</v>
          </cell>
          <cell r="K49" t="str">
            <v>-</v>
          </cell>
          <cell r="L49" t="str">
            <v>-</v>
          </cell>
          <cell r="M49" t="str">
            <v>Perdemos</v>
          </cell>
        </row>
        <row r="50">
          <cell r="A50">
            <v>1993</v>
          </cell>
          <cell r="B50" t="str">
            <v>SE</v>
          </cell>
          <cell r="C50" t="str">
            <v>-</v>
          </cell>
          <cell r="D50" t="str">
            <v>-</v>
          </cell>
          <cell r="E50" t="str">
            <v>MIN</v>
          </cell>
          <cell r="F50" t="str">
            <v>Mannesmann</v>
          </cell>
          <cell r="G50" t="str">
            <v>Barragem de Sedimentos da Mina de Pau Branco</v>
          </cell>
          <cell r="H50">
            <v>436000</v>
          </cell>
          <cell r="J50">
            <v>34121</v>
          </cell>
          <cell r="K50" t="str">
            <v>-</v>
          </cell>
          <cell r="L50" t="str">
            <v>-</v>
          </cell>
          <cell r="M50" t="str">
            <v>Não revalidamos a proposta</v>
          </cell>
        </row>
        <row r="51">
          <cell r="A51">
            <v>1993</v>
          </cell>
          <cell r="B51" t="str">
            <v>SE</v>
          </cell>
          <cell r="C51" t="str">
            <v>-</v>
          </cell>
          <cell r="D51" t="str">
            <v>-</v>
          </cell>
          <cell r="E51" t="str">
            <v>ROD</v>
          </cell>
          <cell r="F51" t="str">
            <v>DER-GO</v>
          </cell>
          <cell r="G51" t="str">
            <v>BR-158- Jataí / Caiapônia / Piranhas</v>
          </cell>
          <cell r="H51">
            <v>17354084</v>
          </cell>
          <cell r="J51">
            <v>34121</v>
          </cell>
          <cell r="K51">
            <v>1</v>
          </cell>
          <cell r="L51">
            <v>1</v>
          </cell>
          <cell r="M51" t="str">
            <v>1º Lugar</v>
          </cell>
        </row>
        <row r="52">
          <cell r="A52">
            <v>1993</v>
          </cell>
          <cell r="B52" t="str">
            <v>SE</v>
          </cell>
          <cell r="C52" t="str">
            <v>-</v>
          </cell>
          <cell r="D52" t="str">
            <v>-</v>
          </cell>
          <cell r="E52" t="str">
            <v>URB</v>
          </cell>
          <cell r="F52" t="str">
            <v>PM Anápolis</v>
          </cell>
          <cell r="G52" t="str">
            <v>Canalização e Urbanização em Anápolis</v>
          </cell>
          <cell r="H52">
            <v>25287606</v>
          </cell>
          <cell r="J52">
            <v>34121</v>
          </cell>
          <cell r="K52" t="str">
            <v>-</v>
          </cell>
          <cell r="L52" t="str">
            <v>-</v>
          </cell>
          <cell r="M52" t="str">
            <v>Perdemos</v>
          </cell>
        </row>
        <row r="53">
          <cell r="A53">
            <v>1993</v>
          </cell>
          <cell r="B53" t="str">
            <v>SE</v>
          </cell>
          <cell r="C53" t="str">
            <v>-</v>
          </cell>
          <cell r="D53" t="str">
            <v>-</v>
          </cell>
          <cell r="E53" t="str">
            <v>ROD</v>
          </cell>
          <cell r="F53" t="str">
            <v>DER-MG</v>
          </cell>
          <cell r="G53" t="str">
            <v>BR-381 - Lote 2</v>
          </cell>
          <cell r="H53">
            <v>24095467</v>
          </cell>
          <cell r="J53">
            <v>34151</v>
          </cell>
          <cell r="K53" t="str">
            <v>-</v>
          </cell>
          <cell r="L53" t="str">
            <v>-</v>
          </cell>
          <cell r="M53" t="str">
            <v>1º Lugar - Tratex</v>
          </cell>
        </row>
        <row r="54">
          <cell r="A54">
            <v>1993</v>
          </cell>
          <cell r="B54" t="str">
            <v>SE</v>
          </cell>
          <cell r="C54" t="str">
            <v>-</v>
          </cell>
          <cell r="D54" t="str">
            <v>-</v>
          </cell>
          <cell r="E54" t="str">
            <v>ROD</v>
          </cell>
          <cell r="F54" t="str">
            <v>DER-MG</v>
          </cell>
          <cell r="G54" t="str">
            <v>BR-381</v>
          </cell>
          <cell r="H54">
            <v>1500000</v>
          </cell>
          <cell r="J54">
            <v>34151</v>
          </cell>
          <cell r="K54" t="str">
            <v>-</v>
          </cell>
          <cell r="L54" t="str">
            <v>-</v>
          </cell>
          <cell r="M54" t="str">
            <v>Perdemos</v>
          </cell>
        </row>
        <row r="55">
          <cell r="A55">
            <v>1993</v>
          </cell>
          <cell r="B55" t="str">
            <v>SE</v>
          </cell>
          <cell r="C55" t="str">
            <v>-</v>
          </cell>
          <cell r="D55" t="str">
            <v>-</v>
          </cell>
          <cell r="E55" t="str">
            <v>ROD</v>
          </cell>
          <cell r="F55" t="str">
            <v>DER-MG</v>
          </cell>
          <cell r="G55" t="str">
            <v>BR-381 - Lote 1</v>
          </cell>
          <cell r="H55">
            <v>12495530</v>
          </cell>
          <cell r="J55">
            <v>34151</v>
          </cell>
          <cell r="K55" t="str">
            <v>-</v>
          </cell>
          <cell r="L55" t="str">
            <v>-</v>
          </cell>
          <cell r="M55" t="str">
            <v>1º Lugar - Paranapanema</v>
          </cell>
        </row>
        <row r="56">
          <cell r="A56">
            <v>1993</v>
          </cell>
          <cell r="B56" t="str">
            <v>SE</v>
          </cell>
          <cell r="C56" t="str">
            <v>-</v>
          </cell>
          <cell r="D56" t="str">
            <v>-</v>
          </cell>
          <cell r="E56" t="str">
            <v>ROD</v>
          </cell>
          <cell r="F56" t="str">
            <v>DER-MG</v>
          </cell>
          <cell r="G56" t="str">
            <v>BR-381 - Lote 4</v>
          </cell>
          <cell r="H56">
            <v>20453971</v>
          </cell>
          <cell r="J56">
            <v>34151</v>
          </cell>
          <cell r="K56" t="str">
            <v>-</v>
          </cell>
          <cell r="L56" t="str">
            <v>-</v>
          </cell>
          <cell r="M56" t="str">
            <v>1º Lugar - Mendes Júnior</v>
          </cell>
        </row>
        <row r="57">
          <cell r="A57">
            <v>1993</v>
          </cell>
          <cell r="B57" t="str">
            <v>SE</v>
          </cell>
          <cell r="C57" t="str">
            <v>-</v>
          </cell>
          <cell r="D57" t="str">
            <v>-</v>
          </cell>
          <cell r="E57" t="str">
            <v>ROD</v>
          </cell>
          <cell r="F57" t="str">
            <v>DER-MG</v>
          </cell>
          <cell r="G57" t="str">
            <v>BR-381 - Lote 8</v>
          </cell>
          <cell r="H57">
            <v>21686280</v>
          </cell>
          <cell r="J57">
            <v>34151</v>
          </cell>
          <cell r="K57" t="str">
            <v>-</v>
          </cell>
          <cell r="L57" t="str">
            <v>-</v>
          </cell>
          <cell r="M57" t="str">
            <v>1º Lugar - Tratenge</v>
          </cell>
        </row>
        <row r="58">
          <cell r="A58">
            <v>1993</v>
          </cell>
          <cell r="B58" t="str">
            <v>SE</v>
          </cell>
          <cell r="C58" t="str">
            <v>-</v>
          </cell>
          <cell r="D58" t="str">
            <v>-</v>
          </cell>
          <cell r="E58" t="str">
            <v>ROD</v>
          </cell>
          <cell r="F58" t="str">
            <v>DER-MG</v>
          </cell>
          <cell r="G58" t="str">
            <v>BR-381</v>
          </cell>
          <cell r="H58">
            <v>1500000</v>
          </cell>
          <cell r="J58">
            <v>34151</v>
          </cell>
          <cell r="K58" t="str">
            <v>-</v>
          </cell>
          <cell r="L58" t="str">
            <v>-</v>
          </cell>
          <cell r="M58" t="str">
            <v>Perdemos</v>
          </cell>
        </row>
        <row r="59">
          <cell r="A59">
            <v>1993</v>
          </cell>
          <cell r="B59" t="str">
            <v>SE</v>
          </cell>
          <cell r="C59" t="str">
            <v>-</v>
          </cell>
          <cell r="D59" t="str">
            <v>-</v>
          </cell>
          <cell r="E59" t="str">
            <v>ROD</v>
          </cell>
          <cell r="F59" t="str">
            <v>DER-MG</v>
          </cell>
          <cell r="G59" t="str">
            <v>BR-381 - Lote 9</v>
          </cell>
          <cell r="H59">
            <v>25334797</v>
          </cell>
          <cell r="J59">
            <v>34151</v>
          </cell>
          <cell r="K59" t="str">
            <v>-</v>
          </cell>
          <cell r="L59" t="str">
            <v>-</v>
          </cell>
          <cell r="M59" t="str">
            <v>1º Lugar - Ceesa</v>
          </cell>
        </row>
        <row r="60">
          <cell r="A60">
            <v>1993</v>
          </cell>
          <cell r="B60" t="str">
            <v>SE</v>
          </cell>
          <cell r="C60" t="str">
            <v>-</v>
          </cell>
          <cell r="D60" t="str">
            <v>-</v>
          </cell>
          <cell r="E60" t="str">
            <v>ROD</v>
          </cell>
          <cell r="F60" t="str">
            <v>DER-MG</v>
          </cell>
          <cell r="G60" t="str">
            <v>BR-381 - Lote 3</v>
          </cell>
          <cell r="H60">
            <v>24486566</v>
          </cell>
          <cell r="J60">
            <v>34151</v>
          </cell>
          <cell r="K60" t="str">
            <v>-</v>
          </cell>
          <cell r="L60" t="str">
            <v>-</v>
          </cell>
          <cell r="M60" t="str">
            <v>1º Lugar - Mendes Júnior</v>
          </cell>
        </row>
        <row r="61">
          <cell r="A61">
            <v>1993</v>
          </cell>
          <cell r="B61" t="str">
            <v>SE</v>
          </cell>
          <cell r="C61" t="str">
            <v>-</v>
          </cell>
          <cell r="D61" t="str">
            <v>-</v>
          </cell>
          <cell r="E61" t="str">
            <v>ROD</v>
          </cell>
          <cell r="F61" t="str">
            <v>DER-MG</v>
          </cell>
          <cell r="G61" t="str">
            <v>Rodovia CEASA / Krupp</v>
          </cell>
          <cell r="H61">
            <v>52134258</v>
          </cell>
          <cell r="J61">
            <v>34151</v>
          </cell>
          <cell r="K61" t="str">
            <v>-</v>
          </cell>
          <cell r="L61" t="str">
            <v>-</v>
          </cell>
          <cell r="M61" t="str">
            <v>1º Lugar - Cowan</v>
          </cell>
        </row>
        <row r="62">
          <cell r="A62">
            <v>1993</v>
          </cell>
          <cell r="B62" t="str">
            <v>SE</v>
          </cell>
          <cell r="C62" t="str">
            <v>-</v>
          </cell>
          <cell r="D62" t="str">
            <v>-</v>
          </cell>
          <cell r="E62" t="str">
            <v>ROD</v>
          </cell>
          <cell r="F62" t="str">
            <v>DER-MG</v>
          </cell>
          <cell r="G62" t="str">
            <v>BR-381 - Lote 6</v>
          </cell>
          <cell r="H62">
            <v>25831898</v>
          </cell>
          <cell r="J62">
            <v>34151</v>
          </cell>
          <cell r="K62" t="str">
            <v>-</v>
          </cell>
          <cell r="L62" t="str">
            <v>-</v>
          </cell>
          <cell r="M62" t="str">
            <v>1º Lugar - OAS</v>
          </cell>
        </row>
        <row r="63">
          <cell r="A63">
            <v>1993</v>
          </cell>
          <cell r="B63" t="str">
            <v>SE</v>
          </cell>
          <cell r="C63" t="str">
            <v>-</v>
          </cell>
          <cell r="D63" t="str">
            <v>-</v>
          </cell>
          <cell r="E63" t="str">
            <v>ROD</v>
          </cell>
          <cell r="F63" t="str">
            <v>DER-MG</v>
          </cell>
          <cell r="G63" t="str">
            <v>BR-381 - Lote 7</v>
          </cell>
          <cell r="H63">
            <v>21518819</v>
          </cell>
          <cell r="J63">
            <v>34151</v>
          </cell>
          <cell r="K63" t="str">
            <v>-</v>
          </cell>
          <cell r="L63" t="str">
            <v>-</v>
          </cell>
          <cell r="M63" t="str">
            <v>1º Lugar - Mendes Júnior</v>
          </cell>
        </row>
        <row r="64">
          <cell r="A64">
            <v>1993</v>
          </cell>
          <cell r="B64" t="str">
            <v>SE</v>
          </cell>
          <cell r="C64" t="str">
            <v>-</v>
          </cell>
          <cell r="D64" t="str">
            <v>-</v>
          </cell>
          <cell r="E64" t="str">
            <v>ROD</v>
          </cell>
          <cell r="F64" t="str">
            <v>DER-GO</v>
          </cell>
          <cell r="G64" t="str">
            <v>Anel Viário de Goiânia</v>
          </cell>
          <cell r="H64">
            <v>13387300</v>
          </cell>
          <cell r="J64">
            <v>34151</v>
          </cell>
          <cell r="K64" t="str">
            <v>-</v>
          </cell>
          <cell r="L64" t="str">
            <v>-</v>
          </cell>
          <cell r="M64" t="str">
            <v>1º Lugar - Mendes Júnior</v>
          </cell>
        </row>
        <row r="65">
          <cell r="A65">
            <v>1993</v>
          </cell>
          <cell r="B65" t="str">
            <v>SE</v>
          </cell>
          <cell r="C65" t="str">
            <v>-</v>
          </cell>
          <cell r="D65" t="str">
            <v>-</v>
          </cell>
          <cell r="E65" t="str">
            <v>ROD</v>
          </cell>
          <cell r="F65" t="str">
            <v>DER-MG</v>
          </cell>
          <cell r="G65" t="str">
            <v>BR-381 - Lote 5</v>
          </cell>
          <cell r="H65">
            <v>24685628</v>
          </cell>
          <cell r="J65">
            <v>34151</v>
          </cell>
          <cell r="K65" t="str">
            <v>-</v>
          </cell>
          <cell r="L65" t="str">
            <v>-</v>
          </cell>
          <cell r="M65" t="str">
            <v>1º Lugar - Mendes Júnior</v>
          </cell>
        </row>
        <row r="66">
          <cell r="A66">
            <v>1993</v>
          </cell>
          <cell r="B66" t="str">
            <v>SE</v>
          </cell>
          <cell r="C66" t="str">
            <v>-</v>
          </cell>
          <cell r="D66" t="str">
            <v>-</v>
          </cell>
          <cell r="E66" t="str">
            <v>ROD</v>
          </cell>
          <cell r="F66" t="str">
            <v>DER-MG</v>
          </cell>
          <cell r="G66" t="str">
            <v>BR-381-Viaduto dos Queias</v>
          </cell>
          <cell r="H66">
            <v>872817</v>
          </cell>
          <cell r="J66">
            <v>34151</v>
          </cell>
          <cell r="K66">
            <v>1</v>
          </cell>
          <cell r="L66">
            <v>1</v>
          </cell>
          <cell r="M66" t="str">
            <v>1º Lugar</v>
          </cell>
        </row>
        <row r="67">
          <cell r="A67">
            <v>1993</v>
          </cell>
          <cell r="B67" t="str">
            <v>SE</v>
          </cell>
          <cell r="C67" t="str">
            <v>-</v>
          </cell>
          <cell r="D67" t="str">
            <v>-</v>
          </cell>
          <cell r="E67" t="str">
            <v>ROD</v>
          </cell>
          <cell r="F67" t="str">
            <v>DER-MG</v>
          </cell>
          <cell r="G67" t="str">
            <v>MG-402- São Francisco / Arinos</v>
          </cell>
          <cell r="H67">
            <v>16499826</v>
          </cell>
          <cell r="J67">
            <v>34151</v>
          </cell>
          <cell r="K67">
            <v>1</v>
          </cell>
          <cell r="L67">
            <v>1</v>
          </cell>
          <cell r="M67" t="str">
            <v>1º Lugar</v>
          </cell>
        </row>
        <row r="68">
          <cell r="A68">
            <v>1993</v>
          </cell>
          <cell r="B68" t="str">
            <v>SE</v>
          </cell>
          <cell r="C68" t="str">
            <v>-</v>
          </cell>
          <cell r="D68" t="str">
            <v>-</v>
          </cell>
          <cell r="E68" t="str">
            <v>ROD</v>
          </cell>
          <cell r="F68" t="str">
            <v>GET</v>
          </cell>
          <cell r="G68" t="str">
            <v>TO-080- km 55 / Caseara</v>
          </cell>
          <cell r="H68">
            <v>1616341</v>
          </cell>
          <cell r="J68">
            <v>34182</v>
          </cell>
          <cell r="K68">
            <v>6</v>
          </cell>
          <cell r="L68" t="str">
            <v>-</v>
          </cell>
          <cell r="M68" t="str">
            <v>6º Lugar</v>
          </cell>
        </row>
        <row r="69">
          <cell r="A69">
            <v>1993</v>
          </cell>
          <cell r="B69" t="str">
            <v>SE</v>
          </cell>
          <cell r="C69" t="str">
            <v>-</v>
          </cell>
          <cell r="D69" t="str">
            <v>-</v>
          </cell>
          <cell r="E69" t="str">
            <v>ROD</v>
          </cell>
          <cell r="F69" t="str">
            <v>GET</v>
          </cell>
          <cell r="G69" t="str">
            <v>TO-336-Pequizeiro</v>
          </cell>
          <cell r="H69">
            <v>3796099</v>
          </cell>
          <cell r="J69">
            <v>34182</v>
          </cell>
          <cell r="K69">
            <v>8</v>
          </cell>
          <cell r="L69" t="str">
            <v>-</v>
          </cell>
          <cell r="M69" t="str">
            <v>8º Lugar</v>
          </cell>
        </row>
        <row r="70">
          <cell r="A70">
            <v>1993</v>
          </cell>
          <cell r="B70" t="str">
            <v>SE</v>
          </cell>
          <cell r="C70" t="str">
            <v>-</v>
          </cell>
          <cell r="D70" t="str">
            <v>-</v>
          </cell>
          <cell r="E70" t="str">
            <v>ROD</v>
          </cell>
          <cell r="F70" t="str">
            <v>GET</v>
          </cell>
          <cell r="G70" t="str">
            <v>TO-080-Divinópolis</v>
          </cell>
          <cell r="H70">
            <v>2024315</v>
          </cell>
          <cell r="J70">
            <v>34182</v>
          </cell>
          <cell r="K70">
            <v>12</v>
          </cell>
          <cell r="L70" t="str">
            <v>-</v>
          </cell>
          <cell r="M70" t="str">
            <v>12º Lugar</v>
          </cell>
        </row>
        <row r="71">
          <cell r="A71">
            <v>1993</v>
          </cell>
          <cell r="B71" t="str">
            <v>SE</v>
          </cell>
          <cell r="C71" t="str">
            <v>-</v>
          </cell>
          <cell r="D71" t="str">
            <v>-</v>
          </cell>
          <cell r="E71" t="str">
            <v>ROD</v>
          </cell>
          <cell r="F71" t="str">
            <v>GET</v>
          </cell>
          <cell r="G71" t="str">
            <v>TO-08--Marianópolis (km 26)</v>
          </cell>
          <cell r="H71">
            <v>1903070</v>
          </cell>
          <cell r="J71">
            <v>34182</v>
          </cell>
          <cell r="K71">
            <v>6</v>
          </cell>
          <cell r="L71" t="str">
            <v>-</v>
          </cell>
          <cell r="M71" t="str">
            <v>6º Lugar</v>
          </cell>
        </row>
        <row r="72">
          <cell r="A72">
            <v>1993</v>
          </cell>
          <cell r="B72" t="str">
            <v>SE</v>
          </cell>
          <cell r="C72" t="str">
            <v>-</v>
          </cell>
          <cell r="D72" t="str">
            <v>-</v>
          </cell>
          <cell r="E72" t="str">
            <v>ROD</v>
          </cell>
          <cell r="F72" t="str">
            <v>GET</v>
          </cell>
          <cell r="G72" t="str">
            <v>TO-080-Marianópolis (km 29)</v>
          </cell>
          <cell r="H72">
            <v>1674585</v>
          </cell>
          <cell r="J72">
            <v>34182</v>
          </cell>
          <cell r="K72">
            <v>6</v>
          </cell>
          <cell r="L72" t="str">
            <v>-</v>
          </cell>
          <cell r="M72" t="str">
            <v>6º Lugar</v>
          </cell>
        </row>
        <row r="73">
          <cell r="A73">
            <v>1993</v>
          </cell>
          <cell r="B73" t="str">
            <v>SE</v>
          </cell>
          <cell r="C73" t="str">
            <v>-</v>
          </cell>
          <cell r="D73" t="str">
            <v>-</v>
          </cell>
          <cell r="E73" t="str">
            <v>ROD</v>
          </cell>
          <cell r="F73" t="str">
            <v>GET</v>
          </cell>
          <cell r="G73" t="str">
            <v>TO-222-Santa Fé / Pontão</v>
          </cell>
          <cell r="H73">
            <v>6572672</v>
          </cell>
          <cell r="J73">
            <v>34182</v>
          </cell>
          <cell r="K73">
            <v>8</v>
          </cell>
          <cell r="L73" t="str">
            <v>-</v>
          </cell>
          <cell r="M73" t="str">
            <v>8º Lugar</v>
          </cell>
        </row>
        <row r="74">
          <cell r="A74">
            <v>1993</v>
          </cell>
          <cell r="B74" t="str">
            <v>SE</v>
          </cell>
          <cell r="C74" t="str">
            <v>-</v>
          </cell>
          <cell r="D74" t="str">
            <v>-</v>
          </cell>
          <cell r="E74" t="str">
            <v>ROD</v>
          </cell>
          <cell r="F74" t="str">
            <v>GET</v>
          </cell>
          <cell r="G74" t="str">
            <v>TO-080- km 29 a km 55</v>
          </cell>
          <cell r="H74">
            <v>1475891</v>
          </cell>
          <cell r="J74">
            <v>34182</v>
          </cell>
          <cell r="K74">
            <v>5</v>
          </cell>
          <cell r="L74" t="str">
            <v>-</v>
          </cell>
          <cell r="M74" t="str">
            <v>5º Lugar</v>
          </cell>
        </row>
        <row r="75">
          <cell r="A75">
            <v>1993</v>
          </cell>
          <cell r="B75" t="str">
            <v>SE</v>
          </cell>
          <cell r="C75" t="str">
            <v>-</v>
          </cell>
          <cell r="D75" t="str">
            <v>-</v>
          </cell>
          <cell r="E75" t="str">
            <v>IND</v>
          </cell>
          <cell r="F75" t="str">
            <v>SOEICOM</v>
          </cell>
          <cell r="G75" t="str">
            <v>Edifício do Eletro-Filtro em Vespasiano</v>
          </cell>
          <cell r="H75">
            <v>701000</v>
          </cell>
          <cell r="J75">
            <v>34182</v>
          </cell>
          <cell r="K75" t="str">
            <v>-</v>
          </cell>
          <cell r="L75" t="str">
            <v>-</v>
          </cell>
          <cell r="M75" t="str">
            <v>Perdemos</v>
          </cell>
        </row>
        <row r="76">
          <cell r="A76">
            <v>1993</v>
          </cell>
          <cell r="B76" t="str">
            <v>SE</v>
          </cell>
          <cell r="C76" t="str">
            <v>-</v>
          </cell>
          <cell r="D76" t="str">
            <v>-</v>
          </cell>
          <cell r="E76" t="str">
            <v>IND</v>
          </cell>
          <cell r="F76" t="str">
            <v>Latasa</v>
          </cell>
          <cell r="G76" t="str">
            <v>Unidade Industrial em Santa Cruz</v>
          </cell>
          <cell r="H76">
            <v>8694764</v>
          </cell>
          <cell r="J76">
            <v>34182</v>
          </cell>
          <cell r="K76" t="str">
            <v>-</v>
          </cell>
          <cell r="L76" t="str">
            <v>-</v>
          </cell>
          <cell r="M76" t="str">
            <v>Perdemos</v>
          </cell>
        </row>
        <row r="77">
          <cell r="A77">
            <v>1993</v>
          </cell>
          <cell r="B77" t="str">
            <v>SE</v>
          </cell>
          <cell r="C77" t="str">
            <v>-</v>
          </cell>
          <cell r="D77" t="str">
            <v>-</v>
          </cell>
          <cell r="E77" t="str">
            <v>ROD</v>
          </cell>
          <cell r="F77" t="str">
            <v>GET</v>
          </cell>
          <cell r="G77" t="str">
            <v>TO-050-Rio Areias / Silvanópolis</v>
          </cell>
          <cell r="H77">
            <v>3869273</v>
          </cell>
          <cell r="J77">
            <v>34182</v>
          </cell>
          <cell r="K77">
            <v>7</v>
          </cell>
          <cell r="L77" t="str">
            <v>-</v>
          </cell>
          <cell r="M77" t="str">
            <v>7º Lugar</v>
          </cell>
        </row>
        <row r="78">
          <cell r="A78">
            <v>1993</v>
          </cell>
          <cell r="B78" t="str">
            <v>SE</v>
          </cell>
          <cell r="C78" t="str">
            <v>-</v>
          </cell>
          <cell r="D78" t="str">
            <v>-</v>
          </cell>
          <cell r="E78" t="str">
            <v>IND</v>
          </cell>
          <cell r="F78" t="str">
            <v>Mannesmann</v>
          </cell>
          <cell r="G78" t="str">
            <v>Laminador Contínuo - Usina de Barreiros</v>
          </cell>
          <cell r="H78">
            <v>6306898</v>
          </cell>
          <cell r="J78">
            <v>34213</v>
          </cell>
          <cell r="K78" t="str">
            <v>-</v>
          </cell>
          <cell r="L78" t="str">
            <v>-</v>
          </cell>
          <cell r="M78" t="str">
            <v>1º Lugar - Convap</v>
          </cell>
        </row>
        <row r="79">
          <cell r="A79">
            <v>1993</v>
          </cell>
          <cell r="B79" t="str">
            <v>SE</v>
          </cell>
          <cell r="C79" t="str">
            <v>-</v>
          </cell>
          <cell r="D79" t="str">
            <v>-</v>
          </cell>
          <cell r="E79" t="str">
            <v>URB</v>
          </cell>
          <cell r="F79" t="str">
            <v>PM Palmas</v>
          </cell>
          <cell r="G79" t="str">
            <v>807 casas em Palmas-TO</v>
          </cell>
          <cell r="H79">
            <v>1221704</v>
          </cell>
          <cell r="J79">
            <v>34243</v>
          </cell>
          <cell r="K79">
            <v>1</v>
          </cell>
          <cell r="L79">
            <v>1</v>
          </cell>
          <cell r="M79" t="str">
            <v>1º Lugar</v>
          </cell>
        </row>
        <row r="80">
          <cell r="A80">
            <v>1993</v>
          </cell>
          <cell r="B80" t="str">
            <v>SE</v>
          </cell>
          <cell r="C80" t="str">
            <v>-</v>
          </cell>
          <cell r="D80" t="str">
            <v>-</v>
          </cell>
          <cell r="E80" t="str">
            <v>ENE</v>
          </cell>
          <cell r="F80" t="str">
            <v>Petrobrás</v>
          </cell>
          <cell r="G80" t="str">
            <v>Implantação de 3 Unidades de MTBE</v>
          </cell>
          <cell r="H80">
            <v>43607823</v>
          </cell>
          <cell r="J80">
            <v>34243</v>
          </cell>
          <cell r="K80" t="str">
            <v>-</v>
          </cell>
          <cell r="L80" t="str">
            <v>-</v>
          </cell>
          <cell r="M80" t="str">
            <v>Perdemos</v>
          </cell>
        </row>
        <row r="81">
          <cell r="A81">
            <v>1993</v>
          </cell>
          <cell r="B81" t="str">
            <v>SE</v>
          </cell>
          <cell r="C81" t="str">
            <v>-</v>
          </cell>
          <cell r="D81" t="str">
            <v>-</v>
          </cell>
          <cell r="E81" t="str">
            <v>IND</v>
          </cell>
          <cell r="F81" t="str">
            <v>Cenibra</v>
          </cell>
          <cell r="G81" t="str">
            <v>Obras Civis na Área de "Pipe-Pack"</v>
          </cell>
          <cell r="H81">
            <v>7132758</v>
          </cell>
          <cell r="J81">
            <v>34274</v>
          </cell>
          <cell r="K81" t="str">
            <v>-</v>
          </cell>
          <cell r="L81" t="str">
            <v>-</v>
          </cell>
          <cell r="M81" t="str">
            <v>1º Lugar - OAS</v>
          </cell>
        </row>
        <row r="82">
          <cell r="A82">
            <v>1993</v>
          </cell>
          <cell r="B82" t="str">
            <v>SE</v>
          </cell>
          <cell r="C82" t="str">
            <v>-</v>
          </cell>
          <cell r="D82" t="str">
            <v>-</v>
          </cell>
          <cell r="E82" t="str">
            <v>EDU</v>
          </cell>
          <cell r="F82" t="str">
            <v>PM Uberlândia</v>
          </cell>
          <cell r="G82" t="str">
            <v>Construção de Escola de 1º Grau</v>
          </cell>
          <cell r="H82">
            <v>1234237</v>
          </cell>
          <cell r="J82">
            <v>34274</v>
          </cell>
          <cell r="K82" t="str">
            <v>-</v>
          </cell>
          <cell r="L82" t="str">
            <v>-</v>
          </cell>
          <cell r="M82" t="str">
            <v>Perdemos</v>
          </cell>
        </row>
        <row r="83">
          <cell r="A83">
            <v>1993</v>
          </cell>
          <cell r="B83" t="str">
            <v>SE</v>
          </cell>
          <cell r="C83" t="str">
            <v>-</v>
          </cell>
          <cell r="D83" t="str">
            <v>-</v>
          </cell>
          <cell r="E83" t="str">
            <v>IND</v>
          </cell>
          <cell r="F83" t="str">
            <v>Kaiser</v>
          </cell>
          <cell r="G83" t="str">
            <v>Unidade Industrial de Anápolis</v>
          </cell>
          <cell r="H83">
            <v>6838258</v>
          </cell>
          <cell r="J83">
            <v>34274</v>
          </cell>
          <cell r="K83" t="str">
            <v>-</v>
          </cell>
          <cell r="L83" t="str">
            <v>-</v>
          </cell>
          <cell r="M83" t="str">
            <v>Perdemos</v>
          </cell>
        </row>
        <row r="84">
          <cell r="A84">
            <v>1993</v>
          </cell>
          <cell r="B84" t="str">
            <v>SE</v>
          </cell>
          <cell r="C84" t="str">
            <v>-</v>
          </cell>
          <cell r="D84" t="str">
            <v>-</v>
          </cell>
          <cell r="E84" t="str">
            <v>SAN</v>
          </cell>
          <cell r="F84" t="str">
            <v>SANEAGO</v>
          </cell>
          <cell r="G84" t="str">
            <v>Sistema de Esgotos de Jataí</v>
          </cell>
          <cell r="H84">
            <v>1142491</v>
          </cell>
          <cell r="J84">
            <v>34304</v>
          </cell>
          <cell r="K84">
            <v>17</v>
          </cell>
          <cell r="L84" t="str">
            <v>-</v>
          </cell>
          <cell r="M84" t="str">
            <v>17º Lugar - Gal</v>
          </cell>
        </row>
        <row r="85">
          <cell r="A85">
            <v>1993</v>
          </cell>
          <cell r="B85" t="str">
            <v>SE</v>
          </cell>
          <cell r="C85" t="str">
            <v>-</v>
          </cell>
          <cell r="D85" t="str">
            <v>-</v>
          </cell>
          <cell r="E85" t="str">
            <v>SAN</v>
          </cell>
          <cell r="F85" t="str">
            <v>SANEAGO</v>
          </cell>
          <cell r="G85" t="str">
            <v>Sistema de Esgotos de Niquelândia</v>
          </cell>
          <cell r="H85">
            <v>1115961</v>
          </cell>
          <cell r="J85">
            <v>34304</v>
          </cell>
          <cell r="K85">
            <v>12</v>
          </cell>
          <cell r="L85" t="str">
            <v>-</v>
          </cell>
          <cell r="M85" t="str">
            <v>12º Lugar - Sobrado</v>
          </cell>
        </row>
        <row r="86">
          <cell r="A86">
            <v>1993</v>
          </cell>
          <cell r="B86" t="str">
            <v>SE</v>
          </cell>
          <cell r="C86" t="str">
            <v>-</v>
          </cell>
          <cell r="D86" t="str">
            <v>-</v>
          </cell>
          <cell r="E86" t="str">
            <v>SAN</v>
          </cell>
          <cell r="F86" t="str">
            <v>SANEAGO</v>
          </cell>
          <cell r="G86" t="str">
            <v>Sistema de Esgotos de Morrinhos</v>
          </cell>
          <cell r="H86">
            <v>1211669</v>
          </cell>
          <cell r="J86">
            <v>34304</v>
          </cell>
          <cell r="K86">
            <v>14</v>
          </cell>
          <cell r="L86" t="str">
            <v>-</v>
          </cell>
          <cell r="M86" t="str">
            <v>14º Lugar - Goiás</v>
          </cell>
        </row>
        <row r="87">
          <cell r="A87">
            <v>1993</v>
          </cell>
          <cell r="B87" t="str">
            <v>SE</v>
          </cell>
          <cell r="C87" t="str">
            <v>-</v>
          </cell>
          <cell r="D87" t="str">
            <v>-</v>
          </cell>
          <cell r="E87" t="str">
            <v>ROD</v>
          </cell>
          <cell r="F87" t="str">
            <v>DER-TO</v>
          </cell>
          <cell r="G87" t="str">
            <v>TO-255-BR-153 / Cristalandia - Lote 15</v>
          </cell>
          <cell r="H87">
            <v>993516</v>
          </cell>
          <cell r="J87">
            <v>34335</v>
          </cell>
          <cell r="K87">
            <v>3</v>
          </cell>
          <cell r="L87" t="str">
            <v>-</v>
          </cell>
          <cell r="M87" t="str">
            <v>3º Lugar</v>
          </cell>
        </row>
        <row r="88">
          <cell r="A88">
            <v>1993</v>
          </cell>
          <cell r="B88" t="str">
            <v>SE</v>
          </cell>
          <cell r="C88" t="str">
            <v>-</v>
          </cell>
          <cell r="D88" t="str">
            <v>-</v>
          </cell>
          <cell r="E88" t="str">
            <v>ROD</v>
          </cell>
          <cell r="F88" t="str">
            <v>DER-TO</v>
          </cell>
          <cell r="G88" t="str">
            <v>TO-354-BR-153 / Pium - Lote 16</v>
          </cell>
          <cell r="H88">
            <v>1035394</v>
          </cell>
          <cell r="J88">
            <v>34335</v>
          </cell>
          <cell r="K88">
            <v>3</v>
          </cell>
          <cell r="L88" t="str">
            <v>-</v>
          </cell>
          <cell r="M88" t="str">
            <v>3º Lugar</v>
          </cell>
        </row>
        <row r="89">
          <cell r="A89">
            <v>1993</v>
          </cell>
          <cell r="B89" t="str">
            <v>SE</v>
          </cell>
          <cell r="C89" t="str">
            <v>-</v>
          </cell>
          <cell r="D89" t="str">
            <v>-</v>
          </cell>
          <cell r="E89" t="str">
            <v>ENE</v>
          </cell>
          <cell r="F89" t="str">
            <v>Petrobrás</v>
          </cell>
          <cell r="G89" t="str">
            <v>Base de Combustíveis de Uberlândia</v>
          </cell>
          <cell r="H89">
            <v>1210811</v>
          </cell>
          <cell r="J89">
            <v>34335</v>
          </cell>
          <cell r="K89" t="str">
            <v>-</v>
          </cell>
          <cell r="L89" t="str">
            <v>-</v>
          </cell>
          <cell r="M89" t="str">
            <v>1º Lugar - Encol</v>
          </cell>
        </row>
        <row r="90">
          <cell r="A90">
            <v>1993</v>
          </cell>
          <cell r="B90" t="str">
            <v>SE</v>
          </cell>
          <cell r="C90" t="str">
            <v>-</v>
          </cell>
          <cell r="D90" t="str">
            <v>-</v>
          </cell>
          <cell r="E90" t="str">
            <v>ROD</v>
          </cell>
          <cell r="F90" t="str">
            <v>DER-TO</v>
          </cell>
          <cell r="G90" t="str">
            <v>TO-280-Santo Antonio / Peixe - Lote 12</v>
          </cell>
          <cell r="H90">
            <v>554306</v>
          </cell>
          <cell r="J90">
            <v>34335</v>
          </cell>
          <cell r="K90">
            <v>8</v>
          </cell>
          <cell r="L90" t="str">
            <v>-</v>
          </cell>
          <cell r="M90" t="str">
            <v>8º Lugar</v>
          </cell>
        </row>
        <row r="91">
          <cell r="A91">
            <v>1993</v>
          </cell>
          <cell r="B91" t="str">
            <v>SE</v>
          </cell>
          <cell r="C91" t="str">
            <v>-</v>
          </cell>
          <cell r="D91" t="str">
            <v>-</v>
          </cell>
          <cell r="E91" t="str">
            <v>ENE</v>
          </cell>
          <cell r="F91" t="str">
            <v>Petrobrás</v>
          </cell>
          <cell r="G91" t="str">
            <v>Base de Combustíveis de Goiânia</v>
          </cell>
          <cell r="H91">
            <v>1770614</v>
          </cell>
          <cell r="J91">
            <v>34335</v>
          </cell>
          <cell r="K91" t="str">
            <v>-</v>
          </cell>
          <cell r="L91" t="str">
            <v>-</v>
          </cell>
          <cell r="M91" t="str">
            <v>1º Lugar - Encol</v>
          </cell>
        </row>
        <row r="92">
          <cell r="A92">
            <v>1993</v>
          </cell>
          <cell r="B92" t="str">
            <v>SE</v>
          </cell>
          <cell r="C92" t="str">
            <v>-</v>
          </cell>
          <cell r="D92" t="str">
            <v>-</v>
          </cell>
          <cell r="E92" t="str">
            <v>ROD</v>
          </cell>
          <cell r="F92" t="str">
            <v>DER-TO</v>
          </cell>
          <cell r="G92" t="str">
            <v>TO-280-Santo Antonio / Peixe - Lote17</v>
          </cell>
          <cell r="H92">
            <v>4030676</v>
          </cell>
          <cell r="J92">
            <v>34335</v>
          </cell>
          <cell r="K92">
            <v>3</v>
          </cell>
          <cell r="L92" t="str">
            <v>-</v>
          </cell>
          <cell r="M92" t="str">
            <v>3º Lugar</v>
          </cell>
        </row>
        <row r="93">
          <cell r="A93">
            <v>1993</v>
          </cell>
          <cell r="B93" t="str">
            <v>SE</v>
          </cell>
          <cell r="C93" t="str">
            <v>-</v>
          </cell>
          <cell r="D93" t="str">
            <v>-</v>
          </cell>
          <cell r="E93" t="str">
            <v>ROD</v>
          </cell>
          <cell r="F93" t="str">
            <v>DER-TO</v>
          </cell>
          <cell r="G93" t="str">
            <v>TO-280-Santo Antonio / Peixe - Lote 11</v>
          </cell>
          <cell r="H93">
            <v>349368</v>
          </cell>
          <cell r="J93">
            <v>34335</v>
          </cell>
          <cell r="K93">
            <v>10</v>
          </cell>
          <cell r="L93" t="str">
            <v>-</v>
          </cell>
          <cell r="M93" t="str">
            <v>10º Lugar</v>
          </cell>
        </row>
        <row r="94">
          <cell r="A94">
            <v>1993</v>
          </cell>
          <cell r="B94" t="str">
            <v>SE</v>
          </cell>
          <cell r="C94" t="str">
            <v>-</v>
          </cell>
          <cell r="D94" t="str">
            <v>-</v>
          </cell>
          <cell r="E94" t="str">
            <v>ENE</v>
          </cell>
          <cell r="F94" t="str">
            <v>Petrobrás</v>
          </cell>
          <cell r="G94" t="str">
            <v>Gasoduto Rio de Janeiro / Brasília</v>
          </cell>
          <cell r="H94">
            <v>25234038</v>
          </cell>
          <cell r="J94">
            <v>34335</v>
          </cell>
          <cell r="K94">
            <v>3</v>
          </cell>
          <cell r="L94" t="str">
            <v>-</v>
          </cell>
          <cell r="M94" t="str">
            <v>3º  Lugar - Camargo Correa</v>
          </cell>
        </row>
        <row r="95">
          <cell r="A95">
            <v>1993</v>
          </cell>
          <cell r="B95" t="str">
            <v>SE</v>
          </cell>
          <cell r="C95" t="str">
            <v>-</v>
          </cell>
          <cell r="D95" t="str">
            <v>-</v>
          </cell>
          <cell r="E95" t="str">
            <v>ENE</v>
          </cell>
          <cell r="F95" t="str">
            <v>Petrobrás</v>
          </cell>
          <cell r="G95" t="str">
            <v>Base de Combustíveis de Uberaba</v>
          </cell>
          <cell r="H95">
            <v>691652</v>
          </cell>
          <cell r="J95">
            <v>34335</v>
          </cell>
          <cell r="K95" t="str">
            <v>-</v>
          </cell>
          <cell r="L95" t="str">
            <v>-</v>
          </cell>
          <cell r="M95" t="str">
            <v>1º Lugar - Encol</v>
          </cell>
        </row>
        <row r="96">
          <cell r="A96">
            <v>1993</v>
          </cell>
          <cell r="B96" t="str">
            <v>SE</v>
          </cell>
          <cell r="C96" t="str">
            <v>-</v>
          </cell>
          <cell r="D96" t="str">
            <v>-</v>
          </cell>
          <cell r="E96" t="str">
            <v>SAN</v>
          </cell>
          <cell r="F96" t="str">
            <v>Sudecap</v>
          </cell>
          <cell r="G96" t="str">
            <v>Canalização do Ribeirão Arrudas</v>
          </cell>
          <cell r="H96">
            <v>8739000</v>
          </cell>
          <cell r="J96">
            <v>34394</v>
          </cell>
          <cell r="K96">
            <v>1</v>
          </cell>
          <cell r="L96">
            <v>1</v>
          </cell>
          <cell r="M96" t="str">
            <v>1º Lugar</v>
          </cell>
        </row>
        <row r="97">
          <cell r="A97">
            <v>1993</v>
          </cell>
          <cell r="B97" t="str">
            <v>SE</v>
          </cell>
          <cell r="C97" t="str">
            <v>-</v>
          </cell>
          <cell r="D97" t="str">
            <v>-</v>
          </cell>
          <cell r="E97" t="str">
            <v>SAN</v>
          </cell>
          <cell r="F97" t="str">
            <v>Sudecap</v>
          </cell>
          <cell r="G97" t="str">
            <v>Revestimento do fundo do Canal do Arrudas</v>
          </cell>
          <cell r="H97">
            <v>3281036</v>
          </cell>
          <cell r="J97">
            <v>34394</v>
          </cell>
          <cell r="K97" t="str">
            <v>-</v>
          </cell>
          <cell r="L97" t="str">
            <v>-</v>
          </cell>
          <cell r="M97" t="str">
            <v>1º Lugar - Concic</v>
          </cell>
        </row>
        <row r="98">
          <cell r="A98">
            <v>1993</v>
          </cell>
          <cell r="B98" t="str">
            <v>SE</v>
          </cell>
          <cell r="C98" t="str">
            <v>-</v>
          </cell>
          <cell r="D98" t="str">
            <v>-</v>
          </cell>
          <cell r="E98" t="str">
            <v>COM</v>
          </cell>
          <cell r="F98" t="str">
            <v>Martins</v>
          </cell>
          <cell r="G98" t="str">
            <v>Ampliação do Armazém - Módulos 2,3 e 4</v>
          </cell>
          <cell r="H98">
            <v>2102040</v>
          </cell>
          <cell r="J98">
            <v>34394</v>
          </cell>
          <cell r="K98">
            <v>2</v>
          </cell>
          <cell r="L98" t="str">
            <v>-</v>
          </cell>
          <cell r="M98" t="str">
            <v>2º Lugar - Centro Oeste</v>
          </cell>
        </row>
        <row r="99">
          <cell r="A99">
            <v>1993</v>
          </cell>
          <cell r="B99" t="str">
            <v>SE</v>
          </cell>
          <cell r="C99" t="str">
            <v>-</v>
          </cell>
          <cell r="D99" t="str">
            <v>-</v>
          </cell>
          <cell r="E99" t="str">
            <v>SAN</v>
          </cell>
          <cell r="F99" t="str">
            <v>Sudecap</v>
          </cell>
          <cell r="G99" t="str">
            <v>Revestimento do fundo do Canal do Arrudas</v>
          </cell>
          <cell r="H99">
            <v>4393611</v>
          </cell>
          <cell r="J99">
            <v>34394</v>
          </cell>
          <cell r="K99">
            <v>0</v>
          </cell>
          <cell r="L99" t="str">
            <v>-</v>
          </cell>
          <cell r="M99" t="str">
            <v>Perdemos</v>
          </cell>
        </row>
        <row r="100">
          <cell r="A100">
            <v>1993</v>
          </cell>
          <cell r="B100" t="str">
            <v>SL</v>
          </cell>
          <cell r="C100" t="str">
            <v>-</v>
          </cell>
          <cell r="D100" t="str">
            <v>-</v>
          </cell>
          <cell r="E100" t="str">
            <v>ROD</v>
          </cell>
          <cell r="F100" t="str">
            <v>DER-SC</v>
          </cell>
          <cell r="G100" t="str">
            <v>SC-449-Meleiro / Araranguá</v>
          </cell>
          <cell r="H100">
            <v>6180405</v>
          </cell>
          <cell r="J100">
            <v>34060</v>
          </cell>
          <cell r="K100">
            <v>5</v>
          </cell>
          <cell r="L100" t="str">
            <v>-</v>
          </cell>
          <cell r="M100" t="str">
            <v>5º Lugar</v>
          </cell>
        </row>
        <row r="101">
          <cell r="A101">
            <v>1993</v>
          </cell>
          <cell r="B101" t="str">
            <v>SL</v>
          </cell>
          <cell r="C101" t="str">
            <v>-</v>
          </cell>
          <cell r="D101" t="str">
            <v>-</v>
          </cell>
          <cell r="E101" t="str">
            <v>ENE</v>
          </cell>
          <cell r="F101" t="str">
            <v>Copel</v>
          </cell>
          <cell r="G101" t="str">
            <v>Estrada de Acesso ao Desvio do Rio Jordão</v>
          </cell>
          <cell r="H101">
            <v>473804</v>
          </cell>
          <cell r="J101">
            <v>34060</v>
          </cell>
          <cell r="K101">
            <v>1</v>
          </cell>
          <cell r="L101">
            <v>1</v>
          </cell>
          <cell r="M101" t="str">
            <v>1º Lugar</v>
          </cell>
        </row>
        <row r="102">
          <cell r="A102">
            <v>1993</v>
          </cell>
          <cell r="B102" t="str">
            <v>SL</v>
          </cell>
          <cell r="C102" t="str">
            <v>-</v>
          </cell>
          <cell r="D102" t="str">
            <v>-</v>
          </cell>
          <cell r="E102" t="str">
            <v>ROD</v>
          </cell>
          <cell r="F102" t="str">
            <v>DER-SC</v>
          </cell>
          <cell r="G102" t="str">
            <v>SC-452-Água Doce / Herciliópolis</v>
          </cell>
          <cell r="H102">
            <v>9375058</v>
          </cell>
          <cell r="J102">
            <v>34060</v>
          </cell>
          <cell r="K102">
            <v>2</v>
          </cell>
          <cell r="L102" t="str">
            <v>-</v>
          </cell>
          <cell r="M102" t="str">
            <v>2º Lugar</v>
          </cell>
        </row>
        <row r="103">
          <cell r="A103">
            <v>1993</v>
          </cell>
          <cell r="B103" t="str">
            <v>SL</v>
          </cell>
          <cell r="C103" t="str">
            <v>-</v>
          </cell>
          <cell r="D103" t="str">
            <v>-</v>
          </cell>
          <cell r="E103" t="str">
            <v>ROD</v>
          </cell>
          <cell r="F103" t="str">
            <v>M. Exército</v>
          </cell>
          <cell r="G103" t="str">
            <v>Construção de 3 Pontes na Ferroeste</v>
          </cell>
          <cell r="H103">
            <v>1882194</v>
          </cell>
          <cell r="J103">
            <v>34090</v>
          </cell>
          <cell r="K103">
            <v>3</v>
          </cell>
          <cell r="L103" t="str">
            <v>-</v>
          </cell>
          <cell r="M103" t="str">
            <v>3º Lugar</v>
          </cell>
        </row>
        <row r="104">
          <cell r="A104">
            <v>1993</v>
          </cell>
          <cell r="B104" t="str">
            <v>SL</v>
          </cell>
          <cell r="C104" t="str">
            <v>-</v>
          </cell>
          <cell r="D104" t="str">
            <v>-</v>
          </cell>
          <cell r="E104" t="str">
            <v>JUST</v>
          </cell>
          <cell r="F104" t="str">
            <v>GERS</v>
          </cell>
          <cell r="G104" t="str">
            <v>Prédio do Foro da Comarca de Canoas</v>
          </cell>
          <cell r="H104">
            <v>4349789</v>
          </cell>
          <cell r="J104">
            <v>34121</v>
          </cell>
          <cell r="K104">
            <v>2</v>
          </cell>
          <cell r="L104" t="str">
            <v>-</v>
          </cell>
          <cell r="M104" t="str">
            <v>2º Lugar</v>
          </cell>
        </row>
        <row r="105">
          <cell r="A105">
            <v>1993</v>
          </cell>
          <cell r="B105" t="str">
            <v>SL</v>
          </cell>
          <cell r="C105" t="str">
            <v>-</v>
          </cell>
          <cell r="D105" t="str">
            <v>-</v>
          </cell>
          <cell r="E105" t="str">
            <v>ROD</v>
          </cell>
          <cell r="F105" t="str">
            <v>DER-PR</v>
          </cell>
          <cell r="G105" t="str">
            <v>Viaduto sobre a Manoel Ribas</v>
          </cell>
          <cell r="H105">
            <v>481655</v>
          </cell>
          <cell r="J105">
            <v>34151</v>
          </cell>
          <cell r="K105">
            <v>7</v>
          </cell>
          <cell r="L105" t="str">
            <v>-</v>
          </cell>
          <cell r="M105" t="str">
            <v>7º Lugar</v>
          </cell>
        </row>
        <row r="106">
          <cell r="A106">
            <v>1993</v>
          </cell>
          <cell r="B106" t="str">
            <v>SL</v>
          </cell>
          <cell r="C106" t="str">
            <v>-</v>
          </cell>
          <cell r="D106" t="str">
            <v>-</v>
          </cell>
          <cell r="E106" t="str">
            <v>FERR</v>
          </cell>
          <cell r="F106" t="str">
            <v>M. Exército</v>
          </cell>
          <cell r="G106" t="str">
            <v>Trecho Ferroviário entre Guarapuava e Cascavel</v>
          </cell>
          <cell r="H106">
            <v>2760490</v>
          </cell>
          <cell r="J106">
            <v>34182</v>
          </cell>
          <cell r="K106">
            <v>2</v>
          </cell>
          <cell r="L106" t="str">
            <v>-</v>
          </cell>
          <cell r="M106" t="str">
            <v>2º Lugar</v>
          </cell>
        </row>
        <row r="107">
          <cell r="A107">
            <v>1993</v>
          </cell>
          <cell r="B107" t="str">
            <v>SL</v>
          </cell>
          <cell r="C107" t="str">
            <v>-</v>
          </cell>
          <cell r="D107" t="str">
            <v>-</v>
          </cell>
          <cell r="E107" t="str">
            <v>IND</v>
          </cell>
          <cell r="F107" t="str">
            <v>Batavo</v>
          </cell>
          <cell r="G107" t="str">
            <v>Ampliaçãop da ETE-Unidade Industrial de Castro</v>
          </cell>
          <cell r="H107">
            <v>626000</v>
          </cell>
          <cell r="J107">
            <v>34182</v>
          </cell>
          <cell r="K107">
            <v>3</v>
          </cell>
          <cell r="L107" t="str">
            <v>-</v>
          </cell>
          <cell r="M107" t="str">
            <v>3º Lugar</v>
          </cell>
        </row>
        <row r="108">
          <cell r="A108">
            <v>1993</v>
          </cell>
          <cell r="B108" t="str">
            <v>SL</v>
          </cell>
          <cell r="C108" t="str">
            <v>-</v>
          </cell>
          <cell r="D108" t="str">
            <v>-</v>
          </cell>
          <cell r="E108" t="str">
            <v>FERR</v>
          </cell>
          <cell r="F108" t="str">
            <v>M. Exército</v>
          </cell>
          <cell r="G108" t="str">
            <v>Trecho Ferroviário entre Guarapuava e Cascavel</v>
          </cell>
          <cell r="H108">
            <v>1727590</v>
          </cell>
          <cell r="J108">
            <v>34182</v>
          </cell>
          <cell r="K108" t="str">
            <v>-</v>
          </cell>
          <cell r="L108" t="str">
            <v>-</v>
          </cell>
          <cell r="M108" t="str">
            <v>Revogada</v>
          </cell>
        </row>
        <row r="109">
          <cell r="A109">
            <v>1993</v>
          </cell>
          <cell r="B109" t="str">
            <v>SL</v>
          </cell>
          <cell r="C109" t="str">
            <v>-</v>
          </cell>
          <cell r="D109" t="str">
            <v>-</v>
          </cell>
          <cell r="E109" t="str">
            <v>IND</v>
          </cell>
          <cell r="F109" t="str">
            <v>Brahma</v>
          </cell>
          <cell r="G109" t="str">
            <v>Unidade Industrial de Lajes - SC</v>
          </cell>
          <cell r="H109">
            <v>8028231</v>
          </cell>
          <cell r="J109">
            <v>34243</v>
          </cell>
          <cell r="K109" t="str">
            <v>-</v>
          </cell>
          <cell r="L109" t="str">
            <v>-</v>
          </cell>
          <cell r="M109" t="str">
            <v>Perdemos</v>
          </cell>
        </row>
        <row r="110">
          <cell r="A110">
            <v>1993</v>
          </cell>
          <cell r="B110" t="str">
            <v>SL</v>
          </cell>
          <cell r="C110" t="str">
            <v>-</v>
          </cell>
          <cell r="D110" t="str">
            <v>-</v>
          </cell>
          <cell r="E110" t="str">
            <v>ROD</v>
          </cell>
          <cell r="F110" t="str">
            <v>DNER</v>
          </cell>
          <cell r="G110" t="str">
            <v>BR-116-Entroncamento da BR-290 e BR-386</v>
          </cell>
          <cell r="H110">
            <v>14457490</v>
          </cell>
          <cell r="J110">
            <v>34243</v>
          </cell>
          <cell r="K110" t="str">
            <v>-</v>
          </cell>
          <cell r="L110" t="str">
            <v>-</v>
          </cell>
          <cell r="M110" t="str">
            <v>Perdemos</v>
          </cell>
        </row>
        <row r="111">
          <cell r="A111">
            <v>1993</v>
          </cell>
          <cell r="B111" t="str">
            <v>SL</v>
          </cell>
          <cell r="C111" t="str">
            <v>-</v>
          </cell>
          <cell r="D111" t="str">
            <v>-</v>
          </cell>
          <cell r="E111" t="str">
            <v>IND</v>
          </cell>
          <cell r="F111" t="str">
            <v>Brahma</v>
          </cell>
          <cell r="G111" t="str">
            <v>Unidade Industrial de Prata - Argentina</v>
          </cell>
          <cell r="H111">
            <v>14116222</v>
          </cell>
          <cell r="J111">
            <v>34243</v>
          </cell>
          <cell r="K111">
            <v>2</v>
          </cell>
          <cell r="L111" t="str">
            <v>-</v>
          </cell>
          <cell r="M111" t="str">
            <v>2º Lugar</v>
          </cell>
        </row>
        <row r="112">
          <cell r="A112">
            <v>1993</v>
          </cell>
          <cell r="B112" t="str">
            <v>SL</v>
          </cell>
          <cell r="C112" t="str">
            <v>-</v>
          </cell>
          <cell r="D112" t="str">
            <v>-</v>
          </cell>
          <cell r="E112" t="str">
            <v>ROD</v>
          </cell>
          <cell r="F112" t="str">
            <v>DNER</v>
          </cell>
          <cell r="G112" t="str">
            <v>BR-392-Cerro Largo / Porto Xavier - Lote 1</v>
          </cell>
          <cell r="H112">
            <v>10134328</v>
          </cell>
          <cell r="J112">
            <v>34243</v>
          </cell>
          <cell r="K112">
            <v>0</v>
          </cell>
          <cell r="L112">
            <v>0</v>
          </cell>
          <cell r="M112" t="str">
            <v>1º Lugar</v>
          </cell>
        </row>
        <row r="113">
          <cell r="A113">
            <v>1993</v>
          </cell>
          <cell r="B113" t="str">
            <v>SL</v>
          </cell>
          <cell r="C113" t="str">
            <v>-</v>
          </cell>
          <cell r="D113" t="str">
            <v>-</v>
          </cell>
          <cell r="E113" t="str">
            <v>ROD</v>
          </cell>
          <cell r="F113" t="str">
            <v>DNER</v>
          </cell>
          <cell r="G113" t="str">
            <v>BR-392-Cerro Largo / Porto Xavier - Lote 2</v>
          </cell>
          <cell r="H113">
            <v>7726555</v>
          </cell>
          <cell r="J113">
            <v>34243</v>
          </cell>
          <cell r="K113">
            <v>0</v>
          </cell>
          <cell r="L113">
            <v>0</v>
          </cell>
          <cell r="M113" t="str">
            <v>1º Lugar</v>
          </cell>
        </row>
        <row r="114">
          <cell r="A114">
            <v>1993</v>
          </cell>
          <cell r="B114" t="str">
            <v>SL</v>
          </cell>
          <cell r="C114" t="str">
            <v>-</v>
          </cell>
          <cell r="D114" t="str">
            <v>-</v>
          </cell>
          <cell r="E114" t="str">
            <v>ROD</v>
          </cell>
          <cell r="F114" t="str">
            <v>DER-SC</v>
          </cell>
          <cell r="G114" t="str">
            <v>SC-457-Curitibanos / Rio Correntes</v>
          </cell>
          <cell r="H114">
            <v>6849933</v>
          </cell>
          <cell r="J114">
            <v>34274</v>
          </cell>
          <cell r="K114">
            <v>14</v>
          </cell>
          <cell r="L114" t="str">
            <v>-</v>
          </cell>
          <cell r="M114" t="str">
            <v>14º Lugar - Erco</v>
          </cell>
        </row>
        <row r="115">
          <cell r="A115">
            <v>1993</v>
          </cell>
          <cell r="B115" t="str">
            <v>SL</v>
          </cell>
          <cell r="C115" t="str">
            <v>-</v>
          </cell>
          <cell r="D115" t="str">
            <v>-</v>
          </cell>
          <cell r="E115" t="str">
            <v>ROD</v>
          </cell>
          <cell r="F115" t="str">
            <v>DER-PR</v>
          </cell>
          <cell r="G115" t="str">
            <v>Complexo de Pontes sobre o Rio Paraná/Guaíba</v>
          </cell>
          <cell r="H115">
            <v>16081840</v>
          </cell>
          <cell r="J115">
            <v>34274</v>
          </cell>
          <cell r="K115">
            <v>3</v>
          </cell>
          <cell r="L115" t="str">
            <v>-</v>
          </cell>
          <cell r="M115" t="str">
            <v>3º Lugar</v>
          </cell>
        </row>
        <row r="116">
          <cell r="A116">
            <v>1993</v>
          </cell>
          <cell r="B116" t="str">
            <v>SL</v>
          </cell>
          <cell r="C116" t="str">
            <v>-</v>
          </cell>
          <cell r="D116" t="str">
            <v>-</v>
          </cell>
          <cell r="E116" t="str">
            <v>ROD</v>
          </cell>
          <cell r="F116" t="str">
            <v>DER-SC</v>
          </cell>
          <cell r="G116" t="str">
            <v>SC-457-Rio Correntes / Lebon Régis</v>
          </cell>
          <cell r="H116">
            <v>5482909</v>
          </cell>
          <cell r="J116">
            <v>34274</v>
          </cell>
          <cell r="K116">
            <v>12</v>
          </cell>
          <cell r="L116" t="str">
            <v>-</v>
          </cell>
          <cell r="M116" t="str">
            <v>12º Lugar - Triunfo</v>
          </cell>
        </row>
        <row r="117">
          <cell r="A117">
            <v>1993</v>
          </cell>
          <cell r="B117" t="str">
            <v>SL</v>
          </cell>
          <cell r="C117" t="str">
            <v>-</v>
          </cell>
          <cell r="D117" t="str">
            <v>-</v>
          </cell>
          <cell r="E117" t="str">
            <v>ROD</v>
          </cell>
          <cell r="F117" t="str">
            <v>DER-SC</v>
          </cell>
          <cell r="G117" t="str">
            <v>SC-386-Mondaí / Iporã</v>
          </cell>
          <cell r="H117">
            <v>6303036</v>
          </cell>
          <cell r="J117">
            <v>34274</v>
          </cell>
          <cell r="K117">
            <v>1</v>
          </cell>
          <cell r="L117">
            <v>1</v>
          </cell>
          <cell r="M117" t="str">
            <v>1º Lugar</v>
          </cell>
        </row>
        <row r="118">
          <cell r="A118">
            <v>1993</v>
          </cell>
          <cell r="B118" t="str">
            <v>SL</v>
          </cell>
          <cell r="C118" t="str">
            <v>-</v>
          </cell>
          <cell r="D118" t="str">
            <v>-</v>
          </cell>
          <cell r="E118" t="str">
            <v>ROD</v>
          </cell>
          <cell r="F118" t="str">
            <v>DER-SC</v>
          </cell>
          <cell r="G118" t="str">
            <v>SC-413-Guaramirim / Vila Nova</v>
          </cell>
          <cell r="H118">
            <v>9535491</v>
          </cell>
          <cell r="J118">
            <v>34274</v>
          </cell>
          <cell r="K118">
            <v>4</v>
          </cell>
          <cell r="L118" t="str">
            <v>-</v>
          </cell>
          <cell r="M118" t="str">
            <v>4º Lugar - Engepasa</v>
          </cell>
        </row>
        <row r="119">
          <cell r="A119">
            <v>1993</v>
          </cell>
          <cell r="B119" t="str">
            <v>SL</v>
          </cell>
          <cell r="C119" t="str">
            <v>-</v>
          </cell>
          <cell r="D119" t="str">
            <v>-</v>
          </cell>
          <cell r="E119" t="str">
            <v>ENE</v>
          </cell>
          <cell r="F119" t="str">
            <v>Copel</v>
          </cell>
          <cell r="G119" t="str">
            <v>UH Segredo - Derivação do Rio Jordão</v>
          </cell>
          <cell r="H119">
            <v>36180446</v>
          </cell>
          <cell r="J119">
            <v>34304</v>
          </cell>
          <cell r="K119">
            <v>3</v>
          </cell>
          <cell r="L119" t="str">
            <v>-</v>
          </cell>
          <cell r="M119" t="str">
            <v>3º Lugar - Ivaí</v>
          </cell>
        </row>
        <row r="120">
          <cell r="A120">
            <v>1993</v>
          </cell>
          <cell r="B120" t="str">
            <v>SL</v>
          </cell>
          <cell r="C120" t="str">
            <v>-</v>
          </cell>
          <cell r="D120" t="str">
            <v>-</v>
          </cell>
          <cell r="E120" t="str">
            <v>IND</v>
          </cell>
          <cell r="F120" t="str">
            <v>Brahma</v>
          </cell>
          <cell r="G120" t="str">
            <v>Ampliação do Envasamento da Unidade de Jacareí</v>
          </cell>
          <cell r="H120">
            <v>13486025</v>
          </cell>
          <cell r="J120">
            <v>34335</v>
          </cell>
          <cell r="K120" t="str">
            <v>-</v>
          </cell>
          <cell r="L120" t="str">
            <v>-</v>
          </cell>
          <cell r="M120" t="str">
            <v>Perdemos</v>
          </cell>
        </row>
        <row r="121">
          <cell r="A121">
            <v>1993</v>
          </cell>
          <cell r="B121" t="str">
            <v>SL</v>
          </cell>
          <cell r="C121" t="str">
            <v>-</v>
          </cell>
          <cell r="D121" t="str">
            <v>-</v>
          </cell>
          <cell r="E121" t="str">
            <v>IND</v>
          </cell>
          <cell r="F121" t="str">
            <v>Brahma</v>
          </cell>
          <cell r="G121" t="str">
            <v>Terraplenagem - Fábrica de Agudos</v>
          </cell>
          <cell r="H121">
            <v>530786</v>
          </cell>
          <cell r="J121">
            <v>34366</v>
          </cell>
          <cell r="K121" t="str">
            <v>-</v>
          </cell>
          <cell r="L121" t="str">
            <v>-</v>
          </cell>
          <cell r="M121" t="str">
            <v>Perdemos</v>
          </cell>
        </row>
        <row r="122">
          <cell r="A122">
            <v>1993</v>
          </cell>
          <cell r="B122" t="str">
            <v>SL</v>
          </cell>
          <cell r="C122" t="str">
            <v>-</v>
          </cell>
          <cell r="D122" t="str">
            <v>-</v>
          </cell>
          <cell r="E122" t="str">
            <v>IND</v>
          </cell>
          <cell r="F122" t="str">
            <v>Brahma</v>
          </cell>
          <cell r="G122" t="str">
            <v>Galpão de Envasamento - Fábrica de Agudos</v>
          </cell>
          <cell r="H122">
            <v>5143789</v>
          </cell>
          <cell r="J122">
            <v>34394</v>
          </cell>
          <cell r="K122" t="str">
            <v>-</v>
          </cell>
          <cell r="L122" t="str">
            <v>-</v>
          </cell>
          <cell r="M122" t="str">
            <v>Perdemos</v>
          </cell>
        </row>
        <row r="123">
          <cell r="A123">
            <v>1993</v>
          </cell>
          <cell r="B123" t="str">
            <v>SL</v>
          </cell>
          <cell r="C123" t="str">
            <v>-</v>
          </cell>
          <cell r="D123" t="str">
            <v>-</v>
          </cell>
          <cell r="E123" t="str">
            <v>SAN</v>
          </cell>
          <cell r="F123" t="str">
            <v>PM Maringá</v>
          </cell>
          <cell r="G123" t="str">
            <v>Sistema de Esgoto Sanitário</v>
          </cell>
          <cell r="H123">
            <v>3276800.97</v>
          </cell>
          <cell r="J123">
            <v>34394</v>
          </cell>
          <cell r="K123" t="str">
            <v>-</v>
          </cell>
          <cell r="L123" t="str">
            <v>-</v>
          </cell>
          <cell r="M123" t="str">
            <v>Perdemos</v>
          </cell>
        </row>
        <row r="124">
          <cell r="A124">
            <v>1994</v>
          </cell>
          <cell r="B124" t="str">
            <v>NE</v>
          </cell>
          <cell r="C124" t="str">
            <v>-</v>
          </cell>
          <cell r="D124" t="str">
            <v>-</v>
          </cell>
          <cell r="E124" t="str">
            <v>AER</v>
          </cell>
          <cell r="F124" t="str">
            <v>CISCEA</v>
          </cell>
          <cell r="G124" t="str">
            <v>DPV-DT-Porto Seguro</v>
          </cell>
          <cell r="H124">
            <v>1494731.63</v>
          </cell>
          <cell r="J124">
            <v>34452</v>
          </cell>
          <cell r="K124">
            <v>1</v>
          </cell>
          <cell r="L124">
            <v>1</v>
          </cell>
          <cell r="M124" t="str">
            <v>1º Lugar</v>
          </cell>
        </row>
        <row r="125">
          <cell r="A125">
            <v>1994</v>
          </cell>
          <cell r="B125" t="str">
            <v>NE</v>
          </cell>
          <cell r="C125" t="str">
            <v>-</v>
          </cell>
          <cell r="D125" t="str">
            <v>-</v>
          </cell>
          <cell r="E125" t="str">
            <v>ROD</v>
          </cell>
          <cell r="F125" t="str">
            <v>DER-BA</v>
          </cell>
          <cell r="G125" t="str">
            <v>Corredores da BA - Lote 6</v>
          </cell>
          <cell r="H125">
            <v>2588798.21</v>
          </cell>
          <cell r="J125">
            <v>34455</v>
          </cell>
          <cell r="K125">
            <v>1</v>
          </cell>
          <cell r="L125">
            <v>1</v>
          </cell>
          <cell r="M125" t="str">
            <v>1º Lugar</v>
          </cell>
        </row>
        <row r="126">
          <cell r="A126">
            <v>1994</v>
          </cell>
          <cell r="B126" t="str">
            <v>NE</v>
          </cell>
          <cell r="C126" t="str">
            <v>-</v>
          </cell>
          <cell r="D126" t="str">
            <v>-</v>
          </cell>
          <cell r="E126" t="str">
            <v>ROD</v>
          </cell>
          <cell r="F126" t="str">
            <v>DER-BA</v>
          </cell>
          <cell r="G126" t="str">
            <v>Corredores da BA - Lote 5</v>
          </cell>
          <cell r="H126">
            <v>1730386.86</v>
          </cell>
          <cell r="J126">
            <v>34455</v>
          </cell>
          <cell r="K126">
            <v>1</v>
          </cell>
          <cell r="L126">
            <v>1</v>
          </cell>
          <cell r="M126" t="str">
            <v>1º Lugar</v>
          </cell>
        </row>
        <row r="127">
          <cell r="A127">
            <v>1994</v>
          </cell>
          <cell r="B127" t="str">
            <v>NE</v>
          </cell>
          <cell r="C127" t="str">
            <v>-</v>
          </cell>
          <cell r="D127" t="str">
            <v>-</v>
          </cell>
          <cell r="E127" t="str">
            <v>ROD</v>
          </cell>
          <cell r="F127" t="str">
            <v>DER-BA</v>
          </cell>
          <cell r="G127" t="str">
            <v>Corredores da BA - Lote 7</v>
          </cell>
          <cell r="H127">
            <v>1889106.33</v>
          </cell>
          <cell r="J127">
            <v>34455</v>
          </cell>
          <cell r="K127">
            <v>1</v>
          </cell>
          <cell r="L127">
            <v>1</v>
          </cell>
          <cell r="M127" t="str">
            <v>1º Lugar</v>
          </cell>
        </row>
        <row r="128">
          <cell r="A128">
            <v>1994</v>
          </cell>
          <cell r="B128" t="str">
            <v>NE</v>
          </cell>
          <cell r="C128" t="str">
            <v>-</v>
          </cell>
          <cell r="D128" t="str">
            <v>-</v>
          </cell>
          <cell r="E128" t="str">
            <v>ROD</v>
          </cell>
          <cell r="F128" t="str">
            <v>DER-BA</v>
          </cell>
          <cell r="G128" t="str">
            <v>Corredores da BA - Lote 3</v>
          </cell>
          <cell r="H128">
            <v>2093662.98</v>
          </cell>
          <cell r="J128">
            <v>34455</v>
          </cell>
          <cell r="K128">
            <v>1</v>
          </cell>
          <cell r="L128">
            <v>1</v>
          </cell>
          <cell r="M128" t="str">
            <v>1º Lugar</v>
          </cell>
        </row>
        <row r="129">
          <cell r="A129">
            <v>1994</v>
          </cell>
          <cell r="B129" t="str">
            <v>NE</v>
          </cell>
          <cell r="C129" t="str">
            <v>-</v>
          </cell>
          <cell r="D129" t="str">
            <v>-</v>
          </cell>
          <cell r="E129" t="str">
            <v>ROD</v>
          </cell>
          <cell r="F129" t="str">
            <v>DER-BA</v>
          </cell>
          <cell r="G129" t="str">
            <v>Corredores da BA - Lote 4</v>
          </cell>
          <cell r="H129">
            <v>2354972.17</v>
          </cell>
          <cell r="J129">
            <v>34455</v>
          </cell>
          <cell r="K129">
            <v>1</v>
          </cell>
          <cell r="L129">
            <v>1</v>
          </cell>
          <cell r="M129" t="str">
            <v>1º Lugar</v>
          </cell>
        </row>
        <row r="130">
          <cell r="A130">
            <v>1994</v>
          </cell>
          <cell r="B130" t="str">
            <v>NE</v>
          </cell>
          <cell r="C130" t="str">
            <v>-</v>
          </cell>
          <cell r="D130" t="str">
            <v>-</v>
          </cell>
          <cell r="E130" t="str">
            <v>ROD</v>
          </cell>
          <cell r="F130" t="str">
            <v>DER-BA</v>
          </cell>
          <cell r="G130" t="str">
            <v>Corredores da BA - Lote 8</v>
          </cell>
          <cell r="H130">
            <v>1875256.27</v>
          </cell>
          <cell r="J130">
            <v>34455</v>
          </cell>
          <cell r="K130">
            <v>0</v>
          </cell>
          <cell r="L130">
            <v>0</v>
          </cell>
          <cell r="M130" t="str">
            <v>Perdemos</v>
          </cell>
        </row>
        <row r="131">
          <cell r="A131">
            <v>1994</v>
          </cell>
          <cell r="B131" t="str">
            <v>NE</v>
          </cell>
          <cell r="C131" t="str">
            <v>-</v>
          </cell>
          <cell r="D131" t="str">
            <v>-</v>
          </cell>
          <cell r="E131" t="str">
            <v>ROD</v>
          </cell>
          <cell r="F131" t="str">
            <v>DER-BA</v>
          </cell>
          <cell r="G131" t="str">
            <v>Corredores da BA - Lote 9</v>
          </cell>
          <cell r="H131">
            <v>2422257.75</v>
          </cell>
          <cell r="J131">
            <v>34455</v>
          </cell>
          <cell r="K131">
            <v>0</v>
          </cell>
          <cell r="L131">
            <v>0</v>
          </cell>
          <cell r="M131" t="str">
            <v>Perdemos</v>
          </cell>
        </row>
        <row r="132">
          <cell r="A132">
            <v>1994</v>
          </cell>
          <cell r="B132" t="str">
            <v>NE</v>
          </cell>
          <cell r="C132" t="str">
            <v>-</v>
          </cell>
          <cell r="D132" t="str">
            <v>-</v>
          </cell>
          <cell r="E132" t="str">
            <v>ROD</v>
          </cell>
          <cell r="F132" t="str">
            <v>DER-BA</v>
          </cell>
          <cell r="G132" t="str">
            <v>Corredores da BA - Lote 1</v>
          </cell>
          <cell r="H132">
            <v>2638847.67</v>
          </cell>
          <cell r="J132">
            <v>34455</v>
          </cell>
          <cell r="K132">
            <v>1</v>
          </cell>
          <cell r="L132">
            <v>1</v>
          </cell>
          <cell r="M132" t="str">
            <v>1º Lugar</v>
          </cell>
        </row>
        <row r="133">
          <cell r="A133">
            <v>1994</v>
          </cell>
          <cell r="B133" t="str">
            <v>NE</v>
          </cell>
          <cell r="C133" t="str">
            <v>-</v>
          </cell>
          <cell r="D133" t="str">
            <v>-</v>
          </cell>
          <cell r="E133" t="str">
            <v>ROD</v>
          </cell>
          <cell r="F133" t="str">
            <v>DER-BA</v>
          </cell>
          <cell r="G133" t="str">
            <v>Corredores da BA - Lote 10</v>
          </cell>
          <cell r="H133">
            <v>3329989.44</v>
          </cell>
          <cell r="J133">
            <v>34455</v>
          </cell>
          <cell r="K133">
            <v>2</v>
          </cell>
          <cell r="L133">
            <v>0</v>
          </cell>
          <cell r="M133" t="str">
            <v>2º Lugar</v>
          </cell>
        </row>
        <row r="134">
          <cell r="A134">
            <v>1994</v>
          </cell>
          <cell r="B134" t="str">
            <v>NE</v>
          </cell>
          <cell r="C134" t="str">
            <v>-</v>
          </cell>
          <cell r="D134" t="str">
            <v>-</v>
          </cell>
          <cell r="E134" t="str">
            <v>ROD</v>
          </cell>
          <cell r="F134" t="str">
            <v>DER-BA</v>
          </cell>
          <cell r="G134" t="str">
            <v>Corredores da BA - Lote 2</v>
          </cell>
          <cell r="H134">
            <v>3447574.73</v>
          </cell>
          <cell r="J134">
            <v>34455</v>
          </cell>
          <cell r="K134">
            <v>1</v>
          </cell>
          <cell r="L134">
            <v>1</v>
          </cell>
          <cell r="M134" t="str">
            <v>1º Lugar</v>
          </cell>
        </row>
        <row r="135">
          <cell r="A135">
            <v>1994</v>
          </cell>
          <cell r="B135" t="str">
            <v>NE</v>
          </cell>
          <cell r="C135" t="str">
            <v>-</v>
          </cell>
          <cell r="D135" t="str">
            <v>-</v>
          </cell>
          <cell r="E135" t="str">
            <v>AER</v>
          </cell>
          <cell r="F135" t="str">
            <v>Infraero</v>
          </cell>
          <cell r="G135" t="str">
            <v>Aeroporto de Campo Grande</v>
          </cell>
          <cell r="H135">
            <v>1030164.18</v>
          </cell>
          <cell r="J135">
            <v>34458</v>
          </cell>
          <cell r="K135">
            <v>6</v>
          </cell>
          <cell r="L135">
            <v>0</v>
          </cell>
          <cell r="M135" t="str">
            <v>6º Lugar</v>
          </cell>
        </row>
        <row r="136">
          <cell r="A136">
            <v>1994</v>
          </cell>
          <cell r="B136" t="str">
            <v>NE</v>
          </cell>
          <cell r="C136" t="str">
            <v>-</v>
          </cell>
          <cell r="D136" t="str">
            <v>-</v>
          </cell>
          <cell r="E136" t="str">
            <v>AER</v>
          </cell>
          <cell r="F136" t="str">
            <v>GICLA</v>
          </cell>
          <cell r="G136" t="str">
            <v>Conclusão do Prédio de Carga Útil</v>
          </cell>
          <cell r="H136">
            <v>394270.36</v>
          </cell>
          <cell r="J136">
            <v>34464</v>
          </cell>
          <cell r="K136">
            <v>1</v>
          </cell>
          <cell r="L136">
            <v>1</v>
          </cell>
          <cell r="M136" t="str">
            <v>1º Lugar</v>
          </cell>
        </row>
        <row r="137">
          <cell r="A137">
            <v>1994</v>
          </cell>
          <cell r="B137" t="str">
            <v>NE</v>
          </cell>
          <cell r="C137" t="str">
            <v>-</v>
          </cell>
          <cell r="D137" t="str">
            <v>-</v>
          </cell>
          <cell r="E137" t="str">
            <v>AER</v>
          </cell>
          <cell r="F137" t="str">
            <v>GICLA</v>
          </cell>
          <cell r="G137" t="str">
            <v>Infra-estrutura do Prédio de Carga Útil</v>
          </cell>
          <cell r="H137">
            <v>114795.52</v>
          </cell>
          <cell r="J137">
            <v>34464</v>
          </cell>
          <cell r="K137">
            <v>1</v>
          </cell>
          <cell r="L137">
            <v>1</v>
          </cell>
          <cell r="M137" t="str">
            <v>1º Lugar</v>
          </cell>
        </row>
        <row r="138">
          <cell r="A138">
            <v>1994</v>
          </cell>
          <cell r="B138" t="str">
            <v>NE</v>
          </cell>
          <cell r="C138" t="str">
            <v>-</v>
          </cell>
          <cell r="D138" t="str">
            <v>-</v>
          </cell>
          <cell r="E138" t="str">
            <v>AER</v>
          </cell>
          <cell r="F138" t="str">
            <v>GICLA</v>
          </cell>
          <cell r="G138" t="str">
            <v>Construção de Bases para NASA</v>
          </cell>
          <cell r="H138">
            <v>114870.93</v>
          </cell>
          <cell r="J138">
            <v>34484</v>
          </cell>
          <cell r="K138">
            <v>1</v>
          </cell>
          <cell r="L138">
            <v>1</v>
          </cell>
          <cell r="M138" t="str">
            <v>1º Lugar</v>
          </cell>
        </row>
        <row r="139">
          <cell r="A139">
            <v>1994</v>
          </cell>
          <cell r="B139" t="str">
            <v>NE</v>
          </cell>
          <cell r="C139" t="str">
            <v>-</v>
          </cell>
          <cell r="D139" t="str">
            <v>-</v>
          </cell>
          <cell r="E139" t="str">
            <v>SAN</v>
          </cell>
          <cell r="F139" t="str">
            <v>CAESB</v>
          </cell>
          <cell r="G139" t="str">
            <v>ETE-Samambaia</v>
          </cell>
          <cell r="H139">
            <v>5241006.68</v>
          </cell>
          <cell r="J139">
            <v>34485</v>
          </cell>
          <cell r="K139">
            <v>5</v>
          </cell>
          <cell r="L139">
            <v>0</v>
          </cell>
          <cell r="M139" t="str">
            <v>5º Lugar</v>
          </cell>
        </row>
        <row r="140">
          <cell r="A140">
            <v>1994</v>
          </cell>
          <cell r="B140" t="str">
            <v>NE</v>
          </cell>
          <cell r="C140" t="str">
            <v>-</v>
          </cell>
          <cell r="D140" t="str">
            <v>-</v>
          </cell>
          <cell r="E140" t="str">
            <v>ENE</v>
          </cell>
          <cell r="F140" t="str">
            <v>Petrobrás</v>
          </cell>
          <cell r="G140" t="str">
            <v>Bases de Tanques em Brasília</v>
          </cell>
          <cell r="H140">
            <v>2641448.2200000002</v>
          </cell>
          <cell r="J140">
            <v>34496</v>
          </cell>
          <cell r="K140">
            <v>2</v>
          </cell>
          <cell r="L140">
            <v>0</v>
          </cell>
          <cell r="M140" t="str">
            <v>2º Lugar</v>
          </cell>
        </row>
        <row r="141">
          <cell r="A141">
            <v>1994</v>
          </cell>
          <cell r="B141" t="str">
            <v>NE</v>
          </cell>
          <cell r="C141" t="str">
            <v>-</v>
          </cell>
          <cell r="D141" t="str">
            <v>-</v>
          </cell>
          <cell r="E141" t="str">
            <v>ENE</v>
          </cell>
          <cell r="F141" t="str">
            <v>Petrobrás</v>
          </cell>
          <cell r="G141" t="str">
            <v>Petrobrás U-75 e 76 - Mataripe</v>
          </cell>
          <cell r="H141">
            <v>3784832.4</v>
          </cell>
          <cell r="J141">
            <v>34506</v>
          </cell>
          <cell r="K141" t="str">
            <v>-</v>
          </cell>
          <cell r="L141">
            <v>0</v>
          </cell>
          <cell r="M141" t="str">
            <v>Cancelada</v>
          </cell>
        </row>
        <row r="142">
          <cell r="A142">
            <v>1994</v>
          </cell>
          <cell r="B142" t="str">
            <v>NE</v>
          </cell>
          <cell r="C142" t="str">
            <v>-</v>
          </cell>
          <cell r="D142" t="str">
            <v>-</v>
          </cell>
          <cell r="E142" t="str">
            <v>AER</v>
          </cell>
          <cell r="F142" t="str">
            <v>CTA</v>
          </cell>
          <cell r="G142" t="str">
            <v>Plataforma de Lançamento do VLS-Alcântara</v>
          </cell>
          <cell r="H142">
            <v>1885484.13</v>
          </cell>
          <cell r="J142">
            <v>34541</v>
          </cell>
          <cell r="K142">
            <v>1</v>
          </cell>
          <cell r="L142">
            <v>1</v>
          </cell>
          <cell r="M142" t="str">
            <v>1º Lugar</v>
          </cell>
        </row>
        <row r="143">
          <cell r="A143">
            <v>1994</v>
          </cell>
          <cell r="B143" t="str">
            <v>NE</v>
          </cell>
          <cell r="C143" t="str">
            <v>-</v>
          </cell>
          <cell r="D143" t="str">
            <v>-</v>
          </cell>
          <cell r="E143" t="str">
            <v>ENE</v>
          </cell>
          <cell r="F143" t="str">
            <v>Petrobrás</v>
          </cell>
          <cell r="G143" t="str">
            <v>Petrobrás U-73 - Mataripe</v>
          </cell>
          <cell r="H143">
            <v>13327354.640000001</v>
          </cell>
          <cell r="J143">
            <v>34600</v>
          </cell>
          <cell r="K143">
            <v>7</v>
          </cell>
          <cell r="L143">
            <v>0</v>
          </cell>
          <cell r="M143" t="str">
            <v>7º Lugar</v>
          </cell>
        </row>
        <row r="144">
          <cell r="A144">
            <v>1994</v>
          </cell>
          <cell r="B144" t="str">
            <v>NE</v>
          </cell>
          <cell r="C144" t="str">
            <v>-</v>
          </cell>
          <cell r="D144" t="str">
            <v>-</v>
          </cell>
          <cell r="E144" t="str">
            <v>ENE</v>
          </cell>
          <cell r="F144" t="str">
            <v>Petrobrás</v>
          </cell>
          <cell r="G144" t="str">
            <v>Petrobrás U-75 e 76 - Mataripe</v>
          </cell>
          <cell r="H144">
            <v>7434889.7999999998</v>
          </cell>
          <cell r="J144">
            <v>34621</v>
          </cell>
          <cell r="K144">
            <v>12</v>
          </cell>
          <cell r="L144">
            <v>0</v>
          </cell>
          <cell r="M144" t="str">
            <v>12º Lugar</v>
          </cell>
        </row>
        <row r="145">
          <cell r="A145">
            <v>1994</v>
          </cell>
          <cell r="B145" t="str">
            <v>NE</v>
          </cell>
          <cell r="C145" t="str">
            <v>-</v>
          </cell>
          <cell r="D145" t="str">
            <v>-</v>
          </cell>
          <cell r="E145" t="str">
            <v>AER</v>
          </cell>
          <cell r="F145" t="str">
            <v>Infraero</v>
          </cell>
          <cell r="G145" t="str">
            <v>Aeroporto de São Luís</v>
          </cell>
          <cell r="H145">
            <v>5709689.75</v>
          </cell>
          <cell r="J145">
            <v>34649</v>
          </cell>
          <cell r="K145">
            <v>18</v>
          </cell>
          <cell r="L145">
            <v>0</v>
          </cell>
          <cell r="M145" t="str">
            <v>18º Lugar</v>
          </cell>
        </row>
        <row r="146">
          <cell r="A146">
            <v>1994</v>
          </cell>
          <cell r="B146" t="str">
            <v>NE</v>
          </cell>
          <cell r="C146" t="str">
            <v>-</v>
          </cell>
          <cell r="D146" t="str">
            <v>-</v>
          </cell>
          <cell r="E146" t="str">
            <v>AER</v>
          </cell>
          <cell r="F146" t="str">
            <v>GICLA</v>
          </cell>
          <cell r="G146" t="str">
            <v>Serviços de Capa Selante</v>
          </cell>
          <cell r="H146">
            <v>4861.22</v>
          </cell>
          <cell r="J146">
            <v>34669</v>
          </cell>
          <cell r="K146">
            <v>1</v>
          </cell>
          <cell r="L146">
            <v>1</v>
          </cell>
          <cell r="M146" t="str">
            <v>1º Lugar</v>
          </cell>
        </row>
        <row r="147">
          <cell r="A147">
            <v>1994</v>
          </cell>
          <cell r="B147" t="str">
            <v>NE</v>
          </cell>
          <cell r="C147" t="str">
            <v>-</v>
          </cell>
          <cell r="D147" t="str">
            <v>-</v>
          </cell>
          <cell r="E147" t="str">
            <v>SAN</v>
          </cell>
          <cell r="F147" t="str">
            <v>CAERN</v>
          </cell>
          <cell r="G147" t="str">
            <v>Açude de Umari</v>
          </cell>
          <cell r="H147">
            <v>19901465.239999998</v>
          </cell>
          <cell r="J147">
            <v>34691</v>
          </cell>
          <cell r="K147">
            <v>7</v>
          </cell>
          <cell r="L147">
            <v>0</v>
          </cell>
          <cell r="M147" t="str">
            <v>7º Lugar</v>
          </cell>
        </row>
        <row r="148">
          <cell r="A148">
            <v>1994</v>
          </cell>
          <cell r="B148" t="str">
            <v>NE</v>
          </cell>
          <cell r="C148" t="str">
            <v>-</v>
          </cell>
          <cell r="D148" t="str">
            <v>-</v>
          </cell>
          <cell r="E148" t="str">
            <v>IND</v>
          </cell>
          <cell r="F148" t="str">
            <v>Tibrás</v>
          </cell>
          <cell r="G148" t="str">
            <v>Serviços Diversos deObras Civis</v>
          </cell>
          <cell r="H148">
            <v>797823.99</v>
          </cell>
          <cell r="J148">
            <v>34778</v>
          </cell>
          <cell r="K148" t="str">
            <v>-</v>
          </cell>
          <cell r="L148">
            <v>0</v>
          </cell>
          <cell r="M148" t="str">
            <v>Perdemos</v>
          </cell>
        </row>
        <row r="149">
          <cell r="A149">
            <v>1994</v>
          </cell>
          <cell r="B149" t="str">
            <v>SE</v>
          </cell>
          <cell r="C149" t="str">
            <v>-</v>
          </cell>
          <cell r="D149" t="str">
            <v>-</v>
          </cell>
          <cell r="E149" t="str">
            <v>IND</v>
          </cell>
          <cell r="F149" t="str">
            <v>Cenibra</v>
          </cell>
          <cell r="G149" t="str">
            <v>Montagem Eletro-mecânica em Belo Oriente</v>
          </cell>
          <cell r="H149">
            <v>10977955.789999999</v>
          </cell>
          <cell r="J149">
            <v>34435</v>
          </cell>
          <cell r="K149" t="str">
            <v>-</v>
          </cell>
          <cell r="L149">
            <v>0</v>
          </cell>
          <cell r="M149" t="str">
            <v>Perdemos</v>
          </cell>
        </row>
        <row r="150">
          <cell r="A150">
            <v>1994</v>
          </cell>
          <cell r="B150" t="str">
            <v>SE</v>
          </cell>
          <cell r="C150" t="str">
            <v>-</v>
          </cell>
          <cell r="D150" t="str">
            <v>-</v>
          </cell>
          <cell r="E150" t="str">
            <v>ENE</v>
          </cell>
          <cell r="F150" t="str">
            <v>CFL</v>
          </cell>
          <cell r="G150" t="str">
            <v>Complementação UHD Neblina III</v>
          </cell>
          <cell r="H150">
            <v>1362186.45</v>
          </cell>
          <cell r="J150">
            <v>34464</v>
          </cell>
          <cell r="K150" t="str">
            <v>-</v>
          </cell>
          <cell r="L150">
            <v>0</v>
          </cell>
          <cell r="M150" t="str">
            <v>1º Lugar - EMPA / Montec</v>
          </cell>
        </row>
        <row r="151">
          <cell r="A151">
            <v>1994</v>
          </cell>
          <cell r="B151" t="str">
            <v>SE</v>
          </cell>
          <cell r="C151" t="str">
            <v>-</v>
          </cell>
          <cell r="D151" t="str">
            <v>-</v>
          </cell>
          <cell r="E151" t="str">
            <v>ENE</v>
          </cell>
          <cell r="F151" t="str">
            <v>CFL</v>
          </cell>
          <cell r="G151" t="str">
            <v>Otimização UHD Cel Domiciano - Muriaé</v>
          </cell>
          <cell r="H151">
            <v>1783696.73</v>
          </cell>
          <cell r="J151">
            <v>34464</v>
          </cell>
          <cell r="K151" t="str">
            <v>-</v>
          </cell>
          <cell r="L151">
            <v>0</v>
          </cell>
          <cell r="M151" t="str">
            <v>1º Lugar - EMPA / Montec</v>
          </cell>
        </row>
        <row r="152">
          <cell r="A152">
            <v>1994</v>
          </cell>
          <cell r="B152" t="str">
            <v>SE</v>
          </cell>
          <cell r="C152" t="str">
            <v>-</v>
          </cell>
          <cell r="D152" t="str">
            <v>-</v>
          </cell>
          <cell r="E152" t="str">
            <v>IND</v>
          </cell>
          <cell r="F152" t="str">
            <v>Souza Cruz</v>
          </cell>
          <cell r="G152" t="str">
            <v>Manutenção Predial em Uberlândia</v>
          </cell>
          <cell r="H152">
            <v>50642</v>
          </cell>
          <cell r="J152">
            <v>34470</v>
          </cell>
          <cell r="K152" t="str">
            <v>-</v>
          </cell>
          <cell r="L152">
            <v>0</v>
          </cell>
          <cell r="M152" t="str">
            <v>Perdemos - Valor Mensal</v>
          </cell>
        </row>
        <row r="153">
          <cell r="A153">
            <v>1994</v>
          </cell>
          <cell r="B153" t="str">
            <v>SE</v>
          </cell>
          <cell r="C153" t="str">
            <v>-</v>
          </cell>
          <cell r="D153" t="str">
            <v>-</v>
          </cell>
          <cell r="E153" t="str">
            <v>URB</v>
          </cell>
          <cell r="F153" t="str">
            <v>PM Serra</v>
          </cell>
          <cell r="G153" t="str">
            <v>Drenagem e Pavimentação de Vias Municipais</v>
          </cell>
          <cell r="H153">
            <v>4051168.54</v>
          </cell>
          <cell r="J153">
            <v>34477</v>
          </cell>
          <cell r="K153" t="str">
            <v>-</v>
          </cell>
          <cell r="L153">
            <v>0</v>
          </cell>
          <cell r="M153" t="str">
            <v>Não entregue</v>
          </cell>
        </row>
        <row r="154">
          <cell r="A154">
            <v>1994</v>
          </cell>
          <cell r="B154" t="str">
            <v>SE</v>
          </cell>
          <cell r="C154" t="str">
            <v>-</v>
          </cell>
          <cell r="D154" t="str">
            <v>-</v>
          </cell>
          <cell r="E154" t="str">
            <v>MIN</v>
          </cell>
          <cell r="F154" t="str">
            <v>CVRD</v>
          </cell>
          <cell r="G154" t="str">
            <v>Minério de Ferro de S.G. do Rio Abaixo</v>
          </cell>
          <cell r="H154">
            <v>42647934</v>
          </cell>
          <cell r="J154">
            <v>34493</v>
          </cell>
          <cell r="K154">
            <v>18</v>
          </cell>
          <cell r="L154">
            <v>0</v>
          </cell>
          <cell r="M154" t="str">
            <v>18º Lugar-Road</v>
          </cell>
        </row>
        <row r="155">
          <cell r="A155">
            <v>1994</v>
          </cell>
          <cell r="B155" t="str">
            <v>SE</v>
          </cell>
          <cell r="C155" t="str">
            <v>-</v>
          </cell>
          <cell r="D155" t="str">
            <v>-</v>
          </cell>
          <cell r="E155" t="str">
            <v>ENE</v>
          </cell>
          <cell r="F155" t="str">
            <v>Petrobrás</v>
          </cell>
          <cell r="G155" t="str">
            <v xml:space="preserve">GASDUC III-Gasoduto </v>
          </cell>
          <cell r="H155">
            <v>4829609.72</v>
          </cell>
          <cell r="J155">
            <v>34496</v>
          </cell>
          <cell r="K155">
            <v>3</v>
          </cell>
          <cell r="L155">
            <v>0</v>
          </cell>
          <cell r="M155" t="str">
            <v>3º Lugar - Mendes Júnior</v>
          </cell>
        </row>
        <row r="156">
          <cell r="A156">
            <v>1994</v>
          </cell>
          <cell r="B156" t="str">
            <v>SE</v>
          </cell>
          <cell r="C156" t="str">
            <v>-</v>
          </cell>
          <cell r="D156" t="str">
            <v>-</v>
          </cell>
          <cell r="E156" t="str">
            <v>DIV</v>
          </cell>
          <cell r="F156" t="str">
            <v>Telemig</v>
          </cell>
          <cell r="G156" t="str">
            <v>Centro de Treinamento de Juiz de Fora</v>
          </cell>
          <cell r="H156">
            <v>2872163</v>
          </cell>
          <cell r="J156">
            <v>34498</v>
          </cell>
          <cell r="K156">
            <v>14</v>
          </cell>
          <cell r="L156">
            <v>0</v>
          </cell>
          <cell r="M156" t="str">
            <v>14º Lugar-EMEC</v>
          </cell>
        </row>
        <row r="157">
          <cell r="A157">
            <v>1994</v>
          </cell>
          <cell r="B157" t="str">
            <v>SE</v>
          </cell>
          <cell r="C157" t="str">
            <v>-</v>
          </cell>
          <cell r="D157" t="str">
            <v>-</v>
          </cell>
          <cell r="E157" t="str">
            <v>URB</v>
          </cell>
          <cell r="F157" t="str">
            <v>PM Juiz de Fora</v>
          </cell>
          <cell r="G157" t="str">
            <v>Obras Viárias da Avenida Independência</v>
          </cell>
          <cell r="H157">
            <v>1756230.49</v>
          </cell>
          <cell r="J157">
            <v>34499</v>
          </cell>
          <cell r="K157" t="str">
            <v>-</v>
          </cell>
          <cell r="L157">
            <v>0</v>
          </cell>
          <cell r="M157" t="str">
            <v>Não entregue</v>
          </cell>
        </row>
        <row r="158">
          <cell r="A158">
            <v>1994</v>
          </cell>
          <cell r="B158" t="str">
            <v>SE</v>
          </cell>
          <cell r="C158" t="str">
            <v>-</v>
          </cell>
          <cell r="D158" t="str">
            <v>-</v>
          </cell>
          <cell r="E158" t="str">
            <v>ROD</v>
          </cell>
          <cell r="F158" t="str">
            <v>PM Juiz de Fora</v>
          </cell>
          <cell r="G158" t="str">
            <v>Acesso Norte-Trevo do Rotary</v>
          </cell>
          <cell r="H158">
            <v>5084176.03</v>
          </cell>
          <cell r="J158">
            <v>34506</v>
          </cell>
          <cell r="K158">
            <v>9</v>
          </cell>
          <cell r="L158">
            <v>0</v>
          </cell>
          <cell r="M158" t="str">
            <v>9º Lugar-U.E.M.</v>
          </cell>
        </row>
        <row r="159">
          <cell r="A159">
            <v>1994</v>
          </cell>
          <cell r="B159" t="str">
            <v>SE</v>
          </cell>
          <cell r="C159" t="str">
            <v>-</v>
          </cell>
          <cell r="D159" t="str">
            <v>-</v>
          </cell>
          <cell r="E159" t="str">
            <v>ROD</v>
          </cell>
          <cell r="F159" t="str">
            <v>GET</v>
          </cell>
          <cell r="G159" t="str">
            <v>TO-020-Palmas / Aparecida do Rio Negro</v>
          </cell>
          <cell r="H159">
            <v>9595388.5600000005</v>
          </cell>
          <cell r="J159">
            <v>34515</v>
          </cell>
          <cell r="K159">
            <v>1</v>
          </cell>
          <cell r="L159">
            <v>1</v>
          </cell>
          <cell r="M159" t="str">
            <v>1º Lugar</v>
          </cell>
        </row>
        <row r="160">
          <cell r="A160">
            <v>1994</v>
          </cell>
          <cell r="B160" t="str">
            <v>SE</v>
          </cell>
          <cell r="C160" t="str">
            <v>-</v>
          </cell>
          <cell r="D160" t="str">
            <v>-</v>
          </cell>
          <cell r="E160" t="str">
            <v>SAN</v>
          </cell>
          <cell r="F160" t="str">
            <v>Cesan</v>
          </cell>
          <cell r="G160" t="str">
            <v>Sistema de Esgotamento da Bacia B-4</v>
          </cell>
          <cell r="H160">
            <v>5220631</v>
          </cell>
          <cell r="J160">
            <v>34521</v>
          </cell>
          <cell r="K160">
            <v>16</v>
          </cell>
          <cell r="L160">
            <v>0</v>
          </cell>
          <cell r="M160" t="str">
            <v>16º Lugar-Carioca Engª</v>
          </cell>
        </row>
        <row r="161">
          <cell r="A161">
            <v>1994</v>
          </cell>
          <cell r="B161" t="str">
            <v>SE</v>
          </cell>
          <cell r="C161" t="str">
            <v>-</v>
          </cell>
          <cell r="D161" t="str">
            <v>-</v>
          </cell>
          <cell r="E161" t="str">
            <v>SAN</v>
          </cell>
          <cell r="F161" t="str">
            <v>Cesan</v>
          </cell>
          <cell r="G161" t="str">
            <v>Sistema de Esgotamento da Bacia B-13</v>
          </cell>
          <cell r="H161">
            <v>11208864.35</v>
          </cell>
          <cell r="J161">
            <v>34522</v>
          </cell>
          <cell r="K161">
            <v>16</v>
          </cell>
          <cell r="L161">
            <v>0</v>
          </cell>
          <cell r="M161" t="str">
            <v>16º Lugar-Carioca Engª</v>
          </cell>
        </row>
        <row r="162">
          <cell r="A162">
            <v>1994</v>
          </cell>
          <cell r="B162" t="str">
            <v>SE</v>
          </cell>
          <cell r="C162" t="str">
            <v>-</v>
          </cell>
          <cell r="D162" t="str">
            <v>-</v>
          </cell>
          <cell r="E162" t="str">
            <v>SAN</v>
          </cell>
          <cell r="F162" t="str">
            <v>Cesan</v>
          </cell>
          <cell r="G162" t="str">
            <v>Sistema de Esgoto da Praia do Morro</v>
          </cell>
          <cell r="H162">
            <v>4351704.62</v>
          </cell>
          <cell r="J162">
            <v>34523</v>
          </cell>
          <cell r="K162">
            <v>13</v>
          </cell>
          <cell r="L162">
            <v>0</v>
          </cell>
          <cell r="M162" t="str">
            <v>13º Lugar-Carioca Engª</v>
          </cell>
        </row>
        <row r="163">
          <cell r="A163">
            <v>1994</v>
          </cell>
          <cell r="B163" t="str">
            <v>SE</v>
          </cell>
          <cell r="C163" t="str">
            <v>-</v>
          </cell>
          <cell r="D163" t="str">
            <v>-</v>
          </cell>
          <cell r="E163" t="str">
            <v>HAB</v>
          </cell>
          <cell r="F163" t="str">
            <v>PM Palmas</v>
          </cell>
          <cell r="G163" t="str">
            <v>Casa em Palmas</v>
          </cell>
          <cell r="H163">
            <v>6846527.4199999999</v>
          </cell>
          <cell r="J163">
            <v>34561</v>
          </cell>
          <cell r="K163" t="str">
            <v>-</v>
          </cell>
          <cell r="L163">
            <v>0</v>
          </cell>
          <cell r="M163" t="str">
            <v>Perdemos</v>
          </cell>
        </row>
        <row r="164">
          <cell r="A164">
            <v>1994</v>
          </cell>
          <cell r="B164" t="str">
            <v>SE</v>
          </cell>
          <cell r="C164" t="str">
            <v>-</v>
          </cell>
          <cell r="D164" t="str">
            <v>-</v>
          </cell>
          <cell r="E164" t="str">
            <v>HAB</v>
          </cell>
          <cell r="F164" t="str">
            <v>Conterra</v>
          </cell>
          <cell r="G164" t="str">
            <v>Protech-316 Casas Populares em Contagem</v>
          </cell>
          <cell r="H164">
            <v>2124862.2000000002</v>
          </cell>
          <cell r="J164">
            <v>34562</v>
          </cell>
          <cell r="K164">
            <v>3</v>
          </cell>
          <cell r="L164">
            <v>0</v>
          </cell>
          <cell r="M164" t="str">
            <v>3º Lugar-Coneme</v>
          </cell>
        </row>
        <row r="165">
          <cell r="A165">
            <v>1994</v>
          </cell>
          <cell r="B165" t="str">
            <v>SE</v>
          </cell>
          <cell r="C165" t="str">
            <v>-</v>
          </cell>
          <cell r="D165" t="str">
            <v>-</v>
          </cell>
          <cell r="E165" t="str">
            <v>JUST</v>
          </cell>
          <cell r="F165" t="str">
            <v>Tr. Alçada MG</v>
          </cell>
          <cell r="G165" t="str">
            <v>Construção de Prédio de 19 andares</v>
          </cell>
          <cell r="H165">
            <v>3113036.88</v>
          </cell>
          <cell r="J165">
            <v>34569</v>
          </cell>
          <cell r="K165">
            <v>5</v>
          </cell>
          <cell r="L165">
            <v>0</v>
          </cell>
          <cell r="M165" t="str">
            <v>5º Lugar-Collen</v>
          </cell>
        </row>
        <row r="166">
          <cell r="A166">
            <v>1994</v>
          </cell>
          <cell r="B166" t="str">
            <v>SE</v>
          </cell>
          <cell r="C166" t="str">
            <v>-</v>
          </cell>
          <cell r="D166" t="str">
            <v>-</v>
          </cell>
          <cell r="E166" t="str">
            <v>ROD</v>
          </cell>
          <cell r="F166" t="str">
            <v>GET</v>
          </cell>
          <cell r="G166" t="str">
            <v>TO-280-Natividade / Almas-Lote 3</v>
          </cell>
          <cell r="H166">
            <v>5520841.7999999998</v>
          </cell>
          <cell r="J166">
            <v>34578</v>
          </cell>
          <cell r="K166">
            <v>6</v>
          </cell>
          <cell r="L166">
            <v>0</v>
          </cell>
          <cell r="M166" t="str">
            <v>6º Lugar-Pavitergo</v>
          </cell>
        </row>
        <row r="167">
          <cell r="A167">
            <v>1994</v>
          </cell>
          <cell r="B167" t="str">
            <v>SE</v>
          </cell>
          <cell r="C167" t="str">
            <v>-</v>
          </cell>
          <cell r="D167" t="str">
            <v>-</v>
          </cell>
          <cell r="E167" t="str">
            <v>ROD</v>
          </cell>
          <cell r="F167" t="str">
            <v>GET</v>
          </cell>
          <cell r="G167" t="str">
            <v>TO-040-Novo Jardim / Divisa TO-BA</v>
          </cell>
          <cell r="H167">
            <v>5001080.3899999997</v>
          </cell>
          <cell r="J167">
            <v>34578</v>
          </cell>
          <cell r="K167">
            <v>6</v>
          </cell>
          <cell r="L167">
            <v>0</v>
          </cell>
          <cell r="M167" t="str">
            <v>6º Lugar-Warre</v>
          </cell>
        </row>
        <row r="168">
          <cell r="A168">
            <v>1994</v>
          </cell>
          <cell r="B168" t="str">
            <v>SE</v>
          </cell>
          <cell r="C168" t="str">
            <v>-</v>
          </cell>
          <cell r="D168" t="str">
            <v>-</v>
          </cell>
          <cell r="E168" t="str">
            <v>ROD</v>
          </cell>
          <cell r="F168" t="str">
            <v>GET</v>
          </cell>
          <cell r="G168" t="str">
            <v>TO-040-Almas / Divinópolis-Lote 4</v>
          </cell>
          <cell r="H168">
            <v>4561886.3600000003</v>
          </cell>
          <cell r="J168">
            <v>34578</v>
          </cell>
          <cell r="K168">
            <v>5</v>
          </cell>
          <cell r="L168">
            <v>0</v>
          </cell>
          <cell r="M168" t="str">
            <v>5º Lugar-Pavitergo</v>
          </cell>
        </row>
        <row r="169">
          <cell r="A169">
            <v>1994</v>
          </cell>
          <cell r="B169" t="str">
            <v>SE</v>
          </cell>
          <cell r="C169" t="str">
            <v>-</v>
          </cell>
          <cell r="D169" t="str">
            <v>-</v>
          </cell>
          <cell r="E169" t="str">
            <v>ROD</v>
          </cell>
          <cell r="F169" t="str">
            <v>GET</v>
          </cell>
          <cell r="G169" t="str">
            <v>TO-050-Santa Rosa / Natividade-Lote 2</v>
          </cell>
          <cell r="H169">
            <v>4656635.47</v>
          </cell>
          <cell r="J169">
            <v>34578</v>
          </cell>
          <cell r="K169">
            <v>1</v>
          </cell>
          <cell r="L169">
            <v>1</v>
          </cell>
          <cell r="M169" t="str">
            <v>1º Lugar</v>
          </cell>
        </row>
        <row r="170">
          <cell r="A170">
            <v>1994</v>
          </cell>
          <cell r="B170" t="str">
            <v>SE</v>
          </cell>
          <cell r="C170" t="str">
            <v>-</v>
          </cell>
          <cell r="D170" t="str">
            <v>-</v>
          </cell>
          <cell r="E170" t="str">
            <v>ROD</v>
          </cell>
          <cell r="F170" t="str">
            <v>GET</v>
          </cell>
          <cell r="G170" t="str">
            <v>TO-050-Silvanópolis / Santa Rosa</v>
          </cell>
          <cell r="H170">
            <v>2681794.41</v>
          </cell>
          <cell r="J170">
            <v>34578</v>
          </cell>
          <cell r="K170">
            <v>5</v>
          </cell>
          <cell r="L170">
            <v>0</v>
          </cell>
          <cell r="M170" t="str">
            <v>5º Lugar-Pavitergo</v>
          </cell>
        </row>
        <row r="171">
          <cell r="A171">
            <v>1994</v>
          </cell>
          <cell r="B171" t="str">
            <v>SE</v>
          </cell>
          <cell r="C171" t="str">
            <v>-</v>
          </cell>
          <cell r="D171" t="str">
            <v>-</v>
          </cell>
          <cell r="E171" t="str">
            <v>ROD</v>
          </cell>
          <cell r="F171" t="str">
            <v>GET</v>
          </cell>
          <cell r="G171" t="str">
            <v>TO-255/BR-153-Porto Nacional</v>
          </cell>
          <cell r="H171">
            <v>2286474.1</v>
          </cell>
          <cell r="J171">
            <v>34578</v>
          </cell>
          <cell r="K171">
            <v>3</v>
          </cell>
          <cell r="L171">
            <v>0</v>
          </cell>
          <cell r="M171" t="str">
            <v>3º Lugar-Pavitergo</v>
          </cell>
        </row>
        <row r="172">
          <cell r="A172">
            <v>1994</v>
          </cell>
          <cell r="B172" t="str">
            <v>SE</v>
          </cell>
          <cell r="C172" t="str">
            <v>-</v>
          </cell>
          <cell r="D172" t="str">
            <v>-</v>
          </cell>
          <cell r="E172" t="str">
            <v>ROD</v>
          </cell>
          <cell r="F172" t="str">
            <v>GET</v>
          </cell>
          <cell r="G172" t="str">
            <v>TO-040-Dianápolis / Novo Jardim-Lote 5</v>
          </cell>
          <cell r="H172">
            <v>3922191.39</v>
          </cell>
          <cell r="J172">
            <v>34578</v>
          </cell>
          <cell r="K172">
            <v>7</v>
          </cell>
          <cell r="L172">
            <v>0</v>
          </cell>
          <cell r="M172" t="str">
            <v>7º Lugar-Pavitergo</v>
          </cell>
        </row>
        <row r="173">
          <cell r="A173">
            <v>1994</v>
          </cell>
          <cell r="B173" t="str">
            <v>SE</v>
          </cell>
          <cell r="C173" t="str">
            <v>-</v>
          </cell>
          <cell r="D173" t="str">
            <v>-</v>
          </cell>
          <cell r="E173" t="str">
            <v>TRUR</v>
          </cell>
          <cell r="F173" t="str">
            <v>Contec</v>
          </cell>
          <cell r="G173" t="str">
            <v>Terminal Urbano de Uberlândia</v>
          </cell>
          <cell r="H173">
            <v>3832767.05</v>
          </cell>
          <cell r="J173">
            <v>34592</v>
          </cell>
          <cell r="K173" t="str">
            <v>-</v>
          </cell>
          <cell r="L173">
            <v>0</v>
          </cell>
          <cell r="M173" t="str">
            <v>Cancelada</v>
          </cell>
        </row>
        <row r="174">
          <cell r="A174">
            <v>1994</v>
          </cell>
          <cell r="B174" t="str">
            <v>SE</v>
          </cell>
          <cell r="C174" t="str">
            <v>-</v>
          </cell>
          <cell r="D174" t="str">
            <v>-</v>
          </cell>
          <cell r="E174" t="str">
            <v>IND</v>
          </cell>
          <cell r="F174" t="str">
            <v>Embraplan</v>
          </cell>
          <cell r="G174" t="str">
            <v>Shopping Diamond Mall</v>
          </cell>
          <cell r="H174">
            <v>25867969.960000001</v>
          </cell>
          <cell r="J174">
            <v>34604</v>
          </cell>
          <cell r="K174" t="str">
            <v>-</v>
          </cell>
          <cell r="L174">
            <v>0</v>
          </cell>
          <cell r="M174" t="str">
            <v>1º Lugar-Schain Cury</v>
          </cell>
        </row>
        <row r="175">
          <cell r="A175">
            <v>1994</v>
          </cell>
          <cell r="B175" t="str">
            <v>SE</v>
          </cell>
          <cell r="C175" t="str">
            <v>-</v>
          </cell>
          <cell r="D175" t="str">
            <v>-</v>
          </cell>
          <cell r="E175" t="str">
            <v>NAV</v>
          </cell>
          <cell r="F175" t="str">
            <v>CVRD</v>
          </cell>
          <cell r="G175" t="str">
            <v>Terminal de Granéis Líquidos de Tubarão</v>
          </cell>
          <cell r="H175">
            <v>2293120.21</v>
          </cell>
          <cell r="J175">
            <v>34612</v>
          </cell>
          <cell r="K175">
            <v>10</v>
          </cell>
          <cell r="L175">
            <v>0</v>
          </cell>
          <cell r="M175" t="str">
            <v>10º Lugar-Fundasa</v>
          </cell>
        </row>
        <row r="176">
          <cell r="A176">
            <v>1994</v>
          </cell>
          <cell r="B176" t="str">
            <v>SE</v>
          </cell>
          <cell r="C176" t="str">
            <v>-</v>
          </cell>
          <cell r="D176" t="str">
            <v>-</v>
          </cell>
          <cell r="E176" t="str">
            <v>IND</v>
          </cell>
          <cell r="F176" t="str">
            <v>Center Shop.</v>
          </cell>
          <cell r="G176" t="str">
            <v>Hotel Plaza Inn - Uberlândia</v>
          </cell>
          <cell r="H176">
            <v>6165834.3700000001</v>
          </cell>
          <cell r="J176">
            <v>34628</v>
          </cell>
          <cell r="K176" t="str">
            <v>-</v>
          </cell>
          <cell r="L176">
            <v>0</v>
          </cell>
          <cell r="M176" t="str">
            <v>Perdemos</v>
          </cell>
        </row>
        <row r="177">
          <cell r="A177">
            <v>1994</v>
          </cell>
          <cell r="B177" t="str">
            <v>SE</v>
          </cell>
          <cell r="C177" t="str">
            <v>-</v>
          </cell>
          <cell r="D177" t="str">
            <v>-</v>
          </cell>
          <cell r="E177" t="str">
            <v>ENE</v>
          </cell>
          <cell r="F177" t="str">
            <v>Petrobrás</v>
          </cell>
          <cell r="G177" t="str">
            <v>Esferas de Armazenamento de GLP</v>
          </cell>
          <cell r="H177">
            <v>41018766.759999998</v>
          </cell>
          <cell r="J177">
            <v>34649</v>
          </cell>
          <cell r="K177" t="str">
            <v>-</v>
          </cell>
          <cell r="L177">
            <v>0</v>
          </cell>
          <cell r="M177" t="str">
            <v>Inabilitados</v>
          </cell>
        </row>
        <row r="178">
          <cell r="A178">
            <v>1994</v>
          </cell>
          <cell r="B178" t="str">
            <v>SE</v>
          </cell>
          <cell r="C178" t="str">
            <v>-</v>
          </cell>
          <cell r="D178" t="str">
            <v>-</v>
          </cell>
          <cell r="E178" t="str">
            <v>ROD</v>
          </cell>
          <cell r="F178" t="str">
            <v>DER-GO</v>
          </cell>
          <cell r="G178" t="str">
            <v>GO-Serranópolis / Itumirim Aporé</v>
          </cell>
          <cell r="H178">
            <v>12846234.779999999</v>
          </cell>
          <cell r="J178">
            <v>34683</v>
          </cell>
          <cell r="K178" t="str">
            <v>-</v>
          </cell>
          <cell r="L178">
            <v>0</v>
          </cell>
          <cell r="M178" t="str">
            <v>Não entregue</v>
          </cell>
        </row>
        <row r="179">
          <cell r="A179">
            <v>1994</v>
          </cell>
          <cell r="B179" t="str">
            <v>SE</v>
          </cell>
          <cell r="C179" t="str">
            <v>-</v>
          </cell>
          <cell r="D179" t="str">
            <v>-</v>
          </cell>
          <cell r="E179" t="str">
            <v>URB</v>
          </cell>
          <cell r="F179" t="str">
            <v>PM Goiânia</v>
          </cell>
          <cell r="G179" t="str">
            <v>Avenida Leste-Oeste</v>
          </cell>
          <cell r="H179">
            <v>19142952</v>
          </cell>
          <cell r="J179">
            <v>34714</v>
          </cell>
          <cell r="K179">
            <v>1</v>
          </cell>
          <cell r="L179">
            <v>1</v>
          </cell>
          <cell r="M179" t="str">
            <v>1º Lugar</v>
          </cell>
        </row>
        <row r="180">
          <cell r="A180">
            <v>1994</v>
          </cell>
          <cell r="B180" t="str">
            <v>SE</v>
          </cell>
          <cell r="C180" t="str">
            <v>-</v>
          </cell>
          <cell r="D180" t="str">
            <v>-</v>
          </cell>
          <cell r="E180" t="str">
            <v>TRUR</v>
          </cell>
          <cell r="F180" t="str">
            <v xml:space="preserve"> Contec</v>
          </cell>
          <cell r="G180" t="str">
            <v>Terminal de Integração de Uberlândia</v>
          </cell>
          <cell r="H180">
            <v>8465426.8499999996</v>
          </cell>
          <cell r="J180">
            <v>34715</v>
          </cell>
          <cell r="K180">
            <v>1</v>
          </cell>
          <cell r="L180">
            <v>1</v>
          </cell>
          <cell r="M180" t="str">
            <v>1º Lugar</v>
          </cell>
        </row>
        <row r="181">
          <cell r="A181">
            <v>1994</v>
          </cell>
          <cell r="B181" t="str">
            <v>SE</v>
          </cell>
          <cell r="C181" t="str">
            <v>-</v>
          </cell>
          <cell r="D181" t="str">
            <v>-</v>
          </cell>
          <cell r="E181" t="str">
            <v>IND</v>
          </cell>
          <cell r="F181" t="str">
            <v>Brahma</v>
          </cell>
          <cell r="G181" t="str">
            <v>Estrutura-Obras Civis-Projeto 243-RJ</v>
          </cell>
          <cell r="H181">
            <v>4680330.97</v>
          </cell>
          <cell r="J181">
            <v>34715</v>
          </cell>
          <cell r="K181">
            <v>1</v>
          </cell>
          <cell r="L181">
            <v>1</v>
          </cell>
          <cell r="M181" t="str">
            <v>1º Lugar</v>
          </cell>
        </row>
        <row r="182">
          <cell r="A182">
            <v>1994</v>
          </cell>
          <cell r="B182" t="str">
            <v>SE</v>
          </cell>
          <cell r="C182" t="str">
            <v>-</v>
          </cell>
          <cell r="D182" t="str">
            <v>-</v>
          </cell>
          <cell r="E182" t="str">
            <v>SAN</v>
          </cell>
          <cell r="F182" t="str">
            <v>COPASA</v>
          </cell>
          <cell r="G182" t="str">
            <v>Interceptores e Coletores de Esgoto-Arrudas</v>
          </cell>
          <cell r="H182">
            <v>1107116.82</v>
          </cell>
          <cell r="J182">
            <v>34725</v>
          </cell>
          <cell r="K182">
            <v>1</v>
          </cell>
          <cell r="L182">
            <v>1</v>
          </cell>
          <cell r="M182" t="str">
            <v>1º Lugar</v>
          </cell>
        </row>
        <row r="183">
          <cell r="A183">
            <v>1994</v>
          </cell>
          <cell r="B183" t="str">
            <v>SE</v>
          </cell>
          <cell r="C183" t="str">
            <v>-</v>
          </cell>
          <cell r="D183" t="str">
            <v>-</v>
          </cell>
          <cell r="E183" t="str">
            <v>ROD</v>
          </cell>
          <cell r="F183" t="str">
            <v>DNER</v>
          </cell>
          <cell r="G183" t="str">
            <v>Duplicação da BR-040</v>
          </cell>
          <cell r="H183">
            <v>13081300.439999999</v>
          </cell>
          <cell r="J183">
            <v>34743</v>
          </cell>
          <cell r="K183" t="str">
            <v>-</v>
          </cell>
          <cell r="L183">
            <v>0</v>
          </cell>
          <cell r="M183" t="str">
            <v>Cancelada</v>
          </cell>
        </row>
        <row r="184">
          <cell r="A184">
            <v>1994</v>
          </cell>
          <cell r="B184" t="str">
            <v>SE</v>
          </cell>
          <cell r="C184" t="str">
            <v>-</v>
          </cell>
          <cell r="D184" t="str">
            <v>-</v>
          </cell>
          <cell r="E184" t="str">
            <v>ROD</v>
          </cell>
          <cell r="F184" t="str">
            <v>DNER</v>
          </cell>
          <cell r="G184" t="str">
            <v>BR-050-Ponte sobre o Rio Grande</v>
          </cell>
          <cell r="H184">
            <v>6671968.5199999996</v>
          </cell>
          <cell r="J184">
            <v>34746</v>
          </cell>
          <cell r="K184" t="str">
            <v>-</v>
          </cell>
          <cell r="L184">
            <v>0</v>
          </cell>
          <cell r="M184" t="str">
            <v>Perdemos</v>
          </cell>
        </row>
        <row r="185">
          <cell r="A185">
            <v>1994</v>
          </cell>
          <cell r="B185" t="str">
            <v>SE</v>
          </cell>
          <cell r="C185" t="str">
            <v>-</v>
          </cell>
          <cell r="D185" t="str">
            <v>-</v>
          </cell>
          <cell r="E185" t="str">
            <v>IND</v>
          </cell>
          <cell r="F185" t="str">
            <v>Brahma</v>
          </cell>
          <cell r="G185" t="str">
            <v>Adutora da Fábrica de Campo Grande-RJ</v>
          </cell>
          <cell r="H185">
            <v>8134388.4699999997</v>
          </cell>
          <cell r="J185">
            <v>34773</v>
          </cell>
          <cell r="K185" t="str">
            <v>-</v>
          </cell>
          <cell r="L185">
            <v>0</v>
          </cell>
          <cell r="M185" t="str">
            <v>1º Lugar-Faulhaber</v>
          </cell>
        </row>
        <row r="186">
          <cell r="A186">
            <v>1994</v>
          </cell>
          <cell r="B186" t="str">
            <v>SE</v>
          </cell>
          <cell r="C186" t="str">
            <v>-</v>
          </cell>
          <cell r="D186" t="str">
            <v>-</v>
          </cell>
          <cell r="E186" t="str">
            <v>IND</v>
          </cell>
          <cell r="F186" t="str">
            <v>Brahma</v>
          </cell>
          <cell r="G186" t="str">
            <v>Adutora da Fábrica de Campo Grande-RJ</v>
          </cell>
          <cell r="H186">
            <v>7463501.21</v>
          </cell>
          <cell r="J186">
            <v>34773</v>
          </cell>
          <cell r="K186" t="str">
            <v>-</v>
          </cell>
          <cell r="L186">
            <v>0</v>
          </cell>
          <cell r="M186" t="str">
            <v>1º Lugar-Faulhaber</v>
          </cell>
        </row>
        <row r="187">
          <cell r="A187">
            <v>1994</v>
          </cell>
          <cell r="B187" t="str">
            <v>SE</v>
          </cell>
          <cell r="C187" t="str">
            <v>-</v>
          </cell>
          <cell r="D187" t="str">
            <v>-</v>
          </cell>
          <cell r="E187" t="str">
            <v>IND</v>
          </cell>
          <cell r="F187" t="str">
            <v>Brahma</v>
          </cell>
          <cell r="G187" t="str">
            <v>Pavimentação e Arruamento da Fábrica</v>
          </cell>
          <cell r="H187">
            <v>5422294.29</v>
          </cell>
          <cell r="J187">
            <v>34788</v>
          </cell>
          <cell r="K187" t="str">
            <v>-</v>
          </cell>
          <cell r="L187">
            <v>0</v>
          </cell>
          <cell r="M187" t="str">
            <v>Perdemos</v>
          </cell>
        </row>
        <row r="188">
          <cell r="A188">
            <v>1994</v>
          </cell>
          <cell r="B188" t="str">
            <v>SL</v>
          </cell>
          <cell r="C188" t="str">
            <v>-</v>
          </cell>
          <cell r="D188" t="str">
            <v>-</v>
          </cell>
          <cell r="E188" t="str">
            <v>ROD</v>
          </cell>
          <cell r="F188" t="str">
            <v>DER-PR</v>
          </cell>
          <cell r="G188" t="str">
            <v>PR-092-Cerro Azul / R.B. do Sul-Lote 1</v>
          </cell>
          <cell r="H188">
            <v>5236139.1399999997</v>
          </cell>
          <cell r="J188" t="str">
            <v>-</v>
          </cell>
          <cell r="K188" t="str">
            <v>-</v>
          </cell>
          <cell r="L188">
            <v>0</v>
          </cell>
          <cell r="M188" t="str">
            <v>Adiada</v>
          </cell>
        </row>
        <row r="189">
          <cell r="A189">
            <v>1994</v>
          </cell>
          <cell r="B189" t="str">
            <v>SL</v>
          </cell>
          <cell r="C189" t="str">
            <v>-</v>
          </cell>
          <cell r="D189" t="str">
            <v>-</v>
          </cell>
          <cell r="E189" t="str">
            <v>HAB</v>
          </cell>
          <cell r="F189" t="str">
            <v>Rio Sul</v>
          </cell>
          <cell r="G189" t="str">
            <v>Galpão no AFP para Rio Sul</v>
          </cell>
          <cell r="H189">
            <v>93862.25</v>
          </cell>
          <cell r="J189" t="str">
            <v>-</v>
          </cell>
          <cell r="K189" t="str">
            <v>-</v>
          </cell>
          <cell r="L189">
            <v>0</v>
          </cell>
          <cell r="M189" t="str">
            <v>Não entregue</v>
          </cell>
        </row>
        <row r="190">
          <cell r="A190">
            <v>1994</v>
          </cell>
          <cell r="B190" t="str">
            <v>SL</v>
          </cell>
          <cell r="C190" t="str">
            <v>-</v>
          </cell>
          <cell r="D190" t="str">
            <v>-</v>
          </cell>
          <cell r="E190" t="str">
            <v>ROD</v>
          </cell>
          <cell r="F190" t="str">
            <v>DER-PR</v>
          </cell>
          <cell r="G190" t="str">
            <v>PR-092-Cerro Azul / R.B. do Sul-Lote 2</v>
          </cell>
          <cell r="H190">
            <v>4791995.34</v>
          </cell>
          <cell r="J190" t="str">
            <v>-</v>
          </cell>
          <cell r="K190" t="str">
            <v>-</v>
          </cell>
          <cell r="L190">
            <v>0</v>
          </cell>
          <cell r="M190" t="str">
            <v>Adiada</v>
          </cell>
        </row>
        <row r="191">
          <cell r="A191">
            <v>1994</v>
          </cell>
          <cell r="B191" t="str">
            <v>SL</v>
          </cell>
          <cell r="C191" t="str">
            <v>-</v>
          </cell>
          <cell r="D191" t="str">
            <v>-</v>
          </cell>
          <cell r="E191" t="str">
            <v>IND</v>
          </cell>
          <cell r="F191" t="str">
            <v>CCPRB</v>
          </cell>
          <cell r="G191" t="str">
            <v>Obras Civis da Fábrica de Cimento de Rio Branco</v>
          </cell>
          <cell r="H191">
            <v>2063608.3</v>
          </cell>
          <cell r="J191">
            <v>34453</v>
          </cell>
          <cell r="K191">
            <v>3</v>
          </cell>
          <cell r="L191">
            <v>0</v>
          </cell>
          <cell r="M191" t="str">
            <v>3º Lugar-M.Roscoe</v>
          </cell>
        </row>
        <row r="192">
          <cell r="A192">
            <v>1994</v>
          </cell>
          <cell r="B192" t="str">
            <v>SL</v>
          </cell>
          <cell r="C192" t="str">
            <v>-</v>
          </cell>
          <cell r="D192" t="str">
            <v>-</v>
          </cell>
          <cell r="E192" t="str">
            <v>ROD</v>
          </cell>
          <cell r="F192" t="str">
            <v>DER-PR</v>
          </cell>
          <cell r="G192" t="str">
            <v>PR-151-Castro / Piraí do Sul</v>
          </cell>
          <cell r="H192">
            <v>6190349.3099999996</v>
          </cell>
          <cell r="J192">
            <v>34479</v>
          </cell>
          <cell r="K192" t="str">
            <v>-</v>
          </cell>
          <cell r="L192">
            <v>0</v>
          </cell>
          <cell r="M192" t="str">
            <v>Adiada</v>
          </cell>
        </row>
        <row r="193">
          <cell r="A193">
            <v>1994</v>
          </cell>
          <cell r="B193" t="str">
            <v>SL</v>
          </cell>
          <cell r="C193" t="str">
            <v>-</v>
          </cell>
          <cell r="D193" t="str">
            <v>-</v>
          </cell>
          <cell r="E193" t="str">
            <v>ROD</v>
          </cell>
          <cell r="F193" t="str">
            <v>DER-PR</v>
          </cell>
          <cell r="G193" t="str">
            <v>PRT-487-Campo Mourão / C. Oeste-Lote 2</v>
          </cell>
          <cell r="H193">
            <v>4507404.66</v>
          </cell>
          <cell r="J193">
            <v>34479</v>
          </cell>
          <cell r="K193" t="str">
            <v>-</v>
          </cell>
          <cell r="L193">
            <v>0</v>
          </cell>
          <cell r="M193" t="str">
            <v>Adiada</v>
          </cell>
        </row>
        <row r="194">
          <cell r="A194">
            <v>1994</v>
          </cell>
          <cell r="B194" t="str">
            <v>SL</v>
          </cell>
          <cell r="C194" t="str">
            <v>-</v>
          </cell>
          <cell r="D194" t="str">
            <v>-</v>
          </cell>
          <cell r="E194" t="str">
            <v>ROD</v>
          </cell>
          <cell r="F194" t="str">
            <v>DER-PR</v>
          </cell>
          <cell r="G194" t="str">
            <v>PRT-487-Campo Mourão / C. Oeste-Lote 1</v>
          </cell>
          <cell r="H194">
            <v>6429271.7599999998</v>
          </cell>
          <cell r="J194">
            <v>34479</v>
          </cell>
          <cell r="K194" t="str">
            <v>-</v>
          </cell>
          <cell r="L194">
            <v>0</v>
          </cell>
          <cell r="M194" t="str">
            <v>Adiada</v>
          </cell>
        </row>
        <row r="195">
          <cell r="A195">
            <v>1994</v>
          </cell>
          <cell r="B195" t="str">
            <v>SL</v>
          </cell>
          <cell r="C195" t="str">
            <v>-</v>
          </cell>
          <cell r="D195" t="str">
            <v>-</v>
          </cell>
          <cell r="E195" t="str">
            <v>ROD</v>
          </cell>
          <cell r="F195" t="str">
            <v>DER-PR</v>
          </cell>
          <cell r="G195" t="str">
            <v>BR-476-Bocaiuva do Sul / Tunas</v>
          </cell>
          <cell r="H195">
            <v>4551599.25</v>
          </cell>
          <cell r="J195">
            <v>34479</v>
          </cell>
          <cell r="K195" t="str">
            <v>-</v>
          </cell>
          <cell r="L195">
            <v>0</v>
          </cell>
          <cell r="M195" t="str">
            <v>Não entregue</v>
          </cell>
        </row>
        <row r="196">
          <cell r="A196">
            <v>1994</v>
          </cell>
          <cell r="B196" t="str">
            <v>SL</v>
          </cell>
          <cell r="C196" t="str">
            <v>-</v>
          </cell>
          <cell r="D196" t="str">
            <v>-</v>
          </cell>
          <cell r="E196" t="str">
            <v>ROD</v>
          </cell>
          <cell r="F196" t="str">
            <v>DAER</v>
          </cell>
          <cell r="G196" t="str">
            <v>RS-472-Santo Cristo / Porto Lucena-Lote 2</v>
          </cell>
          <cell r="H196">
            <v>7783454.6399999997</v>
          </cell>
          <cell r="J196">
            <v>34495</v>
          </cell>
          <cell r="K196">
            <v>3</v>
          </cell>
          <cell r="L196">
            <v>0</v>
          </cell>
          <cell r="M196" t="str">
            <v>3º Lugar-Castilho</v>
          </cell>
        </row>
        <row r="197">
          <cell r="A197">
            <v>1994</v>
          </cell>
          <cell r="B197" t="str">
            <v>SL</v>
          </cell>
          <cell r="C197" t="str">
            <v>-</v>
          </cell>
          <cell r="D197" t="str">
            <v>-</v>
          </cell>
          <cell r="E197" t="str">
            <v>ROD</v>
          </cell>
          <cell r="F197" t="str">
            <v>DAER</v>
          </cell>
          <cell r="G197" t="str">
            <v>RS-472-Santo Cristo / Porto Lucena-Lote 1</v>
          </cell>
          <cell r="H197">
            <v>12095434.529999999</v>
          </cell>
          <cell r="J197">
            <v>34495</v>
          </cell>
          <cell r="K197">
            <v>1</v>
          </cell>
          <cell r="L197">
            <v>1</v>
          </cell>
          <cell r="M197" t="str">
            <v>1º Lugar</v>
          </cell>
        </row>
        <row r="198">
          <cell r="A198">
            <v>1994</v>
          </cell>
          <cell r="B198" t="str">
            <v>SL</v>
          </cell>
          <cell r="C198" t="str">
            <v>-</v>
          </cell>
          <cell r="D198" t="str">
            <v>-</v>
          </cell>
          <cell r="E198" t="str">
            <v>ROD</v>
          </cell>
          <cell r="F198" t="str">
            <v>DER-PR</v>
          </cell>
          <cell r="G198" t="str">
            <v>PRT-467-Toledo/Quatro Pontes e Acessos</v>
          </cell>
          <cell r="H198">
            <v>8238135.96</v>
          </cell>
          <cell r="J198">
            <v>34500</v>
          </cell>
          <cell r="K198" t="str">
            <v>-</v>
          </cell>
          <cell r="L198">
            <v>0</v>
          </cell>
          <cell r="M198" t="str">
            <v>Não entregue</v>
          </cell>
        </row>
        <row r="199">
          <cell r="A199">
            <v>1994</v>
          </cell>
          <cell r="B199" t="str">
            <v>SL</v>
          </cell>
          <cell r="C199" t="str">
            <v>-</v>
          </cell>
          <cell r="D199" t="str">
            <v>-</v>
          </cell>
          <cell r="E199" t="str">
            <v>ROD</v>
          </cell>
          <cell r="F199" t="str">
            <v>DER-SC</v>
          </cell>
          <cell r="G199" t="str">
            <v>SC-474-BR-101 / Massaranduba-Lote 7</v>
          </cell>
          <cell r="H199">
            <v>5440696.8399999999</v>
          </cell>
          <cell r="J199">
            <v>34506</v>
          </cell>
          <cell r="K199">
            <v>12</v>
          </cell>
          <cell r="L199">
            <v>0</v>
          </cell>
          <cell r="M199" t="str">
            <v>12º Lugar-Engepasa</v>
          </cell>
        </row>
        <row r="200">
          <cell r="A200">
            <v>1994</v>
          </cell>
          <cell r="B200" t="str">
            <v>SL</v>
          </cell>
          <cell r="C200" t="str">
            <v>-</v>
          </cell>
          <cell r="D200" t="str">
            <v>-</v>
          </cell>
          <cell r="E200" t="str">
            <v>ROD</v>
          </cell>
          <cell r="F200" t="str">
            <v>DER-SC</v>
          </cell>
          <cell r="G200" t="str">
            <v>SC-416-Timbó / Pomerode-Lote 1</v>
          </cell>
          <cell r="H200">
            <v>5301587.12</v>
          </cell>
          <cell r="J200">
            <v>34506</v>
          </cell>
          <cell r="K200">
            <v>8</v>
          </cell>
          <cell r="L200">
            <v>0</v>
          </cell>
          <cell r="M200" t="str">
            <v>8º Lugar-Reis</v>
          </cell>
        </row>
        <row r="201">
          <cell r="A201">
            <v>1994</v>
          </cell>
          <cell r="B201" t="str">
            <v>SL</v>
          </cell>
          <cell r="C201" t="str">
            <v>-</v>
          </cell>
          <cell r="D201" t="str">
            <v>-</v>
          </cell>
          <cell r="E201" t="str">
            <v>ROD</v>
          </cell>
          <cell r="F201" t="str">
            <v>DER-SC</v>
          </cell>
          <cell r="G201" t="str">
            <v>BR-116-km 21-Lote 2</v>
          </cell>
          <cell r="H201">
            <v>3852501.43</v>
          </cell>
          <cell r="J201">
            <v>34506</v>
          </cell>
          <cell r="K201">
            <v>14</v>
          </cell>
          <cell r="L201">
            <v>0</v>
          </cell>
          <cell r="M201" t="str">
            <v>14º Lugar-Camargo Corrêa</v>
          </cell>
        </row>
        <row r="202">
          <cell r="A202">
            <v>1994</v>
          </cell>
          <cell r="B202" t="str">
            <v>SL</v>
          </cell>
          <cell r="C202" t="str">
            <v>-</v>
          </cell>
          <cell r="D202" t="str">
            <v>-</v>
          </cell>
          <cell r="E202" t="str">
            <v>ROD</v>
          </cell>
          <cell r="F202" t="str">
            <v>DER-SC</v>
          </cell>
          <cell r="G202" t="str">
            <v>SC-458-A.Garibaldi/Lajeado/Portões-Lote 5</v>
          </cell>
          <cell r="H202">
            <v>4502994.63</v>
          </cell>
          <cell r="J202">
            <v>34506</v>
          </cell>
          <cell r="K202">
            <v>11</v>
          </cell>
          <cell r="L202">
            <v>0</v>
          </cell>
          <cell r="M202" t="str">
            <v>11º Lugar-Cepel</v>
          </cell>
        </row>
        <row r="203">
          <cell r="A203">
            <v>1994</v>
          </cell>
          <cell r="B203" t="str">
            <v>SL</v>
          </cell>
          <cell r="C203" t="str">
            <v>-</v>
          </cell>
          <cell r="D203" t="str">
            <v>-</v>
          </cell>
          <cell r="E203" t="str">
            <v>ROD</v>
          </cell>
          <cell r="F203" t="str">
            <v>DER-SC</v>
          </cell>
          <cell r="G203" t="str">
            <v>SC-458-A.Garibaldi/Lajeado/Portões-Lote 4</v>
          </cell>
          <cell r="H203">
            <v>4149375.5</v>
          </cell>
          <cell r="J203">
            <v>34506</v>
          </cell>
          <cell r="K203">
            <v>12</v>
          </cell>
          <cell r="L203">
            <v>0</v>
          </cell>
          <cell r="M203" t="str">
            <v>12º Lugar-Road</v>
          </cell>
        </row>
        <row r="204">
          <cell r="A204">
            <v>1994</v>
          </cell>
          <cell r="B204" t="str">
            <v>SL</v>
          </cell>
          <cell r="C204" t="str">
            <v>-</v>
          </cell>
          <cell r="D204" t="str">
            <v>-</v>
          </cell>
          <cell r="E204" t="str">
            <v>ROD</v>
          </cell>
          <cell r="F204" t="str">
            <v>DER-SC</v>
          </cell>
          <cell r="G204" t="str">
            <v>SC-478-km 21-Lote 3</v>
          </cell>
          <cell r="H204">
            <v>4036816.46</v>
          </cell>
          <cell r="J204">
            <v>34506</v>
          </cell>
          <cell r="K204">
            <v>16</v>
          </cell>
          <cell r="L204">
            <v>0</v>
          </cell>
          <cell r="M204" t="str">
            <v>16º Lugar-Camargo Corrêa</v>
          </cell>
        </row>
        <row r="205">
          <cell r="A205">
            <v>1994</v>
          </cell>
          <cell r="B205" t="str">
            <v>SL</v>
          </cell>
          <cell r="C205" t="str">
            <v>-</v>
          </cell>
          <cell r="D205" t="str">
            <v>-</v>
          </cell>
          <cell r="E205" t="str">
            <v>ROD</v>
          </cell>
          <cell r="F205" t="str">
            <v>DER-SC</v>
          </cell>
          <cell r="G205" t="str">
            <v>SC-410-Gov. Celso Ramos / BR-101-Lote 6</v>
          </cell>
          <cell r="H205">
            <v>5554080.9000000004</v>
          </cell>
          <cell r="J205">
            <v>34506</v>
          </cell>
          <cell r="K205">
            <v>8</v>
          </cell>
          <cell r="L205">
            <v>0</v>
          </cell>
          <cell r="M205" t="str">
            <v>8º Lugar-Cepel</v>
          </cell>
        </row>
        <row r="206">
          <cell r="A206">
            <v>1994</v>
          </cell>
          <cell r="B206" t="str">
            <v>SL</v>
          </cell>
          <cell r="C206" t="str">
            <v>-</v>
          </cell>
          <cell r="D206" t="str">
            <v>-</v>
          </cell>
          <cell r="E206" t="str">
            <v>ROD</v>
          </cell>
          <cell r="F206" t="str">
            <v>DER-PR</v>
          </cell>
          <cell r="G206" t="str">
            <v>Duplicação da Av. Rui Barbosa-Lote 3</v>
          </cell>
          <cell r="H206">
            <v>1399595.22</v>
          </cell>
          <cell r="J206">
            <v>34508</v>
          </cell>
          <cell r="K206" t="str">
            <v>-</v>
          </cell>
          <cell r="L206">
            <v>0</v>
          </cell>
          <cell r="M206" t="str">
            <v>Não entregue</v>
          </cell>
        </row>
        <row r="207">
          <cell r="A207">
            <v>1994</v>
          </cell>
          <cell r="B207" t="str">
            <v>SL</v>
          </cell>
          <cell r="C207" t="str">
            <v>-</v>
          </cell>
          <cell r="D207" t="str">
            <v>-</v>
          </cell>
          <cell r="E207" t="str">
            <v>ROD</v>
          </cell>
          <cell r="F207" t="str">
            <v>DER-PR</v>
          </cell>
          <cell r="G207" t="str">
            <v>Duplicação Av. Torres/Aeroporto-Lote 2</v>
          </cell>
          <cell r="H207">
            <v>532524.6</v>
          </cell>
          <cell r="J207">
            <v>34508</v>
          </cell>
          <cell r="K207" t="str">
            <v>-</v>
          </cell>
          <cell r="L207">
            <v>0</v>
          </cell>
          <cell r="M207" t="str">
            <v>Não entregue</v>
          </cell>
        </row>
        <row r="208">
          <cell r="A208">
            <v>1994</v>
          </cell>
          <cell r="B208" t="str">
            <v>SL</v>
          </cell>
          <cell r="C208" t="str">
            <v>-</v>
          </cell>
          <cell r="D208" t="str">
            <v>-</v>
          </cell>
          <cell r="E208" t="str">
            <v>ROD</v>
          </cell>
          <cell r="F208" t="str">
            <v>DER-SC</v>
          </cell>
          <cell r="G208" t="str">
            <v>Via Expressa Sul</v>
          </cell>
          <cell r="H208">
            <v>35969893.359999999</v>
          </cell>
          <cell r="J208">
            <v>34512</v>
          </cell>
          <cell r="K208">
            <v>5</v>
          </cell>
          <cell r="L208">
            <v>0</v>
          </cell>
          <cell r="M208" t="str">
            <v>5º Lugar-CNO/CBPO</v>
          </cell>
        </row>
        <row r="209">
          <cell r="A209">
            <v>1994</v>
          </cell>
          <cell r="B209" t="str">
            <v>SL</v>
          </cell>
          <cell r="C209" t="str">
            <v>-</v>
          </cell>
          <cell r="D209" t="str">
            <v>-</v>
          </cell>
          <cell r="E209" t="str">
            <v>ROD</v>
          </cell>
          <cell r="F209" t="str">
            <v>DER-PR</v>
          </cell>
          <cell r="G209" t="str">
            <v>Rodovia Br-317-Maringá / Campo Mourão</v>
          </cell>
          <cell r="H209">
            <v>8322921.9299999997</v>
          </cell>
          <cell r="J209">
            <v>34513</v>
          </cell>
          <cell r="K209">
            <v>5</v>
          </cell>
          <cell r="L209">
            <v>0</v>
          </cell>
          <cell r="M209" t="str">
            <v>5º Lugar-Sanches Trip</v>
          </cell>
        </row>
        <row r="210">
          <cell r="A210">
            <v>1994</v>
          </cell>
          <cell r="B210" t="str">
            <v>SL</v>
          </cell>
          <cell r="C210" t="str">
            <v>-</v>
          </cell>
          <cell r="D210" t="str">
            <v>-</v>
          </cell>
          <cell r="E210" t="str">
            <v>HAB</v>
          </cell>
          <cell r="F210" t="str">
            <v>Transbrasil</v>
          </cell>
          <cell r="G210" t="str">
            <v>Galpão no AFP</v>
          </cell>
          <cell r="H210">
            <v>144131.85</v>
          </cell>
          <cell r="J210">
            <v>34520</v>
          </cell>
          <cell r="K210">
            <v>0</v>
          </cell>
          <cell r="L210">
            <v>0</v>
          </cell>
          <cell r="M210" t="str">
            <v>Cancelada</v>
          </cell>
        </row>
        <row r="211">
          <cell r="A211">
            <v>1994</v>
          </cell>
          <cell r="B211" t="str">
            <v>SL</v>
          </cell>
          <cell r="C211" t="str">
            <v>-</v>
          </cell>
          <cell r="D211" t="str">
            <v>-</v>
          </cell>
          <cell r="E211" t="str">
            <v>ROD</v>
          </cell>
          <cell r="F211" t="str">
            <v>DER-PR</v>
          </cell>
          <cell r="G211" t="str">
            <v>BR-317-Maringá / Campo Mourão / Rio Ivaí</v>
          </cell>
          <cell r="H211">
            <v>14205490.52</v>
          </cell>
          <cell r="J211">
            <v>34522</v>
          </cell>
          <cell r="K211">
            <v>6</v>
          </cell>
          <cell r="L211">
            <v>0</v>
          </cell>
          <cell r="M211" t="str">
            <v>6º Lugar-Sanches Trip</v>
          </cell>
        </row>
        <row r="212">
          <cell r="A212">
            <v>1994</v>
          </cell>
          <cell r="B212" t="str">
            <v>SL</v>
          </cell>
          <cell r="C212" t="str">
            <v>-</v>
          </cell>
          <cell r="D212" t="str">
            <v>-</v>
          </cell>
          <cell r="E212" t="str">
            <v>IND</v>
          </cell>
          <cell r="F212" t="str">
            <v>Shell</v>
          </cell>
          <cell r="G212" t="str">
            <v>Unidade Industrial para Produção de Borracha 1</v>
          </cell>
          <cell r="H212">
            <v>815027.39</v>
          </cell>
          <cell r="J212">
            <v>34526</v>
          </cell>
          <cell r="K212">
            <v>3</v>
          </cell>
          <cell r="L212">
            <v>0</v>
          </cell>
          <cell r="M212" t="str">
            <v>3º Lugar-Lix da Cunha</v>
          </cell>
        </row>
        <row r="213">
          <cell r="A213">
            <v>1994</v>
          </cell>
          <cell r="B213" t="str">
            <v>SL</v>
          </cell>
          <cell r="C213" t="str">
            <v>-</v>
          </cell>
          <cell r="D213" t="str">
            <v>-</v>
          </cell>
          <cell r="E213" t="str">
            <v>AER</v>
          </cell>
          <cell r="F213" t="str">
            <v>Infraero</v>
          </cell>
          <cell r="G213" t="str">
            <v>Remoção e Recapeamento da Pista</v>
          </cell>
          <cell r="H213">
            <v>671459.87</v>
          </cell>
          <cell r="J213">
            <v>34557</v>
          </cell>
          <cell r="K213">
            <v>3</v>
          </cell>
          <cell r="L213">
            <v>0</v>
          </cell>
          <cell r="M213" t="str">
            <v>3º Lugar-Guaianazes</v>
          </cell>
        </row>
        <row r="214">
          <cell r="A214">
            <v>1994</v>
          </cell>
          <cell r="B214" t="str">
            <v>SL</v>
          </cell>
          <cell r="C214" t="str">
            <v>-</v>
          </cell>
          <cell r="D214" t="str">
            <v>-</v>
          </cell>
          <cell r="E214" t="str">
            <v>SAN</v>
          </cell>
          <cell r="F214" t="str">
            <v>SANEP</v>
          </cell>
          <cell r="G214" t="str">
            <v>Ampliação do Sistema de Esgotos de Pelotas</v>
          </cell>
          <cell r="H214">
            <v>2489904.6</v>
          </cell>
          <cell r="J214">
            <v>34564</v>
          </cell>
          <cell r="K214">
            <v>6</v>
          </cell>
          <cell r="L214">
            <v>0</v>
          </cell>
          <cell r="M214" t="str">
            <v>6º Lugar-CG</v>
          </cell>
        </row>
        <row r="215">
          <cell r="A215">
            <v>1994</v>
          </cell>
          <cell r="B215" t="str">
            <v>SL</v>
          </cell>
          <cell r="C215" t="str">
            <v>-</v>
          </cell>
          <cell r="D215" t="str">
            <v>-</v>
          </cell>
          <cell r="E215" t="str">
            <v>ENE</v>
          </cell>
          <cell r="F215" t="str">
            <v>Petrobrás</v>
          </cell>
          <cell r="G215" t="str">
            <v>OPASC-Oleoduto Paraná / Santa Catarina</v>
          </cell>
          <cell r="H215">
            <v>19782232.32</v>
          </cell>
          <cell r="J215">
            <v>34576</v>
          </cell>
          <cell r="K215">
            <v>4</v>
          </cell>
          <cell r="L215">
            <v>0</v>
          </cell>
          <cell r="M215" t="str">
            <v>4º Lugar-Conduto</v>
          </cell>
        </row>
        <row r="216">
          <cell r="A216">
            <v>1994</v>
          </cell>
          <cell r="B216" t="str">
            <v>SL</v>
          </cell>
          <cell r="C216" t="str">
            <v>-</v>
          </cell>
          <cell r="D216" t="str">
            <v>-</v>
          </cell>
          <cell r="E216" t="str">
            <v>IND</v>
          </cell>
          <cell r="F216" t="str">
            <v>SHELL</v>
          </cell>
          <cell r="G216" t="str">
            <v>Unidade Industrial para Produção de Borracha 2</v>
          </cell>
          <cell r="H216">
            <v>1526271.21</v>
          </cell>
          <cell r="J216">
            <v>34631</v>
          </cell>
          <cell r="K216">
            <v>4</v>
          </cell>
          <cell r="L216">
            <v>0</v>
          </cell>
          <cell r="M216" t="str">
            <v>4º Lugar-Lix da Cunha</v>
          </cell>
        </row>
        <row r="217">
          <cell r="A217">
            <v>1994</v>
          </cell>
          <cell r="B217" t="str">
            <v>SL</v>
          </cell>
          <cell r="C217" t="str">
            <v>-</v>
          </cell>
          <cell r="D217" t="str">
            <v>-</v>
          </cell>
          <cell r="E217" t="str">
            <v>ROD</v>
          </cell>
          <cell r="F217" t="str">
            <v>DAER</v>
          </cell>
          <cell r="G217" t="str">
            <v>RS-540-Alecrim / Santo Cristo</v>
          </cell>
          <cell r="H217">
            <v>3223103.42</v>
          </cell>
          <cell r="J217">
            <v>34642</v>
          </cell>
          <cell r="K217">
            <v>3</v>
          </cell>
          <cell r="L217">
            <v>0</v>
          </cell>
          <cell r="M217" t="str">
            <v>3º Lugar-J. Malucelli</v>
          </cell>
        </row>
        <row r="218">
          <cell r="A218">
            <v>1994</v>
          </cell>
          <cell r="B218" t="str">
            <v>SL</v>
          </cell>
          <cell r="C218" t="str">
            <v>-</v>
          </cell>
          <cell r="D218" t="str">
            <v>-</v>
          </cell>
          <cell r="E218" t="str">
            <v>ROD</v>
          </cell>
          <cell r="F218" t="str">
            <v>DAER</v>
          </cell>
          <cell r="G218" t="str">
            <v>RS-377-São Francisco de Assis / Manoel Viana</v>
          </cell>
          <cell r="H218">
            <v>5571894.0300000003</v>
          </cell>
          <cell r="J218">
            <v>34642</v>
          </cell>
          <cell r="K218">
            <v>1</v>
          </cell>
          <cell r="L218">
            <v>1</v>
          </cell>
          <cell r="M218" t="str">
            <v>1º Lugar</v>
          </cell>
        </row>
        <row r="219">
          <cell r="A219">
            <v>1994</v>
          </cell>
          <cell r="B219" t="str">
            <v>SL</v>
          </cell>
          <cell r="C219" t="str">
            <v>-</v>
          </cell>
          <cell r="D219" t="str">
            <v>-</v>
          </cell>
          <cell r="E219" t="str">
            <v>AER</v>
          </cell>
          <cell r="F219" t="str">
            <v>Infraero</v>
          </cell>
          <cell r="G219" t="str">
            <v>Aeroporto de Porto Alegre</v>
          </cell>
          <cell r="H219">
            <v>41683171.409999996</v>
          </cell>
          <cell r="J219">
            <v>34696</v>
          </cell>
          <cell r="K219">
            <v>9</v>
          </cell>
          <cell r="L219">
            <v>0</v>
          </cell>
          <cell r="M219" t="str">
            <v>9º Lugar-Engepasa</v>
          </cell>
        </row>
        <row r="220">
          <cell r="A220">
            <v>1994</v>
          </cell>
          <cell r="B220" t="str">
            <v>SL</v>
          </cell>
          <cell r="C220" t="str">
            <v>-</v>
          </cell>
          <cell r="D220" t="str">
            <v>-</v>
          </cell>
          <cell r="E220" t="str">
            <v>DIV</v>
          </cell>
          <cell r="F220" t="str">
            <v>SMMA</v>
          </cell>
          <cell r="G220" t="str">
            <v>Operação do Sistema de Lixo de Curitiba</v>
          </cell>
          <cell r="H220">
            <v>41499833.990000002</v>
          </cell>
          <cell r="J220">
            <v>34750</v>
          </cell>
          <cell r="K220" t="str">
            <v>-</v>
          </cell>
          <cell r="L220">
            <v>0</v>
          </cell>
          <cell r="M220" t="str">
            <v>Cancelada</v>
          </cell>
        </row>
        <row r="221">
          <cell r="A221">
            <v>1994</v>
          </cell>
          <cell r="B221" t="str">
            <v>SL</v>
          </cell>
          <cell r="C221" t="str">
            <v>-</v>
          </cell>
          <cell r="D221" t="str">
            <v>-</v>
          </cell>
          <cell r="E221" t="str">
            <v>COM</v>
          </cell>
          <cell r="F221" t="str">
            <v>Carrefour</v>
          </cell>
          <cell r="G221" t="str">
            <v>Terraplenagem em Caxias do Sul</v>
          </cell>
          <cell r="H221">
            <v>1347458.34</v>
          </cell>
          <cell r="J221">
            <v>34785</v>
          </cell>
          <cell r="K221">
            <v>1</v>
          </cell>
          <cell r="L221">
            <v>1</v>
          </cell>
          <cell r="M221" t="str">
            <v>1º Lugar</v>
          </cell>
        </row>
        <row r="222">
          <cell r="A222">
            <v>1995</v>
          </cell>
          <cell r="B222" t="str">
            <v>NE</v>
          </cell>
          <cell r="C222" t="str">
            <v>-</v>
          </cell>
          <cell r="D222" t="str">
            <v>-</v>
          </cell>
          <cell r="E222" t="str">
            <v>AGR</v>
          </cell>
          <cell r="F222" t="str">
            <v>Codevasf</v>
          </cell>
          <cell r="G222" t="str">
            <v>Projeto de Irrigação Pontal Sul - Petrolina</v>
          </cell>
          <cell r="H222">
            <v>12292470</v>
          </cell>
          <cell r="J222">
            <v>34858</v>
          </cell>
          <cell r="K222" t="str">
            <v>-</v>
          </cell>
          <cell r="L222">
            <v>0</v>
          </cell>
          <cell r="M222" t="str">
            <v>CNO</v>
          </cell>
        </row>
        <row r="223">
          <cell r="A223">
            <v>1995</v>
          </cell>
          <cell r="B223" t="str">
            <v>NE</v>
          </cell>
          <cell r="C223" t="str">
            <v>-</v>
          </cell>
          <cell r="D223" t="str">
            <v>-</v>
          </cell>
          <cell r="E223" t="str">
            <v>ROD</v>
          </cell>
          <cell r="F223" t="str">
            <v>DNER</v>
          </cell>
          <cell r="G223" t="str">
            <v>Restauração BR-020-Mimoso-BA-Lote 1</v>
          </cell>
          <cell r="H223">
            <v>5457520</v>
          </cell>
          <cell r="J223">
            <v>34871</v>
          </cell>
          <cell r="K223" t="str">
            <v>-</v>
          </cell>
          <cell r="L223">
            <v>0</v>
          </cell>
          <cell r="M223" t="str">
            <v>Froylan</v>
          </cell>
        </row>
        <row r="224">
          <cell r="A224">
            <v>1995</v>
          </cell>
          <cell r="B224" t="str">
            <v>NE</v>
          </cell>
          <cell r="C224" t="str">
            <v>-</v>
          </cell>
          <cell r="D224" t="str">
            <v>-</v>
          </cell>
          <cell r="E224" t="str">
            <v>ROD</v>
          </cell>
          <cell r="F224" t="str">
            <v>DNER</v>
          </cell>
          <cell r="G224" t="str">
            <v>Restauração BR-020-Mimoso-BA-Lote 2</v>
          </cell>
          <cell r="H224">
            <v>5696750</v>
          </cell>
          <cell r="J224">
            <v>34871</v>
          </cell>
          <cell r="K224" t="str">
            <v>-</v>
          </cell>
          <cell r="L224">
            <v>0</v>
          </cell>
          <cell r="M224" t="str">
            <v>Froylan</v>
          </cell>
        </row>
        <row r="225">
          <cell r="A225">
            <v>1995</v>
          </cell>
          <cell r="B225" t="str">
            <v>NE</v>
          </cell>
          <cell r="C225" t="str">
            <v>-</v>
          </cell>
          <cell r="D225" t="str">
            <v>-</v>
          </cell>
          <cell r="E225" t="str">
            <v>ROD</v>
          </cell>
          <cell r="F225" t="str">
            <v>SINFRA</v>
          </cell>
          <cell r="G225" t="str">
            <v>Restauração MA-230/034-Chapadinha / Brejo</v>
          </cell>
          <cell r="H225">
            <v>6964140</v>
          </cell>
          <cell r="J225">
            <v>34884</v>
          </cell>
          <cell r="K225" t="str">
            <v>-</v>
          </cell>
          <cell r="L225">
            <v>0</v>
          </cell>
          <cell r="M225" t="str">
            <v>Não entregue</v>
          </cell>
        </row>
        <row r="226">
          <cell r="A226">
            <v>1995</v>
          </cell>
          <cell r="B226" t="str">
            <v>NE</v>
          </cell>
          <cell r="C226" t="str">
            <v>-</v>
          </cell>
          <cell r="D226" t="str">
            <v>-</v>
          </cell>
          <cell r="E226" t="str">
            <v>AER</v>
          </cell>
          <cell r="F226" t="str">
            <v>DTT</v>
          </cell>
          <cell r="G226" t="str">
            <v>Ampliação do Aeroporto de Porto Seguro</v>
          </cell>
          <cell r="H226">
            <v>5998530</v>
          </cell>
          <cell r="J226">
            <v>34897</v>
          </cell>
          <cell r="K226" t="str">
            <v>-</v>
          </cell>
          <cell r="L226">
            <v>0</v>
          </cell>
          <cell r="M226" t="str">
            <v>Cancelada</v>
          </cell>
        </row>
        <row r="227">
          <cell r="A227">
            <v>1995</v>
          </cell>
          <cell r="B227" t="str">
            <v>NE</v>
          </cell>
          <cell r="C227" t="str">
            <v>-</v>
          </cell>
          <cell r="D227" t="str">
            <v>-</v>
          </cell>
          <cell r="E227" t="str">
            <v>DIV</v>
          </cell>
          <cell r="F227" t="str">
            <v>CNC</v>
          </cell>
          <cell r="G227" t="str">
            <v>Edifício da Confederação Nacional do Comércio</v>
          </cell>
          <cell r="H227">
            <v>5623420</v>
          </cell>
          <cell r="J227">
            <v>34932</v>
          </cell>
          <cell r="K227">
            <v>7</v>
          </cell>
          <cell r="L227">
            <v>0</v>
          </cell>
          <cell r="M227" t="str">
            <v>7º Lugar</v>
          </cell>
        </row>
        <row r="228">
          <cell r="A228">
            <v>1995</v>
          </cell>
          <cell r="B228" t="str">
            <v>NE</v>
          </cell>
          <cell r="C228" t="str">
            <v>-</v>
          </cell>
          <cell r="D228" t="str">
            <v>-</v>
          </cell>
          <cell r="E228" t="str">
            <v>ROD</v>
          </cell>
          <cell r="F228" t="str">
            <v>DER-MA</v>
          </cell>
          <cell r="G228" t="str">
            <v>MA-230/034014-Restauração-Lote 2</v>
          </cell>
          <cell r="H228">
            <v>1449390</v>
          </cell>
          <cell r="J228">
            <v>34970</v>
          </cell>
          <cell r="K228" t="str">
            <v>-</v>
          </cell>
          <cell r="L228">
            <v>0</v>
          </cell>
          <cell r="M228" t="str">
            <v>Não entregue</v>
          </cell>
        </row>
        <row r="229">
          <cell r="A229">
            <v>1995</v>
          </cell>
          <cell r="B229" t="str">
            <v>NE</v>
          </cell>
          <cell r="C229" t="str">
            <v>-</v>
          </cell>
          <cell r="D229" t="str">
            <v>-</v>
          </cell>
          <cell r="E229" t="str">
            <v>ROD</v>
          </cell>
          <cell r="F229" t="str">
            <v>DER-MA</v>
          </cell>
          <cell r="G229" t="str">
            <v>MA-014-Restauração-Lote 1</v>
          </cell>
          <cell r="H229">
            <v>1120680</v>
          </cell>
          <cell r="J229">
            <v>34970</v>
          </cell>
          <cell r="K229" t="str">
            <v>-</v>
          </cell>
          <cell r="L229">
            <v>0</v>
          </cell>
          <cell r="M229" t="str">
            <v>Não entregue</v>
          </cell>
        </row>
        <row r="230">
          <cell r="A230">
            <v>1995</v>
          </cell>
          <cell r="B230" t="str">
            <v>NE</v>
          </cell>
          <cell r="C230" t="str">
            <v>-</v>
          </cell>
          <cell r="D230" t="str">
            <v>-</v>
          </cell>
          <cell r="E230" t="str">
            <v>ROD</v>
          </cell>
          <cell r="F230" t="str">
            <v>DER-MA</v>
          </cell>
          <cell r="G230" t="str">
            <v>MA-014-Restauração-Lote 2</v>
          </cell>
          <cell r="H230">
            <v>1091620</v>
          </cell>
          <cell r="J230">
            <v>34970</v>
          </cell>
          <cell r="K230" t="str">
            <v>-</v>
          </cell>
          <cell r="L230">
            <v>0</v>
          </cell>
          <cell r="M230" t="str">
            <v>Não entregue</v>
          </cell>
        </row>
        <row r="231">
          <cell r="A231">
            <v>1995</v>
          </cell>
          <cell r="B231" t="str">
            <v>NE</v>
          </cell>
          <cell r="C231" t="str">
            <v>-</v>
          </cell>
          <cell r="D231" t="str">
            <v>-</v>
          </cell>
          <cell r="E231" t="str">
            <v>ROD</v>
          </cell>
          <cell r="F231" t="str">
            <v>DER-MA</v>
          </cell>
          <cell r="G231" t="str">
            <v>MA-230/034014-Restauração-Lote 1</v>
          </cell>
          <cell r="H231">
            <v>1462820</v>
          </cell>
          <cell r="J231">
            <v>34970</v>
          </cell>
          <cell r="K231" t="str">
            <v>-</v>
          </cell>
          <cell r="L231">
            <v>0</v>
          </cell>
          <cell r="M231" t="str">
            <v>Não entregue</v>
          </cell>
        </row>
        <row r="232">
          <cell r="A232">
            <v>1995</v>
          </cell>
          <cell r="B232" t="str">
            <v>NE</v>
          </cell>
          <cell r="C232" t="str">
            <v>-</v>
          </cell>
          <cell r="D232" t="str">
            <v>-</v>
          </cell>
          <cell r="E232" t="str">
            <v>AER</v>
          </cell>
          <cell r="F232" t="str">
            <v>Ciscea</v>
          </cell>
          <cell r="G232" t="str">
            <v>Ampliação da Vila Habitacional de Porto Seguro</v>
          </cell>
          <cell r="H232">
            <v>1879550</v>
          </cell>
          <cell r="J232">
            <v>34971</v>
          </cell>
          <cell r="K232" t="str">
            <v>-</v>
          </cell>
          <cell r="L232">
            <v>0</v>
          </cell>
          <cell r="M232" t="str">
            <v>Grado Engª</v>
          </cell>
        </row>
        <row r="233">
          <cell r="A233">
            <v>1995</v>
          </cell>
          <cell r="B233" t="str">
            <v>NE</v>
          </cell>
          <cell r="C233" t="str">
            <v>-</v>
          </cell>
          <cell r="D233" t="str">
            <v>-</v>
          </cell>
          <cell r="E233" t="str">
            <v>AER</v>
          </cell>
          <cell r="F233" t="str">
            <v>Infraero</v>
          </cell>
          <cell r="G233" t="str">
            <v>Aeroporto de Santa Maria - Aracaju-SE</v>
          </cell>
          <cell r="H233">
            <v>10519520</v>
          </cell>
          <cell r="J233">
            <v>35016</v>
          </cell>
          <cell r="K233" t="str">
            <v>-</v>
          </cell>
          <cell r="L233">
            <v>0</v>
          </cell>
          <cell r="M233" t="str">
            <v>Não entregue</v>
          </cell>
        </row>
        <row r="234">
          <cell r="A234">
            <v>1995</v>
          </cell>
          <cell r="B234" t="str">
            <v>NE</v>
          </cell>
          <cell r="C234" t="str">
            <v>-</v>
          </cell>
          <cell r="D234" t="str">
            <v>-</v>
          </cell>
          <cell r="E234" t="str">
            <v>AER</v>
          </cell>
          <cell r="F234" t="str">
            <v>Infraero</v>
          </cell>
          <cell r="G234" t="str">
            <v>Aeroporto Augusto Severo - Natal-RN</v>
          </cell>
          <cell r="H234">
            <v>17582470</v>
          </cell>
          <cell r="J234">
            <v>35023</v>
          </cell>
          <cell r="K234" t="str">
            <v>-</v>
          </cell>
          <cell r="L234">
            <v>0</v>
          </cell>
          <cell r="M234" t="str">
            <v>Não entregue</v>
          </cell>
        </row>
        <row r="235">
          <cell r="A235">
            <v>1995</v>
          </cell>
          <cell r="B235" t="str">
            <v>NE</v>
          </cell>
          <cell r="C235" t="str">
            <v>-</v>
          </cell>
          <cell r="D235" t="str">
            <v>-</v>
          </cell>
          <cell r="E235" t="str">
            <v>AER</v>
          </cell>
          <cell r="F235" t="str">
            <v>Infraero</v>
          </cell>
          <cell r="G235" t="str">
            <v>Aeroporto Pinto Martins - Fortaleza-CE</v>
          </cell>
          <cell r="H235">
            <v>64500840</v>
          </cell>
          <cell r="J235">
            <v>35030</v>
          </cell>
          <cell r="K235" t="str">
            <v>-</v>
          </cell>
          <cell r="L235">
            <v>0</v>
          </cell>
          <cell r="M235" t="str">
            <v>Desclassificado</v>
          </cell>
        </row>
        <row r="236">
          <cell r="A236">
            <v>1995</v>
          </cell>
          <cell r="B236" t="str">
            <v>NE</v>
          </cell>
          <cell r="C236" t="str">
            <v>-</v>
          </cell>
          <cell r="D236" t="str">
            <v>-</v>
          </cell>
          <cell r="E236" t="str">
            <v>SAN</v>
          </cell>
          <cell r="F236" t="str">
            <v>Embasa</v>
          </cell>
          <cell r="G236" t="str">
            <v>Sistema de Abastecimento de Água de Jequié</v>
          </cell>
          <cell r="H236">
            <v>3973290</v>
          </cell>
          <cell r="J236">
            <v>35044</v>
          </cell>
          <cell r="K236" t="str">
            <v>-</v>
          </cell>
          <cell r="L236">
            <v>0</v>
          </cell>
          <cell r="M236" t="str">
            <v>Perdemos</v>
          </cell>
        </row>
        <row r="237">
          <cell r="A237">
            <v>1995</v>
          </cell>
          <cell r="B237" t="str">
            <v>SE</v>
          </cell>
          <cell r="C237" t="str">
            <v>-</v>
          </cell>
          <cell r="D237" t="str">
            <v>-</v>
          </cell>
          <cell r="E237" t="str">
            <v>IND</v>
          </cell>
          <cell r="F237" t="str">
            <v>CST</v>
          </cell>
          <cell r="G237" t="str">
            <v>Obras Civis - Alto Forno II - Vitória-ES</v>
          </cell>
          <cell r="H237">
            <v>22394930</v>
          </cell>
          <cell r="J237">
            <v>34808</v>
          </cell>
          <cell r="K237" t="str">
            <v>-</v>
          </cell>
          <cell r="L237">
            <v>0</v>
          </cell>
          <cell r="M237" t="str">
            <v>Estudo de viabilidade para Davy Mckee</v>
          </cell>
        </row>
        <row r="238">
          <cell r="A238">
            <v>1995</v>
          </cell>
          <cell r="B238" t="str">
            <v>SE</v>
          </cell>
          <cell r="C238" t="str">
            <v>-</v>
          </cell>
          <cell r="D238" t="str">
            <v>-</v>
          </cell>
          <cell r="E238" t="str">
            <v>SAN</v>
          </cell>
          <cell r="F238" t="str">
            <v>Sudecap</v>
          </cell>
          <cell r="G238" t="str">
            <v>Complexo da Lagoinha-Belo Horizonte</v>
          </cell>
          <cell r="H238">
            <v>2696640</v>
          </cell>
          <cell r="J238">
            <v>34830</v>
          </cell>
          <cell r="K238" t="str">
            <v>-</v>
          </cell>
          <cell r="L238">
            <v>0</v>
          </cell>
          <cell r="M238" t="str">
            <v>Não entregue</v>
          </cell>
        </row>
        <row r="239">
          <cell r="A239">
            <v>1995</v>
          </cell>
          <cell r="B239" t="str">
            <v>SE</v>
          </cell>
          <cell r="C239" t="str">
            <v>-</v>
          </cell>
          <cell r="D239" t="str">
            <v>-</v>
          </cell>
          <cell r="E239" t="str">
            <v>ROD</v>
          </cell>
          <cell r="F239" t="str">
            <v>DNER</v>
          </cell>
          <cell r="G239" t="str">
            <v>Restauração da BR-153-Trecho 2</v>
          </cell>
          <cell r="H239">
            <v>4865310</v>
          </cell>
          <cell r="J239">
            <v>34837</v>
          </cell>
          <cell r="K239" t="str">
            <v>-</v>
          </cell>
          <cell r="L239">
            <v>0</v>
          </cell>
          <cell r="M239" t="str">
            <v>Cojuda</v>
          </cell>
        </row>
        <row r="240">
          <cell r="A240">
            <v>1995</v>
          </cell>
          <cell r="B240" t="str">
            <v>SE</v>
          </cell>
          <cell r="C240" t="str">
            <v>-</v>
          </cell>
          <cell r="D240" t="str">
            <v>-</v>
          </cell>
          <cell r="E240" t="str">
            <v>IND</v>
          </cell>
          <cell r="F240" t="str">
            <v>Brahma</v>
          </cell>
          <cell r="G240" t="str">
            <v>Bases e Lajes de Pisos</v>
          </cell>
          <cell r="H240">
            <v>10105140</v>
          </cell>
          <cell r="J240">
            <v>34842</v>
          </cell>
          <cell r="K240" t="str">
            <v>-</v>
          </cell>
          <cell r="L240">
            <v>0</v>
          </cell>
          <cell r="M240" t="str">
            <v>OAS</v>
          </cell>
        </row>
        <row r="241">
          <cell r="A241">
            <v>1995</v>
          </cell>
          <cell r="B241" t="str">
            <v>SE</v>
          </cell>
          <cell r="C241" t="str">
            <v>-</v>
          </cell>
          <cell r="D241" t="str">
            <v>-</v>
          </cell>
          <cell r="E241" t="str">
            <v>IND</v>
          </cell>
          <cell r="F241" t="str">
            <v>Brahma</v>
          </cell>
          <cell r="G241" t="str">
            <v>Estação de Tratamento de Dejetos Industraiis</v>
          </cell>
          <cell r="H241">
            <v>5773640</v>
          </cell>
          <cell r="J241">
            <v>34842</v>
          </cell>
          <cell r="K241" t="str">
            <v>-</v>
          </cell>
          <cell r="L241">
            <v>0</v>
          </cell>
          <cell r="M241" t="str">
            <v>OAS</v>
          </cell>
        </row>
        <row r="242">
          <cell r="A242">
            <v>1995</v>
          </cell>
          <cell r="B242" t="str">
            <v>SE</v>
          </cell>
          <cell r="C242" t="str">
            <v>-</v>
          </cell>
          <cell r="D242" t="str">
            <v>-</v>
          </cell>
          <cell r="E242" t="str">
            <v>IND</v>
          </cell>
          <cell r="F242" t="str">
            <v>Brahma</v>
          </cell>
          <cell r="G242" t="str">
            <v>ETA de Campo Grande-Rio de Janeiro</v>
          </cell>
          <cell r="H242">
            <v>4014890</v>
          </cell>
          <cell r="J242">
            <v>34842</v>
          </cell>
          <cell r="K242" t="str">
            <v>-</v>
          </cell>
          <cell r="L242">
            <v>0</v>
          </cell>
          <cell r="M242" t="str">
            <v>OAS</v>
          </cell>
        </row>
        <row r="243">
          <cell r="A243">
            <v>1995</v>
          </cell>
          <cell r="B243" t="str">
            <v>SE</v>
          </cell>
          <cell r="C243" t="str">
            <v>-</v>
          </cell>
          <cell r="D243" t="str">
            <v>-</v>
          </cell>
          <cell r="E243" t="str">
            <v>SAN</v>
          </cell>
          <cell r="F243" t="str">
            <v>DEOP</v>
          </cell>
          <cell r="G243" t="str">
            <v>Canalização do Córrego do Sarandi-Lote 2</v>
          </cell>
          <cell r="H243">
            <v>7586490</v>
          </cell>
          <cell r="J243">
            <v>34855</v>
          </cell>
          <cell r="K243" t="str">
            <v>-</v>
          </cell>
          <cell r="L243">
            <v>0</v>
          </cell>
          <cell r="M243" t="str">
            <v>Cancelada</v>
          </cell>
        </row>
        <row r="244">
          <cell r="A244">
            <v>1995</v>
          </cell>
          <cell r="B244" t="str">
            <v>SE</v>
          </cell>
          <cell r="C244" t="str">
            <v>-</v>
          </cell>
          <cell r="D244" t="str">
            <v>-</v>
          </cell>
          <cell r="E244" t="str">
            <v>SAN</v>
          </cell>
          <cell r="F244" t="str">
            <v>DEOP</v>
          </cell>
          <cell r="G244" t="str">
            <v>Canalização do Córrego do Sarandi-Lote 1</v>
          </cell>
          <cell r="H244">
            <v>5493280</v>
          </cell>
          <cell r="J244">
            <v>34855</v>
          </cell>
          <cell r="K244" t="str">
            <v>-</v>
          </cell>
          <cell r="L244">
            <v>0</v>
          </cell>
          <cell r="M244" t="str">
            <v>Não entregue</v>
          </cell>
        </row>
        <row r="245">
          <cell r="A245">
            <v>1995</v>
          </cell>
          <cell r="B245" t="str">
            <v>SE</v>
          </cell>
          <cell r="C245" t="str">
            <v>-</v>
          </cell>
          <cell r="D245" t="str">
            <v>-</v>
          </cell>
          <cell r="E245" t="str">
            <v>SAN</v>
          </cell>
          <cell r="F245" t="str">
            <v>DEOP</v>
          </cell>
          <cell r="G245" t="str">
            <v>Canalização do Córrego do Ferrugem-Lote 1</v>
          </cell>
          <cell r="H245">
            <v>3688450</v>
          </cell>
          <cell r="J245">
            <v>34855</v>
          </cell>
          <cell r="K245" t="str">
            <v>-</v>
          </cell>
          <cell r="L245">
            <v>0</v>
          </cell>
          <cell r="M245" t="str">
            <v>Não entregue</v>
          </cell>
        </row>
        <row r="246">
          <cell r="A246">
            <v>1995</v>
          </cell>
          <cell r="B246" t="str">
            <v>SE</v>
          </cell>
          <cell r="C246" t="str">
            <v>-</v>
          </cell>
          <cell r="D246" t="str">
            <v>-</v>
          </cell>
          <cell r="E246" t="str">
            <v>SAN</v>
          </cell>
          <cell r="F246" t="str">
            <v>DEOP</v>
          </cell>
          <cell r="G246" t="str">
            <v>Canalização do Córrego do Sarandi-Lote 3</v>
          </cell>
          <cell r="H246">
            <v>5493030</v>
          </cell>
          <cell r="J246">
            <v>34855</v>
          </cell>
          <cell r="K246" t="str">
            <v>-</v>
          </cell>
          <cell r="L246">
            <v>0</v>
          </cell>
          <cell r="M246" t="str">
            <v>Não entregue</v>
          </cell>
        </row>
        <row r="247">
          <cell r="A247">
            <v>1995</v>
          </cell>
          <cell r="B247" t="str">
            <v>SE</v>
          </cell>
          <cell r="C247" t="str">
            <v>-</v>
          </cell>
          <cell r="D247" t="str">
            <v>-</v>
          </cell>
          <cell r="E247" t="str">
            <v>SAN</v>
          </cell>
          <cell r="F247" t="str">
            <v>DEOP</v>
          </cell>
          <cell r="G247" t="str">
            <v>Canalização do Córrego do Ferrugem-Lote 2</v>
          </cell>
          <cell r="H247">
            <v>5587780</v>
          </cell>
          <cell r="J247">
            <v>34855</v>
          </cell>
          <cell r="K247" t="str">
            <v>-</v>
          </cell>
          <cell r="L247">
            <v>0</v>
          </cell>
          <cell r="M247" t="str">
            <v>Não entregue</v>
          </cell>
        </row>
        <row r="248">
          <cell r="A248">
            <v>1995</v>
          </cell>
          <cell r="B248" t="str">
            <v>SE</v>
          </cell>
          <cell r="C248" t="str">
            <v>-</v>
          </cell>
          <cell r="D248" t="str">
            <v>-</v>
          </cell>
          <cell r="E248" t="str">
            <v>IND</v>
          </cell>
          <cell r="F248" t="str">
            <v>FIAT</v>
          </cell>
          <cell r="G248" t="str">
            <v>Prédio Industrial da Fiat Allis</v>
          </cell>
          <cell r="H248">
            <v>2090230</v>
          </cell>
          <cell r="J248">
            <v>34864</v>
          </cell>
          <cell r="K248" t="str">
            <v>-</v>
          </cell>
          <cell r="L248">
            <v>0</v>
          </cell>
          <cell r="M248" t="str">
            <v>Cancelada</v>
          </cell>
        </row>
        <row r="249">
          <cell r="A249">
            <v>1995</v>
          </cell>
          <cell r="B249" t="str">
            <v>SE</v>
          </cell>
          <cell r="C249" t="str">
            <v>-</v>
          </cell>
          <cell r="D249" t="str">
            <v>-</v>
          </cell>
          <cell r="E249" t="str">
            <v>ROD</v>
          </cell>
          <cell r="F249" t="str">
            <v>DEOVI-TO</v>
          </cell>
          <cell r="G249" t="str">
            <v>TO-020/BR-242-Santo Antonio/Peixe-Lote 17</v>
          </cell>
          <cell r="H249">
            <v>3694620</v>
          </cell>
          <cell r="J249">
            <v>34867</v>
          </cell>
          <cell r="K249" t="str">
            <v>-</v>
          </cell>
          <cell r="L249">
            <v>0</v>
          </cell>
          <cell r="M249" t="str">
            <v xml:space="preserve">Estudo de viabilidade </v>
          </cell>
        </row>
        <row r="250">
          <cell r="A250">
            <v>1995</v>
          </cell>
          <cell r="B250" t="str">
            <v>SE</v>
          </cell>
          <cell r="C250" t="str">
            <v>-</v>
          </cell>
          <cell r="D250" t="str">
            <v>-</v>
          </cell>
          <cell r="E250" t="str">
            <v>ROD</v>
          </cell>
          <cell r="F250" t="str">
            <v>DEOVI-TO</v>
          </cell>
          <cell r="G250" t="str">
            <v>TO-050-Santa Rita / Natividade-Lote 2</v>
          </cell>
          <cell r="H250">
            <v>4539560</v>
          </cell>
          <cell r="J250">
            <v>34880</v>
          </cell>
          <cell r="K250">
            <v>1</v>
          </cell>
          <cell r="L250">
            <v>1</v>
          </cell>
          <cell r="M250" t="str">
            <v>1º Lugar</v>
          </cell>
        </row>
        <row r="251">
          <cell r="A251">
            <v>1995</v>
          </cell>
          <cell r="B251" t="str">
            <v>SE</v>
          </cell>
          <cell r="C251" t="str">
            <v>-</v>
          </cell>
          <cell r="D251" t="str">
            <v>-</v>
          </cell>
          <cell r="E251" t="str">
            <v>ENE</v>
          </cell>
          <cell r="F251" t="str">
            <v>Petrobrás</v>
          </cell>
          <cell r="G251" t="str">
            <v>Gasoduto Lagoa Parda / Vitória</v>
          </cell>
          <cell r="H251">
            <v>5998530</v>
          </cell>
          <cell r="J251">
            <v>34900</v>
          </cell>
          <cell r="K251">
            <v>1</v>
          </cell>
          <cell r="L251">
            <v>1</v>
          </cell>
          <cell r="M251" t="str">
            <v>1º Lugar</v>
          </cell>
        </row>
        <row r="252">
          <cell r="A252">
            <v>1995</v>
          </cell>
          <cell r="B252" t="str">
            <v>SE</v>
          </cell>
          <cell r="C252" t="str">
            <v>-</v>
          </cell>
          <cell r="D252" t="str">
            <v>-</v>
          </cell>
          <cell r="E252" t="str">
            <v>SAN</v>
          </cell>
          <cell r="F252" t="str">
            <v>DEOP</v>
          </cell>
          <cell r="G252" t="str">
            <v>Canalização do Córrego Sarandi - Lote 2</v>
          </cell>
          <cell r="H252">
            <v>7597430</v>
          </cell>
          <cell r="J252">
            <v>34907</v>
          </cell>
          <cell r="K252" t="str">
            <v>-</v>
          </cell>
          <cell r="L252">
            <v>0</v>
          </cell>
          <cell r="M252" t="str">
            <v>Não entregue</v>
          </cell>
        </row>
        <row r="253">
          <cell r="A253">
            <v>1995</v>
          </cell>
          <cell r="B253" t="str">
            <v>SE</v>
          </cell>
          <cell r="C253" t="str">
            <v>-</v>
          </cell>
          <cell r="D253" t="str">
            <v>-</v>
          </cell>
          <cell r="E253" t="str">
            <v>SAN</v>
          </cell>
          <cell r="F253" t="str">
            <v>PM Lavras</v>
          </cell>
          <cell r="G253" t="str">
            <v>Canalização de Quatro Córregos-Lavras</v>
          </cell>
          <cell r="H253">
            <v>5171010</v>
          </cell>
          <cell r="J253">
            <v>34918</v>
          </cell>
          <cell r="K253" t="str">
            <v>-</v>
          </cell>
          <cell r="L253">
            <v>0</v>
          </cell>
          <cell r="M253" t="str">
            <v>CEISAN/Poços</v>
          </cell>
        </row>
        <row r="254">
          <cell r="A254">
            <v>1995</v>
          </cell>
          <cell r="B254" t="str">
            <v>SE</v>
          </cell>
          <cell r="C254" t="str">
            <v>-</v>
          </cell>
          <cell r="D254" t="str">
            <v>-</v>
          </cell>
          <cell r="E254" t="str">
            <v>SAN</v>
          </cell>
          <cell r="F254" t="str">
            <v>PM Nova lima</v>
          </cell>
          <cell r="G254" t="str">
            <v>Canalização Córrego Carioca e ligações</v>
          </cell>
          <cell r="H254">
            <v>1940300</v>
          </cell>
          <cell r="J254">
            <v>34928</v>
          </cell>
          <cell r="K254" t="str">
            <v>-</v>
          </cell>
          <cell r="L254">
            <v>0</v>
          </cell>
          <cell r="M254" t="str">
            <v>Conspar</v>
          </cell>
        </row>
        <row r="255">
          <cell r="A255">
            <v>1995</v>
          </cell>
          <cell r="B255" t="str">
            <v>SE</v>
          </cell>
          <cell r="C255" t="str">
            <v>-</v>
          </cell>
          <cell r="D255" t="str">
            <v>-</v>
          </cell>
          <cell r="E255" t="str">
            <v>IND</v>
          </cell>
          <cell r="F255" t="str">
            <v>CST</v>
          </cell>
          <cell r="G255" t="str">
            <v>Revisão Obras Civis - Alto Forno II</v>
          </cell>
          <cell r="H255">
            <v>12037620</v>
          </cell>
          <cell r="J255">
            <v>34936</v>
          </cell>
          <cell r="K255" t="str">
            <v>-</v>
          </cell>
          <cell r="L255">
            <v>0</v>
          </cell>
          <cell r="M255" t="str">
            <v>Estudo de viabilidade para Davy Mckee</v>
          </cell>
        </row>
        <row r="256">
          <cell r="A256">
            <v>1995</v>
          </cell>
          <cell r="B256" t="str">
            <v>SE</v>
          </cell>
          <cell r="C256" t="str">
            <v>-</v>
          </cell>
          <cell r="D256" t="str">
            <v>-</v>
          </cell>
          <cell r="E256" t="str">
            <v>ROD</v>
          </cell>
          <cell r="F256" t="str">
            <v>DER-MG</v>
          </cell>
          <cell r="G256" t="str">
            <v>BR-381-Lote 4</v>
          </cell>
          <cell r="H256">
            <v>17640720</v>
          </cell>
          <cell r="J256">
            <v>34956</v>
          </cell>
          <cell r="K256" t="str">
            <v>-</v>
          </cell>
          <cell r="L256">
            <v>0</v>
          </cell>
          <cell r="M256" t="str">
            <v>Tork</v>
          </cell>
        </row>
        <row r="257">
          <cell r="A257">
            <v>1995</v>
          </cell>
          <cell r="B257" t="str">
            <v>SE</v>
          </cell>
          <cell r="C257" t="str">
            <v>-</v>
          </cell>
          <cell r="D257" t="str">
            <v>-</v>
          </cell>
          <cell r="E257" t="str">
            <v>ROD</v>
          </cell>
          <cell r="F257" t="str">
            <v>DER-MG</v>
          </cell>
          <cell r="G257" t="str">
            <v>BR-381-Lote 5</v>
          </cell>
          <cell r="H257">
            <v>16926910</v>
          </cell>
          <cell r="J257">
            <v>34956</v>
          </cell>
          <cell r="K257" t="str">
            <v>-</v>
          </cell>
          <cell r="L257">
            <v>0</v>
          </cell>
          <cell r="M257" t="str">
            <v>Triunfo</v>
          </cell>
        </row>
        <row r="258">
          <cell r="A258">
            <v>1995</v>
          </cell>
          <cell r="B258" t="str">
            <v>SE</v>
          </cell>
          <cell r="C258" t="str">
            <v>-</v>
          </cell>
          <cell r="D258" t="str">
            <v>-</v>
          </cell>
          <cell r="E258" t="str">
            <v>ROD</v>
          </cell>
          <cell r="F258" t="str">
            <v>DER-MG</v>
          </cell>
          <cell r="G258" t="str">
            <v>BR-381-Lote 1</v>
          </cell>
          <cell r="H258">
            <v>39632320</v>
          </cell>
          <cell r="J258">
            <v>34956</v>
          </cell>
          <cell r="K258" t="str">
            <v>-</v>
          </cell>
          <cell r="L258">
            <v>0</v>
          </cell>
          <cell r="M258" t="str">
            <v>Triunfo</v>
          </cell>
        </row>
        <row r="259">
          <cell r="A259">
            <v>1995</v>
          </cell>
          <cell r="B259" t="str">
            <v>SE</v>
          </cell>
          <cell r="C259" t="str">
            <v>-</v>
          </cell>
          <cell r="D259" t="str">
            <v>-</v>
          </cell>
          <cell r="E259" t="str">
            <v>ROD</v>
          </cell>
          <cell r="F259" t="str">
            <v>DER-MG</v>
          </cell>
          <cell r="G259" t="str">
            <v>BR-381-Lote 3</v>
          </cell>
          <cell r="H259">
            <v>17762710</v>
          </cell>
          <cell r="J259">
            <v>34956</v>
          </cell>
          <cell r="K259" t="str">
            <v>-</v>
          </cell>
          <cell r="L259">
            <v>0</v>
          </cell>
          <cell r="M259" t="str">
            <v>Tork</v>
          </cell>
        </row>
        <row r="260">
          <cell r="A260">
            <v>1995</v>
          </cell>
          <cell r="B260" t="str">
            <v>SE</v>
          </cell>
          <cell r="C260" t="str">
            <v>-</v>
          </cell>
          <cell r="D260" t="str">
            <v>-</v>
          </cell>
          <cell r="E260" t="str">
            <v>ROD</v>
          </cell>
          <cell r="F260" t="str">
            <v>DER-MG</v>
          </cell>
          <cell r="G260" t="str">
            <v>BR-381-Lote 6</v>
          </cell>
          <cell r="H260">
            <v>17812710</v>
          </cell>
          <cell r="J260">
            <v>34956</v>
          </cell>
          <cell r="K260" t="str">
            <v>-</v>
          </cell>
          <cell r="L260">
            <v>0</v>
          </cell>
          <cell r="M260" t="str">
            <v>Triunfo</v>
          </cell>
        </row>
        <row r="261">
          <cell r="A261">
            <v>1995</v>
          </cell>
          <cell r="B261" t="str">
            <v>SE</v>
          </cell>
          <cell r="C261" t="str">
            <v>-</v>
          </cell>
          <cell r="D261" t="str">
            <v>-</v>
          </cell>
          <cell r="E261" t="str">
            <v>ROD</v>
          </cell>
          <cell r="F261" t="str">
            <v>DER-MG</v>
          </cell>
          <cell r="G261" t="str">
            <v>BR-381-Lote 2</v>
          </cell>
          <cell r="H261">
            <v>44415610</v>
          </cell>
          <cell r="J261">
            <v>34956</v>
          </cell>
          <cell r="K261" t="str">
            <v>-</v>
          </cell>
          <cell r="L261">
            <v>0</v>
          </cell>
          <cell r="M261" t="str">
            <v>Triunfo</v>
          </cell>
        </row>
        <row r="262">
          <cell r="A262">
            <v>1995</v>
          </cell>
          <cell r="B262" t="str">
            <v>SE</v>
          </cell>
          <cell r="C262" t="str">
            <v>-</v>
          </cell>
          <cell r="D262" t="str">
            <v>-</v>
          </cell>
          <cell r="E262" t="str">
            <v>ROD</v>
          </cell>
          <cell r="F262" t="str">
            <v>DER-MG</v>
          </cell>
          <cell r="G262" t="str">
            <v>BR-381-Lote 7</v>
          </cell>
          <cell r="H262">
            <v>31051780</v>
          </cell>
          <cell r="J262">
            <v>34956</v>
          </cell>
          <cell r="K262" t="str">
            <v>-</v>
          </cell>
          <cell r="L262">
            <v>0</v>
          </cell>
          <cell r="M262" t="str">
            <v>Triunfo</v>
          </cell>
        </row>
        <row r="263">
          <cell r="A263">
            <v>1995</v>
          </cell>
          <cell r="B263" t="str">
            <v>SE</v>
          </cell>
          <cell r="C263" t="str">
            <v>-</v>
          </cell>
          <cell r="D263" t="str">
            <v>-</v>
          </cell>
          <cell r="E263" t="str">
            <v>MIN</v>
          </cell>
          <cell r="F263" t="str">
            <v>INCO</v>
          </cell>
          <cell r="G263" t="str">
            <v>Planta Industrial-Mina de Níquel da INCO-GO</v>
          </cell>
          <cell r="H263">
            <v>22276620</v>
          </cell>
          <cell r="J263">
            <v>34962</v>
          </cell>
          <cell r="K263" t="str">
            <v>-</v>
          </cell>
          <cell r="L263">
            <v>0</v>
          </cell>
          <cell r="M263" t="str">
            <v>Estudo de Viabilidade</v>
          </cell>
        </row>
        <row r="264">
          <cell r="A264">
            <v>1995</v>
          </cell>
          <cell r="B264" t="str">
            <v>SE</v>
          </cell>
          <cell r="C264" t="str">
            <v>-</v>
          </cell>
          <cell r="D264" t="str">
            <v>-</v>
          </cell>
          <cell r="E264" t="str">
            <v>IND</v>
          </cell>
          <cell r="F264" t="str">
            <v>FIAT</v>
          </cell>
          <cell r="G264" t="str">
            <v>Estação de Tratamento de Efluentes - Betim</v>
          </cell>
          <cell r="H264">
            <v>1741100</v>
          </cell>
          <cell r="J264">
            <v>35002</v>
          </cell>
          <cell r="K264" t="str">
            <v>-</v>
          </cell>
          <cell r="L264">
            <v>0</v>
          </cell>
          <cell r="M264" t="str">
            <v>Perdemos</v>
          </cell>
        </row>
        <row r="265">
          <cell r="A265">
            <v>1995</v>
          </cell>
          <cell r="B265" t="str">
            <v>SE</v>
          </cell>
          <cell r="C265" t="str">
            <v>-</v>
          </cell>
          <cell r="D265" t="str">
            <v>-</v>
          </cell>
          <cell r="E265" t="str">
            <v>EDU</v>
          </cell>
          <cell r="F265" t="str">
            <v>UNITINS</v>
          </cell>
          <cell r="G265" t="str">
            <v>Universidade Federal do Tocantins</v>
          </cell>
          <cell r="H265">
            <v>6654775.9999999991</v>
          </cell>
          <cell r="J265">
            <v>35016</v>
          </cell>
          <cell r="K265" t="str">
            <v>-</v>
          </cell>
          <cell r="L265">
            <v>0</v>
          </cell>
          <cell r="M265" t="str">
            <v>Estudo de Viabilidade</v>
          </cell>
        </row>
        <row r="266">
          <cell r="A266">
            <v>1995</v>
          </cell>
          <cell r="B266" t="str">
            <v>SE</v>
          </cell>
          <cell r="C266" t="str">
            <v>-</v>
          </cell>
          <cell r="D266" t="str">
            <v>-</v>
          </cell>
          <cell r="E266" t="str">
            <v>SAN</v>
          </cell>
          <cell r="F266" t="str">
            <v>PM Divinópolis</v>
          </cell>
          <cell r="G266" t="str">
            <v>Canalização de Córrego- CP 002-Lote 1</v>
          </cell>
          <cell r="H266">
            <v>820980</v>
          </cell>
          <cell r="J266">
            <v>35034</v>
          </cell>
          <cell r="K266" t="str">
            <v>-</v>
          </cell>
          <cell r="L266">
            <v>0</v>
          </cell>
          <cell r="M266" t="str">
            <v>Pantheon</v>
          </cell>
        </row>
        <row r="267">
          <cell r="A267">
            <v>1995</v>
          </cell>
          <cell r="B267" t="str">
            <v>SE</v>
          </cell>
          <cell r="C267" t="str">
            <v>-</v>
          </cell>
          <cell r="D267" t="str">
            <v>-</v>
          </cell>
          <cell r="E267" t="str">
            <v>IND</v>
          </cell>
          <cell r="F267" t="str">
            <v>Cenibra</v>
          </cell>
          <cell r="G267" t="str">
            <v>Trecho Cocais/S. Paraíso - Terr. e Revest.-Lote 2</v>
          </cell>
          <cell r="H267">
            <v>993750</v>
          </cell>
          <cell r="J267">
            <v>35034</v>
          </cell>
          <cell r="K267" t="str">
            <v>-</v>
          </cell>
          <cell r="L267">
            <v>0</v>
          </cell>
          <cell r="M267" t="str">
            <v>Perdemos</v>
          </cell>
        </row>
        <row r="268">
          <cell r="A268">
            <v>1995</v>
          </cell>
          <cell r="B268" t="str">
            <v>SE</v>
          </cell>
          <cell r="C268" t="str">
            <v>-</v>
          </cell>
          <cell r="D268" t="str">
            <v>-</v>
          </cell>
          <cell r="E268" t="str">
            <v>IND</v>
          </cell>
          <cell r="F268" t="str">
            <v>Cenibra</v>
          </cell>
          <cell r="G268" t="str">
            <v>Trecho Cocais/S. Paraíso - Terr. e Revest.-Lote 1</v>
          </cell>
          <cell r="H268">
            <v>1087670</v>
          </cell>
          <cell r="J268">
            <v>35034</v>
          </cell>
          <cell r="K268" t="str">
            <v>-</v>
          </cell>
          <cell r="L268">
            <v>0</v>
          </cell>
          <cell r="M268" t="str">
            <v>Perdemos</v>
          </cell>
        </row>
        <row r="269">
          <cell r="A269">
            <v>1995</v>
          </cell>
          <cell r="B269" t="str">
            <v>SE</v>
          </cell>
          <cell r="C269" t="str">
            <v>-</v>
          </cell>
          <cell r="D269" t="str">
            <v>-</v>
          </cell>
          <cell r="E269" t="str">
            <v>SAN</v>
          </cell>
          <cell r="F269" t="str">
            <v>PM Divinópolis</v>
          </cell>
          <cell r="G269" t="str">
            <v>Canalização de Córrego- CP 003</v>
          </cell>
          <cell r="H269">
            <v>1810820</v>
          </cell>
          <cell r="J269">
            <v>35034</v>
          </cell>
          <cell r="K269" t="str">
            <v>-</v>
          </cell>
          <cell r="L269">
            <v>0</v>
          </cell>
          <cell r="M269" t="str">
            <v>Sagendra</v>
          </cell>
        </row>
        <row r="270">
          <cell r="A270">
            <v>1995</v>
          </cell>
          <cell r="B270" t="str">
            <v>SE</v>
          </cell>
          <cell r="C270" t="str">
            <v>-</v>
          </cell>
          <cell r="D270" t="str">
            <v>-</v>
          </cell>
          <cell r="E270" t="str">
            <v>SAN</v>
          </cell>
          <cell r="F270" t="str">
            <v>PM Divinópolis</v>
          </cell>
          <cell r="G270" t="str">
            <v>Canalização de Córrego- CP 006</v>
          </cell>
          <cell r="H270">
            <v>1050230</v>
          </cell>
          <cell r="J270">
            <v>35034</v>
          </cell>
          <cell r="K270" t="str">
            <v>-</v>
          </cell>
          <cell r="L270">
            <v>0</v>
          </cell>
          <cell r="M270" t="str">
            <v>Não entregue</v>
          </cell>
        </row>
        <row r="271">
          <cell r="A271">
            <v>1995</v>
          </cell>
          <cell r="B271" t="str">
            <v>SE</v>
          </cell>
          <cell r="C271" t="str">
            <v>-</v>
          </cell>
          <cell r="D271" t="str">
            <v>-</v>
          </cell>
          <cell r="E271" t="str">
            <v>SAN</v>
          </cell>
          <cell r="F271" t="str">
            <v>PM Divinópolis</v>
          </cell>
          <cell r="G271" t="str">
            <v>Canalização de Córrego- CP 002-Lote 2</v>
          </cell>
          <cell r="H271">
            <v>1111630</v>
          </cell>
          <cell r="J271">
            <v>35034</v>
          </cell>
          <cell r="K271" t="str">
            <v>-</v>
          </cell>
          <cell r="L271">
            <v>0</v>
          </cell>
          <cell r="M271" t="str">
            <v>Pantheon</v>
          </cell>
        </row>
        <row r="272">
          <cell r="A272">
            <v>1995</v>
          </cell>
          <cell r="B272" t="str">
            <v>SE</v>
          </cell>
          <cell r="C272" t="str">
            <v>-</v>
          </cell>
          <cell r="D272" t="str">
            <v>-</v>
          </cell>
          <cell r="E272" t="str">
            <v>SAN</v>
          </cell>
          <cell r="F272" t="str">
            <v>PM Divinópolis</v>
          </cell>
          <cell r="G272" t="str">
            <v>Canalização de Córrego- CP 004</v>
          </cell>
          <cell r="H272">
            <v>2388810</v>
          </cell>
          <cell r="J272">
            <v>35034</v>
          </cell>
          <cell r="K272" t="str">
            <v>-</v>
          </cell>
          <cell r="L272">
            <v>0</v>
          </cell>
          <cell r="M272" t="str">
            <v>Pantheon</v>
          </cell>
        </row>
        <row r="273">
          <cell r="A273">
            <v>1995</v>
          </cell>
          <cell r="B273" t="str">
            <v>SE</v>
          </cell>
          <cell r="C273" t="str">
            <v>-</v>
          </cell>
          <cell r="D273" t="str">
            <v>-</v>
          </cell>
          <cell r="E273" t="str">
            <v>SAN</v>
          </cell>
          <cell r="F273" t="str">
            <v>PM Divinópolis</v>
          </cell>
          <cell r="G273" t="str">
            <v>Canalização de Córrego- CP 005</v>
          </cell>
          <cell r="H273">
            <v>2338670</v>
          </cell>
          <cell r="J273">
            <v>35034</v>
          </cell>
          <cell r="K273" t="str">
            <v>-</v>
          </cell>
          <cell r="L273">
            <v>0</v>
          </cell>
          <cell r="M273" t="str">
            <v>Pantheon</v>
          </cell>
        </row>
        <row r="274">
          <cell r="A274">
            <v>1995</v>
          </cell>
          <cell r="B274" t="str">
            <v>SE</v>
          </cell>
          <cell r="C274" t="str">
            <v>-</v>
          </cell>
          <cell r="D274" t="str">
            <v>-</v>
          </cell>
          <cell r="E274" t="str">
            <v>SAN</v>
          </cell>
          <cell r="F274" t="str">
            <v>PM Divinópolis</v>
          </cell>
          <cell r="G274" t="str">
            <v>Canalização de Córrego- CP 002-Lote 3</v>
          </cell>
          <cell r="H274">
            <v>1099170</v>
          </cell>
          <cell r="J274">
            <v>35034</v>
          </cell>
          <cell r="K274" t="str">
            <v>-</v>
          </cell>
          <cell r="L274">
            <v>0</v>
          </cell>
          <cell r="M274" t="str">
            <v>Polienco</v>
          </cell>
        </row>
        <row r="275">
          <cell r="A275">
            <v>1995</v>
          </cell>
          <cell r="B275" t="str">
            <v>SE</v>
          </cell>
          <cell r="C275" t="str">
            <v>-</v>
          </cell>
          <cell r="D275" t="str">
            <v>-</v>
          </cell>
          <cell r="E275" t="str">
            <v>SAN</v>
          </cell>
          <cell r="F275" t="str">
            <v>DEOP</v>
          </cell>
          <cell r="G275" t="str">
            <v>Canalização do Córrego do Sarandi - Lote 3</v>
          </cell>
          <cell r="H275">
            <v>3803180</v>
          </cell>
          <cell r="J275">
            <v>35038</v>
          </cell>
          <cell r="K275" t="str">
            <v>-</v>
          </cell>
          <cell r="L275">
            <v>0</v>
          </cell>
          <cell r="M275" t="str">
            <v>Carvalho Alvim / CAEMGE</v>
          </cell>
        </row>
        <row r="276">
          <cell r="A276">
            <v>1995</v>
          </cell>
          <cell r="B276" t="str">
            <v>SE</v>
          </cell>
          <cell r="C276" t="str">
            <v>-</v>
          </cell>
          <cell r="D276" t="str">
            <v>-</v>
          </cell>
          <cell r="E276" t="str">
            <v>SAN</v>
          </cell>
          <cell r="F276" t="str">
            <v>DEOP</v>
          </cell>
          <cell r="G276" t="str">
            <v>Canalização do Córrego do Sarandi - Lote 1</v>
          </cell>
          <cell r="H276">
            <v>4220360</v>
          </cell>
          <cell r="J276">
            <v>35038</v>
          </cell>
          <cell r="K276" t="str">
            <v>-</v>
          </cell>
          <cell r="L276">
            <v>0</v>
          </cell>
          <cell r="M276" t="str">
            <v>Consórcio Aro / Libe</v>
          </cell>
        </row>
        <row r="277">
          <cell r="A277">
            <v>1995</v>
          </cell>
          <cell r="B277" t="str">
            <v>SE</v>
          </cell>
          <cell r="C277" t="str">
            <v>-</v>
          </cell>
          <cell r="D277" t="str">
            <v>-</v>
          </cell>
          <cell r="E277" t="str">
            <v>SAN</v>
          </cell>
          <cell r="F277" t="str">
            <v>DEOP</v>
          </cell>
          <cell r="G277" t="str">
            <v>Canalização do Córrego do Sarandi - Lote 2</v>
          </cell>
          <cell r="H277">
            <v>6438450</v>
          </cell>
          <cell r="J277">
            <v>35038</v>
          </cell>
          <cell r="K277" t="str">
            <v>-</v>
          </cell>
          <cell r="L277">
            <v>0</v>
          </cell>
          <cell r="M277" t="str">
            <v>Construtora Minas Sul</v>
          </cell>
        </row>
        <row r="278">
          <cell r="A278">
            <v>1995</v>
          </cell>
          <cell r="B278" t="str">
            <v>SE</v>
          </cell>
          <cell r="C278" t="str">
            <v>-</v>
          </cell>
          <cell r="D278" t="str">
            <v>-</v>
          </cell>
          <cell r="E278" t="str">
            <v>SAN</v>
          </cell>
          <cell r="F278" t="str">
            <v>DEOP</v>
          </cell>
          <cell r="G278" t="str">
            <v>Canalização do Córrego Ferrugem - Lote 1</v>
          </cell>
          <cell r="H278">
            <v>3664840</v>
          </cell>
          <cell r="J278">
            <v>35039</v>
          </cell>
          <cell r="K278" t="str">
            <v>-</v>
          </cell>
          <cell r="L278">
            <v>0</v>
          </cell>
          <cell r="M278" t="str">
            <v>Via Engª</v>
          </cell>
        </row>
        <row r="279">
          <cell r="A279">
            <v>1995</v>
          </cell>
          <cell r="B279" t="str">
            <v>SE</v>
          </cell>
          <cell r="C279" t="str">
            <v>-</v>
          </cell>
          <cell r="D279" t="str">
            <v>-</v>
          </cell>
          <cell r="E279" t="str">
            <v>SAN</v>
          </cell>
          <cell r="F279" t="str">
            <v>DEOP</v>
          </cell>
          <cell r="G279" t="str">
            <v>Canalização do Córrego Ferrugem - Lote 2</v>
          </cell>
          <cell r="H279">
            <v>5032160</v>
          </cell>
          <cell r="J279">
            <v>35039</v>
          </cell>
          <cell r="K279" t="str">
            <v>-</v>
          </cell>
          <cell r="L279">
            <v>0</v>
          </cell>
          <cell r="M279" t="str">
            <v>Construtora Minas Sul</v>
          </cell>
        </row>
        <row r="280">
          <cell r="A280">
            <v>1995</v>
          </cell>
          <cell r="B280" t="str">
            <v>SE</v>
          </cell>
          <cell r="C280" t="str">
            <v>-</v>
          </cell>
          <cell r="D280" t="str">
            <v>-</v>
          </cell>
          <cell r="E280" t="str">
            <v>SAN</v>
          </cell>
          <cell r="F280" t="str">
            <v>DEOP</v>
          </cell>
          <cell r="G280" t="str">
            <v>Canalização do Córrego do Onça - Lote 2</v>
          </cell>
          <cell r="H280">
            <v>7301360</v>
          </cell>
          <cell r="J280">
            <v>35040</v>
          </cell>
          <cell r="K280" t="str">
            <v>-</v>
          </cell>
          <cell r="L280">
            <v>0</v>
          </cell>
          <cell r="M280" t="str">
            <v>CAEMGE</v>
          </cell>
        </row>
        <row r="281">
          <cell r="A281">
            <v>1995</v>
          </cell>
          <cell r="B281" t="str">
            <v>SE</v>
          </cell>
          <cell r="C281" t="str">
            <v>-</v>
          </cell>
          <cell r="D281" t="str">
            <v>-</v>
          </cell>
          <cell r="E281" t="str">
            <v>SAN</v>
          </cell>
          <cell r="F281" t="str">
            <v>DEOP</v>
          </cell>
          <cell r="G281" t="str">
            <v>Canalização do Córrego do Onça - Lote 1</v>
          </cell>
          <cell r="H281">
            <v>9808560</v>
          </cell>
          <cell r="J281">
            <v>35040</v>
          </cell>
          <cell r="K281" t="str">
            <v>-</v>
          </cell>
          <cell r="L281">
            <v>0</v>
          </cell>
          <cell r="M281" t="str">
            <v>Construtora Minas Sul</v>
          </cell>
        </row>
        <row r="282">
          <cell r="A282">
            <v>1995</v>
          </cell>
          <cell r="B282" t="str">
            <v>SE</v>
          </cell>
          <cell r="C282" t="str">
            <v>-</v>
          </cell>
          <cell r="D282" t="str">
            <v>-</v>
          </cell>
          <cell r="E282" t="str">
            <v>URB</v>
          </cell>
          <cell r="F282" t="str">
            <v>PM J. de Fora</v>
          </cell>
          <cell r="G282" t="str">
            <v>Urbanização e Drenagem - Juiz de Fora</v>
          </cell>
          <cell r="H282">
            <v>6339830</v>
          </cell>
          <cell r="J282">
            <v>35045</v>
          </cell>
          <cell r="K282" t="str">
            <v>-</v>
          </cell>
          <cell r="L282">
            <v>0</v>
          </cell>
          <cell r="M282" t="str">
            <v>Perdemos</v>
          </cell>
        </row>
        <row r="283">
          <cell r="A283">
            <v>1995</v>
          </cell>
          <cell r="B283" t="str">
            <v>SL</v>
          </cell>
          <cell r="C283" t="str">
            <v>-</v>
          </cell>
          <cell r="D283" t="str">
            <v>-</v>
          </cell>
          <cell r="E283" t="str">
            <v>COM</v>
          </cell>
          <cell r="F283" t="str">
            <v>Carrefour</v>
          </cell>
          <cell r="G283" t="str">
            <v>Construção Hipermercado em Caxias do Sul</v>
          </cell>
          <cell r="H283">
            <v>4220220</v>
          </cell>
          <cell r="J283">
            <v>34827</v>
          </cell>
          <cell r="K283" t="str">
            <v>-</v>
          </cell>
          <cell r="L283">
            <v>0</v>
          </cell>
          <cell r="M283" t="str">
            <v>OAS</v>
          </cell>
        </row>
        <row r="284">
          <cell r="A284">
            <v>1995</v>
          </cell>
          <cell r="B284" t="str">
            <v>SL</v>
          </cell>
          <cell r="C284" t="str">
            <v>-</v>
          </cell>
          <cell r="D284" t="str">
            <v>-</v>
          </cell>
          <cell r="E284" t="str">
            <v>ROD</v>
          </cell>
          <cell r="F284" t="str">
            <v>CM BR / PAR</v>
          </cell>
          <cell r="G284" t="str">
            <v>Concessão da 2ª Ponte Brasil / Paraguai</v>
          </cell>
          <cell r="H284">
            <v>37568070</v>
          </cell>
          <cell r="J284">
            <v>34879</v>
          </cell>
          <cell r="K284" t="str">
            <v>-</v>
          </cell>
          <cell r="L284">
            <v>0</v>
          </cell>
          <cell r="M284" t="str">
            <v>Cancelada</v>
          </cell>
        </row>
        <row r="285">
          <cell r="A285">
            <v>1995</v>
          </cell>
          <cell r="B285" t="str">
            <v>SL</v>
          </cell>
          <cell r="C285" t="str">
            <v>-</v>
          </cell>
          <cell r="D285" t="str">
            <v>-</v>
          </cell>
          <cell r="E285" t="str">
            <v>ROD</v>
          </cell>
          <cell r="F285" t="str">
            <v>DNER</v>
          </cell>
          <cell r="G285" t="str">
            <v>BR-153- Trecho União da Vitória / Divisa PR/SC</v>
          </cell>
          <cell r="H285">
            <v>9302280</v>
          </cell>
          <cell r="J285">
            <v>34886</v>
          </cell>
          <cell r="K285" t="str">
            <v>-</v>
          </cell>
          <cell r="L285">
            <v>0</v>
          </cell>
          <cell r="M285" t="str">
            <v>Inabilitada</v>
          </cell>
        </row>
        <row r="286">
          <cell r="A286">
            <v>1995</v>
          </cell>
          <cell r="B286" t="str">
            <v>SL</v>
          </cell>
          <cell r="C286" t="str">
            <v>-</v>
          </cell>
          <cell r="D286" t="str">
            <v>-</v>
          </cell>
          <cell r="E286" t="str">
            <v>SAN</v>
          </cell>
          <cell r="F286" t="str">
            <v>A. Argentinas</v>
          </cell>
          <cell r="G286" t="str">
            <v>Sistema de Água e Esgoto de Buenos Aires - Sul</v>
          </cell>
          <cell r="H286">
            <v>126848800</v>
          </cell>
          <cell r="J286">
            <v>34898</v>
          </cell>
          <cell r="K286" t="str">
            <v>-</v>
          </cell>
          <cell r="L286">
            <v>0</v>
          </cell>
          <cell r="M286" t="str">
            <v>Sade CGTH SA / Ferromel SA</v>
          </cell>
        </row>
        <row r="287">
          <cell r="A287">
            <v>1995</v>
          </cell>
          <cell r="B287" t="str">
            <v>SL</v>
          </cell>
          <cell r="C287" t="str">
            <v>-</v>
          </cell>
          <cell r="D287" t="str">
            <v>-</v>
          </cell>
          <cell r="E287" t="str">
            <v>SAN</v>
          </cell>
          <cell r="F287" t="str">
            <v>A. Argentinas</v>
          </cell>
          <cell r="G287" t="str">
            <v>Sistema de Água e Esgoto de Buenos Aires - Norte</v>
          </cell>
          <cell r="H287">
            <v>65466510</v>
          </cell>
          <cell r="J287">
            <v>34898</v>
          </cell>
          <cell r="K287" t="str">
            <v>-</v>
          </cell>
          <cell r="L287">
            <v>0</v>
          </cell>
          <cell r="M287" t="str">
            <v>Dumez SA / Areco Ingª SA</v>
          </cell>
        </row>
        <row r="288">
          <cell r="A288">
            <v>1995</v>
          </cell>
          <cell r="B288" t="str">
            <v>SL</v>
          </cell>
          <cell r="C288" t="str">
            <v>-</v>
          </cell>
          <cell r="D288" t="str">
            <v>-</v>
          </cell>
          <cell r="E288" t="str">
            <v>SAN</v>
          </cell>
          <cell r="F288" t="str">
            <v>A. Argentinas</v>
          </cell>
          <cell r="G288" t="str">
            <v>Sistema de Água e Esgoto de Buenos Aires - Oeste</v>
          </cell>
          <cell r="H288">
            <v>52878900</v>
          </cell>
          <cell r="J288">
            <v>34898</v>
          </cell>
          <cell r="K288" t="str">
            <v>-</v>
          </cell>
          <cell r="L288">
            <v>0</v>
          </cell>
          <cell r="M288" t="str">
            <v>Techint SA / Abengoa / Huayqui</v>
          </cell>
        </row>
        <row r="289">
          <cell r="A289">
            <v>1995</v>
          </cell>
          <cell r="B289" t="str">
            <v>SL</v>
          </cell>
          <cell r="C289" t="str">
            <v>-</v>
          </cell>
          <cell r="D289" t="str">
            <v>-</v>
          </cell>
          <cell r="E289" t="str">
            <v>DIV</v>
          </cell>
          <cell r="F289" t="str">
            <v>SEBRAE</v>
          </cell>
          <cell r="G289" t="str">
            <v>Edifício Sede do SEBRAE - Paraná</v>
          </cell>
          <cell r="H289">
            <v>3560590</v>
          </cell>
          <cell r="J289">
            <v>34913</v>
          </cell>
          <cell r="K289" t="str">
            <v>-</v>
          </cell>
          <cell r="L289">
            <v>0</v>
          </cell>
          <cell r="M289" t="str">
            <v>Não entregue</v>
          </cell>
        </row>
        <row r="290">
          <cell r="A290">
            <v>1995</v>
          </cell>
          <cell r="B290" t="str">
            <v>SL</v>
          </cell>
          <cell r="C290" t="str">
            <v>-</v>
          </cell>
          <cell r="D290" t="str">
            <v>-</v>
          </cell>
          <cell r="E290" t="str">
            <v>IND</v>
          </cell>
          <cell r="F290" t="str">
            <v>Votorantin</v>
          </cell>
          <cell r="G290" t="str">
            <v>Serviços Civis - Rio Branco do Sul</v>
          </cell>
          <cell r="H290">
            <v>2047220</v>
          </cell>
          <cell r="J290">
            <v>34950</v>
          </cell>
          <cell r="K290" t="str">
            <v>-</v>
          </cell>
          <cell r="L290">
            <v>0</v>
          </cell>
          <cell r="M290" t="str">
            <v>Brotto Engª</v>
          </cell>
        </row>
        <row r="291">
          <cell r="A291">
            <v>1995</v>
          </cell>
          <cell r="B291" t="str">
            <v>SL</v>
          </cell>
          <cell r="C291" t="str">
            <v>-</v>
          </cell>
          <cell r="D291" t="str">
            <v>-</v>
          </cell>
          <cell r="E291" t="str">
            <v>JUST</v>
          </cell>
          <cell r="F291" t="str">
            <v>TJ Paraná</v>
          </cell>
          <cell r="G291" t="str">
            <v>Edifício do Forum de Foz de Iguaçu</v>
          </cell>
          <cell r="H291">
            <v>5782400</v>
          </cell>
          <cell r="J291">
            <v>34988</v>
          </cell>
          <cell r="K291" t="str">
            <v>-</v>
          </cell>
          <cell r="L291">
            <v>0</v>
          </cell>
          <cell r="M291" t="str">
            <v>JL Ltda</v>
          </cell>
        </row>
        <row r="292">
          <cell r="A292">
            <v>1995</v>
          </cell>
          <cell r="B292" t="str">
            <v>SL</v>
          </cell>
          <cell r="C292" t="str">
            <v>-</v>
          </cell>
          <cell r="D292" t="str">
            <v>-</v>
          </cell>
          <cell r="E292" t="str">
            <v>IND</v>
          </cell>
          <cell r="F292" t="str">
            <v>Inpacel</v>
          </cell>
          <cell r="G292" t="str">
            <v>Fábrica de Papel de Arapoti - Trecho 1</v>
          </cell>
          <cell r="H292">
            <v>5523140</v>
          </cell>
          <cell r="J292">
            <v>35032</v>
          </cell>
          <cell r="K292" t="str">
            <v>-</v>
          </cell>
          <cell r="L292">
            <v>0</v>
          </cell>
          <cell r="M292" t="str">
            <v>Perdemos</v>
          </cell>
        </row>
        <row r="293">
          <cell r="A293">
            <v>1995</v>
          </cell>
          <cell r="B293" t="str">
            <v>SL</v>
          </cell>
          <cell r="C293" t="str">
            <v>-</v>
          </cell>
          <cell r="D293" t="str">
            <v>-</v>
          </cell>
          <cell r="E293" t="str">
            <v>IND</v>
          </cell>
          <cell r="F293" t="str">
            <v>Inpacel</v>
          </cell>
          <cell r="G293" t="str">
            <v>Fábrica de Papel de Arapoti - Trecho 2</v>
          </cell>
          <cell r="H293">
            <v>4299200</v>
          </cell>
          <cell r="J293">
            <v>35032</v>
          </cell>
          <cell r="K293" t="str">
            <v>-</v>
          </cell>
          <cell r="L293">
            <v>0</v>
          </cell>
          <cell r="M293" t="str">
            <v>Perdemos</v>
          </cell>
        </row>
        <row r="294">
          <cell r="A294">
            <v>1995</v>
          </cell>
          <cell r="B294" t="str">
            <v>SL</v>
          </cell>
          <cell r="C294" t="str">
            <v>-</v>
          </cell>
          <cell r="D294" t="str">
            <v>-</v>
          </cell>
          <cell r="E294" t="str">
            <v>SAN</v>
          </cell>
          <cell r="F294" t="str">
            <v>Sanepar</v>
          </cell>
          <cell r="G294" t="str">
            <v>ETE de Atuba Sul - Lote 3</v>
          </cell>
          <cell r="H294">
            <v>8911430</v>
          </cell>
          <cell r="J294">
            <v>35038</v>
          </cell>
          <cell r="K294" t="str">
            <v>-</v>
          </cell>
          <cell r="L294">
            <v>0</v>
          </cell>
          <cell r="M294" t="str">
            <v>Perdemos</v>
          </cell>
        </row>
        <row r="295">
          <cell r="A295">
            <v>1995</v>
          </cell>
          <cell r="B295" t="str">
            <v>SL</v>
          </cell>
          <cell r="C295" t="str">
            <v>-</v>
          </cell>
          <cell r="D295" t="str">
            <v>-</v>
          </cell>
          <cell r="E295" t="str">
            <v>SAN</v>
          </cell>
          <cell r="F295" t="str">
            <v>Sanepar</v>
          </cell>
          <cell r="G295" t="str">
            <v>Redes Coletoras e Estação de Tratamento-Lote 5</v>
          </cell>
          <cell r="H295">
            <v>11996130</v>
          </cell>
          <cell r="J295">
            <v>35038</v>
          </cell>
          <cell r="K295" t="str">
            <v>-</v>
          </cell>
          <cell r="L295">
            <v>0</v>
          </cell>
          <cell r="M295" t="str">
            <v>Perdemos</v>
          </cell>
        </row>
        <row r="296">
          <cell r="A296">
            <v>1995</v>
          </cell>
          <cell r="B296" t="str">
            <v>SL</v>
          </cell>
          <cell r="C296" t="str">
            <v>-</v>
          </cell>
          <cell r="D296" t="str">
            <v>-</v>
          </cell>
          <cell r="E296" t="str">
            <v>ROD</v>
          </cell>
          <cell r="F296" t="str">
            <v>DNER</v>
          </cell>
          <cell r="G296" t="str">
            <v>BR-392-Cerro Largo/Porto Xavier-Lotes 1</v>
          </cell>
          <cell r="H296">
            <v>6584420</v>
          </cell>
          <cell r="J296">
            <v>35048</v>
          </cell>
          <cell r="K296">
            <v>1</v>
          </cell>
          <cell r="L296">
            <v>1</v>
          </cell>
          <cell r="M296" t="str">
            <v>AG - 1º Lugar</v>
          </cell>
        </row>
        <row r="297">
          <cell r="A297">
            <v>1995</v>
          </cell>
          <cell r="B297" t="str">
            <v>SL</v>
          </cell>
          <cell r="C297" t="str">
            <v>-</v>
          </cell>
          <cell r="D297" t="str">
            <v>-</v>
          </cell>
          <cell r="E297" t="str">
            <v>ROD</v>
          </cell>
          <cell r="F297" t="str">
            <v>DNER</v>
          </cell>
          <cell r="G297" t="str">
            <v>BR-392-Cerro Largo/Porto Xavier-Lotes 2</v>
          </cell>
          <cell r="H297">
            <v>5287260</v>
          </cell>
          <cell r="J297">
            <v>35048</v>
          </cell>
          <cell r="K297">
            <v>1</v>
          </cell>
          <cell r="L297">
            <v>1</v>
          </cell>
          <cell r="M297" t="str">
            <v>AG - 1º Lugar</v>
          </cell>
        </row>
        <row r="298">
          <cell r="A298">
            <v>1995</v>
          </cell>
          <cell r="B298" t="str">
            <v>SL</v>
          </cell>
          <cell r="C298" t="str">
            <v>-</v>
          </cell>
          <cell r="D298" t="str">
            <v>-</v>
          </cell>
          <cell r="E298" t="str">
            <v>SAN</v>
          </cell>
          <cell r="F298" t="str">
            <v>Sanepar</v>
          </cell>
          <cell r="G298" t="str">
            <v>PROSAN II - Lote 5</v>
          </cell>
          <cell r="H298">
            <v>5517440</v>
          </cell>
          <cell r="J298">
            <v>35051</v>
          </cell>
          <cell r="K298">
            <v>1</v>
          </cell>
          <cell r="L298">
            <v>1</v>
          </cell>
          <cell r="M298" t="str">
            <v>AG - 1º Lugar</v>
          </cell>
        </row>
        <row r="299">
          <cell r="A299">
            <v>1996</v>
          </cell>
          <cell r="B299" t="str">
            <v>NE</v>
          </cell>
          <cell r="C299" t="str">
            <v>-</v>
          </cell>
          <cell r="D299" t="str">
            <v>-</v>
          </cell>
          <cell r="E299" t="str">
            <v>SAN</v>
          </cell>
          <cell r="F299" t="str">
            <v>EMBASA</v>
          </cell>
          <cell r="G299" t="str">
            <v>Sistema de Esgotamento Sanitário  de Porto Seguro</v>
          </cell>
          <cell r="H299">
            <v>8008100</v>
          </cell>
          <cell r="J299">
            <v>35065</v>
          </cell>
          <cell r="K299" t="str">
            <v>-</v>
          </cell>
          <cell r="L299">
            <v>0</v>
          </cell>
          <cell r="M299" t="str">
            <v>-</v>
          </cell>
        </row>
        <row r="300">
          <cell r="A300">
            <v>1996</v>
          </cell>
          <cell r="B300" t="str">
            <v>NE</v>
          </cell>
          <cell r="C300" t="str">
            <v>-</v>
          </cell>
          <cell r="D300" t="str">
            <v>-</v>
          </cell>
          <cell r="E300" t="str">
            <v>SAN</v>
          </cell>
          <cell r="F300" t="str">
            <v>ALUMAR</v>
          </cell>
          <cell r="G300" t="str">
            <v>Construção do Lago de Resíduos de Bauxita</v>
          </cell>
          <cell r="H300">
            <v>6152190</v>
          </cell>
          <cell r="J300">
            <v>35065</v>
          </cell>
          <cell r="K300" t="str">
            <v>-</v>
          </cell>
          <cell r="L300">
            <v>0</v>
          </cell>
          <cell r="M300" t="str">
            <v>-</v>
          </cell>
        </row>
        <row r="301">
          <cell r="A301">
            <v>1996</v>
          </cell>
          <cell r="B301" t="str">
            <v>NE</v>
          </cell>
          <cell r="C301" t="str">
            <v>-</v>
          </cell>
          <cell r="D301" t="str">
            <v>-</v>
          </cell>
          <cell r="E301" t="str">
            <v>SAN</v>
          </cell>
          <cell r="F301" t="str">
            <v>EMBASA</v>
          </cell>
          <cell r="G301" t="str">
            <v>Sistema de Abastecimento de Água  de Jaguaguara / Itaquara</v>
          </cell>
          <cell r="H301">
            <v>5654370</v>
          </cell>
          <cell r="J301">
            <v>35186</v>
          </cell>
          <cell r="K301" t="str">
            <v>-</v>
          </cell>
          <cell r="L301">
            <v>0</v>
          </cell>
          <cell r="M301" t="str">
            <v>-</v>
          </cell>
        </row>
        <row r="302">
          <cell r="A302">
            <v>1996</v>
          </cell>
          <cell r="B302" t="str">
            <v>NE</v>
          </cell>
          <cell r="C302" t="str">
            <v>-</v>
          </cell>
          <cell r="D302" t="str">
            <v>-</v>
          </cell>
          <cell r="E302" t="str">
            <v>SAN</v>
          </cell>
          <cell r="F302" t="str">
            <v>EMBASA</v>
          </cell>
          <cell r="G302" t="str">
            <v>Bacia da Calafate - Salvador</v>
          </cell>
          <cell r="H302">
            <v>6751360</v>
          </cell>
          <cell r="J302">
            <v>35186</v>
          </cell>
          <cell r="K302" t="str">
            <v>-</v>
          </cell>
          <cell r="L302">
            <v>0</v>
          </cell>
          <cell r="M302" t="str">
            <v>-</v>
          </cell>
        </row>
        <row r="303">
          <cell r="A303">
            <v>1996</v>
          </cell>
          <cell r="B303" t="str">
            <v>NE</v>
          </cell>
          <cell r="C303" t="str">
            <v>-</v>
          </cell>
          <cell r="D303" t="str">
            <v>-</v>
          </cell>
          <cell r="E303" t="str">
            <v>SAN</v>
          </cell>
          <cell r="F303" t="str">
            <v>EMBASA</v>
          </cell>
          <cell r="G303" t="str">
            <v>Bacia do Médio Camarugipe - Salvador</v>
          </cell>
          <cell r="H303">
            <v>7812450</v>
          </cell>
          <cell r="J303">
            <v>35186</v>
          </cell>
          <cell r="K303" t="str">
            <v>-</v>
          </cell>
          <cell r="L303">
            <v>0</v>
          </cell>
          <cell r="M303" t="str">
            <v>-</v>
          </cell>
        </row>
        <row r="304">
          <cell r="A304">
            <v>1996</v>
          </cell>
          <cell r="B304" t="str">
            <v>NE</v>
          </cell>
          <cell r="C304" t="str">
            <v>-</v>
          </cell>
          <cell r="D304" t="str">
            <v>-</v>
          </cell>
          <cell r="E304" t="str">
            <v>ROD</v>
          </cell>
          <cell r="F304" t="str">
            <v>DERBA</v>
          </cell>
          <cell r="G304" t="str">
            <v>Caculé/L. Almeida - Lote 5</v>
          </cell>
          <cell r="H304">
            <v>3570190</v>
          </cell>
          <cell r="J304">
            <v>35217</v>
          </cell>
          <cell r="K304" t="str">
            <v>-</v>
          </cell>
          <cell r="L304">
            <v>0</v>
          </cell>
          <cell r="M304" t="str">
            <v>-</v>
          </cell>
        </row>
        <row r="305">
          <cell r="A305">
            <v>1996</v>
          </cell>
          <cell r="B305" t="str">
            <v>NE</v>
          </cell>
          <cell r="C305" t="str">
            <v>-</v>
          </cell>
          <cell r="D305" t="str">
            <v>-</v>
          </cell>
          <cell r="E305" t="str">
            <v>ROD</v>
          </cell>
          <cell r="F305" t="str">
            <v>DERBA</v>
          </cell>
          <cell r="G305" t="str">
            <v>BA-001/Prategi - Lote 2A</v>
          </cell>
          <cell r="H305">
            <v>3178240</v>
          </cell>
          <cell r="J305">
            <v>35217</v>
          </cell>
          <cell r="K305" t="str">
            <v>-</v>
          </cell>
          <cell r="L305">
            <v>0</v>
          </cell>
          <cell r="M305" t="str">
            <v>-</v>
          </cell>
        </row>
        <row r="306">
          <cell r="A306">
            <v>1996</v>
          </cell>
          <cell r="B306" t="str">
            <v>NE</v>
          </cell>
          <cell r="C306" t="str">
            <v>-</v>
          </cell>
          <cell r="D306" t="str">
            <v>-</v>
          </cell>
          <cell r="E306" t="str">
            <v>ROD</v>
          </cell>
          <cell r="F306" t="str">
            <v>DERBA</v>
          </cell>
          <cell r="G306" t="str">
            <v>BA-001/Prategi - Lote 2B</v>
          </cell>
          <cell r="H306">
            <v>2847860</v>
          </cell>
          <cell r="J306">
            <v>35217</v>
          </cell>
          <cell r="K306" t="str">
            <v>-</v>
          </cell>
          <cell r="L306">
            <v>0</v>
          </cell>
          <cell r="M306" t="str">
            <v>-</v>
          </cell>
        </row>
        <row r="307">
          <cell r="A307">
            <v>1996</v>
          </cell>
          <cell r="B307" t="str">
            <v>NE</v>
          </cell>
          <cell r="C307" t="str">
            <v>-</v>
          </cell>
          <cell r="D307" t="str">
            <v>-</v>
          </cell>
          <cell r="E307" t="str">
            <v>ROD</v>
          </cell>
          <cell r="F307" t="str">
            <v>DERBA</v>
          </cell>
          <cell r="G307" t="str">
            <v xml:space="preserve">BR-030 - Lote 6 A </v>
          </cell>
          <cell r="H307">
            <v>1697990</v>
          </cell>
          <cell r="J307">
            <v>35217</v>
          </cell>
          <cell r="K307" t="str">
            <v>-</v>
          </cell>
          <cell r="L307">
            <v>0</v>
          </cell>
          <cell r="M307" t="str">
            <v>-</v>
          </cell>
        </row>
        <row r="308">
          <cell r="A308">
            <v>1996</v>
          </cell>
          <cell r="B308" t="str">
            <v>NE</v>
          </cell>
          <cell r="C308" t="str">
            <v>-</v>
          </cell>
          <cell r="D308" t="str">
            <v>-</v>
          </cell>
          <cell r="E308" t="str">
            <v>ROD</v>
          </cell>
          <cell r="F308" t="str">
            <v>DERBA</v>
          </cell>
          <cell r="G308" t="str">
            <v>BR-030 - Lote 6 B</v>
          </cell>
          <cell r="H308">
            <v>1405280</v>
          </cell>
          <cell r="J308">
            <v>35217</v>
          </cell>
          <cell r="K308" t="str">
            <v>-</v>
          </cell>
          <cell r="L308">
            <v>0</v>
          </cell>
          <cell r="M308" t="str">
            <v>-</v>
          </cell>
        </row>
        <row r="309">
          <cell r="A309">
            <v>1996</v>
          </cell>
          <cell r="B309" t="str">
            <v>NE</v>
          </cell>
          <cell r="C309" t="str">
            <v>-</v>
          </cell>
          <cell r="D309" t="str">
            <v>-</v>
          </cell>
          <cell r="E309" t="str">
            <v>IND</v>
          </cell>
          <cell r="F309" t="str">
            <v>Schincariol</v>
          </cell>
          <cell r="G309" t="str">
            <v>SCHINCARIOL - Unidade Nordeste Alagoinhas - BA</v>
          </cell>
          <cell r="H309">
            <v>2421860</v>
          </cell>
          <cell r="J309">
            <v>35247</v>
          </cell>
          <cell r="K309" t="str">
            <v>-</v>
          </cell>
          <cell r="L309">
            <v>0</v>
          </cell>
          <cell r="M309" t="str">
            <v>-</v>
          </cell>
        </row>
        <row r="310">
          <cell r="A310">
            <v>1996</v>
          </cell>
          <cell r="B310" t="str">
            <v>NE</v>
          </cell>
          <cell r="C310" t="str">
            <v>-</v>
          </cell>
          <cell r="D310" t="str">
            <v>-</v>
          </cell>
          <cell r="E310" t="str">
            <v>IND</v>
          </cell>
          <cell r="F310" t="str">
            <v>Schincariol</v>
          </cell>
          <cell r="G310" t="str">
            <v>SCHINCARIOL - Unidade Nordeste Alagoinhas - BA</v>
          </cell>
          <cell r="H310">
            <v>15856980</v>
          </cell>
          <cell r="J310">
            <v>35247</v>
          </cell>
          <cell r="K310" t="str">
            <v>-</v>
          </cell>
          <cell r="L310">
            <v>0</v>
          </cell>
          <cell r="M310" t="str">
            <v>-</v>
          </cell>
        </row>
        <row r="311">
          <cell r="A311">
            <v>1996</v>
          </cell>
          <cell r="B311" t="str">
            <v>NE</v>
          </cell>
          <cell r="C311" t="str">
            <v>-</v>
          </cell>
          <cell r="D311" t="str">
            <v>-</v>
          </cell>
          <cell r="E311" t="str">
            <v>ROD</v>
          </cell>
          <cell r="F311" t="str">
            <v>DERBA</v>
          </cell>
          <cell r="G311" t="str">
            <v xml:space="preserve">Edital 002/96 - Lote 6  </v>
          </cell>
          <cell r="H311">
            <v>1405280</v>
          </cell>
          <cell r="J311">
            <v>35247</v>
          </cell>
          <cell r="K311" t="str">
            <v>-</v>
          </cell>
          <cell r="L311" t="str">
            <v>-</v>
          </cell>
          <cell r="M311" t="str">
            <v>-</v>
          </cell>
        </row>
        <row r="312">
          <cell r="A312">
            <v>1996</v>
          </cell>
          <cell r="B312" t="str">
            <v>NE</v>
          </cell>
          <cell r="C312" t="str">
            <v>-</v>
          </cell>
          <cell r="D312" t="str">
            <v>-</v>
          </cell>
          <cell r="E312" t="str">
            <v>ROD</v>
          </cell>
          <cell r="F312" t="str">
            <v>DERBA</v>
          </cell>
          <cell r="G312" t="str">
            <v>Edital 003/96 - Lote 12</v>
          </cell>
          <cell r="H312">
            <v>12776780</v>
          </cell>
          <cell r="J312">
            <v>35247</v>
          </cell>
          <cell r="K312" t="str">
            <v>-</v>
          </cell>
          <cell r="L312" t="str">
            <v>-</v>
          </cell>
          <cell r="M312" t="str">
            <v>-</v>
          </cell>
        </row>
        <row r="313">
          <cell r="A313">
            <v>1996</v>
          </cell>
          <cell r="B313" t="str">
            <v>NE</v>
          </cell>
          <cell r="C313" t="str">
            <v>-</v>
          </cell>
          <cell r="D313" t="str">
            <v>-</v>
          </cell>
          <cell r="E313" t="str">
            <v>ROD</v>
          </cell>
          <cell r="F313" t="str">
            <v>DERBA</v>
          </cell>
          <cell r="G313" t="str">
            <v>Edital 003/96 - Lote 12 - C</v>
          </cell>
          <cell r="H313">
            <v>15104780</v>
          </cell>
          <cell r="J313">
            <v>35247</v>
          </cell>
          <cell r="K313" t="str">
            <v>-</v>
          </cell>
          <cell r="L313" t="str">
            <v>-</v>
          </cell>
          <cell r="M313" t="str">
            <v>-</v>
          </cell>
        </row>
        <row r="314">
          <cell r="A314">
            <v>1996</v>
          </cell>
          <cell r="B314" t="str">
            <v>NE</v>
          </cell>
          <cell r="C314" t="str">
            <v>-</v>
          </cell>
          <cell r="D314" t="str">
            <v>-</v>
          </cell>
          <cell r="E314" t="str">
            <v>ROD</v>
          </cell>
          <cell r="F314" t="str">
            <v>DERBA</v>
          </cell>
          <cell r="G314" t="str">
            <v xml:space="preserve">Edital 002/96 - Lote 2  </v>
          </cell>
          <cell r="H314">
            <v>2847860</v>
          </cell>
          <cell r="J314">
            <v>35247</v>
          </cell>
          <cell r="K314" t="str">
            <v>-</v>
          </cell>
          <cell r="L314" t="str">
            <v>-</v>
          </cell>
          <cell r="M314" t="str">
            <v>-</v>
          </cell>
        </row>
        <row r="315">
          <cell r="A315">
            <v>1996</v>
          </cell>
          <cell r="B315" t="str">
            <v>NE</v>
          </cell>
          <cell r="C315" t="str">
            <v>-</v>
          </cell>
          <cell r="D315" t="str">
            <v>-</v>
          </cell>
          <cell r="E315" t="str">
            <v>ROD</v>
          </cell>
          <cell r="F315" t="str">
            <v>DERBA</v>
          </cell>
          <cell r="G315" t="str">
            <v>Edital 003/96 - Lote 11</v>
          </cell>
          <cell r="H315">
            <v>12076100</v>
          </cell>
          <cell r="J315">
            <v>35247</v>
          </cell>
          <cell r="K315" t="str">
            <v>-</v>
          </cell>
          <cell r="L315" t="str">
            <v>-</v>
          </cell>
          <cell r="M315" t="str">
            <v>-</v>
          </cell>
        </row>
        <row r="316">
          <cell r="A316">
            <v>1996</v>
          </cell>
          <cell r="B316" t="str">
            <v>NE</v>
          </cell>
          <cell r="C316" t="str">
            <v>-</v>
          </cell>
          <cell r="D316" t="str">
            <v>-</v>
          </cell>
          <cell r="E316" t="str">
            <v>ROD</v>
          </cell>
          <cell r="F316" t="str">
            <v>DERBA</v>
          </cell>
          <cell r="G316" t="str">
            <v xml:space="preserve">Edital 003/96 - Lote 3 </v>
          </cell>
          <cell r="H316">
            <v>8154390</v>
          </cell>
          <cell r="J316">
            <v>35247</v>
          </cell>
          <cell r="K316" t="str">
            <v>-</v>
          </cell>
          <cell r="L316" t="str">
            <v>-</v>
          </cell>
          <cell r="M316" t="str">
            <v>-</v>
          </cell>
        </row>
        <row r="317">
          <cell r="A317">
            <v>1996</v>
          </cell>
          <cell r="B317" t="str">
            <v>NE</v>
          </cell>
          <cell r="C317" t="str">
            <v>-</v>
          </cell>
          <cell r="D317" t="str">
            <v>-</v>
          </cell>
          <cell r="E317" t="str">
            <v>IND</v>
          </cell>
          <cell r="F317" t="str">
            <v>BRAHMA</v>
          </cell>
          <cell r="G317" t="str">
            <v>BRAHMA Unidade Águas Claras Estância - SE</v>
          </cell>
          <cell r="H317">
            <v>5275390</v>
          </cell>
          <cell r="J317">
            <v>35247</v>
          </cell>
          <cell r="K317" t="str">
            <v>-</v>
          </cell>
          <cell r="L317" t="str">
            <v>-</v>
          </cell>
          <cell r="M317" t="str">
            <v>-</v>
          </cell>
        </row>
        <row r="318">
          <cell r="A318">
            <v>1996</v>
          </cell>
          <cell r="B318" t="str">
            <v>NE</v>
          </cell>
          <cell r="C318" t="str">
            <v>-</v>
          </cell>
          <cell r="D318" t="str">
            <v>-</v>
          </cell>
          <cell r="E318" t="str">
            <v>ROD</v>
          </cell>
          <cell r="F318" t="str">
            <v>DERBA</v>
          </cell>
          <cell r="G318" t="str">
            <v>Edital 002/96 - Lote 5</v>
          </cell>
          <cell r="H318">
            <v>3570190</v>
          </cell>
          <cell r="J318">
            <v>35247</v>
          </cell>
          <cell r="K318" t="str">
            <v>-</v>
          </cell>
          <cell r="L318" t="str">
            <v>-</v>
          </cell>
          <cell r="M318" t="str">
            <v>-</v>
          </cell>
        </row>
        <row r="319">
          <cell r="A319">
            <v>1996</v>
          </cell>
          <cell r="B319" t="str">
            <v>NE</v>
          </cell>
          <cell r="C319" t="str">
            <v>-</v>
          </cell>
          <cell r="D319" t="str">
            <v>-</v>
          </cell>
          <cell r="E319" t="str">
            <v>ROD</v>
          </cell>
          <cell r="F319" t="str">
            <v>DERBA</v>
          </cell>
          <cell r="G319" t="str">
            <v>Edital 002/96 - Lote 2 - C</v>
          </cell>
          <cell r="H319">
            <v>3178240</v>
          </cell>
          <cell r="J319">
            <v>35247</v>
          </cell>
          <cell r="K319" t="str">
            <v>-</v>
          </cell>
          <cell r="L319" t="str">
            <v>-</v>
          </cell>
          <cell r="M319" t="str">
            <v>-</v>
          </cell>
        </row>
        <row r="320">
          <cell r="A320">
            <v>1996</v>
          </cell>
          <cell r="B320" t="str">
            <v>NE</v>
          </cell>
          <cell r="C320" t="str">
            <v>-</v>
          </cell>
          <cell r="D320" t="str">
            <v>-</v>
          </cell>
          <cell r="E320" t="str">
            <v>ROD</v>
          </cell>
          <cell r="F320" t="str">
            <v>DERBA</v>
          </cell>
          <cell r="G320" t="str">
            <v xml:space="preserve">Lote 2  -A  </v>
          </cell>
          <cell r="H320">
            <v>3178240</v>
          </cell>
          <cell r="J320">
            <v>35247</v>
          </cell>
          <cell r="K320" t="str">
            <v>-</v>
          </cell>
          <cell r="L320" t="str">
            <v>-</v>
          </cell>
          <cell r="M320" t="str">
            <v>-</v>
          </cell>
        </row>
        <row r="321">
          <cell r="A321">
            <v>1996</v>
          </cell>
          <cell r="B321" t="str">
            <v>NE</v>
          </cell>
          <cell r="C321" t="str">
            <v>-</v>
          </cell>
          <cell r="D321" t="str">
            <v>-</v>
          </cell>
          <cell r="E321" t="str">
            <v>ROD</v>
          </cell>
          <cell r="F321" t="str">
            <v>DERBA</v>
          </cell>
          <cell r="G321" t="str">
            <v>Edital 003/96 - Lote 3 - C</v>
          </cell>
          <cell r="H321">
            <v>10445130</v>
          </cell>
          <cell r="J321">
            <v>35247</v>
          </cell>
          <cell r="K321" t="str">
            <v>-</v>
          </cell>
          <cell r="L321" t="str">
            <v>-</v>
          </cell>
          <cell r="M321" t="str">
            <v>-</v>
          </cell>
        </row>
        <row r="322">
          <cell r="A322">
            <v>1996</v>
          </cell>
          <cell r="B322" t="str">
            <v>NE</v>
          </cell>
          <cell r="C322" t="str">
            <v>-</v>
          </cell>
          <cell r="D322" t="str">
            <v>-</v>
          </cell>
          <cell r="E322" t="str">
            <v>ROD</v>
          </cell>
          <cell r="F322" t="str">
            <v>DERBA</v>
          </cell>
          <cell r="G322" t="str">
            <v xml:space="preserve">Edital 002/96 - Lote 6 - C </v>
          </cell>
          <cell r="H322">
            <v>1697990</v>
          </cell>
          <cell r="J322">
            <v>35247</v>
          </cell>
          <cell r="K322" t="str">
            <v>-</v>
          </cell>
          <cell r="L322" t="str">
            <v>-</v>
          </cell>
          <cell r="M322" t="str">
            <v>-</v>
          </cell>
        </row>
        <row r="323">
          <cell r="A323">
            <v>1996</v>
          </cell>
          <cell r="B323" t="str">
            <v>NE</v>
          </cell>
          <cell r="C323" t="str">
            <v>-</v>
          </cell>
          <cell r="D323" t="str">
            <v>-</v>
          </cell>
          <cell r="E323" t="str">
            <v>ROD</v>
          </cell>
          <cell r="F323" t="str">
            <v>DERMA</v>
          </cell>
          <cell r="G323" t="str">
            <v>Melhorias e Pavimentação da BR-230 - S.J. dos Patos / B. de Grajaú</v>
          </cell>
          <cell r="H323">
            <v>3521300</v>
          </cell>
          <cell r="J323">
            <v>35309</v>
          </cell>
          <cell r="K323" t="str">
            <v>-</v>
          </cell>
          <cell r="L323" t="str">
            <v>-</v>
          </cell>
          <cell r="M323" t="str">
            <v>-</v>
          </cell>
        </row>
        <row r="324">
          <cell r="A324">
            <v>1996</v>
          </cell>
          <cell r="B324" t="str">
            <v>NE</v>
          </cell>
          <cell r="C324" t="str">
            <v>-</v>
          </cell>
          <cell r="D324" t="str">
            <v>-</v>
          </cell>
          <cell r="E324" t="str">
            <v>ROD</v>
          </cell>
          <cell r="F324" t="str">
            <v>DERMA</v>
          </cell>
          <cell r="G324" t="str">
            <v>Melhorias e Pavimentação da BR-230 - Rio Muquém / B. do Grajaú</v>
          </cell>
          <cell r="H324">
            <v>3723450</v>
          </cell>
          <cell r="J324">
            <v>35309</v>
          </cell>
          <cell r="K324" t="str">
            <v>-</v>
          </cell>
          <cell r="L324" t="str">
            <v>-</v>
          </cell>
          <cell r="M324" t="str">
            <v>-</v>
          </cell>
        </row>
        <row r="325">
          <cell r="A325">
            <v>1996</v>
          </cell>
          <cell r="B325" t="str">
            <v>NE</v>
          </cell>
          <cell r="C325" t="str">
            <v>-</v>
          </cell>
          <cell r="D325" t="str">
            <v>-</v>
          </cell>
          <cell r="E325" t="str">
            <v>ROD</v>
          </cell>
          <cell r="F325" t="str">
            <v>DERMA</v>
          </cell>
          <cell r="G325" t="str">
            <v>Melhorias e Pavimentação da BR-230 - Pastos Bons</v>
          </cell>
          <cell r="H325">
            <v>3934130</v>
          </cell>
          <cell r="J325">
            <v>35309</v>
          </cell>
          <cell r="K325">
            <v>1</v>
          </cell>
          <cell r="L325">
            <v>1</v>
          </cell>
          <cell r="M325" t="str">
            <v>AG - 1º Lugar</v>
          </cell>
        </row>
        <row r="326">
          <cell r="A326">
            <v>1996</v>
          </cell>
          <cell r="B326" t="str">
            <v>NE</v>
          </cell>
          <cell r="C326" t="str">
            <v>-</v>
          </cell>
          <cell r="D326" t="str">
            <v>-</v>
          </cell>
          <cell r="E326" t="str">
            <v>ROD</v>
          </cell>
          <cell r="F326" t="str">
            <v>DERMA</v>
          </cell>
          <cell r="G326" t="str">
            <v>Melhorias e Pavimentação da BR-230 - S.J. dos Patos / Rio Muquém</v>
          </cell>
          <cell r="H326">
            <v>4057220</v>
          </cell>
          <cell r="J326">
            <v>35309</v>
          </cell>
          <cell r="K326" t="str">
            <v>-</v>
          </cell>
          <cell r="L326">
            <v>0</v>
          </cell>
          <cell r="M326" t="str">
            <v>-</v>
          </cell>
        </row>
        <row r="327">
          <cell r="A327">
            <v>1996</v>
          </cell>
          <cell r="B327" t="str">
            <v>NE</v>
          </cell>
          <cell r="C327" t="str">
            <v>-</v>
          </cell>
          <cell r="D327" t="str">
            <v>-</v>
          </cell>
          <cell r="E327" t="str">
            <v>SAN</v>
          </cell>
          <cell r="F327" t="str">
            <v>CAERN</v>
          </cell>
          <cell r="G327" t="str">
            <v>Adutora do Trairi</v>
          </cell>
          <cell r="H327">
            <v>33125000</v>
          </cell>
          <cell r="J327">
            <v>35370</v>
          </cell>
          <cell r="K327" t="str">
            <v>-</v>
          </cell>
          <cell r="L327">
            <v>0</v>
          </cell>
          <cell r="M327" t="str">
            <v>Reajuste de Contrato</v>
          </cell>
        </row>
        <row r="328">
          <cell r="A328">
            <v>1996</v>
          </cell>
          <cell r="B328" t="str">
            <v>NE</v>
          </cell>
          <cell r="C328" t="str">
            <v>-</v>
          </cell>
          <cell r="D328" t="str">
            <v>-</v>
          </cell>
          <cell r="E328" t="str">
            <v>ROD</v>
          </cell>
          <cell r="F328" t="str">
            <v>DERMA</v>
          </cell>
          <cell r="G328" t="str">
            <v>Colinas - Orozimbo -   MA</v>
          </cell>
          <cell r="H328">
            <v>7275000</v>
          </cell>
          <cell r="J328">
            <v>35370</v>
          </cell>
          <cell r="K328" t="str">
            <v>-</v>
          </cell>
          <cell r="L328">
            <v>0</v>
          </cell>
          <cell r="M328" t="str">
            <v>-</v>
          </cell>
        </row>
        <row r="329">
          <cell r="A329">
            <v>1996</v>
          </cell>
          <cell r="B329" t="str">
            <v>NE</v>
          </cell>
          <cell r="C329" t="str">
            <v>-</v>
          </cell>
          <cell r="D329" t="str">
            <v>-</v>
          </cell>
          <cell r="E329" t="str">
            <v>ROD</v>
          </cell>
          <cell r="F329" t="str">
            <v>DERBA</v>
          </cell>
          <cell r="G329" t="str">
            <v>ED-008/96 - Lote 2 - Serviços de Manutenção Periódica de Rodovias</v>
          </cell>
          <cell r="H329">
            <v>3183000</v>
          </cell>
          <cell r="J329">
            <v>35400</v>
          </cell>
          <cell r="K329" t="str">
            <v>-</v>
          </cell>
          <cell r="L329">
            <v>0</v>
          </cell>
          <cell r="M329" t="str">
            <v>-</v>
          </cell>
        </row>
        <row r="330">
          <cell r="A330">
            <v>1996</v>
          </cell>
          <cell r="B330" t="str">
            <v>NE</v>
          </cell>
          <cell r="C330" t="str">
            <v>-</v>
          </cell>
          <cell r="D330" t="str">
            <v>-</v>
          </cell>
          <cell r="E330" t="str">
            <v>ROD</v>
          </cell>
          <cell r="F330" t="str">
            <v>DERBA</v>
          </cell>
          <cell r="G330" t="str">
            <v>ED-008/96 - Lote 1 - Serviços de Manutenção Periódica de Rodovias</v>
          </cell>
          <cell r="H330">
            <v>3004000</v>
          </cell>
          <cell r="J330">
            <v>35400</v>
          </cell>
          <cell r="K330" t="str">
            <v>-</v>
          </cell>
          <cell r="L330">
            <v>0</v>
          </cell>
          <cell r="M330" t="str">
            <v>-</v>
          </cell>
        </row>
        <row r="331">
          <cell r="A331">
            <v>1996</v>
          </cell>
          <cell r="B331" t="str">
            <v>NE</v>
          </cell>
          <cell r="C331" t="str">
            <v>-</v>
          </cell>
          <cell r="D331" t="str">
            <v>-</v>
          </cell>
          <cell r="E331" t="str">
            <v>ROD</v>
          </cell>
          <cell r="F331" t="str">
            <v>DERBA</v>
          </cell>
          <cell r="G331" t="str">
            <v>ED-008/96 - Lote 4 - Serviços de Manutenção Periódica de Rodovias</v>
          </cell>
          <cell r="H331">
            <v>3667000</v>
          </cell>
          <cell r="J331">
            <v>35400</v>
          </cell>
          <cell r="K331" t="str">
            <v>-</v>
          </cell>
          <cell r="L331">
            <v>0</v>
          </cell>
          <cell r="M331" t="str">
            <v>-</v>
          </cell>
        </row>
        <row r="332">
          <cell r="A332">
            <v>1996</v>
          </cell>
          <cell r="B332" t="str">
            <v>NE</v>
          </cell>
          <cell r="C332" t="str">
            <v>-</v>
          </cell>
          <cell r="D332" t="str">
            <v>-</v>
          </cell>
          <cell r="E332" t="str">
            <v>ROD</v>
          </cell>
          <cell r="F332" t="str">
            <v>DERBA</v>
          </cell>
          <cell r="G332" t="str">
            <v>ED-008/96 - Lote 6 - Serviços de Manutenção Periódica de Rodovias</v>
          </cell>
          <cell r="H332">
            <v>7752000</v>
          </cell>
          <cell r="J332">
            <v>35400</v>
          </cell>
          <cell r="K332" t="str">
            <v>-</v>
          </cell>
          <cell r="L332">
            <v>0</v>
          </cell>
          <cell r="M332" t="str">
            <v>-</v>
          </cell>
        </row>
        <row r="333">
          <cell r="A333">
            <v>1996</v>
          </cell>
          <cell r="B333" t="str">
            <v>NE</v>
          </cell>
          <cell r="C333" t="str">
            <v>-</v>
          </cell>
          <cell r="D333" t="str">
            <v>-</v>
          </cell>
          <cell r="E333" t="str">
            <v>ROD</v>
          </cell>
          <cell r="F333" t="str">
            <v>DERBA</v>
          </cell>
          <cell r="G333" t="str">
            <v>ED-008/96 - Lote 5 - Serviços de Manutenção Periódica de Rodovias</v>
          </cell>
          <cell r="H333">
            <v>1422000</v>
          </cell>
          <cell r="J333">
            <v>35400</v>
          </cell>
          <cell r="K333" t="str">
            <v>-</v>
          </cell>
          <cell r="L333">
            <v>0</v>
          </cell>
          <cell r="M333" t="str">
            <v>-</v>
          </cell>
        </row>
        <row r="334">
          <cell r="A334">
            <v>1996</v>
          </cell>
          <cell r="B334" t="str">
            <v>SE</v>
          </cell>
          <cell r="C334" t="str">
            <v>-</v>
          </cell>
          <cell r="D334" t="str">
            <v>-</v>
          </cell>
          <cell r="E334" t="str">
            <v>ROD</v>
          </cell>
          <cell r="F334" t="str">
            <v xml:space="preserve">SETO </v>
          </cell>
          <cell r="G334" t="str">
            <v>Rodovia TO - 050 - Lote 06 - C</v>
          </cell>
          <cell r="H334">
            <v>4474350</v>
          </cell>
          <cell r="J334">
            <v>35096</v>
          </cell>
          <cell r="K334" t="str">
            <v>-</v>
          </cell>
          <cell r="L334">
            <v>0</v>
          </cell>
          <cell r="M334" t="str">
            <v>-</v>
          </cell>
        </row>
        <row r="335">
          <cell r="A335">
            <v>1996</v>
          </cell>
          <cell r="B335" t="str">
            <v>SE</v>
          </cell>
          <cell r="C335" t="str">
            <v>-</v>
          </cell>
          <cell r="D335" t="str">
            <v>-</v>
          </cell>
          <cell r="E335" t="str">
            <v>ROD</v>
          </cell>
          <cell r="F335" t="str">
            <v xml:space="preserve">SETO </v>
          </cell>
          <cell r="G335" t="str">
            <v>Rodovia TO - 280 - Lote 09 - C</v>
          </cell>
          <cell r="H335">
            <v>4674370</v>
          </cell>
          <cell r="J335">
            <v>35096</v>
          </cell>
          <cell r="K335" t="str">
            <v>-</v>
          </cell>
          <cell r="L335">
            <v>0</v>
          </cell>
          <cell r="M335" t="str">
            <v>-</v>
          </cell>
        </row>
        <row r="336">
          <cell r="A336">
            <v>1996</v>
          </cell>
          <cell r="B336" t="str">
            <v>SE</v>
          </cell>
          <cell r="C336" t="str">
            <v>-</v>
          </cell>
          <cell r="D336" t="str">
            <v>-</v>
          </cell>
          <cell r="E336" t="str">
            <v>ROD</v>
          </cell>
          <cell r="F336" t="str">
            <v>P.M. Goiânia</v>
          </cell>
          <cell r="G336" t="str">
            <v>Pavimentação Asfáltica de 4,000 m2 - Lote 1</v>
          </cell>
          <cell r="H336">
            <v>40022480</v>
          </cell>
          <cell r="J336">
            <v>35096</v>
          </cell>
          <cell r="K336" t="str">
            <v>-</v>
          </cell>
          <cell r="L336">
            <v>0</v>
          </cell>
          <cell r="M336" t="str">
            <v>-</v>
          </cell>
        </row>
        <row r="337">
          <cell r="A337">
            <v>1996</v>
          </cell>
          <cell r="B337" t="str">
            <v>SE</v>
          </cell>
          <cell r="C337" t="str">
            <v>-</v>
          </cell>
          <cell r="D337" t="str">
            <v>-</v>
          </cell>
          <cell r="E337" t="str">
            <v>ROD</v>
          </cell>
          <cell r="F337" t="str">
            <v>P.M. Goiânia</v>
          </cell>
          <cell r="G337" t="str">
            <v>Pavimentação Asfáltica de 4,000 m2 - Lote 2</v>
          </cell>
          <cell r="H337">
            <v>38945660</v>
          </cell>
          <cell r="J337">
            <v>35096</v>
          </cell>
          <cell r="K337" t="str">
            <v>-</v>
          </cell>
          <cell r="L337">
            <v>0</v>
          </cell>
          <cell r="M337" t="str">
            <v>-</v>
          </cell>
        </row>
        <row r="338">
          <cell r="A338">
            <v>1996</v>
          </cell>
          <cell r="B338" t="str">
            <v>SE</v>
          </cell>
          <cell r="C338" t="str">
            <v>-</v>
          </cell>
          <cell r="D338" t="str">
            <v>-</v>
          </cell>
          <cell r="E338" t="str">
            <v>ROD</v>
          </cell>
          <cell r="F338" t="str">
            <v xml:space="preserve">SETO </v>
          </cell>
          <cell r="G338" t="str">
            <v>Rodovia TO - 280 - Lote 07 - C</v>
          </cell>
          <cell r="H338">
            <v>4914290</v>
          </cell>
          <cell r="J338">
            <v>35096</v>
          </cell>
          <cell r="K338" t="str">
            <v>-</v>
          </cell>
          <cell r="L338">
            <v>0</v>
          </cell>
          <cell r="M338" t="str">
            <v>-</v>
          </cell>
        </row>
        <row r="339">
          <cell r="A339">
            <v>1996</v>
          </cell>
          <cell r="B339" t="str">
            <v>SE</v>
          </cell>
          <cell r="C339" t="str">
            <v>-</v>
          </cell>
          <cell r="D339" t="str">
            <v>-</v>
          </cell>
          <cell r="E339" t="str">
            <v>ROD</v>
          </cell>
          <cell r="F339" t="str">
            <v xml:space="preserve">SETO </v>
          </cell>
          <cell r="G339" t="str">
            <v>Rodovia TO - 050 - Lote 15 - C</v>
          </cell>
          <cell r="H339">
            <v>4900000</v>
          </cell>
          <cell r="J339">
            <v>35096</v>
          </cell>
          <cell r="K339" t="str">
            <v>-</v>
          </cell>
          <cell r="L339">
            <v>0</v>
          </cell>
          <cell r="M339" t="str">
            <v>-</v>
          </cell>
        </row>
        <row r="340">
          <cell r="A340">
            <v>1996</v>
          </cell>
          <cell r="B340" t="str">
            <v>SE</v>
          </cell>
          <cell r="C340" t="str">
            <v>-</v>
          </cell>
          <cell r="D340" t="str">
            <v>-</v>
          </cell>
          <cell r="E340" t="str">
            <v>ROD</v>
          </cell>
          <cell r="F340" t="str">
            <v xml:space="preserve">SETO </v>
          </cell>
          <cell r="G340" t="str">
            <v>Rodovia TO - 280 - Lote 08 - C</v>
          </cell>
          <cell r="H340">
            <v>4882150</v>
          </cell>
          <cell r="J340">
            <v>35096</v>
          </cell>
          <cell r="K340" t="str">
            <v>-</v>
          </cell>
          <cell r="L340">
            <v>0</v>
          </cell>
          <cell r="M340" t="str">
            <v>-</v>
          </cell>
        </row>
        <row r="341">
          <cell r="A341">
            <v>1996</v>
          </cell>
          <cell r="B341" t="str">
            <v>SE</v>
          </cell>
          <cell r="C341" t="str">
            <v>-</v>
          </cell>
          <cell r="D341" t="str">
            <v>-</v>
          </cell>
          <cell r="E341" t="str">
            <v>SAN</v>
          </cell>
          <cell r="F341" t="str">
            <v>P.M. Timóteo</v>
          </cell>
          <cell r="G341" t="str">
            <v>Interceptores e Canalização do Córrego do Timóteo</v>
          </cell>
          <cell r="H341">
            <v>3591790</v>
          </cell>
          <cell r="J341">
            <v>35096</v>
          </cell>
          <cell r="K341" t="str">
            <v>-</v>
          </cell>
          <cell r="L341">
            <v>0</v>
          </cell>
          <cell r="M341" t="str">
            <v>-</v>
          </cell>
        </row>
        <row r="342">
          <cell r="A342">
            <v>1996</v>
          </cell>
          <cell r="B342" t="str">
            <v>SE</v>
          </cell>
          <cell r="C342" t="str">
            <v>-</v>
          </cell>
          <cell r="D342" t="str">
            <v>-</v>
          </cell>
          <cell r="E342" t="str">
            <v>ROD</v>
          </cell>
          <cell r="F342" t="str">
            <v xml:space="preserve">SETO </v>
          </cell>
          <cell r="G342" t="str">
            <v>Rodovia TO - 050 - Lote 14 - C</v>
          </cell>
          <cell r="H342">
            <v>4611270</v>
          </cell>
          <cell r="J342">
            <v>35096</v>
          </cell>
          <cell r="K342" t="str">
            <v>-</v>
          </cell>
          <cell r="L342">
            <v>0</v>
          </cell>
          <cell r="M342" t="str">
            <v>-</v>
          </cell>
        </row>
        <row r="343">
          <cell r="A343">
            <v>1996</v>
          </cell>
          <cell r="B343" t="str">
            <v>SE</v>
          </cell>
          <cell r="C343" t="str">
            <v>-</v>
          </cell>
          <cell r="D343" t="str">
            <v>-</v>
          </cell>
          <cell r="E343" t="str">
            <v>ROD</v>
          </cell>
          <cell r="F343" t="str">
            <v xml:space="preserve">SETO </v>
          </cell>
          <cell r="G343" t="str">
            <v>Rodovia TO - 050 - Lote 05 - A</v>
          </cell>
          <cell r="H343">
            <v>4394090</v>
          </cell>
          <cell r="J343">
            <v>35096</v>
          </cell>
          <cell r="K343">
            <v>1</v>
          </cell>
          <cell r="L343">
            <v>1</v>
          </cell>
          <cell r="M343" t="str">
            <v>AG - 1º Lugar</v>
          </cell>
        </row>
        <row r="344">
          <cell r="A344">
            <v>1996</v>
          </cell>
          <cell r="B344" t="str">
            <v>SE</v>
          </cell>
          <cell r="C344" t="str">
            <v>-</v>
          </cell>
          <cell r="D344" t="str">
            <v>-</v>
          </cell>
          <cell r="E344" t="str">
            <v>ROD</v>
          </cell>
          <cell r="F344" t="str">
            <v xml:space="preserve">SETO </v>
          </cell>
          <cell r="G344" t="str">
            <v>Rodovia TO - 280 - Lote 09 - B</v>
          </cell>
          <cell r="H344">
            <v>4299640</v>
          </cell>
          <cell r="J344">
            <v>35096</v>
          </cell>
          <cell r="K344" t="str">
            <v>-</v>
          </cell>
          <cell r="L344">
            <v>0</v>
          </cell>
          <cell r="M344" t="str">
            <v>não entregue</v>
          </cell>
        </row>
        <row r="345">
          <cell r="A345">
            <v>1996</v>
          </cell>
          <cell r="B345" t="str">
            <v>SE</v>
          </cell>
          <cell r="C345" t="str">
            <v>-</v>
          </cell>
          <cell r="D345" t="str">
            <v>-</v>
          </cell>
          <cell r="E345" t="str">
            <v>ROD</v>
          </cell>
          <cell r="F345" t="str">
            <v xml:space="preserve">SETO </v>
          </cell>
          <cell r="G345" t="str">
            <v>Rodovia TO - 050 - Lote 06 - B</v>
          </cell>
          <cell r="H345">
            <v>4053240</v>
          </cell>
          <cell r="J345">
            <v>35096</v>
          </cell>
          <cell r="K345" t="str">
            <v>-</v>
          </cell>
          <cell r="L345">
            <v>0</v>
          </cell>
          <cell r="M345" t="str">
            <v>não entregue</v>
          </cell>
        </row>
        <row r="346">
          <cell r="A346">
            <v>1996</v>
          </cell>
          <cell r="B346" t="str">
            <v>SE</v>
          </cell>
          <cell r="C346" t="str">
            <v>-</v>
          </cell>
          <cell r="D346" t="str">
            <v>-</v>
          </cell>
          <cell r="E346" t="str">
            <v>ROD</v>
          </cell>
          <cell r="F346" t="str">
            <v xml:space="preserve">SETO </v>
          </cell>
          <cell r="G346" t="str">
            <v>Rodovia TO - 050 - Lote 05 - B</v>
          </cell>
          <cell r="H346">
            <v>3984590</v>
          </cell>
          <cell r="J346">
            <v>35096</v>
          </cell>
          <cell r="K346" t="str">
            <v>-</v>
          </cell>
          <cell r="L346">
            <v>0</v>
          </cell>
          <cell r="M346" t="str">
            <v>não entregue</v>
          </cell>
        </row>
        <row r="347">
          <cell r="A347">
            <v>1996</v>
          </cell>
          <cell r="B347" t="str">
            <v>SE</v>
          </cell>
          <cell r="C347" t="str">
            <v>-</v>
          </cell>
          <cell r="D347" t="str">
            <v>-</v>
          </cell>
          <cell r="E347" t="str">
            <v>ROD</v>
          </cell>
          <cell r="F347" t="str">
            <v xml:space="preserve">SETO </v>
          </cell>
          <cell r="G347" t="str">
            <v>Rodovia TO - 050 - Lote 13 - C</v>
          </cell>
          <cell r="H347">
            <v>3557260</v>
          </cell>
          <cell r="J347">
            <v>35096</v>
          </cell>
          <cell r="K347" t="str">
            <v>-</v>
          </cell>
          <cell r="L347">
            <v>0</v>
          </cell>
          <cell r="M347" t="str">
            <v>-</v>
          </cell>
        </row>
        <row r="348">
          <cell r="A348">
            <v>1996</v>
          </cell>
          <cell r="B348" t="str">
            <v>SE</v>
          </cell>
          <cell r="C348" t="str">
            <v>-</v>
          </cell>
          <cell r="D348" t="str">
            <v>-</v>
          </cell>
          <cell r="E348" t="str">
            <v>URB</v>
          </cell>
          <cell r="F348" t="str">
            <v>P.M. Ipatinga</v>
          </cell>
          <cell r="G348" t="str">
            <v>Avenida Londrina -Obras de Infraestrutura</v>
          </cell>
          <cell r="H348">
            <v>2973500</v>
          </cell>
          <cell r="J348">
            <v>35125</v>
          </cell>
          <cell r="K348" t="str">
            <v>-</v>
          </cell>
          <cell r="L348">
            <v>0</v>
          </cell>
          <cell r="M348" t="str">
            <v>não entregue</v>
          </cell>
        </row>
        <row r="349">
          <cell r="A349">
            <v>1996</v>
          </cell>
          <cell r="B349" t="str">
            <v>SE</v>
          </cell>
          <cell r="C349" t="str">
            <v>-</v>
          </cell>
          <cell r="D349" t="str">
            <v>-</v>
          </cell>
          <cell r="E349" t="str">
            <v>SAN</v>
          </cell>
          <cell r="F349" t="str">
            <v>SUDECAP</v>
          </cell>
          <cell r="G349" t="str">
            <v>Desassoreamento da Lagoa da Pampulha em BH</v>
          </cell>
          <cell r="H349">
            <v>1435260</v>
          </cell>
          <cell r="J349">
            <v>35125</v>
          </cell>
          <cell r="K349" t="str">
            <v>-</v>
          </cell>
          <cell r="L349">
            <v>0</v>
          </cell>
          <cell r="M349" t="str">
            <v>-</v>
          </cell>
        </row>
        <row r="350">
          <cell r="A350">
            <v>1996</v>
          </cell>
          <cell r="B350" t="str">
            <v>SE</v>
          </cell>
          <cell r="C350" t="str">
            <v>-</v>
          </cell>
          <cell r="D350" t="str">
            <v>-</v>
          </cell>
          <cell r="E350" t="str">
            <v>ROD</v>
          </cell>
          <cell r="F350" t="str">
            <v>DNER</v>
          </cell>
          <cell r="G350" t="str">
            <v>Rodovia BR-040 Entrocamento Mg-424 / Anel Rodoviário</v>
          </cell>
          <cell r="H350">
            <v>6317160</v>
          </cell>
          <cell r="J350">
            <v>35125</v>
          </cell>
          <cell r="K350" t="str">
            <v>-</v>
          </cell>
          <cell r="L350">
            <v>0</v>
          </cell>
          <cell r="M350" t="str">
            <v>não houve fechamento</v>
          </cell>
        </row>
        <row r="351">
          <cell r="A351">
            <v>1996</v>
          </cell>
          <cell r="B351" t="str">
            <v>SE</v>
          </cell>
          <cell r="C351" t="str">
            <v>-</v>
          </cell>
          <cell r="D351" t="str">
            <v>-</v>
          </cell>
          <cell r="E351" t="str">
            <v>ROD</v>
          </cell>
          <cell r="F351" t="str">
            <v>SETO</v>
          </cell>
          <cell r="G351" t="str">
            <v>Rodovia TO - 020  -  Palmas / Aparecida do Rio Negro</v>
          </cell>
          <cell r="H351">
            <v>9066130</v>
          </cell>
          <cell r="J351">
            <v>35186</v>
          </cell>
          <cell r="K351" t="str">
            <v>-</v>
          </cell>
          <cell r="L351">
            <v>0</v>
          </cell>
          <cell r="M351" t="str">
            <v>Revisão de preços contratuais</v>
          </cell>
        </row>
        <row r="352">
          <cell r="A352">
            <v>1996</v>
          </cell>
          <cell r="B352" t="str">
            <v>SE</v>
          </cell>
          <cell r="C352" t="str">
            <v>-</v>
          </cell>
          <cell r="D352" t="str">
            <v>MIN</v>
          </cell>
          <cell r="E352" t="str">
            <v>MIN</v>
          </cell>
          <cell r="F352" t="str">
            <v>Tibrás - Rib.</v>
          </cell>
          <cell r="G352" t="str">
            <v>Mineração  Tibrás</v>
          </cell>
          <cell r="H352">
            <v>2006090</v>
          </cell>
          <cell r="J352">
            <v>35186</v>
          </cell>
          <cell r="K352" t="str">
            <v>-</v>
          </cell>
          <cell r="L352">
            <v>0</v>
          </cell>
          <cell r="M352" t="str">
            <v>Estudo</v>
          </cell>
        </row>
        <row r="353">
          <cell r="A353">
            <v>1996</v>
          </cell>
          <cell r="B353" t="str">
            <v>SE</v>
          </cell>
          <cell r="C353" t="str">
            <v>-</v>
          </cell>
          <cell r="D353" t="str">
            <v>-</v>
          </cell>
          <cell r="E353" t="str">
            <v>SAN</v>
          </cell>
          <cell r="F353" t="str">
            <v>P.M. Betim</v>
          </cell>
          <cell r="G353" t="str">
            <v>Canalização do Riacho das Areias</v>
          </cell>
          <cell r="H353">
            <v>16170630</v>
          </cell>
          <cell r="J353">
            <v>35186</v>
          </cell>
          <cell r="K353" t="str">
            <v>-</v>
          </cell>
          <cell r="L353">
            <v>0</v>
          </cell>
          <cell r="M353" t="str">
            <v>-</v>
          </cell>
        </row>
        <row r="354">
          <cell r="A354">
            <v>1996</v>
          </cell>
          <cell r="B354" t="str">
            <v>SE</v>
          </cell>
          <cell r="C354" t="str">
            <v>-</v>
          </cell>
          <cell r="D354" t="str">
            <v>-</v>
          </cell>
          <cell r="E354" t="str">
            <v>ROD</v>
          </cell>
          <cell r="F354" t="str">
            <v>DNER</v>
          </cell>
          <cell r="G354" t="str">
            <v>Implantação da Rodovia BR - 482</v>
          </cell>
          <cell r="H354">
            <v>3368820</v>
          </cell>
          <cell r="J354">
            <v>35217</v>
          </cell>
          <cell r="K354" t="str">
            <v>-</v>
          </cell>
          <cell r="L354">
            <v>0</v>
          </cell>
          <cell r="M354" t="str">
            <v>-</v>
          </cell>
        </row>
        <row r="355">
          <cell r="A355">
            <v>1996</v>
          </cell>
          <cell r="B355" t="str">
            <v>SE</v>
          </cell>
          <cell r="C355" t="str">
            <v>-</v>
          </cell>
          <cell r="D355" t="str">
            <v>-</v>
          </cell>
          <cell r="E355" t="str">
            <v>ENE</v>
          </cell>
          <cell r="F355" t="str">
            <v>CEMIG</v>
          </cell>
          <cell r="G355" t="str">
            <v>Gasoduto da CEMIG</v>
          </cell>
          <cell r="H355">
            <v>6881820</v>
          </cell>
          <cell r="J355">
            <v>35278</v>
          </cell>
          <cell r="K355">
            <v>1</v>
          </cell>
          <cell r="L355">
            <v>1</v>
          </cell>
          <cell r="M355" t="str">
            <v>AG - 1º Lugar</v>
          </cell>
        </row>
        <row r="356">
          <cell r="A356">
            <v>1996</v>
          </cell>
          <cell r="B356" t="str">
            <v>SE</v>
          </cell>
          <cell r="C356" t="str">
            <v>-</v>
          </cell>
          <cell r="D356" t="str">
            <v>-</v>
          </cell>
          <cell r="E356" t="str">
            <v>IND</v>
          </cell>
          <cell r="F356" t="str">
            <v>KOBRASCO</v>
          </cell>
          <cell r="G356" t="str">
            <v>Obras Civis da Usina da Kobrasco</v>
          </cell>
          <cell r="H356">
            <v>10038530</v>
          </cell>
          <cell r="J356">
            <v>35278</v>
          </cell>
          <cell r="K356" t="str">
            <v>-</v>
          </cell>
          <cell r="L356">
            <v>0</v>
          </cell>
          <cell r="M356" t="str">
            <v>-</v>
          </cell>
        </row>
        <row r="357">
          <cell r="A357">
            <v>1996</v>
          </cell>
          <cell r="B357" t="str">
            <v>SE</v>
          </cell>
          <cell r="C357" t="str">
            <v>-</v>
          </cell>
          <cell r="D357" t="str">
            <v>-</v>
          </cell>
          <cell r="E357" t="str">
            <v>SAN</v>
          </cell>
          <cell r="F357" t="str">
            <v>P.M. Goiânia</v>
          </cell>
          <cell r="G357" t="str">
            <v>Avenida Leste-Oeste - Goiânia - GO</v>
          </cell>
          <cell r="H357">
            <v>19149350</v>
          </cell>
          <cell r="J357">
            <v>35309</v>
          </cell>
          <cell r="K357" t="str">
            <v>-</v>
          </cell>
          <cell r="L357">
            <v>0</v>
          </cell>
          <cell r="M357" t="str">
            <v>Revisão de Preços Contratuais</v>
          </cell>
        </row>
        <row r="358">
          <cell r="A358">
            <v>1996</v>
          </cell>
          <cell r="B358" t="str">
            <v>SE</v>
          </cell>
          <cell r="C358" t="str">
            <v>-</v>
          </cell>
          <cell r="D358" t="str">
            <v>-</v>
          </cell>
          <cell r="E358" t="str">
            <v>ROD</v>
          </cell>
          <cell r="F358" t="str">
            <v>SETO</v>
          </cell>
          <cell r="G358" t="str">
            <v>Rodovia TO-010 - B.J. Tocantins / Pedro Afonso - TO</v>
          </cell>
          <cell r="H358">
            <v>5956470</v>
          </cell>
          <cell r="J358">
            <v>35309</v>
          </cell>
          <cell r="K358">
            <v>1</v>
          </cell>
          <cell r="L358">
            <v>1</v>
          </cell>
          <cell r="M358" t="str">
            <v>AG - 1º Lugar</v>
          </cell>
        </row>
        <row r="359">
          <cell r="A359">
            <v>1996</v>
          </cell>
          <cell r="B359" t="str">
            <v>SE</v>
          </cell>
          <cell r="C359" t="str">
            <v>-</v>
          </cell>
          <cell r="D359" t="str">
            <v>-</v>
          </cell>
          <cell r="E359" t="str">
            <v>TUR</v>
          </cell>
          <cell r="F359" t="str">
            <v>BEPREM</v>
          </cell>
          <cell r="G359" t="str">
            <v>Clube dos Servidores Municipais P.M. de BH</v>
          </cell>
          <cell r="H359">
            <v>5297000</v>
          </cell>
          <cell r="J359">
            <v>35339</v>
          </cell>
          <cell r="K359">
            <v>1</v>
          </cell>
          <cell r="L359">
            <v>1</v>
          </cell>
          <cell r="M359" t="str">
            <v>AG - 1º Lugar</v>
          </cell>
        </row>
        <row r="360">
          <cell r="A360">
            <v>1996</v>
          </cell>
          <cell r="B360" t="str">
            <v>SE</v>
          </cell>
          <cell r="C360" t="str">
            <v>-</v>
          </cell>
          <cell r="D360" t="str">
            <v>-</v>
          </cell>
          <cell r="E360" t="str">
            <v>SAN</v>
          </cell>
          <cell r="F360" t="str">
            <v>COPASA</v>
          </cell>
          <cell r="G360" t="str">
            <v xml:space="preserve">Adutora de Água Tratada </v>
          </cell>
          <cell r="H360">
            <v>109000</v>
          </cell>
          <cell r="J360">
            <v>35339</v>
          </cell>
          <cell r="K360">
            <v>1</v>
          </cell>
          <cell r="L360">
            <v>1</v>
          </cell>
          <cell r="M360" t="str">
            <v>Aditivo de contrato do Arrudas / AG - 1º Lugar</v>
          </cell>
        </row>
        <row r="361">
          <cell r="A361">
            <v>1996</v>
          </cell>
          <cell r="B361" t="str">
            <v>SE</v>
          </cell>
          <cell r="C361" t="str">
            <v>-</v>
          </cell>
          <cell r="D361" t="str">
            <v>-</v>
          </cell>
          <cell r="E361" t="str">
            <v>MIN</v>
          </cell>
          <cell r="F361" t="str">
            <v xml:space="preserve">USIMINAS </v>
          </cell>
          <cell r="G361" t="str">
            <v>Obras Civis do Prédio de Laminação de Tiras à Frio</v>
          </cell>
          <cell r="H361">
            <v>5894000</v>
          </cell>
          <cell r="J361">
            <v>35339</v>
          </cell>
          <cell r="K361" t="str">
            <v>-</v>
          </cell>
          <cell r="L361">
            <v>0</v>
          </cell>
          <cell r="M361" t="str">
            <v>-</v>
          </cell>
        </row>
        <row r="362">
          <cell r="A362">
            <v>1996</v>
          </cell>
          <cell r="B362" t="str">
            <v>SE</v>
          </cell>
          <cell r="C362" t="str">
            <v>-</v>
          </cell>
          <cell r="D362" t="str">
            <v>-</v>
          </cell>
          <cell r="E362" t="str">
            <v>ROD</v>
          </cell>
          <cell r="F362" t="str">
            <v>SETO</v>
          </cell>
          <cell r="G362" t="str">
            <v>UNITINS</v>
          </cell>
          <cell r="H362">
            <v>8813460</v>
          </cell>
          <cell r="J362">
            <v>35339</v>
          </cell>
          <cell r="K362">
            <v>1</v>
          </cell>
          <cell r="L362">
            <v>1</v>
          </cell>
          <cell r="M362" t="str">
            <v>AG - 1º Lugar</v>
          </cell>
        </row>
        <row r="363">
          <cell r="A363">
            <v>1996</v>
          </cell>
          <cell r="B363" t="str">
            <v>SE</v>
          </cell>
          <cell r="C363" t="str">
            <v>-</v>
          </cell>
          <cell r="D363" t="str">
            <v>-</v>
          </cell>
          <cell r="E363" t="str">
            <v>ROD</v>
          </cell>
          <cell r="F363" t="str">
            <v>SETO</v>
          </cell>
          <cell r="G363" t="str">
            <v>TO - 485 - Trecho Ananás / Xambioá - TO</v>
          </cell>
          <cell r="H363">
            <v>14682000</v>
          </cell>
          <cell r="J363">
            <v>35339</v>
          </cell>
          <cell r="K363" t="str">
            <v>-</v>
          </cell>
          <cell r="L363">
            <v>0</v>
          </cell>
          <cell r="M363" t="str">
            <v>-</v>
          </cell>
        </row>
        <row r="364">
          <cell r="A364">
            <v>1996</v>
          </cell>
          <cell r="B364" t="str">
            <v>SE</v>
          </cell>
          <cell r="C364" t="str">
            <v>-</v>
          </cell>
          <cell r="D364" t="str">
            <v>-</v>
          </cell>
          <cell r="E364" t="str">
            <v>ROD</v>
          </cell>
          <cell r="F364" t="str">
            <v>WARRE</v>
          </cell>
          <cell r="G364" t="str">
            <v>TO-WARRE</v>
          </cell>
          <cell r="H364">
            <v>1142000</v>
          </cell>
          <cell r="J364">
            <v>35370</v>
          </cell>
          <cell r="K364" t="str">
            <v>-</v>
          </cell>
          <cell r="L364">
            <v>0</v>
          </cell>
          <cell r="M364" t="str">
            <v>Estudo de Viabilidade Econômica</v>
          </cell>
        </row>
        <row r="365">
          <cell r="A365">
            <v>1996</v>
          </cell>
          <cell r="B365" t="str">
            <v>SE</v>
          </cell>
          <cell r="C365" t="str">
            <v>-</v>
          </cell>
          <cell r="D365" t="str">
            <v>-</v>
          </cell>
          <cell r="E365" t="str">
            <v>ENE</v>
          </cell>
          <cell r="F365" t="str">
            <v>PETROBRÁS</v>
          </cell>
          <cell r="G365" t="str">
            <v>Poliduto Urucu-Coari</v>
          </cell>
          <cell r="H365">
            <v>79991000</v>
          </cell>
          <cell r="J365">
            <v>35370</v>
          </cell>
          <cell r="K365" t="str">
            <v>-</v>
          </cell>
          <cell r="L365">
            <v>0</v>
          </cell>
          <cell r="M365" t="str">
            <v>-</v>
          </cell>
        </row>
        <row r="366">
          <cell r="A366">
            <v>1996</v>
          </cell>
          <cell r="B366" t="str">
            <v>SE</v>
          </cell>
          <cell r="C366" t="str">
            <v>-</v>
          </cell>
          <cell r="D366" t="str">
            <v>-</v>
          </cell>
          <cell r="E366" t="str">
            <v>MIN</v>
          </cell>
          <cell r="F366" t="str">
            <v>USIMINAS</v>
          </cell>
          <cell r="G366" t="str">
            <v>Obras Civis do Prédio de Laminação de Tiras à Frio nº 2</v>
          </cell>
          <cell r="H366">
            <v>5006000</v>
          </cell>
          <cell r="J366">
            <v>35370</v>
          </cell>
          <cell r="K366" t="str">
            <v>-</v>
          </cell>
          <cell r="L366">
            <v>0</v>
          </cell>
          <cell r="M366" t="str">
            <v>-</v>
          </cell>
        </row>
        <row r="367">
          <cell r="A367">
            <v>1996</v>
          </cell>
          <cell r="B367" t="str">
            <v>SE</v>
          </cell>
          <cell r="C367" t="str">
            <v>-</v>
          </cell>
          <cell r="D367" t="str">
            <v>-</v>
          </cell>
          <cell r="E367" t="str">
            <v>DIV</v>
          </cell>
          <cell r="F367" t="str">
            <v>DEOP</v>
          </cell>
          <cell r="G367" t="str">
            <v>Palácio das Artes</v>
          </cell>
          <cell r="H367">
            <v>1160000</v>
          </cell>
          <cell r="J367">
            <v>35370</v>
          </cell>
          <cell r="K367" t="str">
            <v>-</v>
          </cell>
          <cell r="L367">
            <v>0</v>
          </cell>
          <cell r="M367" t="str">
            <v>-</v>
          </cell>
        </row>
        <row r="368">
          <cell r="A368">
            <v>1996</v>
          </cell>
          <cell r="B368" t="str">
            <v>SE</v>
          </cell>
          <cell r="C368" t="str">
            <v>-</v>
          </cell>
          <cell r="D368" t="str">
            <v>-</v>
          </cell>
          <cell r="E368" t="str">
            <v>EDU</v>
          </cell>
          <cell r="F368" t="str">
            <v>SETO</v>
          </cell>
          <cell r="G368" t="str">
            <v>Construção de Prédios da Secretaria</v>
          </cell>
          <cell r="H368">
            <v>1457000</v>
          </cell>
          <cell r="J368">
            <v>35370</v>
          </cell>
          <cell r="K368">
            <v>1</v>
          </cell>
          <cell r="L368">
            <v>1</v>
          </cell>
          <cell r="M368" t="str">
            <v>AG - 1º Lugar</v>
          </cell>
        </row>
        <row r="369">
          <cell r="A369">
            <v>1996</v>
          </cell>
          <cell r="B369" t="str">
            <v>SE</v>
          </cell>
          <cell r="C369" t="str">
            <v>-</v>
          </cell>
          <cell r="D369" t="str">
            <v>-</v>
          </cell>
          <cell r="E369" t="str">
            <v>AGR</v>
          </cell>
          <cell r="F369" t="str">
            <v>CODETINS</v>
          </cell>
          <cell r="G369" t="str">
            <v>Canal Adutor do Rio Formoso - Lote 01</v>
          </cell>
          <cell r="H369">
            <v>5498000</v>
          </cell>
          <cell r="J369">
            <v>35400</v>
          </cell>
          <cell r="K369" t="str">
            <v>-</v>
          </cell>
          <cell r="L369">
            <v>0</v>
          </cell>
          <cell r="M369" t="str">
            <v>-</v>
          </cell>
        </row>
        <row r="370">
          <cell r="A370">
            <v>1996</v>
          </cell>
          <cell r="B370" t="str">
            <v>SE</v>
          </cell>
          <cell r="C370" t="str">
            <v>-</v>
          </cell>
          <cell r="D370" t="str">
            <v>-</v>
          </cell>
          <cell r="E370" t="str">
            <v>AGR</v>
          </cell>
          <cell r="F370" t="str">
            <v>SEPLAN-GO</v>
          </cell>
          <cell r="G370" t="str">
            <v>Projeto de Irrigação Luís Alves do Araguaia</v>
          </cell>
          <cell r="H370">
            <v>43650000</v>
          </cell>
          <cell r="J370">
            <v>35400</v>
          </cell>
          <cell r="K370" t="str">
            <v>-</v>
          </cell>
          <cell r="L370">
            <v>0</v>
          </cell>
          <cell r="M370" t="str">
            <v>-</v>
          </cell>
        </row>
        <row r="371">
          <cell r="A371">
            <v>1996</v>
          </cell>
          <cell r="B371" t="str">
            <v>SE</v>
          </cell>
          <cell r="C371" t="str">
            <v>-</v>
          </cell>
          <cell r="D371" t="str">
            <v>-</v>
          </cell>
          <cell r="E371" t="str">
            <v>AGR</v>
          </cell>
          <cell r="F371" t="str">
            <v>CODETINS</v>
          </cell>
          <cell r="G371" t="str">
            <v>Canal Adutor do Rio Formoso - Lote 02</v>
          </cell>
          <cell r="H371">
            <v>11783000</v>
          </cell>
          <cell r="J371">
            <v>35401</v>
          </cell>
          <cell r="K371" t="str">
            <v>-</v>
          </cell>
          <cell r="L371">
            <v>0</v>
          </cell>
          <cell r="M371" t="str">
            <v>-</v>
          </cell>
        </row>
        <row r="372">
          <cell r="A372">
            <v>1996</v>
          </cell>
          <cell r="B372" t="str">
            <v>SE</v>
          </cell>
          <cell r="C372" t="str">
            <v>-</v>
          </cell>
          <cell r="D372" t="str">
            <v>-</v>
          </cell>
          <cell r="E372" t="str">
            <v>ROD</v>
          </cell>
          <cell r="F372" t="str">
            <v>SETO</v>
          </cell>
          <cell r="G372" t="str">
            <v>BR - 153 - Vanderlândia / Xambioá</v>
          </cell>
          <cell r="H372">
            <v>25158000</v>
          </cell>
          <cell r="J372">
            <v>35422</v>
          </cell>
          <cell r="K372" t="str">
            <v>-</v>
          </cell>
          <cell r="L372">
            <v>0</v>
          </cell>
          <cell r="M372" t="str">
            <v>-</v>
          </cell>
        </row>
        <row r="373">
          <cell r="A373">
            <v>1996</v>
          </cell>
          <cell r="B373" t="str">
            <v>SL</v>
          </cell>
          <cell r="C373" t="str">
            <v>-</v>
          </cell>
          <cell r="D373" t="str">
            <v>-</v>
          </cell>
          <cell r="E373" t="str">
            <v>ROD</v>
          </cell>
          <cell r="F373" t="str">
            <v>DNER</v>
          </cell>
          <cell r="G373" t="str">
            <v>BR-116 - Lote 7</v>
          </cell>
          <cell r="H373">
            <v>6894270</v>
          </cell>
          <cell r="J373">
            <v>35186</v>
          </cell>
          <cell r="K373" t="str">
            <v>-</v>
          </cell>
          <cell r="L373">
            <v>0</v>
          </cell>
          <cell r="M373" t="str">
            <v>-</v>
          </cell>
        </row>
        <row r="374">
          <cell r="A374">
            <v>1996</v>
          </cell>
          <cell r="B374" t="str">
            <v>SL</v>
          </cell>
          <cell r="C374" t="str">
            <v>-</v>
          </cell>
          <cell r="D374" t="str">
            <v>-</v>
          </cell>
          <cell r="E374" t="str">
            <v>ROD</v>
          </cell>
          <cell r="F374" t="str">
            <v>DNER</v>
          </cell>
          <cell r="G374" t="str">
            <v>BR-101 - Lote 8</v>
          </cell>
          <cell r="H374">
            <v>11545460</v>
          </cell>
          <cell r="J374">
            <v>35186</v>
          </cell>
          <cell r="K374">
            <v>1</v>
          </cell>
          <cell r="L374">
            <v>1</v>
          </cell>
          <cell r="M374" t="str">
            <v>AG - 1º Lugar</v>
          </cell>
        </row>
        <row r="375">
          <cell r="A375">
            <v>1996</v>
          </cell>
          <cell r="B375" t="str">
            <v>SL</v>
          </cell>
          <cell r="C375" t="str">
            <v>-</v>
          </cell>
          <cell r="D375" t="str">
            <v>-</v>
          </cell>
          <cell r="E375" t="str">
            <v>ROD</v>
          </cell>
          <cell r="F375" t="str">
            <v>DNER</v>
          </cell>
          <cell r="G375" t="str">
            <v>BR-116 - Lote 4</v>
          </cell>
          <cell r="H375">
            <v>20106470</v>
          </cell>
          <cell r="J375">
            <v>35186</v>
          </cell>
          <cell r="K375" t="str">
            <v>-</v>
          </cell>
          <cell r="L375">
            <v>0</v>
          </cell>
          <cell r="M375" t="str">
            <v>-</v>
          </cell>
        </row>
        <row r="376">
          <cell r="A376">
            <v>1996</v>
          </cell>
          <cell r="B376" t="str">
            <v>SL</v>
          </cell>
          <cell r="C376" t="str">
            <v>-</v>
          </cell>
          <cell r="D376" t="str">
            <v>-</v>
          </cell>
          <cell r="E376" t="str">
            <v>ROD</v>
          </cell>
          <cell r="F376" t="str">
            <v>DNER</v>
          </cell>
          <cell r="G376" t="str">
            <v>BR-101 - Lote 7</v>
          </cell>
          <cell r="H376">
            <v>22842600</v>
          </cell>
          <cell r="J376">
            <v>35186</v>
          </cell>
          <cell r="K376" t="str">
            <v>-</v>
          </cell>
          <cell r="L376">
            <v>0</v>
          </cell>
          <cell r="M376" t="str">
            <v>-</v>
          </cell>
        </row>
        <row r="377">
          <cell r="A377">
            <v>1996</v>
          </cell>
          <cell r="B377" t="str">
            <v>SL</v>
          </cell>
          <cell r="C377" t="str">
            <v>-</v>
          </cell>
          <cell r="D377" t="str">
            <v>-</v>
          </cell>
          <cell r="E377" t="str">
            <v>ROD</v>
          </cell>
          <cell r="F377" t="str">
            <v>DAER</v>
          </cell>
          <cell r="G377" t="str">
            <v>RS-640 - Cacequi / Rosário do Sul</v>
          </cell>
          <cell r="H377">
            <v>299430</v>
          </cell>
          <cell r="J377">
            <v>35217</v>
          </cell>
          <cell r="K377">
            <v>1</v>
          </cell>
          <cell r="L377">
            <v>1</v>
          </cell>
          <cell r="M377" t="str">
            <v>AG - 1º Lugar</v>
          </cell>
        </row>
        <row r="378">
          <cell r="A378">
            <v>1996</v>
          </cell>
          <cell r="B378" t="str">
            <v>SL</v>
          </cell>
          <cell r="C378" t="str">
            <v>-</v>
          </cell>
          <cell r="D378" t="str">
            <v>-</v>
          </cell>
          <cell r="E378" t="str">
            <v>AER</v>
          </cell>
          <cell r="F378" t="str">
            <v>GERS</v>
          </cell>
          <cell r="G378" t="str">
            <v>Aeroporto de Torres</v>
          </cell>
          <cell r="H378">
            <v>2317430</v>
          </cell>
          <cell r="J378">
            <v>35247</v>
          </cell>
          <cell r="K378" t="str">
            <v>-</v>
          </cell>
          <cell r="L378">
            <v>0</v>
          </cell>
          <cell r="M378" t="str">
            <v>-</v>
          </cell>
        </row>
        <row r="379">
          <cell r="A379">
            <v>1996</v>
          </cell>
          <cell r="B379" t="str">
            <v>SL</v>
          </cell>
          <cell r="C379" t="str">
            <v>-</v>
          </cell>
          <cell r="D379" t="str">
            <v>-</v>
          </cell>
          <cell r="E379" t="str">
            <v>ROD</v>
          </cell>
          <cell r="F379" t="str">
            <v>DER-PR</v>
          </cell>
          <cell r="G379" t="str">
            <v>Concessões de Rodovias do Paraná - Lote 2</v>
          </cell>
          <cell r="H379">
            <v>0</v>
          </cell>
          <cell r="J379">
            <v>35278</v>
          </cell>
          <cell r="K379" t="str">
            <v>-</v>
          </cell>
          <cell r="L379">
            <v>0</v>
          </cell>
          <cell r="M379" t="str">
            <v>Habilitada</v>
          </cell>
        </row>
        <row r="380">
          <cell r="A380">
            <v>1996</v>
          </cell>
          <cell r="B380" t="str">
            <v>SL</v>
          </cell>
          <cell r="C380" t="str">
            <v>-</v>
          </cell>
          <cell r="D380" t="str">
            <v>-</v>
          </cell>
          <cell r="E380" t="str">
            <v>ROD</v>
          </cell>
          <cell r="F380" t="str">
            <v>DER-PR</v>
          </cell>
          <cell r="G380" t="str">
            <v>Concessões de Rodovias do Paraná - Lote 4</v>
          </cell>
          <cell r="H380">
            <v>0</v>
          </cell>
          <cell r="J380">
            <v>35278</v>
          </cell>
          <cell r="K380" t="str">
            <v>-</v>
          </cell>
          <cell r="L380">
            <v>0</v>
          </cell>
          <cell r="M380" t="str">
            <v>Habilitada</v>
          </cell>
        </row>
        <row r="381">
          <cell r="A381">
            <v>1996</v>
          </cell>
          <cell r="B381" t="str">
            <v>SL</v>
          </cell>
          <cell r="C381" t="str">
            <v>-</v>
          </cell>
          <cell r="D381" t="str">
            <v>-</v>
          </cell>
          <cell r="E381" t="str">
            <v>ROD</v>
          </cell>
          <cell r="F381" t="str">
            <v>DER-PR</v>
          </cell>
          <cell r="G381" t="str">
            <v>Concessões de Rodovias do Paraná - Lote 6</v>
          </cell>
          <cell r="H381">
            <v>0</v>
          </cell>
          <cell r="J381">
            <v>35278</v>
          </cell>
          <cell r="K381" t="str">
            <v>-</v>
          </cell>
          <cell r="L381">
            <v>0</v>
          </cell>
          <cell r="M381" t="str">
            <v>Habilitada</v>
          </cell>
        </row>
        <row r="382">
          <cell r="A382">
            <v>1996</v>
          </cell>
          <cell r="B382" t="str">
            <v>SL</v>
          </cell>
          <cell r="C382" t="str">
            <v>-</v>
          </cell>
          <cell r="D382" t="str">
            <v>-</v>
          </cell>
          <cell r="E382" t="str">
            <v>ROD</v>
          </cell>
          <cell r="F382" t="str">
            <v>DER-PR</v>
          </cell>
          <cell r="G382" t="str">
            <v>Concessões de Rodovias do Paraná - Lote 1</v>
          </cell>
          <cell r="H382">
            <v>0</v>
          </cell>
          <cell r="J382">
            <v>35278</v>
          </cell>
          <cell r="K382" t="str">
            <v>-</v>
          </cell>
          <cell r="L382">
            <v>0</v>
          </cell>
          <cell r="M382" t="str">
            <v>Habilitada</v>
          </cell>
        </row>
        <row r="383">
          <cell r="A383">
            <v>1996</v>
          </cell>
          <cell r="B383" t="str">
            <v>SL</v>
          </cell>
          <cell r="C383" t="str">
            <v>-</v>
          </cell>
          <cell r="D383" t="str">
            <v>-</v>
          </cell>
          <cell r="E383" t="str">
            <v>ROD</v>
          </cell>
          <cell r="F383" t="str">
            <v>DER-PR</v>
          </cell>
          <cell r="G383" t="str">
            <v>Concessões de Rodovias do Paraná - Lote 3</v>
          </cell>
          <cell r="H383">
            <v>0</v>
          </cell>
          <cell r="J383">
            <v>35278</v>
          </cell>
          <cell r="K383" t="str">
            <v>-</v>
          </cell>
          <cell r="L383">
            <v>0</v>
          </cell>
          <cell r="M383" t="str">
            <v>Habilitada</v>
          </cell>
        </row>
        <row r="384">
          <cell r="A384">
            <v>1996</v>
          </cell>
          <cell r="B384" t="str">
            <v>SL</v>
          </cell>
          <cell r="C384" t="str">
            <v>-</v>
          </cell>
          <cell r="D384" t="str">
            <v>-</v>
          </cell>
          <cell r="E384" t="str">
            <v>ROD</v>
          </cell>
          <cell r="F384" t="str">
            <v>DER-PR</v>
          </cell>
          <cell r="G384" t="str">
            <v>Concessões de Rodovias do Paraná - Lote 5</v>
          </cell>
          <cell r="H384">
            <v>0</v>
          </cell>
          <cell r="J384">
            <v>35278</v>
          </cell>
          <cell r="K384" t="str">
            <v>-</v>
          </cell>
          <cell r="L384">
            <v>0</v>
          </cell>
          <cell r="M384" t="str">
            <v>Habilitada</v>
          </cell>
        </row>
        <row r="385">
          <cell r="A385">
            <v>1996</v>
          </cell>
          <cell r="B385" t="str">
            <v>SL</v>
          </cell>
          <cell r="C385" t="str">
            <v>-</v>
          </cell>
          <cell r="D385" t="str">
            <v>-</v>
          </cell>
          <cell r="E385" t="str">
            <v>NAV</v>
          </cell>
          <cell r="F385" t="str">
            <v>S.P.Rio Grande</v>
          </cell>
          <cell r="G385" t="str">
            <v>Terminal de Contêineres do Porto de Rio Grande</v>
          </cell>
          <cell r="H385">
            <v>34802020</v>
          </cell>
          <cell r="J385">
            <v>35309</v>
          </cell>
          <cell r="K385" t="str">
            <v>-</v>
          </cell>
          <cell r="L385">
            <v>0</v>
          </cell>
          <cell r="M385" t="str">
            <v>-</v>
          </cell>
        </row>
        <row r="386">
          <cell r="A386">
            <v>1996</v>
          </cell>
          <cell r="B386" t="str">
            <v>SL</v>
          </cell>
          <cell r="C386" t="str">
            <v>-</v>
          </cell>
          <cell r="D386" t="str">
            <v>-</v>
          </cell>
          <cell r="E386" t="str">
            <v>AER</v>
          </cell>
          <cell r="F386" t="str">
            <v>INFRAERO</v>
          </cell>
          <cell r="G386" t="str">
            <v>Terminal de Cargas Aéreas AFP</v>
          </cell>
          <cell r="H386">
            <v>721180</v>
          </cell>
          <cell r="J386">
            <v>35309</v>
          </cell>
          <cell r="K386" t="str">
            <v>-</v>
          </cell>
          <cell r="L386">
            <v>0</v>
          </cell>
          <cell r="M386" t="str">
            <v>-</v>
          </cell>
        </row>
        <row r="387">
          <cell r="A387">
            <v>1996</v>
          </cell>
          <cell r="B387" t="str">
            <v>SL</v>
          </cell>
          <cell r="C387" t="str">
            <v>-</v>
          </cell>
          <cell r="D387" t="str">
            <v>-</v>
          </cell>
          <cell r="E387" t="str">
            <v>SAN</v>
          </cell>
          <cell r="F387" t="str">
            <v>SANEPAR</v>
          </cell>
          <cell r="G387" t="str">
            <v>Prosan - Lote 2</v>
          </cell>
          <cell r="H387">
            <v>3878700</v>
          </cell>
          <cell r="J387">
            <v>35339</v>
          </cell>
          <cell r="K387" t="str">
            <v>-</v>
          </cell>
          <cell r="L387">
            <v>0</v>
          </cell>
          <cell r="M387" t="str">
            <v>-</v>
          </cell>
        </row>
        <row r="388">
          <cell r="A388">
            <v>1996</v>
          </cell>
          <cell r="B388" t="str">
            <v>SL</v>
          </cell>
          <cell r="C388" t="str">
            <v>-</v>
          </cell>
          <cell r="D388" t="str">
            <v>-</v>
          </cell>
          <cell r="E388" t="str">
            <v>DIV</v>
          </cell>
          <cell r="F388" t="str">
            <v>ECT</v>
          </cell>
          <cell r="G388" t="str">
            <v>ECT - Paraná</v>
          </cell>
          <cell r="H388">
            <v>26320360</v>
          </cell>
          <cell r="J388">
            <v>35339</v>
          </cell>
          <cell r="K388" t="str">
            <v>-</v>
          </cell>
          <cell r="L388">
            <v>0</v>
          </cell>
          <cell r="M388" t="str">
            <v>-</v>
          </cell>
        </row>
        <row r="389">
          <cell r="A389">
            <v>1996</v>
          </cell>
          <cell r="B389" t="str">
            <v>SL</v>
          </cell>
          <cell r="C389" t="str">
            <v>-</v>
          </cell>
          <cell r="D389" t="str">
            <v>-</v>
          </cell>
          <cell r="E389" t="str">
            <v>ROD</v>
          </cell>
          <cell r="F389" t="str">
            <v>DNER</v>
          </cell>
          <cell r="G389" t="str">
            <v>Duplicação BR-316/SP - Lote 7</v>
          </cell>
          <cell r="H389">
            <v>11688650</v>
          </cell>
          <cell r="J389">
            <v>35339</v>
          </cell>
          <cell r="K389" t="str">
            <v>-</v>
          </cell>
          <cell r="L389">
            <v>0</v>
          </cell>
          <cell r="M389" t="str">
            <v>-</v>
          </cell>
        </row>
        <row r="390">
          <cell r="A390">
            <v>1996</v>
          </cell>
          <cell r="B390" t="str">
            <v>SL</v>
          </cell>
          <cell r="C390" t="str">
            <v>-</v>
          </cell>
          <cell r="D390" t="str">
            <v>-</v>
          </cell>
          <cell r="E390" t="str">
            <v>SAN</v>
          </cell>
          <cell r="F390" t="str">
            <v>SANEPAR</v>
          </cell>
          <cell r="G390" t="str">
            <v>Prosan - Lote 1</v>
          </cell>
          <cell r="H390">
            <v>5222630</v>
          </cell>
          <cell r="J390">
            <v>35339</v>
          </cell>
          <cell r="K390" t="str">
            <v>-</v>
          </cell>
          <cell r="L390">
            <v>0</v>
          </cell>
          <cell r="M390" t="str">
            <v>-</v>
          </cell>
        </row>
        <row r="391">
          <cell r="A391">
            <v>1996</v>
          </cell>
          <cell r="B391" t="str">
            <v>SL</v>
          </cell>
          <cell r="C391" t="str">
            <v>-</v>
          </cell>
          <cell r="D391" t="str">
            <v>-</v>
          </cell>
          <cell r="E391" t="str">
            <v>ROD</v>
          </cell>
          <cell r="F391" t="str">
            <v>DNER</v>
          </cell>
          <cell r="G391" t="str">
            <v>Duplicação BR-101/SC - Lote 6</v>
          </cell>
          <cell r="H391">
            <v>3863900</v>
          </cell>
          <cell r="J391">
            <v>35339</v>
          </cell>
          <cell r="K391">
            <v>1</v>
          </cell>
          <cell r="L391">
            <v>1</v>
          </cell>
          <cell r="M391" t="str">
            <v>AG - 1º Lugar</v>
          </cell>
        </row>
        <row r="392">
          <cell r="A392">
            <v>1996</v>
          </cell>
          <cell r="B392" t="str">
            <v>SL</v>
          </cell>
          <cell r="C392" t="str">
            <v>-</v>
          </cell>
          <cell r="D392" t="str">
            <v>-</v>
          </cell>
          <cell r="E392" t="str">
            <v>SAN</v>
          </cell>
          <cell r="F392" t="str">
            <v>SANEPAR</v>
          </cell>
          <cell r="G392" t="str">
            <v>Barragem do Iraí</v>
          </cell>
          <cell r="H392">
            <v>3232000</v>
          </cell>
          <cell r="J392">
            <v>35400</v>
          </cell>
          <cell r="K392">
            <v>1</v>
          </cell>
          <cell r="L392">
            <v>1</v>
          </cell>
          <cell r="M392" t="str">
            <v>AG - 1º Lugar</v>
          </cell>
        </row>
        <row r="393">
          <cell r="A393">
            <v>1997</v>
          </cell>
          <cell r="B393" t="str">
            <v>NE</v>
          </cell>
          <cell r="C393" t="str">
            <v>RPol</v>
          </cell>
          <cell r="D393" t="str">
            <v>PUB</v>
          </cell>
          <cell r="E393" t="str">
            <v>ROD</v>
          </cell>
          <cell r="F393" t="str">
            <v>DERMA</v>
          </cell>
          <cell r="G393" t="str">
            <v>Rodovia Babilônia / Km 38 - Lote 3 - 33,78 km</v>
          </cell>
          <cell r="H393">
            <v>3409000</v>
          </cell>
          <cell r="J393">
            <v>35431</v>
          </cell>
          <cell r="K393" t="str">
            <v>-</v>
          </cell>
          <cell r="L393">
            <v>0</v>
          </cell>
          <cell r="M393" t="str">
            <v>-</v>
          </cell>
        </row>
        <row r="394">
          <cell r="A394">
            <v>1997</v>
          </cell>
          <cell r="B394" t="str">
            <v>NE</v>
          </cell>
          <cell r="C394" t="str">
            <v>RPol</v>
          </cell>
          <cell r="D394" t="str">
            <v>PUB</v>
          </cell>
          <cell r="E394" t="str">
            <v>ROD</v>
          </cell>
          <cell r="F394" t="str">
            <v>DERMA</v>
          </cell>
          <cell r="G394" t="str">
            <v>Rodovia Balsas / Km 38 - Lote 1 - 38 km</v>
          </cell>
          <cell r="H394">
            <v>3282000</v>
          </cell>
          <cell r="J394">
            <v>35431</v>
          </cell>
          <cell r="K394" t="str">
            <v>-</v>
          </cell>
          <cell r="L394">
            <v>0</v>
          </cell>
          <cell r="M394" t="str">
            <v>-</v>
          </cell>
        </row>
        <row r="395">
          <cell r="A395">
            <v>1997</v>
          </cell>
          <cell r="B395" t="str">
            <v>NE</v>
          </cell>
          <cell r="C395" t="str">
            <v>RPol</v>
          </cell>
          <cell r="D395" t="str">
            <v>PUB</v>
          </cell>
          <cell r="E395" t="str">
            <v>ROD</v>
          </cell>
          <cell r="F395" t="str">
            <v>DERMA</v>
          </cell>
          <cell r="G395" t="str">
            <v>Rodovia Km 33,78 km / Tasso Fragoso - Lote 4 - 33,78 km</v>
          </cell>
          <cell r="H395">
            <v>3533000</v>
          </cell>
          <cell r="J395">
            <v>35431</v>
          </cell>
          <cell r="K395" t="str">
            <v>-</v>
          </cell>
          <cell r="L395">
            <v>0</v>
          </cell>
          <cell r="M395" t="str">
            <v>-</v>
          </cell>
        </row>
        <row r="396">
          <cell r="A396">
            <v>1997</v>
          </cell>
          <cell r="B396" t="str">
            <v>NE</v>
          </cell>
          <cell r="C396" t="str">
            <v>RPol</v>
          </cell>
          <cell r="D396" t="str">
            <v>PUB</v>
          </cell>
          <cell r="E396" t="str">
            <v>ROD</v>
          </cell>
          <cell r="F396" t="str">
            <v>DERMA</v>
          </cell>
          <cell r="G396" t="str">
            <v>Rodovia Km 38 / Babilônia - Lote 2 - 38,44 km</v>
          </cell>
          <cell r="H396">
            <v>3611000</v>
          </cell>
          <cell r="J396">
            <v>35431</v>
          </cell>
          <cell r="K396" t="str">
            <v>-</v>
          </cell>
          <cell r="L396">
            <v>0</v>
          </cell>
          <cell r="M396" t="str">
            <v>-</v>
          </cell>
        </row>
        <row r="397">
          <cell r="A397">
            <v>1997</v>
          </cell>
          <cell r="B397" t="str">
            <v>NE</v>
          </cell>
          <cell r="C397" t="str">
            <v>RPol</v>
          </cell>
          <cell r="D397" t="str">
            <v>PUB</v>
          </cell>
          <cell r="E397" t="str">
            <v>ROD</v>
          </cell>
          <cell r="F397" t="str">
            <v>DERMA</v>
          </cell>
          <cell r="G397" t="str">
            <v>Rodovia MA-006 - Tasso Fragoso / Parnaíba</v>
          </cell>
          <cell r="H397">
            <v>7137000</v>
          </cell>
          <cell r="J397">
            <v>35462</v>
          </cell>
          <cell r="K397" t="str">
            <v>-</v>
          </cell>
          <cell r="L397">
            <v>0</v>
          </cell>
          <cell r="M397" t="str">
            <v>-</v>
          </cell>
        </row>
        <row r="398">
          <cell r="A398">
            <v>1997</v>
          </cell>
          <cell r="B398" t="str">
            <v>NE</v>
          </cell>
          <cell r="C398" t="str">
            <v>MAC</v>
          </cell>
          <cell r="D398" t="str">
            <v>SPB</v>
          </cell>
          <cell r="E398" t="str">
            <v>DIV</v>
          </cell>
          <cell r="F398" t="str">
            <v>FUNCEF</v>
          </cell>
          <cell r="G398" t="str">
            <v>Centro Empresarial Nações Unidas - Brasília</v>
          </cell>
          <cell r="H398">
            <v>14449000</v>
          </cell>
          <cell r="J398">
            <v>35490</v>
          </cell>
          <cell r="K398" t="str">
            <v>-</v>
          </cell>
          <cell r="L398">
            <v>0</v>
          </cell>
          <cell r="M398" t="str">
            <v>-</v>
          </cell>
        </row>
        <row r="399">
          <cell r="A399">
            <v>1997</v>
          </cell>
          <cell r="B399" t="str">
            <v>NE</v>
          </cell>
          <cell r="C399" t="str">
            <v>RPol</v>
          </cell>
          <cell r="D399" t="str">
            <v>PUB</v>
          </cell>
          <cell r="E399" t="str">
            <v>ROD</v>
          </cell>
          <cell r="F399" t="str">
            <v>DERMA</v>
          </cell>
          <cell r="G399" t="str">
            <v>BR-226 - Lote 1 - 118,4 km</v>
          </cell>
          <cell r="H399">
            <v>13027000</v>
          </cell>
          <cell r="J399">
            <v>35582</v>
          </cell>
          <cell r="K399" t="str">
            <v>-</v>
          </cell>
          <cell r="L399">
            <v>0</v>
          </cell>
          <cell r="M399" t="str">
            <v>-</v>
          </cell>
        </row>
        <row r="400">
          <cell r="A400">
            <v>1997</v>
          </cell>
          <cell r="B400" t="str">
            <v>NE</v>
          </cell>
          <cell r="C400" t="str">
            <v>RPol</v>
          </cell>
          <cell r="D400" t="str">
            <v>PUB</v>
          </cell>
          <cell r="E400" t="str">
            <v>ROD</v>
          </cell>
          <cell r="F400" t="str">
            <v>DERMA</v>
          </cell>
          <cell r="G400" t="str">
            <v>BR-226 - Lote 2 - 123,4 km</v>
          </cell>
          <cell r="H400">
            <v>16748000</v>
          </cell>
          <cell r="J400">
            <v>35582</v>
          </cell>
          <cell r="K400" t="str">
            <v>-</v>
          </cell>
          <cell r="L400">
            <v>0</v>
          </cell>
          <cell r="M400" t="str">
            <v>-</v>
          </cell>
        </row>
        <row r="401">
          <cell r="A401">
            <v>1997</v>
          </cell>
          <cell r="B401" t="str">
            <v>NE</v>
          </cell>
          <cell r="C401" t="str">
            <v>RPol</v>
          </cell>
          <cell r="D401" t="str">
            <v>PUB</v>
          </cell>
          <cell r="E401" t="str">
            <v>ROD</v>
          </cell>
          <cell r="F401" t="str">
            <v>DERMA</v>
          </cell>
          <cell r="G401" t="str">
            <v>Rodovia do Arroz</v>
          </cell>
          <cell r="H401">
            <v>9244000</v>
          </cell>
          <cell r="J401">
            <v>35612</v>
          </cell>
          <cell r="K401">
            <v>1</v>
          </cell>
          <cell r="L401">
            <v>1</v>
          </cell>
          <cell r="M401" t="str">
            <v>AG - 1º Lugar</v>
          </cell>
        </row>
        <row r="402">
          <cell r="A402">
            <v>1997</v>
          </cell>
          <cell r="B402" t="str">
            <v>NE</v>
          </cell>
          <cell r="C402" t="str">
            <v>RVal</v>
          </cell>
          <cell r="D402" t="str">
            <v>SPB</v>
          </cell>
          <cell r="E402" t="str">
            <v>SAN</v>
          </cell>
          <cell r="F402" t="str">
            <v>EMBASA</v>
          </cell>
          <cell r="G402" t="str">
            <v>Barragem de Santa Helena - Reversão do Rio Joanes II</v>
          </cell>
          <cell r="H402">
            <v>29280000</v>
          </cell>
          <cell r="J402">
            <v>35674</v>
          </cell>
          <cell r="K402" t="str">
            <v>-</v>
          </cell>
          <cell r="L402">
            <v>0</v>
          </cell>
          <cell r="M402" t="str">
            <v>-</v>
          </cell>
        </row>
        <row r="403">
          <cell r="A403">
            <v>1997</v>
          </cell>
          <cell r="B403" t="str">
            <v>NE</v>
          </cell>
          <cell r="C403" t="str">
            <v>-</v>
          </cell>
          <cell r="D403" t="str">
            <v>PET</v>
          </cell>
          <cell r="E403" t="str">
            <v>ENE</v>
          </cell>
          <cell r="F403" t="str">
            <v>Petrobrás</v>
          </cell>
          <cell r="G403" t="str">
            <v>GASALP - 212 km</v>
          </cell>
          <cell r="H403">
            <v>13005000</v>
          </cell>
          <cell r="J403">
            <v>35704</v>
          </cell>
          <cell r="K403" t="str">
            <v>-</v>
          </cell>
          <cell r="L403">
            <v>0</v>
          </cell>
          <cell r="M403" t="str">
            <v>-</v>
          </cell>
        </row>
        <row r="404">
          <cell r="A404">
            <v>1997</v>
          </cell>
          <cell r="B404" t="str">
            <v>NE</v>
          </cell>
          <cell r="C404" t="str">
            <v>MAC</v>
          </cell>
          <cell r="D404" t="str">
            <v>SPB</v>
          </cell>
          <cell r="E404" t="str">
            <v>AER</v>
          </cell>
          <cell r="F404" t="str">
            <v>INFRAERO</v>
          </cell>
          <cell r="G404" t="str">
            <v>Aeroporto de Salvador</v>
          </cell>
          <cell r="H404">
            <v>98918000</v>
          </cell>
          <cell r="J404">
            <v>35735</v>
          </cell>
          <cell r="K404" t="str">
            <v>-</v>
          </cell>
          <cell r="L404">
            <v>0</v>
          </cell>
          <cell r="M404" t="str">
            <v>Em julgamento</v>
          </cell>
        </row>
        <row r="405">
          <cell r="A405">
            <v>1997</v>
          </cell>
          <cell r="B405" t="str">
            <v>SE</v>
          </cell>
          <cell r="C405" t="str">
            <v>FF</v>
          </cell>
          <cell r="D405" t="str">
            <v>Comunicações</v>
          </cell>
          <cell r="E405" t="str">
            <v>IND</v>
          </cell>
          <cell r="F405" t="str">
            <v>GLOBO</v>
          </cell>
          <cell r="G405" t="str">
            <v>Parque Gráfico de "O Globo"</v>
          </cell>
          <cell r="H405">
            <v>8193000</v>
          </cell>
          <cell r="J405">
            <v>35431</v>
          </cell>
          <cell r="K405" t="str">
            <v>-</v>
          </cell>
          <cell r="L405">
            <v>0</v>
          </cell>
          <cell r="M405" t="str">
            <v>-</v>
          </cell>
        </row>
        <row r="406">
          <cell r="A406">
            <v>1997</v>
          </cell>
          <cell r="B406" t="str">
            <v>SE</v>
          </cell>
          <cell r="C406" t="str">
            <v>GM</v>
          </cell>
          <cell r="D406" t="str">
            <v>PUB</v>
          </cell>
          <cell r="E406" t="str">
            <v>SAN</v>
          </cell>
          <cell r="F406" t="str">
            <v>SUDECAP</v>
          </cell>
          <cell r="G406" t="str">
            <v xml:space="preserve">Recuperação da Galeria da Silva Lobo </v>
          </cell>
          <cell r="H406">
            <v>1305000</v>
          </cell>
          <cell r="J406">
            <v>35462</v>
          </cell>
          <cell r="K406">
            <v>1</v>
          </cell>
          <cell r="L406">
            <v>1</v>
          </cell>
          <cell r="M406" t="str">
            <v>AG - 1º Lugar</v>
          </cell>
        </row>
        <row r="407">
          <cell r="A407">
            <v>1997</v>
          </cell>
          <cell r="B407" t="str">
            <v>SE</v>
          </cell>
          <cell r="C407" t="str">
            <v>CV</v>
          </cell>
          <cell r="D407" t="str">
            <v>PUB</v>
          </cell>
          <cell r="E407" t="str">
            <v>ROD</v>
          </cell>
          <cell r="F407" t="str">
            <v>DER-MG</v>
          </cell>
          <cell r="G407" t="str">
            <v>Erosão BR-040</v>
          </cell>
          <cell r="H407">
            <v>553000</v>
          </cell>
          <cell r="J407">
            <v>35462</v>
          </cell>
          <cell r="K407">
            <v>1</v>
          </cell>
          <cell r="L407">
            <v>1</v>
          </cell>
          <cell r="M407" t="str">
            <v>AG - 1º Lugar</v>
          </cell>
        </row>
        <row r="408">
          <cell r="A408">
            <v>1997</v>
          </cell>
          <cell r="B408" t="str">
            <v>SE</v>
          </cell>
          <cell r="C408" t="str">
            <v>MAA</v>
          </cell>
          <cell r="D408" t="str">
            <v>PUB</v>
          </cell>
          <cell r="E408" t="str">
            <v>AGR</v>
          </cell>
          <cell r="F408" t="str">
            <v>SEPLAN - GO</v>
          </cell>
          <cell r="G408" t="str">
            <v>Projeto Luís Alves do Araguaia</v>
          </cell>
          <cell r="H408">
            <v>51138000</v>
          </cell>
          <cell r="J408">
            <v>35490</v>
          </cell>
          <cell r="K408" t="str">
            <v>-</v>
          </cell>
          <cell r="L408">
            <v>0</v>
          </cell>
          <cell r="M408" t="str">
            <v>-</v>
          </cell>
        </row>
        <row r="409">
          <cell r="A409">
            <v>1997</v>
          </cell>
          <cell r="B409" t="str">
            <v>SE</v>
          </cell>
          <cell r="C409" t="str">
            <v>-</v>
          </cell>
          <cell r="D409" t="str">
            <v>Serviços Diversos</v>
          </cell>
          <cell r="E409" t="str">
            <v>HAB</v>
          </cell>
          <cell r="F409" t="str">
            <v>AGEM</v>
          </cell>
          <cell r="G409" t="str">
            <v xml:space="preserve">Ilhas Perynas </v>
          </cell>
          <cell r="H409">
            <v>21472000</v>
          </cell>
          <cell r="J409">
            <v>35490</v>
          </cell>
          <cell r="K409" t="str">
            <v>-</v>
          </cell>
          <cell r="L409">
            <v>0</v>
          </cell>
          <cell r="M409" t="str">
            <v>Orçamento Básico</v>
          </cell>
        </row>
        <row r="410">
          <cell r="A410">
            <v>1997</v>
          </cell>
          <cell r="B410" t="str">
            <v>SE</v>
          </cell>
          <cell r="C410" t="str">
            <v>CV</v>
          </cell>
          <cell r="D410" t="str">
            <v>SPB</v>
          </cell>
          <cell r="E410" t="str">
            <v>DIV</v>
          </cell>
          <cell r="F410" t="str">
            <v>P. M. Contagem</v>
          </cell>
          <cell r="G410" t="str">
            <v>Coleta de Lixo de Contagem</v>
          </cell>
          <cell r="H410">
            <v>8897000</v>
          </cell>
          <cell r="J410">
            <v>35521</v>
          </cell>
          <cell r="K410">
            <v>1</v>
          </cell>
          <cell r="L410">
            <v>1</v>
          </cell>
          <cell r="M410" t="str">
            <v>AG - 1º Lugar</v>
          </cell>
        </row>
        <row r="411">
          <cell r="A411">
            <v>1997</v>
          </cell>
          <cell r="B411" t="str">
            <v>SE</v>
          </cell>
          <cell r="C411" t="str">
            <v>FF</v>
          </cell>
          <cell r="D411" t="str">
            <v>Material de Construção</v>
          </cell>
          <cell r="E411" t="str">
            <v>IND</v>
          </cell>
          <cell r="F411" t="str">
            <v>CIMINAS</v>
          </cell>
          <cell r="G411" t="str">
            <v>Ampliação da Fábrica de Cimento da Ciminas</v>
          </cell>
          <cell r="H411">
            <v>4000000</v>
          </cell>
          <cell r="J411">
            <v>35521</v>
          </cell>
          <cell r="K411" t="str">
            <v>-</v>
          </cell>
          <cell r="L411">
            <v>0</v>
          </cell>
          <cell r="M411" t="str">
            <v>-</v>
          </cell>
        </row>
        <row r="412">
          <cell r="A412">
            <v>1997</v>
          </cell>
          <cell r="B412" t="str">
            <v>SE</v>
          </cell>
          <cell r="C412" t="str">
            <v>FF</v>
          </cell>
          <cell r="D412" t="str">
            <v>Serviços Diversos</v>
          </cell>
          <cell r="E412" t="str">
            <v>EDU</v>
          </cell>
          <cell r="F412" t="str">
            <v>UBEE</v>
          </cell>
          <cell r="G412" t="str">
            <v>Ampliação do Colégio Marista</v>
          </cell>
          <cell r="H412">
            <v>2449000</v>
          </cell>
          <cell r="J412">
            <v>35521</v>
          </cell>
          <cell r="K412" t="str">
            <v>-</v>
          </cell>
          <cell r="L412">
            <v>0</v>
          </cell>
          <cell r="M412" t="str">
            <v>-</v>
          </cell>
        </row>
        <row r="413">
          <cell r="A413">
            <v>1997</v>
          </cell>
          <cell r="B413" t="str">
            <v>SE</v>
          </cell>
          <cell r="C413" t="str">
            <v>CV</v>
          </cell>
          <cell r="D413" t="str">
            <v>SPB</v>
          </cell>
          <cell r="E413" t="str">
            <v>TRMA</v>
          </cell>
          <cell r="F413" t="str">
            <v>CBTU</v>
          </cell>
          <cell r="G413" t="str">
            <v>Metrô de Belo Horizonte - Lote 3</v>
          </cell>
          <cell r="H413">
            <v>9572000</v>
          </cell>
          <cell r="J413">
            <v>35551</v>
          </cell>
          <cell r="K413" t="str">
            <v>-</v>
          </cell>
          <cell r="L413">
            <v>0</v>
          </cell>
          <cell r="M413" t="str">
            <v>Cobertura</v>
          </cell>
        </row>
        <row r="414">
          <cell r="A414">
            <v>1997</v>
          </cell>
          <cell r="B414" t="str">
            <v>SE</v>
          </cell>
          <cell r="C414" t="str">
            <v>CV</v>
          </cell>
          <cell r="D414" t="str">
            <v>SPB</v>
          </cell>
          <cell r="E414" t="str">
            <v>TRMA</v>
          </cell>
          <cell r="F414" t="str">
            <v>CBTU</v>
          </cell>
          <cell r="G414" t="str">
            <v>Metrô de Belo Horizonte - Lote 2</v>
          </cell>
          <cell r="H414">
            <v>6569000</v>
          </cell>
          <cell r="J414">
            <v>35551</v>
          </cell>
          <cell r="K414">
            <v>1</v>
          </cell>
          <cell r="L414">
            <v>1</v>
          </cell>
          <cell r="M414" t="str">
            <v>AG / CCCC - 1º Lugar</v>
          </cell>
        </row>
        <row r="415">
          <cell r="A415">
            <v>1997</v>
          </cell>
          <cell r="B415" t="str">
            <v>SE</v>
          </cell>
          <cell r="C415" t="str">
            <v>CV</v>
          </cell>
          <cell r="D415" t="str">
            <v>SPB</v>
          </cell>
          <cell r="E415" t="str">
            <v>TRMA</v>
          </cell>
          <cell r="F415" t="str">
            <v>CBTU</v>
          </cell>
          <cell r="G415" t="str">
            <v>Metrô de Belo Horizonte - Lote 4</v>
          </cell>
          <cell r="H415">
            <v>9990000</v>
          </cell>
          <cell r="J415">
            <v>35551</v>
          </cell>
          <cell r="K415" t="str">
            <v>-</v>
          </cell>
          <cell r="L415">
            <v>0</v>
          </cell>
          <cell r="M415" t="str">
            <v>Cobertura</v>
          </cell>
        </row>
        <row r="416">
          <cell r="A416">
            <v>1997</v>
          </cell>
          <cell r="B416" t="str">
            <v>SE</v>
          </cell>
          <cell r="C416" t="str">
            <v>FF</v>
          </cell>
          <cell r="D416" t="str">
            <v>SID</v>
          </cell>
          <cell r="E416" t="str">
            <v>MIN</v>
          </cell>
          <cell r="F416" t="str">
            <v>C. S. de Tubarão</v>
          </cell>
          <cell r="G416" t="str">
            <v>Laminação de Tiras à Frio</v>
          </cell>
          <cell r="H416">
            <v>69638000</v>
          </cell>
          <cell r="J416">
            <v>35551</v>
          </cell>
          <cell r="K416" t="str">
            <v>-</v>
          </cell>
          <cell r="L416">
            <v>0</v>
          </cell>
          <cell r="M416" t="str">
            <v>-</v>
          </cell>
        </row>
        <row r="417">
          <cell r="A417">
            <v>1997</v>
          </cell>
          <cell r="B417" t="str">
            <v>SE</v>
          </cell>
          <cell r="C417" t="str">
            <v>CV</v>
          </cell>
          <cell r="D417" t="str">
            <v>SPB</v>
          </cell>
          <cell r="E417" t="str">
            <v>TRMA</v>
          </cell>
          <cell r="F417" t="str">
            <v>CBTU</v>
          </cell>
          <cell r="G417" t="str">
            <v>Metrô de Belo Horizonte - Lote 1</v>
          </cell>
          <cell r="H417">
            <v>14949000</v>
          </cell>
          <cell r="J417">
            <v>35551</v>
          </cell>
          <cell r="K417" t="str">
            <v>-</v>
          </cell>
          <cell r="L417">
            <v>0</v>
          </cell>
          <cell r="M417" t="str">
            <v>Cobertura</v>
          </cell>
        </row>
        <row r="418">
          <cell r="A418">
            <v>1997</v>
          </cell>
          <cell r="B418" t="str">
            <v>SE</v>
          </cell>
          <cell r="C418" t="str">
            <v>-</v>
          </cell>
          <cell r="D418" t="str">
            <v>PET</v>
          </cell>
          <cell r="E418" t="str">
            <v>ENE</v>
          </cell>
          <cell r="F418" t="str">
            <v>Petrobrás</v>
          </cell>
          <cell r="G418" t="str">
            <v>Gasoduto de 376,7 km</v>
          </cell>
          <cell r="H418">
            <v>19583000</v>
          </cell>
          <cell r="J418">
            <v>35582</v>
          </cell>
          <cell r="K418" t="str">
            <v>-</v>
          </cell>
          <cell r="L418">
            <v>0</v>
          </cell>
          <cell r="M418" t="str">
            <v>-</v>
          </cell>
        </row>
        <row r="419">
          <cell r="A419">
            <v>1997</v>
          </cell>
          <cell r="B419" t="str">
            <v>SE</v>
          </cell>
          <cell r="C419" t="str">
            <v>GM</v>
          </cell>
          <cell r="D419" t="str">
            <v>MIN</v>
          </cell>
          <cell r="E419" t="str">
            <v>MIN</v>
          </cell>
          <cell r="F419" t="str">
            <v>Ferteco</v>
          </cell>
          <cell r="G419" t="str">
            <v>Terraplenagem do Pátio de Estocagem de Minério</v>
          </cell>
          <cell r="H419">
            <v>4464000</v>
          </cell>
          <cell r="J419">
            <v>35582</v>
          </cell>
          <cell r="K419" t="str">
            <v>-</v>
          </cell>
          <cell r="L419">
            <v>0</v>
          </cell>
          <cell r="M419" t="str">
            <v>-</v>
          </cell>
        </row>
        <row r="420">
          <cell r="A420">
            <v>1997</v>
          </cell>
          <cell r="B420" t="str">
            <v>SE</v>
          </cell>
          <cell r="C420" t="str">
            <v>MAA</v>
          </cell>
          <cell r="D420" t="str">
            <v>PUB</v>
          </cell>
          <cell r="E420" t="str">
            <v>ROD</v>
          </cell>
          <cell r="F420" t="str">
            <v>DERGO</v>
          </cell>
          <cell r="G420" t="str">
            <v>Rodovia Posse - Guarani</v>
          </cell>
          <cell r="H420">
            <v>4425000</v>
          </cell>
          <cell r="J420">
            <v>35643</v>
          </cell>
          <cell r="K420">
            <v>1</v>
          </cell>
          <cell r="L420">
            <v>1</v>
          </cell>
          <cell r="M420" t="str">
            <v>AG - 1º Lugar</v>
          </cell>
        </row>
        <row r="421">
          <cell r="A421">
            <v>1997</v>
          </cell>
          <cell r="B421" t="str">
            <v>SE</v>
          </cell>
          <cell r="C421" t="str">
            <v>GM</v>
          </cell>
          <cell r="D421" t="str">
            <v>MIN</v>
          </cell>
          <cell r="E421" t="str">
            <v>MIN</v>
          </cell>
          <cell r="F421" t="str">
            <v>Ferteco</v>
          </cell>
          <cell r="G421" t="str">
            <v>Terraplenagem do Pátio de Estocagem de Minério</v>
          </cell>
          <cell r="H421">
            <v>1790000</v>
          </cell>
          <cell r="J421">
            <v>35643</v>
          </cell>
          <cell r="K421" t="str">
            <v>-</v>
          </cell>
          <cell r="L421">
            <v>0</v>
          </cell>
          <cell r="M421" t="str">
            <v>-</v>
          </cell>
        </row>
        <row r="422">
          <cell r="A422">
            <v>1997</v>
          </cell>
          <cell r="B422" t="str">
            <v>SE</v>
          </cell>
          <cell r="C422" t="str">
            <v>FF</v>
          </cell>
          <cell r="D422" t="str">
            <v>SID</v>
          </cell>
          <cell r="E422" t="str">
            <v>MIN</v>
          </cell>
          <cell r="F422" t="str">
            <v>Danieli</v>
          </cell>
          <cell r="G422" t="str">
            <v>Laminação de Tiras à Frio</v>
          </cell>
          <cell r="H422">
            <v>40115000</v>
          </cell>
          <cell r="J422">
            <v>35643</v>
          </cell>
          <cell r="K422" t="str">
            <v>-</v>
          </cell>
          <cell r="L422">
            <v>0</v>
          </cell>
          <cell r="M422" t="str">
            <v>-</v>
          </cell>
        </row>
        <row r="423">
          <cell r="A423">
            <v>1997</v>
          </cell>
          <cell r="B423" t="str">
            <v>SE</v>
          </cell>
          <cell r="C423" t="str">
            <v>LC</v>
          </cell>
          <cell r="D423" t="str">
            <v>PUB</v>
          </cell>
          <cell r="E423" t="str">
            <v>ROD</v>
          </cell>
          <cell r="F423" t="str">
            <v>SETO</v>
          </cell>
          <cell r="G423" t="str">
            <v>Rodovia Paranã / Príncipe</v>
          </cell>
          <cell r="H423">
            <v>19235000</v>
          </cell>
          <cell r="J423">
            <v>35674</v>
          </cell>
          <cell r="K423" t="str">
            <v>-</v>
          </cell>
          <cell r="L423">
            <v>0</v>
          </cell>
          <cell r="M423" t="str">
            <v>-</v>
          </cell>
        </row>
        <row r="424">
          <cell r="A424">
            <v>1997</v>
          </cell>
          <cell r="B424" t="str">
            <v>SE</v>
          </cell>
          <cell r="C424" t="str">
            <v>MAA</v>
          </cell>
          <cell r="D424" t="str">
            <v>PUB</v>
          </cell>
          <cell r="E424" t="str">
            <v>ROD</v>
          </cell>
          <cell r="F424" t="str">
            <v>DERGO</v>
          </cell>
          <cell r="G424" t="str">
            <v>Rodovia Iporá / Piranhas</v>
          </cell>
          <cell r="H424">
            <v>4610000</v>
          </cell>
          <cell r="J424">
            <v>35674</v>
          </cell>
          <cell r="K424" t="str">
            <v>-</v>
          </cell>
          <cell r="L424">
            <v>0</v>
          </cell>
          <cell r="M424" t="str">
            <v>-</v>
          </cell>
        </row>
        <row r="425">
          <cell r="A425">
            <v>1997</v>
          </cell>
          <cell r="B425" t="str">
            <v>SE</v>
          </cell>
          <cell r="C425" t="str">
            <v>CV</v>
          </cell>
          <cell r="D425" t="str">
            <v>PUB</v>
          </cell>
          <cell r="E425" t="str">
            <v>ROD</v>
          </cell>
          <cell r="F425" t="str">
            <v>DER-MG</v>
          </cell>
          <cell r="G425" t="str">
            <v>BR-354 - Lavras / Luminárias</v>
          </cell>
          <cell r="H425">
            <v>4006000</v>
          </cell>
          <cell r="J425">
            <v>35704</v>
          </cell>
          <cell r="K425">
            <v>0</v>
          </cell>
          <cell r="L425">
            <v>0</v>
          </cell>
          <cell r="M425" t="str">
            <v>AG eliminada</v>
          </cell>
        </row>
        <row r="426">
          <cell r="A426">
            <v>1997</v>
          </cell>
          <cell r="B426" t="str">
            <v>SE</v>
          </cell>
          <cell r="C426" t="str">
            <v>MAA</v>
          </cell>
          <cell r="D426" t="str">
            <v>PUB</v>
          </cell>
          <cell r="E426" t="str">
            <v>ROD</v>
          </cell>
          <cell r="F426" t="str">
            <v>DNER</v>
          </cell>
          <cell r="G426" t="str">
            <v>Rodovia BR-060 - GO - 43,8 km</v>
          </cell>
          <cell r="H426">
            <v>25767000</v>
          </cell>
          <cell r="J426">
            <v>35735</v>
          </cell>
          <cell r="K426" t="str">
            <v>-</v>
          </cell>
          <cell r="L426">
            <v>0</v>
          </cell>
          <cell r="M426" t="str">
            <v>-</v>
          </cell>
        </row>
        <row r="427">
          <cell r="A427">
            <v>1997</v>
          </cell>
          <cell r="B427" t="str">
            <v>SE</v>
          </cell>
          <cell r="C427" t="str">
            <v>FF</v>
          </cell>
          <cell r="D427" t="str">
            <v>SID</v>
          </cell>
          <cell r="E427" t="str">
            <v>IND</v>
          </cell>
          <cell r="F427" t="str">
            <v>C. S. de Tubarão</v>
          </cell>
          <cell r="G427" t="str">
            <v>Laminação de Tiras à Quente</v>
          </cell>
          <cell r="H427">
            <v>52067000</v>
          </cell>
          <cell r="J427">
            <v>35735</v>
          </cell>
          <cell r="K427" t="str">
            <v>-</v>
          </cell>
          <cell r="L427">
            <v>0</v>
          </cell>
          <cell r="M427" t="str">
            <v>-</v>
          </cell>
        </row>
        <row r="428">
          <cell r="A428">
            <v>1997</v>
          </cell>
          <cell r="B428" t="str">
            <v>SL</v>
          </cell>
          <cell r="C428" t="str">
            <v>VAL</v>
          </cell>
          <cell r="D428" t="str">
            <v>SPB</v>
          </cell>
          <cell r="E428" t="str">
            <v>DIV</v>
          </cell>
          <cell r="F428" t="str">
            <v>ECT</v>
          </cell>
          <cell r="G428" t="str">
            <v>Complexo Operacional dos Correios de POA</v>
          </cell>
          <cell r="H428">
            <v>12488000</v>
          </cell>
          <cell r="J428">
            <v>35462</v>
          </cell>
          <cell r="K428" t="str">
            <v>-</v>
          </cell>
          <cell r="L428">
            <v>0</v>
          </cell>
          <cell r="M428" t="str">
            <v>-</v>
          </cell>
        </row>
        <row r="429">
          <cell r="A429">
            <v>1997</v>
          </cell>
          <cell r="B429" t="str">
            <v>SL</v>
          </cell>
          <cell r="C429" t="str">
            <v>VAL</v>
          </cell>
          <cell r="D429" t="str">
            <v>PUB</v>
          </cell>
          <cell r="E429" t="str">
            <v>IND</v>
          </cell>
          <cell r="F429" t="str">
            <v>AUDI</v>
          </cell>
          <cell r="G429" t="str">
            <v>Terraplenagem da Fábrica da AUDI</v>
          </cell>
          <cell r="H429">
            <v>16237000</v>
          </cell>
          <cell r="J429">
            <v>35490</v>
          </cell>
          <cell r="K429" t="str">
            <v>-</v>
          </cell>
          <cell r="L429">
            <v>0</v>
          </cell>
          <cell r="M429" t="str">
            <v>-</v>
          </cell>
        </row>
        <row r="430">
          <cell r="A430">
            <v>1997</v>
          </cell>
          <cell r="B430" t="str">
            <v>SL</v>
          </cell>
          <cell r="C430" t="str">
            <v>VAL</v>
          </cell>
          <cell r="D430" t="str">
            <v>PUB</v>
          </cell>
          <cell r="E430" t="str">
            <v>IND</v>
          </cell>
          <cell r="F430" t="str">
            <v>RENAULT</v>
          </cell>
          <cell r="G430" t="str">
            <v>Fábrica da Renault no Paraná</v>
          </cell>
          <cell r="H430">
            <v>10058000</v>
          </cell>
          <cell r="J430">
            <v>35490</v>
          </cell>
          <cell r="K430" t="str">
            <v>-</v>
          </cell>
          <cell r="L430">
            <v>0</v>
          </cell>
          <cell r="M430" t="str">
            <v>-</v>
          </cell>
        </row>
        <row r="431">
          <cell r="A431">
            <v>1997</v>
          </cell>
          <cell r="B431" t="str">
            <v>SL</v>
          </cell>
          <cell r="C431" t="str">
            <v>RP</v>
          </cell>
          <cell r="D431" t="str">
            <v>SPB</v>
          </cell>
          <cell r="E431" t="str">
            <v>SAN</v>
          </cell>
          <cell r="F431" t="str">
            <v>CORSAN</v>
          </cell>
          <cell r="G431" t="str">
            <v>Barragem do Lago Dourado</v>
          </cell>
          <cell r="H431">
            <v>4490000</v>
          </cell>
          <cell r="J431">
            <v>35521</v>
          </cell>
          <cell r="K431">
            <v>1</v>
          </cell>
          <cell r="L431">
            <v>1</v>
          </cell>
          <cell r="M431" t="str">
            <v>AG - 1º Lugar</v>
          </cell>
        </row>
        <row r="432">
          <cell r="A432">
            <v>1997</v>
          </cell>
          <cell r="B432" t="str">
            <v>SL</v>
          </cell>
          <cell r="C432" t="str">
            <v>RP</v>
          </cell>
          <cell r="D432" t="str">
            <v>PUB</v>
          </cell>
          <cell r="E432" t="str">
            <v>ROD</v>
          </cell>
          <cell r="F432" t="str">
            <v>DAER</v>
          </cell>
          <cell r="G432" t="str">
            <v>Terraplenagem da Fábrica da Brahma - Viamão</v>
          </cell>
          <cell r="H432">
            <v>2916000</v>
          </cell>
          <cell r="J432">
            <v>35551</v>
          </cell>
          <cell r="K432">
            <v>1</v>
          </cell>
          <cell r="L432">
            <v>1</v>
          </cell>
          <cell r="M432" t="str">
            <v>AG - 1º Lugar</v>
          </cell>
        </row>
        <row r="433">
          <cell r="A433">
            <v>1997</v>
          </cell>
          <cell r="B433" t="str">
            <v>SL</v>
          </cell>
          <cell r="C433" t="str">
            <v>RP</v>
          </cell>
          <cell r="D433" t="str">
            <v>PUB</v>
          </cell>
          <cell r="E433" t="str">
            <v>ROD</v>
          </cell>
          <cell r="F433" t="str">
            <v>DAER</v>
          </cell>
          <cell r="G433" t="str">
            <v>Terraplenagem da Fábrica da GM</v>
          </cell>
          <cell r="H433">
            <v>24748000</v>
          </cell>
          <cell r="J433">
            <v>35551</v>
          </cell>
          <cell r="K433" t="str">
            <v>-</v>
          </cell>
          <cell r="L433">
            <v>0</v>
          </cell>
          <cell r="M433" t="str">
            <v>-</v>
          </cell>
        </row>
        <row r="434">
          <cell r="A434">
            <v>1997</v>
          </cell>
          <cell r="B434" t="str">
            <v>SL</v>
          </cell>
          <cell r="C434" t="str">
            <v>VAL</v>
          </cell>
          <cell r="D434" t="str">
            <v>Serviços Diversos</v>
          </cell>
          <cell r="E434" t="str">
            <v>NAV</v>
          </cell>
          <cell r="F434" t="str">
            <v>TPPF S.A.</v>
          </cell>
          <cell r="G434" t="str">
            <v>Terminal Portuário Ponta do Félix</v>
          </cell>
          <cell r="H434">
            <v>4215000</v>
          </cell>
          <cell r="J434">
            <v>35582</v>
          </cell>
          <cell r="K434">
            <v>1</v>
          </cell>
          <cell r="L434">
            <v>1</v>
          </cell>
          <cell r="M434" t="str">
            <v>AG - 1º Lugar</v>
          </cell>
        </row>
        <row r="435">
          <cell r="A435">
            <v>1997</v>
          </cell>
          <cell r="B435" t="str">
            <v>SL</v>
          </cell>
          <cell r="C435" t="str">
            <v>VAL</v>
          </cell>
          <cell r="D435" t="str">
            <v>SPB</v>
          </cell>
          <cell r="E435" t="str">
            <v>ROD</v>
          </cell>
          <cell r="F435" t="str">
            <v>Rodonorte SA</v>
          </cell>
          <cell r="G435" t="str">
            <v>Anel Rodoviário do Paraná</v>
          </cell>
          <cell r="H435">
            <v>16068000</v>
          </cell>
          <cell r="J435">
            <v>35612</v>
          </cell>
          <cell r="K435">
            <v>1</v>
          </cell>
          <cell r="L435">
            <v>1</v>
          </cell>
          <cell r="M435" t="str">
            <v>AG - 1º Lugar</v>
          </cell>
        </row>
        <row r="436">
          <cell r="A436">
            <v>1997</v>
          </cell>
          <cell r="B436" t="str">
            <v>SL</v>
          </cell>
          <cell r="C436" t="str">
            <v>RP</v>
          </cell>
          <cell r="D436" t="str">
            <v>PUB</v>
          </cell>
          <cell r="E436" t="str">
            <v>ROD</v>
          </cell>
          <cell r="F436" t="str">
            <v>DAER</v>
          </cell>
          <cell r="G436" t="str">
            <v>RS-168 - Roque Gonzalez / São Paulo das Missões</v>
          </cell>
          <cell r="H436">
            <v>4287000</v>
          </cell>
          <cell r="J436">
            <v>35643</v>
          </cell>
          <cell r="K436" t="str">
            <v>-</v>
          </cell>
          <cell r="L436" t="str">
            <v>-</v>
          </cell>
          <cell r="M436" t="str">
            <v>-</v>
          </cell>
        </row>
        <row r="437">
          <cell r="A437">
            <v>1997</v>
          </cell>
          <cell r="B437" t="str">
            <v>SL</v>
          </cell>
          <cell r="C437" t="str">
            <v>VAL</v>
          </cell>
          <cell r="D437" t="str">
            <v>PUB</v>
          </cell>
          <cell r="E437" t="str">
            <v>SAN</v>
          </cell>
          <cell r="F437" t="str">
            <v>SUDERHSA</v>
          </cell>
          <cell r="G437" t="str">
            <v>Controle de Cheias do Alto do Iguaçu</v>
          </cell>
          <cell r="H437">
            <v>11110000</v>
          </cell>
          <cell r="J437">
            <v>35704</v>
          </cell>
          <cell r="K437" t="str">
            <v>-</v>
          </cell>
          <cell r="L437" t="str">
            <v>-</v>
          </cell>
          <cell r="M437" t="str">
            <v>-</v>
          </cell>
        </row>
        <row r="438">
          <cell r="A438">
            <v>1997</v>
          </cell>
          <cell r="B438" t="str">
            <v>SL</v>
          </cell>
          <cell r="C438" t="str">
            <v>ZU</v>
          </cell>
          <cell r="D438" t="str">
            <v>SPB</v>
          </cell>
          <cell r="E438" t="str">
            <v>SAN</v>
          </cell>
          <cell r="F438" t="str">
            <v>CASAN</v>
          </cell>
          <cell r="G438" t="str">
            <v>Saneamento do Sistema de Esgoto de Chapecó - SC</v>
          </cell>
          <cell r="H438">
            <v>29537000</v>
          </cell>
          <cell r="J438">
            <v>35704</v>
          </cell>
          <cell r="K438" t="str">
            <v>-</v>
          </cell>
          <cell r="L438" t="str">
            <v>-</v>
          </cell>
          <cell r="M438" t="str">
            <v>-</v>
          </cell>
        </row>
        <row r="439">
          <cell r="A439">
            <v>1998</v>
          </cell>
          <cell r="B439" t="str">
            <v>NE</v>
          </cell>
          <cell r="C439" t="str">
            <v>MAC</v>
          </cell>
          <cell r="D439" t="str">
            <v>SPB</v>
          </cell>
          <cell r="E439" t="str">
            <v>TRMA</v>
          </cell>
          <cell r="F439" t="str">
            <v>CBTU</v>
          </cell>
          <cell r="G439" t="str">
            <v>Metrô de Recife - Lote 6</v>
          </cell>
          <cell r="H439">
            <v>12283000</v>
          </cell>
          <cell r="J439">
            <v>35796</v>
          </cell>
          <cell r="K439" t="str">
            <v>-</v>
          </cell>
          <cell r="L439">
            <v>0</v>
          </cell>
          <cell r="M439" t="str">
            <v>-</v>
          </cell>
        </row>
        <row r="440">
          <cell r="A440">
            <v>1998</v>
          </cell>
          <cell r="B440" t="str">
            <v>NE</v>
          </cell>
          <cell r="C440" t="str">
            <v>MAC</v>
          </cell>
          <cell r="D440" t="str">
            <v>SPB</v>
          </cell>
          <cell r="E440" t="str">
            <v>TRMA</v>
          </cell>
          <cell r="F440" t="str">
            <v>CBTU</v>
          </cell>
          <cell r="G440" t="str">
            <v>Metrô de Recife - Lote 3</v>
          </cell>
          <cell r="H440">
            <v>5500000</v>
          </cell>
          <cell r="I440">
            <v>1</v>
          </cell>
          <cell r="J440">
            <v>35796</v>
          </cell>
          <cell r="K440">
            <v>1</v>
          </cell>
          <cell r="L440">
            <v>1</v>
          </cell>
          <cell r="M440" t="str">
            <v>AG - 1º Lugar</v>
          </cell>
        </row>
        <row r="441">
          <cell r="A441">
            <v>1998</v>
          </cell>
          <cell r="B441" t="str">
            <v>NE</v>
          </cell>
          <cell r="C441" t="str">
            <v>MAC</v>
          </cell>
          <cell r="D441" t="str">
            <v>SPB</v>
          </cell>
          <cell r="E441" t="str">
            <v>TRMA</v>
          </cell>
          <cell r="F441" t="str">
            <v>CBTU</v>
          </cell>
          <cell r="G441" t="str">
            <v>Metrô de Recife - Lote 1</v>
          </cell>
          <cell r="H441">
            <v>19679000</v>
          </cell>
          <cell r="J441">
            <v>35796</v>
          </cell>
          <cell r="K441" t="str">
            <v>-</v>
          </cell>
          <cell r="L441" t="str">
            <v>-</v>
          </cell>
          <cell r="M441" t="str">
            <v>-</v>
          </cell>
        </row>
        <row r="442">
          <cell r="A442">
            <v>1998</v>
          </cell>
          <cell r="B442" t="str">
            <v>NE</v>
          </cell>
          <cell r="C442" t="str">
            <v>MAC</v>
          </cell>
          <cell r="D442" t="str">
            <v>SPB</v>
          </cell>
          <cell r="E442" t="str">
            <v>TRMA</v>
          </cell>
          <cell r="F442" t="str">
            <v>CBTU</v>
          </cell>
          <cell r="G442" t="str">
            <v>Metrô de Recife - Lote 4</v>
          </cell>
          <cell r="H442">
            <v>17576000</v>
          </cell>
          <cell r="J442">
            <v>35796</v>
          </cell>
          <cell r="K442" t="str">
            <v>-</v>
          </cell>
          <cell r="L442" t="str">
            <v>-</v>
          </cell>
          <cell r="M442" t="str">
            <v>-</v>
          </cell>
        </row>
        <row r="443">
          <cell r="A443">
            <v>1998</v>
          </cell>
          <cell r="B443" t="str">
            <v>NE</v>
          </cell>
          <cell r="C443" t="str">
            <v>SL</v>
          </cell>
          <cell r="D443" t="str">
            <v>SPB</v>
          </cell>
          <cell r="E443" t="str">
            <v>AER</v>
          </cell>
          <cell r="F443" t="str">
            <v>INFRAERO</v>
          </cell>
          <cell r="G443" t="str">
            <v>Aeroporto de Brasília</v>
          </cell>
          <cell r="H443">
            <v>96880000</v>
          </cell>
          <cell r="I443">
            <v>1</v>
          </cell>
          <cell r="J443">
            <v>35796</v>
          </cell>
          <cell r="K443" t="str">
            <v>-</v>
          </cell>
          <cell r="L443" t="str">
            <v>-</v>
          </cell>
          <cell r="M443" t="str">
            <v>-</v>
          </cell>
        </row>
        <row r="444">
          <cell r="A444">
            <v>1998</v>
          </cell>
          <cell r="B444" t="str">
            <v>NE</v>
          </cell>
          <cell r="C444" t="str">
            <v>MAC</v>
          </cell>
          <cell r="D444" t="str">
            <v>SPB</v>
          </cell>
          <cell r="E444" t="str">
            <v>TRMA</v>
          </cell>
          <cell r="F444" t="str">
            <v>CBTU</v>
          </cell>
          <cell r="G444" t="str">
            <v>Metrô de Recife - Lote 2</v>
          </cell>
          <cell r="H444">
            <v>12328000</v>
          </cell>
          <cell r="J444">
            <v>35796</v>
          </cell>
          <cell r="K444" t="str">
            <v>-</v>
          </cell>
          <cell r="L444" t="str">
            <v>-</v>
          </cell>
          <cell r="M444" t="str">
            <v>-</v>
          </cell>
        </row>
        <row r="445">
          <cell r="A445">
            <v>1998</v>
          </cell>
          <cell r="B445" t="str">
            <v>NE</v>
          </cell>
          <cell r="C445" t="str">
            <v>RPol</v>
          </cell>
          <cell r="D445" t="str">
            <v>PUB</v>
          </cell>
          <cell r="E445" t="str">
            <v>ROD</v>
          </cell>
          <cell r="F445" t="str">
            <v>DNER</v>
          </cell>
          <cell r="G445" t="str">
            <v>Rodovia MA-101 - Santa Helena / Nunes Freire</v>
          </cell>
          <cell r="H445">
            <v>10646000</v>
          </cell>
          <cell r="I445">
            <v>1</v>
          </cell>
          <cell r="J445">
            <v>35855</v>
          </cell>
          <cell r="K445" t="str">
            <v>-</v>
          </cell>
          <cell r="L445" t="str">
            <v>-</v>
          </cell>
          <cell r="M445" t="str">
            <v>-</v>
          </cell>
        </row>
        <row r="446">
          <cell r="A446">
            <v>1998</v>
          </cell>
          <cell r="B446" t="str">
            <v>NE</v>
          </cell>
          <cell r="C446" t="str">
            <v>COL</v>
          </cell>
          <cell r="D446" t="str">
            <v>PUB</v>
          </cell>
          <cell r="E446" t="str">
            <v>AGR</v>
          </cell>
          <cell r="F446" t="str">
            <v>CODEVASF</v>
          </cell>
          <cell r="G446" t="str">
            <v>Projeto Salitre</v>
          </cell>
          <cell r="H446">
            <v>26467000</v>
          </cell>
          <cell r="J446">
            <v>35855</v>
          </cell>
          <cell r="K446" t="str">
            <v>-</v>
          </cell>
          <cell r="L446" t="str">
            <v>-</v>
          </cell>
          <cell r="M446" t="str">
            <v>-</v>
          </cell>
        </row>
        <row r="447">
          <cell r="A447">
            <v>1998</v>
          </cell>
          <cell r="B447" t="str">
            <v>NE</v>
          </cell>
          <cell r="C447" t="str">
            <v>COL</v>
          </cell>
          <cell r="D447" t="str">
            <v>PUB</v>
          </cell>
          <cell r="E447" t="str">
            <v>AGR</v>
          </cell>
          <cell r="F447" t="str">
            <v>CODEVASF</v>
          </cell>
          <cell r="G447" t="str">
            <v>Projeto Pontal Sul</v>
          </cell>
          <cell r="H447">
            <v>29564000</v>
          </cell>
          <cell r="J447">
            <v>35886</v>
          </cell>
          <cell r="K447" t="str">
            <v>-</v>
          </cell>
          <cell r="L447" t="str">
            <v>-</v>
          </cell>
          <cell r="M447" t="str">
            <v>-</v>
          </cell>
        </row>
        <row r="448">
          <cell r="A448">
            <v>1998</v>
          </cell>
          <cell r="B448" t="str">
            <v>NE</v>
          </cell>
          <cell r="C448" t="str">
            <v>RPol</v>
          </cell>
          <cell r="D448" t="str">
            <v>PUB</v>
          </cell>
          <cell r="E448" t="str">
            <v>ROD</v>
          </cell>
          <cell r="F448" t="str">
            <v>DERMA</v>
          </cell>
          <cell r="G448" t="str">
            <v>MA-034 - Caxias / BR-226</v>
          </cell>
          <cell r="H448">
            <v>3142000</v>
          </cell>
          <cell r="I448">
            <v>1</v>
          </cell>
          <cell r="J448">
            <v>35916</v>
          </cell>
          <cell r="K448">
            <v>1</v>
          </cell>
          <cell r="L448">
            <v>1</v>
          </cell>
          <cell r="M448" t="str">
            <v>AG - 1º Lugar</v>
          </cell>
        </row>
        <row r="449">
          <cell r="A449">
            <v>1998</v>
          </cell>
          <cell r="B449" t="str">
            <v>NE</v>
          </cell>
          <cell r="C449" t="str">
            <v>MAC</v>
          </cell>
          <cell r="D449" t="str">
            <v>PUB</v>
          </cell>
          <cell r="E449" t="str">
            <v>AER</v>
          </cell>
          <cell r="F449" t="str">
            <v>MAer</v>
          </cell>
          <cell r="G449" t="str">
            <v>Recapeamento da Pista do Aeroporto de Ponta Pelada</v>
          </cell>
          <cell r="H449">
            <v>3937000</v>
          </cell>
          <cell r="J449">
            <v>35916</v>
          </cell>
          <cell r="K449">
            <v>1</v>
          </cell>
          <cell r="L449">
            <v>1</v>
          </cell>
          <cell r="M449" t="str">
            <v>AG - 1º Lugar</v>
          </cell>
        </row>
        <row r="450">
          <cell r="A450">
            <v>1998</v>
          </cell>
          <cell r="B450" t="str">
            <v>NE</v>
          </cell>
          <cell r="C450" t="str">
            <v>-</v>
          </cell>
          <cell r="D450" t="str">
            <v>PUB</v>
          </cell>
          <cell r="E450" t="str">
            <v>SAN</v>
          </cell>
          <cell r="F450" t="str">
            <v>SEMARH</v>
          </cell>
          <cell r="G450" t="str">
            <v>Barragem de Acauã - PB</v>
          </cell>
          <cell r="H450">
            <v>37358000</v>
          </cell>
          <cell r="J450">
            <v>35947</v>
          </cell>
          <cell r="K450" t="str">
            <v>-</v>
          </cell>
          <cell r="L450" t="str">
            <v>-</v>
          </cell>
          <cell r="M450" t="str">
            <v>-</v>
          </cell>
        </row>
        <row r="451">
          <cell r="A451">
            <v>1998</v>
          </cell>
          <cell r="B451" t="str">
            <v>NE</v>
          </cell>
          <cell r="C451" t="str">
            <v>MS</v>
          </cell>
          <cell r="D451" t="str">
            <v>PUB</v>
          </cell>
          <cell r="E451" t="str">
            <v>ROD</v>
          </cell>
          <cell r="F451" t="str">
            <v>DERMA</v>
          </cell>
          <cell r="G451" t="str">
            <v>MA-226 - Baú / Buriti Bravo</v>
          </cell>
          <cell r="H451">
            <v>5900000</v>
          </cell>
          <cell r="J451">
            <v>36008</v>
          </cell>
          <cell r="K451" t="str">
            <v>-</v>
          </cell>
          <cell r="L451" t="str">
            <v>-</v>
          </cell>
          <cell r="M451" t="str">
            <v>-</v>
          </cell>
        </row>
        <row r="452">
          <cell r="A452">
            <v>1998</v>
          </cell>
          <cell r="B452" t="str">
            <v>NE</v>
          </cell>
          <cell r="C452" t="str">
            <v>MAC</v>
          </cell>
          <cell r="D452" t="str">
            <v>PUB</v>
          </cell>
          <cell r="E452" t="str">
            <v>SAN</v>
          </cell>
          <cell r="F452" t="str">
            <v>DNOCS</v>
          </cell>
          <cell r="G452" t="str">
            <v>Barragem de Pelo Sinal</v>
          </cell>
          <cell r="H452">
            <v>0</v>
          </cell>
          <cell r="J452">
            <v>35855</v>
          </cell>
          <cell r="K452" t="str">
            <v>-</v>
          </cell>
          <cell r="L452" t="str">
            <v>-</v>
          </cell>
          <cell r="M452" t="str">
            <v>Atualização de preços contratados</v>
          </cell>
        </row>
        <row r="453">
          <cell r="A453">
            <v>1998</v>
          </cell>
          <cell r="B453" t="str">
            <v>SE</v>
          </cell>
          <cell r="C453" t="str">
            <v>GM</v>
          </cell>
          <cell r="D453" t="str">
            <v>AUT</v>
          </cell>
          <cell r="E453" t="str">
            <v>IND</v>
          </cell>
          <cell r="F453" t="str">
            <v>Iveco-FIAT</v>
          </cell>
          <cell r="G453" t="str">
            <v>Terraplenagem e Imprimação da Área da Fábrica</v>
          </cell>
          <cell r="H453">
            <v>3355000</v>
          </cell>
          <cell r="J453">
            <v>35796</v>
          </cell>
          <cell r="K453" t="str">
            <v>-</v>
          </cell>
          <cell r="L453" t="str">
            <v>-</v>
          </cell>
          <cell r="M453" t="str">
            <v>-</v>
          </cell>
        </row>
        <row r="454">
          <cell r="A454">
            <v>1998</v>
          </cell>
          <cell r="B454" t="str">
            <v>SE</v>
          </cell>
          <cell r="C454" t="str">
            <v>XXX</v>
          </cell>
          <cell r="D454" t="str">
            <v>MIN</v>
          </cell>
          <cell r="E454" t="str">
            <v>MIN</v>
          </cell>
          <cell r="F454" t="str">
            <v>NATRON</v>
          </cell>
          <cell r="G454" t="str">
            <v>Empreendimento Mineração Industrial</v>
          </cell>
          <cell r="H454">
            <v>42653000</v>
          </cell>
          <cell r="J454">
            <v>35796</v>
          </cell>
          <cell r="K454" t="str">
            <v>-</v>
          </cell>
          <cell r="L454" t="str">
            <v>-</v>
          </cell>
          <cell r="M454" t="str">
            <v>-</v>
          </cell>
        </row>
        <row r="455">
          <cell r="A455">
            <v>1998</v>
          </cell>
          <cell r="B455" t="str">
            <v>SE</v>
          </cell>
          <cell r="C455" t="str">
            <v>GM</v>
          </cell>
          <cell r="D455" t="str">
            <v>AUT</v>
          </cell>
          <cell r="E455" t="str">
            <v>IND</v>
          </cell>
          <cell r="F455" t="str">
            <v>FIAT</v>
          </cell>
          <cell r="G455" t="str">
            <v>Ampliação da Área de Impalntação do Motor Fire</v>
          </cell>
          <cell r="H455">
            <v>7624000</v>
          </cell>
          <cell r="J455">
            <v>35827</v>
          </cell>
          <cell r="K455" t="str">
            <v>-</v>
          </cell>
          <cell r="L455" t="str">
            <v>-</v>
          </cell>
          <cell r="M455" t="str">
            <v>-</v>
          </cell>
        </row>
        <row r="456">
          <cell r="A456">
            <v>1998</v>
          </cell>
          <cell r="B456" t="str">
            <v>SE</v>
          </cell>
          <cell r="C456" t="str">
            <v>SL</v>
          </cell>
          <cell r="D456" t="str">
            <v>PET</v>
          </cell>
          <cell r="E456" t="str">
            <v>ENE</v>
          </cell>
          <cell r="F456" t="str">
            <v>Petrobrás</v>
          </cell>
          <cell r="G456" t="str">
            <v>Gasoduto entre Barra do Furado e Cabiúnas - 69 km</v>
          </cell>
          <cell r="H456">
            <v>5525000</v>
          </cell>
          <cell r="J456">
            <v>35855</v>
          </cell>
          <cell r="K456" t="str">
            <v>-</v>
          </cell>
          <cell r="L456" t="str">
            <v>-</v>
          </cell>
          <cell r="M456" t="str">
            <v>-</v>
          </cell>
        </row>
        <row r="457">
          <cell r="A457">
            <v>1998</v>
          </cell>
          <cell r="B457" t="str">
            <v>SE</v>
          </cell>
          <cell r="C457" t="str">
            <v>MAA</v>
          </cell>
          <cell r="D457" t="str">
            <v>PUB</v>
          </cell>
          <cell r="E457" t="str">
            <v>ROD</v>
          </cell>
          <cell r="F457" t="str">
            <v>DERGO</v>
          </cell>
          <cell r="G457" t="str">
            <v>Trecho Itapirapuã / Matrinchã</v>
          </cell>
          <cell r="H457">
            <v>3271000</v>
          </cell>
          <cell r="J457">
            <v>35855</v>
          </cell>
          <cell r="K457" t="str">
            <v>-</v>
          </cell>
          <cell r="L457" t="str">
            <v>-</v>
          </cell>
          <cell r="M457" t="str">
            <v>-</v>
          </cell>
        </row>
        <row r="458">
          <cell r="A458">
            <v>1998</v>
          </cell>
          <cell r="B458" t="str">
            <v>SE</v>
          </cell>
          <cell r="C458" t="str">
            <v>CV</v>
          </cell>
          <cell r="D458" t="str">
            <v>SPB</v>
          </cell>
          <cell r="E458" t="str">
            <v>DIV</v>
          </cell>
          <cell r="F458" t="str">
            <v>P.M. B. H.</v>
          </cell>
          <cell r="G458" t="str">
            <v>Coleta de Lixo - Lote 1</v>
          </cell>
          <cell r="H458">
            <v>4757000</v>
          </cell>
          <cell r="J458">
            <v>35855</v>
          </cell>
          <cell r="K458" t="str">
            <v>-</v>
          </cell>
          <cell r="L458" t="str">
            <v>-</v>
          </cell>
          <cell r="M458" t="str">
            <v>-</v>
          </cell>
        </row>
        <row r="459">
          <cell r="A459">
            <v>1998</v>
          </cell>
          <cell r="B459" t="str">
            <v>SE</v>
          </cell>
          <cell r="C459" t="str">
            <v>CV</v>
          </cell>
          <cell r="D459" t="str">
            <v>SPB</v>
          </cell>
          <cell r="E459" t="str">
            <v>DIV</v>
          </cell>
          <cell r="F459" t="str">
            <v>P.M. B. H.</v>
          </cell>
          <cell r="G459" t="str">
            <v>Coleta de Lixo - Lote 2</v>
          </cell>
          <cell r="H459">
            <v>4725000</v>
          </cell>
          <cell r="J459">
            <v>35855</v>
          </cell>
          <cell r="K459" t="str">
            <v>-</v>
          </cell>
          <cell r="L459" t="str">
            <v>-</v>
          </cell>
          <cell r="M459" t="str">
            <v>-</v>
          </cell>
        </row>
        <row r="460">
          <cell r="A460">
            <v>1998</v>
          </cell>
          <cell r="B460" t="str">
            <v>SE</v>
          </cell>
          <cell r="C460" t="str">
            <v>XXX</v>
          </cell>
          <cell r="D460" t="str">
            <v>SID</v>
          </cell>
          <cell r="E460" t="str">
            <v>MIN</v>
          </cell>
          <cell r="F460" t="str">
            <v>DEMAG</v>
          </cell>
          <cell r="G460" t="str">
            <v xml:space="preserve">Laminação de Tiras à Quente </v>
          </cell>
          <cell r="H460">
            <v>28418000</v>
          </cell>
          <cell r="J460">
            <v>35886</v>
          </cell>
          <cell r="K460" t="str">
            <v>-</v>
          </cell>
          <cell r="L460" t="str">
            <v>-</v>
          </cell>
          <cell r="M460" t="str">
            <v>-</v>
          </cell>
        </row>
        <row r="461">
          <cell r="A461">
            <v>1998</v>
          </cell>
          <cell r="B461" t="str">
            <v>SE</v>
          </cell>
          <cell r="C461" t="str">
            <v>MAA</v>
          </cell>
          <cell r="D461" t="str">
            <v>PUB</v>
          </cell>
          <cell r="E461" t="str">
            <v>ROD</v>
          </cell>
          <cell r="F461" t="str">
            <v>DERGO</v>
          </cell>
          <cell r="G461" t="str">
            <v>Rodovia São Miguel do Araguaia - Divisa GO/TO</v>
          </cell>
          <cell r="H461">
            <v>4558000</v>
          </cell>
          <cell r="J461">
            <v>35886</v>
          </cell>
          <cell r="K461" t="str">
            <v>-</v>
          </cell>
          <cell r="L461" t="str">
            <v>-</v>
          </cell>
          <cell r="M461" t="str">
            <v>-</v>
          </cell>
        </row>
        <row r="462">
          <cell r="A462">
            <v>1998</v>
          </cell>
          <cell r="B462" t="str">
            <v>SE</v>
          </cell>
          <cell r="C462" t="str">
            <v>CV</v>
          </cell>
          <cell r="D462" t="str">
            <v>SPB</v>
          </cell>
          <cell r="E462" t="str">
            <v>DIV</v>
          </cell>
          <cell r="F462" t="str">
            <v>P.M. Contagem</v>
          </cell>
          <cell r="G462" t="str">
            <v>Coleta de Lixo Industrial</v>
          </cell>
          <cell r="H462">
            <v>350000</v>
          </cell>
          <cell r="J462">
            <v>35947</v>
          </cell>
          <cell r="K462" t="str">
            <v>-</v>
          </cell>
          <cell r="L462" t="str">
            <v>-</v>
          </cell>
          <cell r="M462" t="str">
            <v>-</v>
          </cell>
        </row>
        <row r="463">
          <cell r="A463">
            <v>1998</v>
          </cell>
          <cell r="B463" t="str">
            <v>SE</v>
          </cell>
          <cell r="C463" t="str">
            <v>LC</v>
          </cell>
          <cell r="D463" t="str">
            <v>PUB</v>
          </cell>
          <cell r="E463" t="str">
            <v>ROD</v>
          </cell>
          <cell r="F463" t="str">
            <v>SETO</v>
          </cell>
          <cell r="G463" t="str">
            <v>TO-010 - Santa Maria / Recursolândia</v>
          </cell>
          <cell r="H463">
            <v>16299000</v>
          </cell>
          <cell r="I463">
            <v>1</v>
          </cell>
          <cell r="J463">
            <v>35977</v>
          </cell>
          <cell r="K463">
            <v>1</v>
          </cell>
          <cell r="M463" t="str">
            <v>AG - 1º Lugar</v>
          </cell>
        </row>
        <row r="464">
          <cell r="A464">
            <v>1998</v>
          </cell>
          <cell r="B464" t="str">
            <v>SE</v>
          </cell>
          <cell r="C464" t="str">
            <v>CV</v>
          </cell>
          <cell r="D464" t="str">
            <v>PUB</v>
          </cell>
          <cell r="E464" t="str">
            <v>AGR</v>
          </cell>
          <cell r="F464" t="str">
            <v>SEAPA</v>
          </cell>
          <cell r="G464" t="str">
            <v>Jaíba II - Lote 1</v>
          </cell>
          <cell r="H464">
            <v>15672000</v>
          </cell>
          <cell r="J464">
            <v>35977</v>
          </cell>
          <cell r="K464" t="str">
            <v>-</v>
          </cell>
          <cell r="L464">
            <v>0</v>
          </cell>
          <cell r="M464" t="str">
            <v>AG - 1º Lugar</v>
          </cell>
        </row>
        <row r="465">
          <cell r="A465">
            <v>1998</v>
          </cell>
          <cell r="B465" t="str">
            <v>SE</v>
          </cell>
          <cell r="C465" t="str">
            <v>CV</v>
          </cell>
          <cell r="D465" t="str">
            <v>PUB</v>
          </cell>
          <cell r="E465" t="str">
            <v>AGR</v>
          </cell>
          <cell r="F465" t="str">
            <v>SEAPA</v>
          </cell>
          <cell r="G465" t="str">
            <v>Jaíba II - Lote 2</v>
          </cell>
          <cell r="H465">
            <v>9731000</v>
          </cell>
          <cell r="I465">
            <v>1</v>
          </cell>
          <cell r="J465">
            <v>35977</v>
          </cell>
          <cell r="K465">
            <v>1</v>
          </cell>
          <cell r="L465">
            <v>1</v>
          </cell>
          <cell r="M465" t="str">
            <v>AG - 1º Lugar</v>
          </cell>
        </row>
        <row r="466">
          <cell r="A466">
            <v>1998</v>
          </cell>
          <cell r="B466" t="str">
            <v>SE</v>
          </cell>
          <cell r="C466" t="str">
            <v>CV</v>
          </cell>
          <cell r="D466" t="str">
            <v>PUB</v>
          </cell>
          <cell r="E466" t="str">
            <v>AGR</v>
          </cell>
          <cell r="F466" t="str">
            <v>SEAPA</v>
          </cell>
          <cell r="G466" t="str">
            <v>Jaíba II - Lote 3</v>
          </cell>
          <cell r="H466">
            <v>16755000</v>
          </cell>
          <cell r="J466">
            <v>35977</v>
          </cell>
          <cell r="K466" t="str">
            <v>-</v>
          </cell>
          <cell r="L466">
            <v>0</v>
          </cell>
          <cell r="M466" t="str">
            <v>-</v>
          </cell>
        </row>
        <row r="467">
          <cell r="A467">
            <v>1998</v>
          </cell>
          <cell r="B467" t="str">
            <v>SE</v>
          </cell>
          <cell r="C467" t="str">
            <v>MAA</v>
          </cell>
          <cell r="D467" t="str">
            <v>PUB</v>
          </cell>
          <cell r="E467" t="str">
            <v>ROD</v>
          </cell>
          <cell r="F467" t="str">
            <v>DERGO</v>
          </cell>
          <cell r="G467" t="str">
            <v>Recuperação Iporá - Piranhas</v>
          </cell>
          <cell r="H467">
            <v>2726000</v>
          </cell>
          <cell r="J467">
            <v>35977</v>
          </cell>
          <cell r="K467">
            <v>1</v>
          </cell>
          <cell r="L467">
            <v>1</v>
          </cell>
          <cell r="M467" t="str">
            <v>AG - 1º Lugar</v>
          </cell>
        </row>
        <row r="468">
          <cell r="A468">
            <v>1998</v>
          </cell>
          <cell r="B468" t="str">
            <v>SE</v>
          </cell>
          <cell r="C468" t="str">
            <v>GM</v>
          </cell>
          <cell r="D468" t="str">
            <v>PUB</v>
          </cell>
          <cell r="E468" t="str">
            <v>SAN</v>
          </cell>
          <cell r="F468" t="str">
            <v>SUDECAP</v>
          </cell>
          <cell r="G468" t="str">
            <v>Recuperação da Avenida Vilarinho</v>
          </cell>
          <cell r="H468">
            <v>2586000</v>
          </cell>
          <cell r="J468">
            <v>36039</v>
          </cell>
          <cell r="K468">
            <v>1</v>
          </cell>
          <cell r="L468">
            <v>1</v>
          </cell>
          <cell r="M468" t="str">
            <v>AG - 1º Lugar</v>
          </cell>
        </row>
        <row r="469">
          <cell r="A469">
            <v>1998</v>
          </cell>
          <cell r="B469" t="str">
            <v>SE</v>
          </cell>
          <cell r="C469" t="str">
            <v>GM</v>
          </cell>
          <cell r="D469" t="str">
            <v>PUB</v>
          </cell>
          <cell r="E469" t="str">
            <v>SAN</v>
          </cell>
          <cell r="F469" t="str">
            <v>SUDECAP</v>
          </cell>
          <cell r="G469" t="str">
            <v>Recuperação da Barragem da Pampulha</v>
          </cell>
          <cell r="H469">
            <v>1096000</v>
          </cell>
          <cell r="J469">
            <v>36039</v>
          </cell>
          <cell r="K469">
            <v>1</v>
          </cell>
          <cell r="L469">
            <v>1</v>
          </cell>
          <cell r="M469" t="str">
            <v>AG - 1º Lugar</v>
          </cell>
        </row>
        <row r="470">
          <cell r="A470">
            <v>1998</v>
          </cell>
          <cell r="B470" t="str">
            <v>SE</v>
          </cell>
          <cell r="C470" t="str">
            <v>MAA</v>
          </cell>
          <cell r="D470" t="str">
            <v>PUB</v>
          </cell>
          <cell r="E470" t="str">
            <v>ROD</v>
          </cell>
          <cell r="F470" t="str">
            <v>DNER</v>
          </cell>
          <cell r="G470" t="str">
            <v>BR-060 - Lote 1</v>
          </cell>
          <cell r="H470">
            <v>20331000</v>
          </cell>
          <cell r="J470">
            <v>35855</v>
          </cell>
          <cell r="K470" t="str">
            <v>-</v>
          </cell>
          <cell r="L470" t="str">
            <v>-</v>
          </cell>
          <cell r="M470" t="str">
            <v>-</v>
          </cell>
        </row>
        <row r="471">
          <cell r="A471">
            <v>1998</v>
          </cell>
          <cell r="B471" t="str">
            <v>SE</v>
          </cell>
          <cell r="C471" t="str">
            <v>MAA</v>
          </cell>
          <cell r="D471" t="str">
            <v>PUB</v>
          </cell>
          <cell r="E471" t="str">
            <v>ROD</v>
          </cell>
          <cell r="F471" t="str">
            <v>DNER</v>
          </cell>
          <cell r="G471" t="str">
            <v>BR-060 - Lote 2</v>
          </cell>
          <cell r="H471">
            <v>22458000</v>
          </cell>
          <cell r="J471">
            <v>35855</v>
          </cell>
          <cell r="K471" t="str">
            <v>-</v>
          </cell>
          <cell r="L471" t="str">
            <v>-</v>
          </cell>
          <cell r="M471" t="str">
            <v>-</v>
          </cell>
        </row>
        <row r="472">
          <cell r="A472">
            <v>1998</v>
          </cell>
          <cell r="B472" t="str">
            <v>SE</v>
          </cell>
          <cell r="C472" t="str">
            <v>CV</v>
          </cell>
          <cell r="D472" t="str">
            <v>SPB</v>
          </cell>
          <cell r="E472" t="str">
            <v>DIV</v>
          </cell>
          <cell r="F472" t="str">
            <v>P.M. Contagem</v>
          </cell>
          <cell r="G472" t="str">
            <v>Estudo de Preços do Lixo de Contagem</v>
          </cell>
          <cell r="H472">
            <v>0</v>
          </cell>
          <cell r="J472">
            <v>35855</v>
          </cell>
          <cell r="K472" t="str">
            <v>-</v>
          </cell>
          <cell r="L472" t="str">
            <v>-</v>
          </cell>
          <cell r="M472" t="str">
            <v>Estudos</v>
          </cell>
        </row>
        <row r="473">
          <cell r="A473">
            <v>1998</v>
          </cell>
          <cell r="B473" t="str">
            <v>SL</v>
          </cell>
          <cell r="C473" t="str">
            <v>VAL</v>
          </cell>
          <cell r="D473" t="str">
            <v>SPB</v>
          </cell>
          <cell r="E473" t="str">
            <v>ENE</v>
          </cell>
          <cell r="F473" t="str">
            <v>Compagás</v>
          </cell>
          <cell r="G473" t="str">
            <v>Gasoduto da Região Metropolitana de Curitiba</v>
          </cell>
          <cell r="H473">
            <v>7500000</v>
          </cell>
          <cell r="I473">
            <v>1</v>
          </cell>
          <cell r="J473">
            <v>35796</v>
          </cell>
          <cell r="K473" t="str">
            <v>-</v>
          </cell>
          <cell r="L473" t="str">
            <v>-</v>
          </cell>
          <cell r="M473" t="str">
            <v>Não entregue</v>
          </cell>
        </row>
        <row r="474">
          <cell r="A474">
            <v>1998</v>
          </cell>
          <cell r="B474" t="str">
            <v>SL</v>
          </cell>
          <cell r="C474" t="str">
            <v>RP</v>
          </cell>
          <cell r="D474" t="str">
            <v>PUB</v>
          </cell>
          <cell r="E474" t="str">
            <v>ROD</v>
          </cell>
          <cell r="F474" t="str">
            <v>DNER</v>
          </cell>
          <cell r="G474" t="str">
            <v>Trecho Estreitos / S.J. do Norte</v>
          </cell>
          <cell r="H474">
            <v>11165000</v>
          </cell>
          <cell r="J474">
            <v>35827</v>
          </cell>
          <cell r="K474" t="str">
            <v>-</v>
          </cell>
          <cell r="L474" t="str">
            <v>-</v>
          </cell>
          <cell r="M474" t="str">
            <v>-</v>
          </cell>
        </row>
        <row r="475">
          <cell r="A475">
            <v>1998</v>
          </cell>
          <cell r="B475" t="str">
            <v>SL</v>
          </cell>
          <cell r="C475" t="str">
            <v>RP</v>
          </cell>
          <cell r="D475" t="str">
            <v>PUB</v>
          </cell>
          <cell r="E475" t="str">
            <v>ROD</v>
          </cell>
          <cell r="F475" t="str">
            <v>DNER</v>
          </cell>
          <cell r="G475" t="str">
            <v>Trecho Tavares / Estreitos</v>
          </cell>
          <cell r="H475">
            <v>1715000</v>
          </cell>
          <cell r="J475">
            <v>35827</v>
          </cell>
          <cell r="K475" t="str">
            <v>-</v>
          </cell>
          <cell r="L475" t="str">
            <v>-</v>
          </cell>
          <cell r="M475" t="str">
            <v>-</v>
          </cell>
        </row>
        <row r="476">
          <cell r="A476">
            <v>1998</v>
          </cell>
          <cell r="B476" t="str">
            <v>SL</v>
          </cell>
          <cell r="C476" t="str">
            <v>RP</v>
          </cell>
          <cell r="D476" t="str">
            <v>PUB</v>
          </cell>
          <cell r="E476" t="str">
            <v>ROD</v>
          </cell>
          <cell r="F476" t="str">
            <v>DNER</v>
          </cell>
          <cell r="G476" t="str">
            <v>Trecho Tavares / Bojuru</v>
          </cell>
          <cell r="H476">
            <v>12696000</v>
          </cell>
          <cell r="J476">
            <v>35827</v>
          </cell>
          <cell r="K476" t="str">
            <v>-</v>
          </cell>
          <cell r="L476" t="str">
            <v>-</v>
          </cell>
          <cell r="M476" t="str">
            <v>-</v>
          </cell>
        </row>
        <row r="477">
          <cell r="A477">
            <v>1998</v>
          </cell>
          <cell r="B477" t="str">
            <v>SL</v>
          </cell>
          <cell r="C477" t="str">
            <v>RP</v>
          </cell>
          <cell r="D477" t="str">
            <v>SPB</v>
          </cell>
          <cell r="E477" t="str">
            <v>SAN</v>
          </cell>
          <cell r="F477" t="str">
            <v>CORSAN</v>
          </cell>
          <cell r="G477" t="str">
            <v>Sistema de Esgotos de Santa Cruz do Sul</v>
          </cell>
          <cell r="H477">
            <v>5332000</v>
          </cell>
          <cell r="J477">
            <v>35827</v>
          </cell>
          <cell r="K477" t="str">
            <v>-</v>
          </cell>
          <cell r="L477" t="str">
            <v>-</v>
          </cell>
          <cell r="M477" t="str">
            <v>Não entregue</v>
          </cell>
        </row>
        <row r="478">
          <cell r="A478">
            <v>1998</v>
          </cell>
          <cell r="B478" t="str">
            <v>SL</v>
          </cell>
          <cell r="C478" t="str">
            <v>RP</v>
          </cell>
          <cell r="D478" t="str">
            <v>PUB</v>
          </cell>
          <cell r="E478" t="str">
            <v>ROD</v>
          </cell>
          <cell r="F478" t="str">
            <v>DAER</v>
          </cell>
          <cell r="G478" t="str">
            <v>Infraestrutura da Fábrica da GM</v>
          </cell>
          <cell r="H478">
            <v>13400000</v>
          </cell>
          <cell r="J478">
            <v>35886</v>
          </cell>
          <cell r="K478" t="str">
            <v>-</v>
          </cell>
          <cell r="L478" t="str">
            <v>-</v>
          </cell>
          <cell r="M478" t="str">
            <v>-</v>
          </cell>
        </row>
        <row r="479">
          <cell r="A479">
            <v>1998</v>
          </cell>
          <cell r="B479" t="str">
            <v>SL</v>
          </cell>
          <cell r="C479" t="str">
            <v>RP</v>
          </cell>
          <cell r="D479" t="str">
            <v>PUB</v>
          </cell>
          <cell r="E479" t="str">
            <v>ROD</v>
          </cell>
          <cell r="F479" t="str">
            <v>DAER</v>
          </cell>
          <cell r="G479" t="str">
            <v>Porto Vera Cruz</v>
          </cell>
          <cell r="H479">
            <v>3485000</v>
          </cell>
          <cell r="J479">
            <v>35886</v>
          </cell>
          <cell r="K479" t="str">
            <v>-</v>
          </cell>
          <cell r="L479" t="str">
            <v>-</v>
          </cell>
          <cell r="M479" t="str">
            <v>-</v>
          </cell>
        </row>
        <row r="480">
          <cell r="A480">
            <v>1998</v>
          </cell>
          <cell r="B480" t="str">
            <v>SL</v>
          </cell>
          <cell r="C480" t="str">
            <v>RP</v>
          </cell>
          <cell r="D480" t="str">
            <v>SPB</v>
          </cell>
          <cell r="E480" t="str">
            <v>ROD</v>
          </cell>
          <cell r="F480" t="str">
            <v>Concessionária</v>
          </cell>
          <cell r="G480" t="str">
            <v>Polo Rodoviário do RS - Polão</v>
          </cell>
          <cell r="H480">
            <v>49162000</v>
          </cell>
          <cell r="I480">
            <v>1</v>
          </cell>
          <cell r="J480">
            <v>35947</v>
          </cell>
          <cell r="K480">
            <v>1</v>
          </cell>
          <cell r="M480" t="str">
            <v>AG - 1º Lugar</v>
          </cell>
        </row>
        <row r="481">
          <cell r="A481">
            <v>1998</v>
          </cell>
          <cell r="B481" t="str">
            <v>SL</v>
          </cell>
          <cell r="C481" t="str">
            <v>VAL</v>
          </cell>
          <cell r="D481" t="str">
            <v>Serviços Diversos</v>
          </cell>
          <cell r="E481" t="str">
            <v>NAV</v>
          </cell>
          <cell r="F481" t="str">
            <v>TPPF S.A.</v>
          </cell>
          <cell r="G481" t="str">
            <v>Dragagem da Bacia de Evolução</v>
          </cell>
          <cell r="H481">
            <v>4365000</v>
          </cell>
          <cell r="J481">
            <v>35916</v>
          </cell>
          <cell r="K481" t="str">
            <v>-</v>
          </cell>
          <cell r="L481">
            <v>0</v>
          </cell>
          <cell r="M481" t="str">
            <v>-</v>
          </cell>
        </row>
        <row r="482">
          <cell r="A482">
            <v>1998</v>
          </cell>
          <cell r="B482" t="str">
            <v>SL</v>
          </cell>
          <cell r="C482" t="str">
            <v>RP</v>
          </cell>
          <cell r="D482" t="str">
            <v>PUB</v>
          </cell>
          <cell r="E482" t="str">
            <v>ROD</v>
          </cell>
          <cell r="F482" t="str">
            <v>DNER</v>
          </cell>
          <cell r="G482" t="str">
            <v>BR-392 - Contorno de Cerro Largo</v>
          </cell>
          <cell r="H482">
            <v>862000</v>
          </cell>
          <cell r="J482">
            <v>36008</v>
          </cell>
          <cell r="K482">
            <v>1</v>
          </cell>
          <cell r="L482">
            <v>1</v>
          </cell>
          <cell r="M482" t="str">
            <v>AG - 1º Lugar</v>
          </cell>
        </row>
        <row r="483">
          <cell r="A483">
            <v>1998</v>
          </cell>
          <cell r="B483" t="str">
            <v>SL</v>
          </cell>
          <cell r="C483" t="str">
            <v>RP</v>
          </cell>
          <cell r="D483" t="str">
            <v>PUB</v>
          </cell>
          <cell r="E483" t="str">
            <v>ROD</v>
          </cell>
          <cell r="F483" t="str">
            <v>DAER</v>
          </cell>
          <cell r="G483" t="str">
            <v>RS-575-Acesso a Porto Vera Cruz</v>
          </cell>
          <cell r="H483">
            <v>2003000</v>
          </cell>
          <cell r="J483">
            <v>36008</v>
          </cell>
          <cell r="K483">
            <v>1</v>
          </cell>
          <cell r="L483">
            <v>1</v>
          </cell>
          <cell r="M483" t="str">
            <v>AG - 1º Lugar</v>
          </cell>
        </row>
        <row r="484">
          <cell r="A484">
            <v>1998</v>
          </cell>
          <cell r="B484" t="str">
            <v>SL</v>
          </cell>
          <cell r="C484" t="str">
            <v>RP</v>
          </cell>
          <cell r="D484" t="str">
            <v>PUB</v>
          </cell>
          <cell r="E484" t="str">
            <v>ROD</v>
          </cell>
          <cell r="F484" t="str">
            <v>DAER</v>
          </cell>
          <cell r="G484" t="str">
            <v>RS-540 - Alecrim / Santo Cristo</v>
          </cell>
          <cell r="H484">
            <v>3040000</v>
          </cell>
          <cell r="J484">
            <v>36008</v>
          </cell>
          <cell r="K484">
            <v>1</v>
          </cell>
          <cell r="L484">
            <v>1</v>
          </cell>
          <cell r="M484" t="str">
            <v>AG - 1º Lugar</v>
          </cell>
        </row>
        <row r="485">
          <cell r="A485">
            <v>1998</v>
          </cell>
          <cell r="B485" t="str">
            <v>SL</v>
          </cell>
          <cell r="C485" t="str">
            <v>RZ</v>
          </cell>
          <cell r="D485" t="str">
            <v>SPB</v>
          </cell>
          <cell r="E485" t="str">
            <v>ENE</v>
          </cell>
          <cell r="F485" t="str">
            <v>SC Gás</v>
          </cell>
          <cell r="G485" t="str">
            <v>Gasooduto em SC - Região A - 1ª Etapa</v>
          </cell>
          <cell r="H485">
            <v>8726000</v>
          </cell>
          <cell r="J485">
            <v>36039</v>
          </cell>
          <cell r="K485" t="str">
            <v>-</v>
          </cell>
          <cell r="L485">
            <v>0</v>
          </cell>
        </row>
        <row r="486">
          <cell r="A486">
            <v>1998</v>
          </cell>
          <cell r="B486" t="str">
            <v>SL</v>
          </cell>
          <cell r="C486" t="str">
            <v>XXX</v>
          </cell>
          <cell r="D486" t="str">
            <v>Serviços Diversos</v>
          </cell>
          <cell r="E486" t="str">
            <v>NAV</v>
          </cell>
          <cell r="F486" t="str">
            <v>TPPF S.A.</v>
          </cell>
          <cell r="G486" t="str">
            <v>Obras Civis e Urbanização na Ponta do Félix</v>
          </cell>
          <cell r="H486">
            <v>1843000</v>
          </cell>
          <cell r="J486">
            <v>36069</v>
          </cell>
          <cell r="K486" t="str">
            <v>-</v>
          </cell>
          <cell r="L486">
            <v>0</v>
          </cell>
          <cell r="M486" t="str">
            <v>-</v>
          </cell>
        </row>
        <row r="487">
          <cell r="A487">
            <v>1998</v>
          </cell>
          <cell r="B487" t="str">
            <v>SE</v>
          </cell>
          <cell r="C487" t="str">
            <v>MAA</v>
          </cell>
          <cell r="D487" t="str">
            <v>PUB</v>
          </cell>
          <cell r="E487" t="str">
            <v>ROD</v>
          </cell>
          <cell r="F487" t="str">
            <v>DNER</v>
          </cell>
          <cell r="G487" t="str">
            <v>BR-153 - Goiás</v>
          </cell>
          <cell r="H487">
            <v>23692000</v>
          </cell>
          <cell r="J487">
            <v>36100</v>
          </cell>
          <cell r="K487" t="str">
            <v>-</v>
          </cell>
          <cell r="L487">
            <v>0</v>
          </cell>
          <cell r="M487" t="str">
            <v>-</v>
          </cell>
        </row>
        <row r="488">
          <cell r="A488">
            <v>1998</v>
          </cell>
          <cell r="B488" t="str">
            <v>SL</v>
          </cell>
          <cell r="C488" t="str">
            <v>VAL</v>
          </cell>
          <cell r="D488" t="str">
            <v>SPB</v>
          </cell>
          <cell r="E488" t="str">
            <v>ENE</v>
          </cell>
          <cell r="F488" t="str">
            <v>Compagás</v>
          </cell>
          <cell r="G488" t="str">
            <v>Rede de Distribuição de Gás - Lote B</v>
          </cell>
          <cell r="H488">
            <v>7356320</v>
          </cell>
          <cell r="J488">
            <v>36100</v>
          </cell>
          <cell r="K488" t="str">
            <v>-</v>
          </cell>
          <cell r="L488">
            <v>0</v>
          </cell>
          <cell r="M488" t="str">
            <v>-</v>
          </cell>
        </row>
        <row r="489">
          <cell r="A489">
            <v>1998</v>
          </cell>
          <cell r="B489" t="str">
            <v>SE</v>
          </cell>
          <cell r="C489" t="str">
            <v>CV</v>
          </cell>
          <cell r="D489" t="str">
            <v>PUB</v>
          </cell>
          <cell r="E489" t="str">
            <v>ROD</v>
          </cell>
          <cell r="F489" t="str">
            <v>DER-MG</v>
          </cell>
          <cell r="G489" t="str">
            <v>Complementação do Trecho de Maravilhas</v>
          </cell>
          <cell r="H489">
            <v>1080000</v>
          </cell>
          <cell r="J489">
            <v>36130</v>
          </cell>
          <cell r="K489" t="str">
            <v>-</v>
          </cell>
          <cell r="L489">
            <v>0</v>
          </cell>
          <cell r="M489" t="str">
            <v>Em julgamento</v>
          </cell>
        </row>
        <row r="490">
          <cell r="A490">
            <v>1998</v>
          </cell>
          <cell r="B490" t="str">
            <v>SL</v>
          </cell>
          <cell r="C490" t="str">
            <v>RP</v>
          </cell>
          <cell r="D490" t="str">
            <v>SPB</v>
          </cell>
          <cell r="E490" t="str">
            <v>ENE</v>
          </cell>
          <cell r="F490" t="str">
            <v>Sulgás</v>
          </cell>
          <cell r="G490" t="str">
            <v>Rede de Gás Natural no RS - Contrato A</v>
          </cell>
          <cell r="H490">
            <v>25251390</v>
          </cell>
          <cell r="J490">
            <v>36130</v>
          </cell>
          <cell r="K490" t="str">
            <v>-</v>
          </cell>
          <cell r="L490">
            <v>0</v>
          </cell>
          <cell r="M490" t="str">
            <v>-</v>
          </cell>
        </row>
        <row r="491">
          <cell r="A491">
            <v>1998</v>
          </cell>
          <cell r="B491" t="str">
            <v>SL</v>
          </cell>
          <cell r="C491" t="str">
            <v>RP</v>
          </cell>
          <cell r="D491" t="str">
            <v>SPB</v>
          </cell>
          <cell r="E491" t="str">
            <v>ENE</v>
          </cell>
          <cell r="F491" t="str">
            <v>Sulgás</v>
          </cell>
          <cell r="G491" t="str">
            <v>Rede de Gás Natural no RS - Contrato B</v>
          </cell>
          <cell r="H491">
            <v>25612590</v>
          </cell>
          <cell r="J491">
            <v>36130</v>
          </cell>
          <cell r="K491" t="str">
            <v>-</v>
          </cell>
          <cell r="L491">
            <v>0</v>
          </cell>
          <cell r="M491" t="str">
            <v>-</v>
          </cell>
        </row>
        <row r="492">
          <cell r="A492">
            <v>1998</v>
          </cell>
          <cell r="B492" t="str">
            <v>SL</v>
          </cell>
          <cell r="C492" t="str">
            <v>RZ</v>
          </cell>
          <cell r="D492" t="str">
            <v>SPB</v>
          </cell>
          <cell r="E492" t="str">
            <v>ENE</v>
          </cell>
          <cell r="F492" t="str">
            <v>SC Gás</v>
          </cell>
          <cell r="G492" t="str">
            <v>Gasooduto em SC - Região B - 1ª Etapa</v>
          </cell>
          <cell r="H492">
            <v>11589460</v>
          </cell>
          <cell r="J492">
            <v>36130</v>
          </cell>
          <cell r="K492" t="str">
            <v>-</v>
          </cell>
          <cell r="L492">
            <v>0</v>
          </cell>
          <cell r="M492" t="str">
            <v>-</v>
          </cell>
        </row>
        <row r="493">
          <cell r="A493">
            <v>1998</v>
          </cell>
          <cell r="B493" t="str">
            <v>SL</v>
          </cell>
          <cell r="C493" t="str">
            <v>RZ</v>
          </cell>
          <cell r="D493" t="str">
            <v>SPB</v>
          </cell>
          <cell r="E493" t="str">
            <v>ENE</v>
          </cell>
          <cell r="F493" t="str">
            <v>SC Gás</v>
          </cell>
          <cell r="G493" t="str">
            <v>Gasooduto em SC - Região D - 1ª Etapa</v>
          </cell>
          <cell r="H493">
            <v>9146880</v>
          </cell>
          <cell r="J493">
            <v>36130</v>
          </cell>
          <cell r="K493" t="str">
            <v>-</v>
          </cell>
          <cell r="L493">
            <v>0</v>
          </cell>
          <cell r="M493" t="str">
            <v>-</v>
          </cell>
        </row>
        <row r="494">
          <cell r="A494">
            <v>1999</v>
          </cell>
          <cell r="B494" t="str">
            <v>SE</v>
          </cell>
          <cell r="C494" t="str">
            <v>CV</v>
          </cell>
          <cell r="D494" t="str">
            <v>PUB</v>
          </cell>
          <cell r="E494" t="str">
            <v>URB</v>
          </cell>
          <cell r="F494" t="str">
            <v>CDI</v>
          </cell>
          <cell r="G494" t="str">
            <v>Infraestrutura da FIAT no CDI</v>
          </cell>
          <cell r="H494">
            <v>10283181.150412476</v>
          </cell>
          <cell r="I494" t="str">
            <v>PE</v>
          </cell>
          <cell r="J494">
            <v>36187</v>
          </cell>
          <cell r="K494">
            <v>1</v>
          </cell>
          <cell r="L494">
            <v>1</v>
          </cell>
          <cell r="M494" t="str">
            <v>AG - 1º Lugar</v>
          </cell>
        </row>
        <row r="495">
          <cell r="A495">
            <v>1999</v>
          </cell>
          <cell r="B495" t="str">
            <v>SE</v>
          </cell>
          <cell r="C495" t="str">
            <v>SL</v>
          </cell>
          <cell r="D495" t="str">
            <v>PET</v>
          </cell>
          <cell r="E495" t="str">
            <v>ENE</v>
          </cell>
          <cell r="F495" t="str">
            <v>Petrobrás</v>
          </cell>
          <cell r="G495" t="str">
            <v>Gasoduto Lagoa do Suruaca</v>
          </cell>
          <cell r="H495">
            <v>1355152.4918069837</v>
          </cell>
          <cell r="I495" t="str">
            <v>PE</v>
          </cell>
          <cell r="J495">
            <v>36185</v>
          </cell>
          <cell r="K495" t="str">
            <v>-</v>
          </cell>
          <cell r="L495" t="str">
            <v>-</v>
          </cell>
          <cell r="M495" t="str">
            <v xml:space="preserve"> 3º Lugar</v>
          </cell>
        </row>
        <row r="496">
          <cell r="A496">
            <v>1999</v>
          </cell>
          <cell r="B496" t="str">
            <v>NE</v>
          </cell>
          <cell r="C496" t="str">
            <v>LV</v>
          </cell>
          <cell r="D496" t="str">
            <v>PET</v>
          </cell>
          <cell r="E496" t="str">
            <v>ROD</v>
          </cell>
          <cell r="F496" t="str">
            <v>Petrobrás</v>
          </cell>
          <cell r="G496" t="str">
            <v>Estradas Mossoró</v>
          </cell>
          <cell r="H496">
            <v>3324823.9349078992</v>
          </cell>
          <cell r="I496" t="str">
            <v>PE</v>
          </cell>
          <cell r="J496">
            <v>36168</v>
          </cell>
          <cell r="K496" t="str">
            <v>-</v>
          </cell>
          <cell r="L496" t="str">
            <v>-</v>
          </cell>
          <cell r="M496" t="str">
            <v>Não contratada</v>
          </cell>
        </row>
        <row r="497">
          <cell r="A497">
            <v>1999</v>
          </cell>
          <cell r="B497" t="str">
            <v>SL</v>
          </cell>
          <cell r="C497" t="str">
            <v>RPol</v>
          </cell>
          <cell r="E497" t="str">
            <v>ROD</v>
          </cell>
          <cell r="F497" t="str">
            <v>Rohn Brasilsat</v>
          </cell>
          <cell r="G497" t="str">
            <v>Infraestrutura e Acessos da Unidade Industrial da Rohn</v>
          </cell>
          <cell r="H497">
            <v>1809541.6770256525</v>
          </cell>
          <cell r="I497" t="str">
            <v>PNE</v>
          </cell>
          <cell r="J497">
            <v>36174</v>
          </cell>
          <cell r="K497" t="str">
            <v>-</v>
          </cell>
          <cell r="L497" t="str">
            <v>-</v>
          </cell>
          <cell r="M497" t="str">
            <v>Não contratada</v>
          </cell>
        </row>
        <row r="498">
          <cell r="A498">
            <v>1999</v>
          </cell>
          <cell r="B498" t="str">
            <v>NE</v>
          </cell>
          <cell r="C498" t="str">
            <v>MRS</v>
          </cell>
          <cell r="D498" t="str">
            <v>PUB</v>
          </cell>
          <cell r="E498" t="str">
            <v>SAN</v>
          </cell>
          <cell r="F498" t="str">
            <v>COMDEPI</v>
          </cell>
          <cell r="G498" t="str">
            <v>Barragem do Algodão</v>
          </cell>
          <cell r="H498">
            <v>5724652.7753732949</v>
          </cell>
          <cell r="I498" t="str">
            <v>PE</v>
          </cell>
          <cell r="J498">
            <v>36209</v>
          </cell>
          <cell r="K498" t="str">
            <v>-</v>
          </cell>
          <cell r="L498" t="str">
            <v>-</v>
          </cell>
          <cell r="M498" t="str">
            <v>Proposta de Cobertura</v>
          </cell>
        </row>
        <row r="499">
          <cell r="A499">
            <v>1999</v>
          </cell>
          <cell r="B499" t="str">
            <v>NE</v>
          </cell>
          <cell r="C499" t="str">
            <v>MRS</v>
          </cell>
          <cell r="D499" t="str">
            <v>PUB</v>
          </cell>
          <cell r="E499" t="str">
            <v>SAN</v>
          </cell>
          <cell r="F499" t="str">
            <v>SOSP</v>
          </cell>
          <cell r="G499" t="str">
            <v>Adutora do Sudeste Piauiense</v>
          </cell>
          <cell r="H499">
            <v>11898191.679290196</v>
          </cell>
          <cell r="I499" t="str">
            <v>PC</v>
          </cell>
          <cell r="J499">
            <v>36217</v>
          </cell>
          <cell r="K499" t="str">
            <v>-</v>
          </cell>
          <cell r="L499" t="str">
            <v>-</v>
          </cell>
          <cell r="M499" t="str">
            <v>Devido a negociações, foi entregue a proposta de cobertura.</v>
          </cell>
        </row>
        <row r="500">
          <cell r="A500">
            <v>1999</v>
          </cell>
          <cell r="B500" t="str">
            <v>SL</v>
          </cell>
          <cell r="C500" t="str">
            <v>XXX</v>
          </cell>
          <cell r="D500" t="str">
            <v>Serviços Diversos</v>
          </cell>
          <cell r="E500" t="str">
            <v>NAV</v>
          </cell>
          <cell r="F500" t="str">
            <v>TPPF S.A.</v>
          </cell>
          <cell r="G500" t="str">
            <v>Fundação e Laje do Armazém Frigorífico do TPPF</v>
          </cell>
          <cell r="H500">
            <v>843661.54512010387</v>
          </cell>
          <cell r="I500" t="str">
            <v>PE</v>
          </cell>
          <cell r="J500">
            <v>36213</v>
          </cell>
          <cell r="K500" t="str">
            <v>-</v>
          </cell>
          <cell r="L500" t="str">
            <v>-</v>
          </cell>
          <cell r="M500" t="str">
            <v>Cancelada</v>
          </cell>
        </row>
        <row r="501">
          <cell r="A501">
            <v>1999</v>
          </cell>
          <cell r="B501" t="str">
            <v>SE</v>
          </cell>
          <cell r="C501" t="str">
            <v>NP</v>
          </cell>
          <cell r="D501" t="str">
            <v>PUB</v>
          </cell>
          <cell r="E501" t="str">
            <v>SAN</v>
          </cell>
          <cell r="F501" t="str">
            <v>SUDECAP</v>
          </cell>
          <cell r="G501" t="str">
            <v>Construção da Garagem da SMAD</v>
          </cell>
          <cell r="H501">
            <v>536648.99372430204</v>
          </cell>
          <cell r="I501" t="str">
            <v>PE</v>
          </cell>
          <cell r="J501">
            <v>36210</v>
          </cell>
          <cell r="K501" t="str">
            <v>-</v>
          </cell>
          <cell r="L501" t="str">
            <v>-</v>
          </cell>
          <cell r="M501" t="str">
            <v xml:space="preserve"> 2º Lugar</v>
          </cell>
        </row>
        <row r="502">
          <cell r="A502">
            <v>1999</v>
          </cell>
          <cell r="B502" t="str">
            <v>NE</v>
          </cell>
          <cell r="C502" t="str">
            <v>SL</v>
          </cell>
          <cell r="D502" t="str">
            <v>SPB</v>
          </cell>
          <cell r="E502" t="str">
            <v>AER</v>
          </cell>
          <cell r="F502" t="str">
            <v>INFRAERO</v>
          </cell>
          <cell r="G502" t="str">
            <v>Ampliação do Aeroporto de Brasília</v>
          </cell>
          <cell r="H502">
            <v>3867299.9544859286</v>
          </cell>
          <cell r="I502" t="str">
            <v>PC</v>
          </cell>
          <cell r="J502">
            <v>36249</v>
          </cell>
          <cell r="K502" t="str">
            <v>-</v>
          </cell>
          <cell r="L502" t="str">
            <v>-</v>
          </cell>
          <cell r="M502" t="str">
            <v>Proposta de Cobertura</v>
          </cell>
        </row>
        <row r="503">
          <cell r="A503">
            <v>1999</v>
          </cell>
          <cell r="B503" t="str">
            <v>SE</v>
          </cell>
          <cell r="C503" t="str">
            <v>CV</v>
          </cell>
          <cell r="D503" t="str">
            <v>PUB</v>
          </cell>
          <cell r="E503" t="str">
            <v>ROD</v>
          </cell>
          <cell r="F503" t="str">
            <v>DNER</v>
          </cell>
          <cell r="G503" t="str">
            <v>BR-146 - Araxá - Lote 1</v>
          </cell>
          <cell r="H503">
            <v>17024120</v>
          </cell>
          <cell r="I503" t="str">
            <v>PNE</v>
          </cell>
          <cell r="J503">
            <v>36228</v>
          </cell>
          <cell r="K503" t="str">
            <v>-</v>
          </cell>
          <cell r="L503" t="str">
            <v>-</v>
          </cell>
          <cell r="M503" t="str">
            <v>Proposta pronta e a concorrência foi adiada sine die</v>
          </cell>
        </row>
        <row r="504">
          <cell r="A504">
            <v>1999</v>
          </cell>
          <cell r="B504" t="str">
            <v>SE</v>
          </cell>
          <cell r="C504" t="str">
            <v>CV</v>
          </cell>
          <cell r="D504" t="str">
            <v>PUB</v>
          </cell>
          <cell r="E504" t="str">
            <v>ROD</v>
          </cell>
          <cell r="F504" t="str">
            <v>DNER</v>
          </cell>
          <cell r="G504" t="str">
            <v>BR-146 - Araxá - Lote 2</v>
          </cell>
          <cell r="H504">
            <v>14702950</v>
          </cell>
          <cell r="I504" t="str">
            <v>PNE</v>
          </cell>
          <cell r="J504">
            <v>36228</v>
          </cell>
          <cell r="K504" t="str">
            <v>-</v>
          </cell>
          <cell r="L504" t="str">
            <v>-</v>
          </cell>
          <cell r="M504" t="str">
            <v>Proposta pronta e a concorrência foi adiada sine die</v>
          </cell>
        </row>
        <row r="505">
          <cell r="A505">
            <v>1999</v>
          </cell>
          <cell r="B505" t="str">
            <v>SE</v>
          </cell>
          <cell r="C505" t="str">
            <v>NP</v>
          </cell>
          <cell r="D505" t="str">
            <v>PUB</v>
          </cell>
          <cell r="E505" t="str">
            <v>URB</v>
          </cell>
          <cell r="F505" t="str">
            <v>SUDECAP</v>
          </cell>
          <cell r="G505" t="str">
            <v>Urbanização da Avenida Crisanto Muniz</v>
          </cell>
          <cell r="H505">
            <v>1002960</v>
          </cell>
          <cell r="I505" t="str">
            <v>PNE</v>
          </cell>
          <cell r="J505">
            <v>36269</v>
          </cell>
          <cell r="K505" t="str">
            <v>-</v>
          </cell>
          <cell r="L505" t="str">
            <v>-</v>
          </cell>
          <cell r="M505" t="str">
            <v>Proposta pronta e não entregue devido o preço.</v>
          </cell>
        </row>
        <row r="506">
          <cell r="A506">
            <v>1999</v>
          </cell>
          <cell r="B506" t="str">
            <v>SE</v>
          </cell>
          <cell r="C506" t="str">
            <v>CV</v>
          </cell>
          <cell r="D506" t="str">
            <v>PUB</v>
          </cell>
          <cell r="E506" t="str">
            <v>URB</v>
          </cell>
          <cell r="F506" t="str">
            <v>PM de Ibirité</v>
          </cell>
          <cell r="G506" t="str">
            <v>Infraestrutura Urbana de Ibirité</v>
          </cell>
          <cell r="H506">
            <v>5396830</v>
          </cell>
          <cell r="I506" t="str">
            <v>PC</v>
          </cell>
          <cell r="J506">
            <v>36255</v>
          </cell>
          <cell r="K506" t="str">
            <v>-</v>
          </cell>
          <cell r="L506" t="str">
            <v>-</v>
          </cell>
          <cell r="M506" t="str">
            <v>Proposta de Cobertura</v>
          </cell>
        </row>
        <row r="507">
          <cell r="A507">
            <v>1999</v>
          </cell>
          <cell r="B507" t="str">
            <v>NE</v>
          </cell>
          <cell r="C507" t="str">
            <v>COL</v>
          </cell>
          <cell r="D507" t="str">
            <v>PUB</v>
          </cell>
          <cell r="E507" t="str">
            <v>SAN</v>
          </cell>
          <cell r="F507" t="str">
            <v>CODEVASF</v>
          </cell>
          <cell r="G507" t="str">
            <v>Baixios do Irecê</v>
          </cell>
          <cell r="H507">
            <v>11293842</v>
          </cell>
          <cell r="I507" t="str">
            <v>PE</v>
          </cell>
          <cell r="J507">
            <v>36301</v>
          </cell>
          <cell r="K507">
            <v>1</v>
          </cell>
          <cell r="L507">
            <v>1</v>
          </cell>
          <cell r="M507" t="str">
            <v>AG - 1º Lugar</v>
          </cell>
        </row>
        <row r="508">
          <cell r="A508">
            <v>1999</v>
          </cell>
          <cell r="B508" t="str">
            <v>NE</v>
          </cell>
          <cell r="C508" t="str">
            <v>CP</v>
          </cell>
          <cell r="D508" t="str">
            <v>TEL</v>
          </cell>
          <cell r="E508" t="str">
            <v>ENE</v>
          </cell>
          <cell r="F508" t="str">
            <v>Telemar</v>
          </cell>
          <cell r="G508" t="str">
            <v>Rede de Fibra Ótica</v>
          </cell>
          <cell r="H508">
            <v>1939912</v>
          </cell>
          <cell r="I508" t="str">
            <v>PE</v>
          </cell>
          <cell r="J508">
            <v>36295</v>
          </cell>
          <cell r="K508">
            <v>1</v>
          </cell>
          <cell r="L508">
            <v>1</v>
          </cell>
          <cell r="M508" t="str">
            <v>AG - 1º Lugar</v>
          </cell>
        </row>
        <row r="509">
          <cell r="A509">
            <v>1999</v>
          </cell>
          <cell r="B509" t="str">
            <v>SE</v>
          </cell>
          <cell r="C509" t="str">
            <v>MS</v>
          </cell>
          <cell r="D509" t="str">
            <v>AUT</v>
          </cell>
          <cell r="E509" t="str">
            <v>URB</v>
          </cell>
          <cell r="F509" t="str">
            <v>Fiat Engeneering</v>
          </cell>
          <cell r="G509" t="str">
            <v>IVECO - Terraplenagem</v>
          </cell>
          <cell r="H509">
            <v>115340</v>
          </cell>
          <cell r="I509" t="str">
            <v>PE</v>
          </cell>
          <cell r="J509">
            <v>36284</v>
          </cell>
          <cell r="K509">
            <v>1</v>
          </cell>
          <cell r="L509">
            <v>1</v>
          </cell>
          <cell r="M509" t="str">
            <v>AG - 1º Lugar</v>
          </cell>
        </row>
        <row r="510">
          <cell r="A510">
            <v>1999</v>
          </cell>
          <cell r="B510" t="str">
            <v>SE</v>
          </cell>
          <cell r="C510" t="str">
            <v>MS</v>
          </cell>
          <cell r="D510" t="str">
            <v>AUT</v>
          </cell>
          <cell r="E510" t="str">
            <v>URB</v>
          </cell>
          <cell r="F510" t="str">
            <v>Fiat Engeneering</v>
          </cell>
          <cell r="G510" t="str">
            <v>IVECO - Fundações</v>
          </cell>
          <cell r="H510">
            <v>128570</v>
          </cell>
          <cell r="I510" t="str">
            <v>PE</v>
          </cell>
          <cell r="J510">
            <v>36305</v>
          </cell>
          <cell r="K510" t="str">
            <v>-</v>
          </cell>
          <cell r="L510" t="str">
            <v>-</v>
          </cell>
          <cell r="M510" t="str">
            <v>Perdemos</v>
          </cell>
        </row>
        <row r="511">
          <cell r="A511">
            <v>1999</v>
          </cell>
          <cell r="B511" t="str">
            <v>SL</v>
          </cell>
          <cell r="C511" t="str">
            <v>XXX</v>
          </cell>
          <cell r="D511" t="str">
            <v>PUB</v>
          </cell>
          <cell r="E511" t="str">
            <v>URB</v>
          </cell>
          <cell r="F511" t="str">
            <v>PM Joinvile</v>
          </cell>
          <cell r="G511" t="str">
            <v>Aluguel de Equipamentos para Prefeitura de Joinvile</v>
          </cell>
          <cell r="H511">
            <v>1876200</v>
          </cell>
          <cell r="I511" t="str">
            <v>PE</v>
          </cell>
          <cell r="J511">
            <v>36312</v>
          </cell>
          <cell r="K511">
            <v>1</v>
          </cell>
          <cell r="L511">
            <v>1</v>
          </cell>
          <cell r="M511" t="str">
            <v>AG - 1º Lugar</v>
          </cell>
        </row>
        <row r="512">
          <cell r="A512">
            <v>1999</v>
          </cell>
          <cell r="B512" t="str">
            <v>NE</v>
          </cell>
          <cell r="C512" t="str">
            <v>CQ</v>
          </cell>
          <cell r="D512" t="str">
            <v>PUB</v>
          </cell>
          <cell r="E512" t="str">
            <v>TRMA</v>
          </cell>
          <cell r="F512" t="str">
            <v>PM Salvador</v>
          </cell>
          <cell r="G512" t="str">
            <v>Metrô de Salvador</v>
          </cell>
          <cell r="H512">
            <v>25934257</v>
          </cell>
          <cell r="I512" t="str">
            <v>PE</v>
          </cell>
          <cell r="J512">
            <v>36341</v>
          </cell>
          <cell r="K512">
            <v>1</v>
          </cell>
          <cell r="L512">
            <v>1</v>
          </cell>
          <cell r="M512" t="str">
            <v>AG - 1º Lugar</v>
          </cell>
        </row>
        <row r="513">
          <cell r="A513">
            <v>1999</v>
          </cell>
          <cell r="B513" t="str">
            <v>SE</v>
          </cell>
          <cell r="C513" t="str">
            <v>LC</v>
          </cell>
          <cell r="E513" t="str">
            <v>NAV</v>
          </cell>
          <cell r="F513" t="str">
            <v>TVV</v>
          </cell>
          <cell r="G513" t="str">
            <v>Ampliação do Cais do Porto de Vila Velha</v>
          </cell>
          <cell r="H513">
            <v>3519309</v>
          </cell>
          <cell r="I513" t="str">
            <v>PE</v>
          </cell>
          <cell r="J513">
            <v>36341</v>
          </cell>
          <cell r="K513" t="str">
            <v>-</v>
          </cell>
          <cell r="L513" t="str">
            <v>-</v>
          </cell>
          <cell r="M513" t="str">
            <v>Proposta revisada</v>
          </cell>
        </row>
        <row r="514">
          <cell r="A514">
            <v>1999</v>
          </cell>
          <cell r="B514" t="str">
            <v>SE</v>
          </cell>
          <cell r="C514" t="str">
            <v>FG</v>
          </cell>
          <cell r="D514" t="str">
            <v>PUB</v>
          </cell>
          <cell r="E514" t="str">
            <v>DIV</v>
          </cell>
          <cell r="F514" t="str">
            <v>PM Ribeirão Preto</v>
          </cell>
          <cell r="G514" t="str">
            <v>Coleta de Lixo, Varrição e Capina em Ribeirão Preto</v>
          </cell>
          <cell r="H514">
            <v>28805180</v>
          </cell>
          <cell r="I514" t="str">
            <v>PE</v>
          </cell>
          <cell r="J514">
            <v>36325</v>
          </cell>
          <cell r="K514" t="str">
            <v>-</v>
          </cell>
          <cell r="L514" t="str">
            <v>-</v>
          </cell>
          <cell r="M514" t="str">
            <v>Em julgamento</v>
          </cell>
        </row>
        <row r="515">
          <cell r="A515">
            <v>1999</v>
          </cell>
          <cell r="B515" t="str">
            <v>SE</v>
          </cell>
          <cell r="C515" t="str">
            <v>FG</v>
          </cell>
          <cell r="D515" t="str">
            <v>PUB</v>
          </cell>
          <cell r="E515" t="str">
            <v>DIV</v>
          </cell>
          <cell r="F515" t="str">
            <v>PM Ribeirão Preto</v>
          </cell>
          <cell r="G515" t="str">
            <v>Aterro Sanitário em Ribeirão Preto</v>
          </cell>
          <cell r="H515">
            <v>1083290</v>
          </cell>
          <cell r="I515" t="str">
            <v>PE</v>
          </cell>
          <cell r="J515">
            <v>36325</v>
          </cell>
          <cell r="K515" t="str">
            <v>-</v>
          </cell>
          <cell r="L515" t="str">
            <v>-</v>
          </cell>
          <cell r="M515" t="str">
            <v>Desclassificada por falta de atestado.</v>
          </cell>
        </row>
        <row r="516">
          <cell r="A516">
            <v>1999</v>
          </cell>
          <cell r="B516" t="str">
            <v>SL</v>
          </cell>
          <cell r="C516" t="str">
            <v>MAC</v>
          </cell>
          <cell r="D516" t="str">
            <v>AUT</v>
          </cell>
          <cell r="E516" t="str">
            <v>IND</v>
          </cell>
          <cell r="F516" t="str">
            <v>FORD</v>
          </cell>
          <cell r="G516" t="str">
            <v>Fábrica da Ford do Brasil - Civil Work</v>
          </cell>
          <cell r="H516">
            <v>3662873</v>
          </cell>
          <cell r="I516" t="str">
            <v>PE</v>
          </cell>
          <cell r="J516">
            <v>36339</v>
          </cell>
          <cell r="K516" t="str">
            <v>-</v>
          </cell>
          <cell r="L516" t="str">
            <v>-</v>
          </cell>
          <cell r="M516" t="str">
            <v>Não contratada</v>
          </cell>
        </row>
        <row r="517">
          <cell r="A517">
            <v>1999</v>
          </cell>
          <cell r="B517" t="str">
            <v>SL</v>
          </cell>
          <cell r="C517" t="str">
            <v>RPol</v>
          </cell>
          <cell r="E517" t="str">
            <v>IND</v>
          </cell>
          <cell r="F517" t="str">
            <v>Brandl Brasil</v>
          </cell>
          <cell r="G517" t="str">
            <v>Construção da Unidade da Brandl Brasil</v>
          </cell>
          <cell r="H517">
            <v>2539374</v>
          </cell>
          <cell r="I517" t="str">
            <v>PE</v>
          </cell>
          <cell r="J517">
            <v>36325</v>
          </cell>
          <cell r="K517" t="str">
            <v>-</v>
          </cell>
          <cell r="L517" t="str">
            <v>-</v>
          </cell>
          <cell r="M517" t="str">
            <v>Não contratada</v>
          </cell>
        </row>
        <row r="518">
          <cell r="A518">
            <v>1999</v>
          </cell>
          <cell r="B518" t="str">
            <v>SL</v>
          </cell>
          <cell r="C518" t="str">
            <v>MAC</v>
          </cell>
          <cell r="D518" t="str">
            <v>AUT</v>
          </cell>
          <cell r="E518" t="str">
            <v>IND</v>
          </cell>
          <cell r="F518" t="str">
            <v>FORD</v>
          </cell>
          <cell r="G518" t="str">
            <v>Fábrica da Ford do Brasil - Administração 1</v>
          </cell>
          <cell r="H518">
            <v>1963378</v>
          </cell>
          <cell r="I518" t="str">
            <v>PE</v>
          </cell>
          <cell r="J518">
            <v>36346</v>
          </cell>
          <cell r="K518" t="str">
            <v>-</v>
          </cell>
          <cell r="L518" t="str">
            <v>-</v>
          </cell>
          <cell r="M518" t="str">
            <v>Não contratada</v>
          </cell>
        </row>
        <row r="519">
          <cell r="A519">
            <v>1999</v>
          </cell>
          <cell r="B519" t="str">
            <v>SL</v>
          </cell>
          <cell r="C519" t="str">
            <v>MAC</v>
          </cell>
          <cell r="D519" t="str">
            <v>AUT</v>
          </cell>
          <cell r="E519" t="str">
            <v>IND</v>
          </cell>
          <cell r="F519" t="str">
            <v>FORD</v>
          </cell>
          <cell r="G519" t="str">
            <v>Fábrica da Ford do Brasil - Administração 2</v>
          </cell>
          <cell r="H519">
            <v>2083972</v>
          </cell>
          <cell r="I519" t="str">
            <v>PE</v>
          </cell>
          <cell r="J519">
            <v>36346</v>
          </cell>
          <cell r="K519" t="str">
            <v>-</v>
          </cell>
          <cell r="L519" t="str">
            <v>-</v>
          </cell>
          <cell r="M519" t="str">
            <v>Não contratada</v>
          </cell>
        </row>
        <row r="520">
          <cell r="A520">
            <v>1999</v>
          </cell>
          <cell r="B520" t="str">
            <v>SL</v>
          </cell>
          <cell r="C520" t="str">
            <v>XXX</v>
          </cell>
          <cell r="D520" t="str">
            <v>Serviços Diversos</v>
          </cell>
          <cell r="E520" t="str">
            <v>NAV</v>
          </cell>
          <cell r="F520" t="str">
            <v>TPPF S.A.</v>
          </cell>
          <cell r="G520" t="str">
            <v>Fundação e Laje do Armazém Frigorífico do TPPF - Revisão</v>
          </cell>
          <cell r="H520">
            <v>915238</v>
          </cell>
          <cell r="I520" t="str">
            <v>PE</v>
          </cell>
          <cell r="J520">
            <v>36350</v>
          </cell>
          <cell r="K520" t="str">
            <v>-</v>
          </cell>
          <cell r="L520" t="str">
            <v>-</v>
          </cell>
          <cell r="M520" t="str">
            <v>Não contratada</v>
          </cell>
        </row>
        <row r="521">
          <cell r="A521">
            <v>1999</v>
          </cell>
          <cell r="B521" t="str">
            <v>SL</v>
          </cell>
          <cell r="C521" t="str">
            <v>RP</v>
          </cell>
          <cell r="D521" t="str">
            <v>SPB</v>
          </cell>
          <cell r="E521" t="str">
            <v>AER</v>
          </cell>
          <cell r="F521" t="str">
            <v>INFRAERO</v>
          </cell>
          <cell r="G521" t="str">
            <v>Pátio do Aeroporto Salgado Filho - RS</v>
          </cell>
          <cell r="H521">
            <v>4981643</v>
          </cell>
          <cell r="I521" t="str">
            <v>PNE</v>
          </cell>
          <cell r="J521">
            <v>36350</v>
          </cell>
          <cell r="K521" t="str">
            <v>-</v>
          </cell>
          <cell r="L521" t="str">
            <v>-</v>
          </cell>
          <cell r="M521" t="str">
            <v>Proposta não apresentada</v>
          </cell>
        </row>
        <row r="522">
          <cell r="A522">
            <v>1999</v>
          </cell>
          <cell r="B522" t="str">
            <v>SL</v>
          </cell>
          <cell r="C522" t="str">
            <v>RP</v>
          </cell>
          <cell r="D522" t="str">
            <v>SPB</v>
          </cell>
          <cell r="E522" t="str">
            <v>AER</v>
          </cell>
          <cell r="F522" t="str">
            <v>INFRAERO</v>
          </cell>
          <cell r="G522" t="str">
            <v>Edifício Garagem do Aeroporto Salgado Filho</v>
          </cell>
          <cell r="H522">
            <v>7590290</v>
          </cell>
          <cell r="I522" t="str">
            <v>PNE</v>
          </cell>
          <cell r="J522">
            <v>36354</v>
          </cell>
          <cell r="K522" t="str">
            <v>-</v>
          </cell>
          <cell r="L522" t="str">
            <v>-</v>
          </cell>
          <cell r="M522" t="str">
            <v>Proposta não apresentada</v>
          </cell>
        </row>
        <row r="523">
          <cell r="A523">
            <v>1999</v>
          </cell>
          <cell r="B523" t="str">
            <v>SL</v>
          </cell>
          <cell r="C523" t="str">
            <v>MAC</v>
          </cell>
          <cell r="D523" t="str">
            <v>AUT</v>
          </cell>
          <cell r="E523" t="str">
            <v>IND</v>
          </cell>
          <cell r="F523" t="str">
            <v>FORD</v>
          </cell>
          <cell r="G523" t="str">
            <v>Fábrica da Ford do Brasil - Contrato Geral com Retenção</v>
          </cell>
          <cell r="H523">
            <v>19935172</v>
          </cell>
          <cell r="I523" t="str">
            <v>PNE</v>
          </cell>
          <cell r="J523">
            <v>36353</v>
          </cell>
          <cell r="K523" t="str">
            <v>-</v>
          </cell>
          <cell r="L523" t="str">
            <v>-</v>
          </cell>
          <cell r="M523" t="str">
            <v>Proposta não apresentada</v>
          </cell>
        </row>
        <row r="524">
          <cell r="A524">
            <v>1999</v>
          </cell>
          <cell r="B524" t="str">
            <v>SL</v>
          </cell>
          <cell r="C524" t="str">
            <v>MAC</v>
          </cell>
          <cell r="D524" t="str">
            <v>AUT</v>
          </cell>
          <cell r="E524" t="str">
            <v>IND</v>
          </cell>
          <cell r="F524" t="str">
            <v>FORD</v>
          </cell>
          <cell r="G524" t="str">
            <v>Fábrica da Ford do Brasil - Contrato Geral sem Retenção</v>
          </cell>
          <cell r="H524">
            <v>19979754</v>
          </cell>
          <cell r="I524" t="str">
            <v>PNE</v>
          </cell>
          <cell r="J524">
            <v>36353</v>
          </cell>
          <cell r="K524" t="str">
            <v>-</v>
          </cell>
          <cell r="L524" t="str">
            <v>-</v>
          </cell>
          <cell r="M524" t="str">
            <v>Proposta não apresentada</v>
          </cell>
        </row>
        <row r="525">
          <cell r="A525">
            <v>1999</v>
          </cell>
          <cell r="B525" t="str">
            <v>SE</v>
          </cell>
          <cell r="C525" t="str">
            <v>NP</v>
          </cell>
          <cell r="D525" t="str">
            <v>SID</v>
          </cell>
          <cell r="E525" t="str">
            <v>IND</v>
          </cell>
          <cell r="F525" t="str">
            <v>CMM</v>
          </cell>
          <cell r="G525" t="str">
            <v>Construção da Fábrica da Cia Mineira de Metais em Três Marias</v>
          </cell>
          <cell r="H525">
            <v>4141050</v>
          </cell>
          <cell r="I525" t="str">
            <v>PE</v>
          </cell>
          <cell r="J525">
            <v>36353</v>
          </cell>
          <cell r="K525" t="str">
            <v>-</v>
          </cell>
          <cell r="L525" t="str">
            <v>-</v>
          </cell>
          <cell r="M525" t="str">
            <v>Adiada a contratação para 2000</v>
          </cell>
        </row>
        <row r="526">
          <cell r="A526">
            <v>1999</v>
          </cell>
          <cell r="B526" t="str">
            <v>SE</v>
          </cell>
          <cell r="C526" t="str">
            <v>CV</v>
          </cell>
          <cell r="D526" t="str">
            <v>PUB</v>
          </cell>
          <cell r="E526" t="str">
            <v>FER</v>
          </cell>
          <cell r="F526" t="str">
            <v>PM Montes Claros</v>
          </cell>
          <cell r="G526" t="str">
            <v>Contorno Ferroviário de Montes Claros</v>
          </cell>
          <cell r="H526">
            <v>44791030</v>
          </cell>
          <cell r="I526" t="str">
            <v>PE</v>
          </cell>
          <cell r="J526">
            <v>36382</v>
          </cell>
          <cell r="K526">
            <v>1</v>
          </cell>
          <cell r="L526">
            <v>1</v>
          </cell>
          <cell r="M526" t="str">
            <v>AG - 1º Lugar</v>
          </cell>
        </row>
        <row r="527">
          <cell r="A527">
            <v>1999</v>
          </cell>
          <cell r="B527" t="str">
            <v>SE</v>
          </cell>
          <cell r="C527" t="str">
            <v>CV</v>
          </cell>
          <cell r="D527" t="str">
            <v>PUB</v>
          </cell>
          <cell r="E527" t="str">
            <v>URB</v>
          </cell>
          <cell r="F527" t="str">
            <v>PM Montes Claros</v>
          </cell>
          <cell r="G527" t="str">
            <v>Via Urbana de Montes Claros</v>
          </cell>
          <cell r="H527">
            <v>13709020</v>
          </cell>
          <cell r="I527" t="str">
            <v>PE</v>
          </cell>
          <cell r="J527">
            <v>36382</v>
          </cell>
          <cell r="K527" t="str">
            <v>-</v>
          </cell>
          <cell r="L527" t="str">
            <v>-</v>
          </cell>
          <cell r="M527" t="str">
            <v>2º Lugar</v>
          </cell>
        </row>
        <row r="528">
          <cell r="A528">
            <v>1999</v>
          </cell>
          <cell r="B528" t="str">
            <v>SE</v>
          </cell>
          <cell r="C528" t="str">
            <v>NP</v>
          </cell>
          <cell r="D528" t="str">
            <v>PUB</v>
          </cell>
          <cell r="E528" t="str">
            <v>URB</v>
          </cell>
          <cell r="F528" t="str">
            <v>SUDECAP</v>
          </cell>
          <cell r="G528" t="str">
            <v>Duplicação da Avenida Antonio Carlos</v>
          </cell>
          <cell r="H528">
            <v>14659060</v>
          </cell>
          <cell r="I528" t="str">
            <v>PE</v>
          </cell>
          <cell r="J528">
            <v>36391</v>
          </cell>
          <cell r="K528" t="str">
            <v>-</v>
          </cell>
          <cell r="L528" t="str">
            <v>-</v>
          </cell>
          <cell r="M528" t="str">
            <v>Cancelada</v>
          </cell>
        </row>
        <row r="529">
          <cell r="A529">
            <v>1999</v>
          </cell>
          <cell r="B529" t="str">
            <v>SE</v>
          </cell>
          <cell r="C529" t="str">
            <v>NP</v>
          </cell>
          <cell r="D529" t="str">
            <v>PUB</v>
          </cell>
          <cell r="E529" t="str">
            <v>ROD</v>
          </cell>
          <cell r="F529" t="str">
            <v>DNER</v>
          </cell>
          <cell r="G529" t="str">
            <v>Trevo de Sete Lagoas</v>
          </cell>
          <cell r="H529">
            <v>3418410</v>
          </cell>
          <cell r="I529" t="str">
            <v>PC</v>
          </cell>
          <cell r="J529">
            <v>36402</v>
          </cell>
          <cell r="K529" t="str">
            <v>-</v>
          </cell>
          <cell r="L529" t="str">
            <v>-</v>
          </cell>
          <cell r="M529" t="str">
            <v>Proposta de Cobertura</v>
          </cell>
        </row>
        <row r="530">
          <cell r="A530">
            <v>1999</v>
          </cell>
          <cell r="B530" t="str">
            <v>SE</v>
          </cell>
          <cell r="C530" t="str">
            <v>MS</v>
          </cell>
          <cell r="D530" t="str">
            <v>AUT</v>
          </cell>
          <cell r="E530" t="str">
            <v>IND</v>
          </cell>
          <cell r="F530" t="str">
            <v>Fiat / Stola</v>
          </cell>
          <cell r="G530" t="str">
            <v>Galpão da Nova Funilaria</v>
          </cell>
          <cell r="H530">
            <v>8602230</v>
          </cell>
          <cell r="I530" t="str">
            <v>PE</v>
          </cell>
          <cell r="J530">
            <v>36395</v>
          </cell>
          <cell r="K530" t="str">
            <v>-</v>
          </cell>
          <cell r="L530" t="str">
            <v>-</v>
          </cell>
          <cell r="M530" t="str">
            <v>Adiada a contratação</v>
          </cell>
        </row>
        <row r="531">
          <cell r="A531">
            <v>1999</v>
          </cell>
          <cell r="B531" t="str">
            <v>SE</v>
          </cell>
          <cell r="C531" t="str">
            <v>LC</v>
          </cell>
          <cell r="D531" t="str">
            <v>SPB</v>
          </cell>
          <cell r="E531" t="str">
            <v>SAN</v>
          </cell>
          <cell r="F531" t="str">
            <v>COPASA</v>
          </cell>
          <cell r="G531" t="str">
            <v>Esgoto Sanitário de Pará de Minas</v>
          </cell>
          <cell r="H531">
            <v>7108140</v>
          </cell>
          <cell r="I531" t="str">
            <v>EST</v>
          </cell>
          <cell r="J531">
            <v>36424</v>
          </cell>
          <cell r="K531" t="str">
            <v>-</v>
          </cell>
          <cell r="L531" t="str">
            <v>-</v>
          </cell>
          <cell r="M531" t="str">
            <v>Contrato da Canal. Copasa não concordou com a sub-rogação.</v>
          </cell>
        </row>
        <row r="532">
          <cell r="A532">
            <v>1999</v>
          </cell>
          <cell r="B532" t="str">
            <v>SE</v>
          </cell>
          <cell r="C532" t="str">
            <v>NP</v>
          </cell>
          <cell r="D532" t="str">
            <v>PUB</v>
          </cell>
          <cell r="E532" t="str">
            <v>SAN</v>
          </cell>
          <cell r="F532" t="str">
            <v>SUDECAP</v>
          </cell>
          <cell r="G532" t="str">
            <v>Córrego da Liége</v>
          </cell>
          <cell r="H532">
            <v>1052000</v>
          </cell>
          <cell r="I532" t="str">
            <v>PE</v>
          </cell>
          <cell r="J532">
            <v>36418</v>
          </cell>
          <cell r="K532">
            <v>1</v>
          </cell>
          <cell r="L532">
            <v>1</v>
          </cell>
          <cell r="M532" t="str">
            <v>AG - 1º Lugar</v>
          </cell>
        </row>
        <row r="533">
          <cell r="A533">
            <v>1999</v>
          </cell>
          <cell r="B533" t="str">
            <v>NE</v>
          </cell>
          <cell r="C533" t="str">
            <v>CP</v>
          </cell>
          <cell r="D533" t="str">
            <v>TEL</v>
          </cell>
          <cell r="E533" t="str">
            <v>ENE</v>
          </cell>
          <cell r="F533" t="str">
            <v>TELEMAR</v>
          </cell>
          <cell r="G533" t="str">
            <v>Rota Ótica Interurbana - Juazeiro/Fortaleza</v>
          </cell>
          <cell r="H533">
            <v>5642317</v>
          </cell>
          <cell r="I533" t="str">
            <v>PE</v>
          </cell>
          <cell r="J533">
            <v>36423</v>
          </cell>
          <cell r="K533">
            <v>1</v>
          </cell>
          <cell r="L533">
            <v>1</v>
          </cell>
          <cell r="M533" t="str">
            <v>AG - 1º Lugar</v>
          </cell>
        </row>
        <row r="534">
          <cell r="A534">
            <v>1999</v>
          </cell>
          <cell r="B534" t="str">
            <v>SE</v>
          </cell>
          <cell r="C534" t="str">
            <v>XXX</v>
          </cell>
          <cell r="D534" t="str">
            <v>SPB</v>
          </cell>
          <cell r="E534" t="str">
            <v>ENE</v>
          </cell>
          <cell r="F534" t="str">
            <v>GASMIG</v>
          </cell>
          <cell r="G534" t="str">
            <v>Rede de Gás no CINCO em Contagem</v>
          </cell>
          <cell r="H534">
            <v>1198260</v>
          </cell>
          <cell r="I534" t="str">
            <v>PE</v>
          </cell>
          <cell r="J534">
            <v>36461</v>
          </cell>
          <cell r="K534" t="str">
            <v>-</v>
          </cell>
          <cell r="L534" t="str">
            <v>-</v>
          </cell>
          <cell r="M534" t="str">
            <v>8º Lugar</v>
          </cell>
        </row>
        <row r="535">
          <cell r="A535">
            <v>1999</v>
          </cell>
          <cell r="B535" t="str">
            <v>NE</v>
          </cell>
          <cell r="C535" t="str">
            <v>XXX</v>
          </cell>
          <cell r="E535" t="str">
            <v>NAV</v>
          </cell>
          <cell r="F535" t="str">
            <v>SUAPE</v>
          </cell>
          <cell r="G535" t="str">
            <v>Píer de Granéis Líquidos do Complexo Industrial de Suape</v>
          </cell>
          <cell r="H535">
            <v>6212830</v>
          </cell>
          <cell r="I535" t="str">
            <v>PNE</v>
          </cell>
          <cell r="J535">
            <v>36461</v>
          </cell>
          <cell r="K535" t="str">
            <v>-</v>
          </cell>
          <cell r="L535" t="str">
            <v>-</v>
          </cell>
          <cell r="M535" t="str">
            <v>Proposta não apresentada. Preço máximo inexequível</v>
          </cell>
        </row>
        <row r="536">
          <cell r="A536">
            <v>1999</v>
          </cell>
          <cell r="B536" t="str">
            <v>SL</v>
          </cell>
          <cell r="C536" t="str">
            <v>RP1</v>
          </cell>
          <cell r="D536" t="str">
            <v>SPB</v>
          </cell>
          <cell r="E536" t="str">
            <v>SAN</v>
          </cell>
          <cell r="F536" t="str">
            <v>CASAN</v>
          </cell>
          <cell r="G536" t="str">
            <v>Barragem e Adutora do Rio São Bento</v>
          </cell>
          <cell r="H536">
            <v>24844270</v>
          </cell>
          <cell r="I536" t="str">
            <v>PC</v>
          </cell>
          <cell r="J536">
            <v>36454</v>
          </cell>
          <cell r="K536" t="str">
            <v>-</v>
          </cell>
          <cell r="L536" t="str">
            <v>-</v>
          </cell>
          <cell r="M536" t="str">
            <v>Proposta de Cobertura - Parte AG-BR$</v>
          </cell>
        </row>
        <row r="537">
          <cell r="A537">
            <v>1999</v>
          </cell>
          <cell r="B537" t="str">
            <v>SE</v>
          </cell>
          <cell r="C537" t="str">
            <v>CP</v>
          </cell>
          <cell r="E537" t="str">
            <v>TEL</v>
          </cell>
          <cell r="F537" t="str">
            <v>Pégasus</v>
          </cell>
          <cell r="G537" t="str">
            <v>Projeto Pégasus / Barramar - Rod. Pres. Dutra</v>
          </cell>
          <cell r="H537">
            <v>440405.09</v>
          </cell>
          <cell r="I537" t="str">
            <v>PE</v>
          </cell>
          <cell r="J537">
            <v>36370</v>
          </cell>
          <cell r="K537">
            <v>0</v>
          </cell>
          <cell r="L537">
            <v>0</v>
          </cell>
          <cell r="M537" t="str">
            <v>Em julgamento</v>
          </cell>
        </row>
        <row r="538">
          <cell r="A538">
            <v>1999</v>
          </cell>
          <cell r="B538" t="str">
            <v>SE</v>
          </cell>
          <cell r="C538" t="str">
            <v>XXX</v>
          </cell>
          <cell r="E538" t="str">
            <v>AER</v>
          </cell>
          <cell r="F538" t="str">
            <v>INFRAERO</v>
          </cell>
          <cell r="G538" t="str">
            <v>Aeroporto de Guarulhos</v>
          </cell>
          <cell r="H538">
            <v>9477960</v>
          </cell>
          <cell r="I538" t="str">
            <v>PE</v>
          </cell>
          <cell r="J538">
            <v>36483</v>
          </cell>
          <cell r="K538" t="str">
            <v>-</v>
          </cell>
          <cell r="L538" t="str">
            <v>-</v>
          </cell>
          <cell r="M538" t="str">
            <v>Vencedora CONSTRAN-R$17.876.952,65</v>
          </cell>
        </row>
        <row r="539">
          <cell r="A539">
            <v>1999</v>
          </cell>
          <cell r="B539" t="str">
            <v>SE</v>
          </cell>
          <cell r="C539" t="str">
            <v>LC</v>
          </cell>
          <cell r="E539" t="str">
            <v>NAV</v>
          </cell>
          <cell r="F539" t="str">
            <v>TVV</v>
          </cell>
          <cell r="G539" t="str">
            <v>Ampliação do Cais do Porto de Vila Velha</v>
          </cell>
          <cell r="H539">
            <v>4981280</v>
          </cell>
          <cell r="I539" t="str">
            <v>PE</v>
          </cell>
          <cell r="J539">
            <v>36480</v>
          </cell>
          <cell r="K539">
            <v>0</v>
          </cell>
          <cell r="L539">
            <v>0</v>
          </cell>
          <cell r="M539" t="str">
            <v>Proposta revisada. Em julgamento</v>
          </cell>
        </row>
        <row r="540">
          <cell r="A540">
            <v>1999</v>
          </cell>
          <cell r="B540" t="str">
            <v>SE</v>
          </cell>
          <cell r="C540" t="str">
            <v>CV</v>
          </cell>
          <cell r="E540" t="str">
            <v>ROD</v>
          </cell>
          <cell r="F540" t="str">
            <v>DER-MG</v>
          </cell>
          <cell r="G540" t="str">
            <v>Trecho Divinolândia de Minas / Santa Efigênia de Minas</v>
          </cell>
          <cell r="H540">
            <v>7114840</v>
          </cell>
          <cell r="I540" t="str">
            <v>PC</v>
          </cell>
          <cell r="J540">
            <v>36503</v>
          </cell>
          <cell r="K540">
            <v>0</v>
          </cell>
          <cell r="L540">
            <v>0</v>
          </cell>
          <cell r="M540" t="str">
            <v>Proposta de Cobertura</v>
          </cell>
        </row>
        <row r="541">
          <cell r="A541">
            <v>1999</v>
          </cell>
          <cell r="B541" t="str">
            <v>SE</v>
          </cell>
          <cell r="C541" t="str">
            <v>XXX</v>
          </cell>
          <cell r="E541" t="str">
            <v>FER</v>
          </cell>
          <cell r="F541" t="str">
            <v>CBTU</v>
          </cell>
          <cell r="G541" t="str">
            <v>Descentralização de Trens Metropolitanos de BH</v>
          </cell>
          <cell r="H541">
            <v>5632720</v>
          </cell>
          <cell r="I541" t="str">
            <v>PE</v>
          </cell>
          <cell r="J541">
            <v>36515</v>
          </cell>
          <cell r="K541">
            <v>0</v>
          </cell>
          <cell r="L541">
            <v>0</v>
          </cell>
          <cell r="M541" t="str">
            <v>Perdemos</v>
          </cell>
        </row>
        <row r="542">
          <cell r="A542">
            <v>1999</v>
          </cell>
          <cell r="B542" t="str">
            <v>SE</v>
          </cell>
          <cell r="C542" t="str">
            <v>LC</v>
          </cell>
          <cell r="D542" t="str">
            <v>SPB</v>
          </cell>
          <cell r="E542" t="str">
            <v>SAN</v>
          </cell>
          <cell r="F542" t="str">
            <v>COPASA</v>
          </cell>
          <cell r="G542" t="str">
            <v>Equipamentos para ETE-Arrudas</v>
          </cell>
          <cell r="H542">
            <v>2053272.5</v>
          </cell>
          <cell r="I542" t="str">
            <v>PE</v>
          </cell>
          <cell r="J542">
            <v>36523</v>
          </cell>
          <cell r="K542">
            <v>0</v>
          </cell>
          <cell r="L542">
            <v>0</v>
          </cell>
          <cell r="M542" t="str">
            <v>Perdemos</v>
          </cell>
        </row>
        <row r="543">
          <cell r="A543">
            <v>1999</v>
          </cell>
          <cell r="B543" t="str">
            <v>SE</v>
          </cell>
          <cell r="C543" t="str">
            <v>CP</v>
          </cell>
          <cell r="E543" t="str">
            <v>ENE</v>
          </cell>
          <cell r="F543" t="str">
            <v>TELEMAR RJ</v>
          </cell>
          <cell r="G543" t="str">
            <v>Implantação e Manutenção de Redes no RJ - Lote 3</v>
          </cell>
          <cell r="H543">
            <v>1305500.0000000002</v>
          </cell>
          <cell r="I543" t="str">
            <v>PE</v>
          </cell>
          <cell r="J543">
            <v>36523</v>
          </cell>
          <cell r="K543">
            <v>1</v>
          </cell>
          <cell r="L543">
            <v>1</v>
          </cell>
          <cell r="M543" t="str">
            <v>AG - 1º Lugar - AG-70% e INFRACOM-30%</v>
          </cell>
        </row>
        <row r="544">
          <cell r="A544">
            <v>1999</v>
          </cell>
          <cell r="B544" t="str">
            <v>SE</v>
          </cell>
          <cell r="C544" t="str">
            <v>CP</v>
          </cell>
          <cell r="E544" t="str">
            <v>ENE</v>
          </cell>
          <cell r="F544" t="str">
            <v>TELEMAR RJ</v>
          </cell>
          <cell r="G544" t="str">
            <v>Implantação e Manutenção de Redes no RJ - Lote 8</v>
          </cell>
          <cell r="H544">
            <v>2534000.0000000005</v>
          </cell>
          <cell r="I544" t="str">
            <v>PE</v>
          </cell>
          <cell r="J544">
            <v>36523</v>
          </cell>
          <cell r="K544">
            <v>0</v>
          </cell>
          <cell r="L544">
            <v>0</v>
          </cell>
          <cell r="M544" t="str">
            <v>Perdemos</v>
          </cell>
        </row>
        <row r="545">
          <cell r="A545">
            <v>1999</v>
          </cell>
          <cell r="B545" t="str">
            <v>SE</v>
          </cell>
          <cell r="C545" t="str">
            <v>CP</v>
          </cell>
          <cell r="E545" t="str">
            <v>ENE</v>
          </cell>
          <cell r="F545" t="str">
            <v>TELEMAR RJ</v>
          </cell>
          <cell r="G545" t="str">
            <v>Implantação e Manutenção de Redes no RJ - Lote 9</v>
          </cell>
          <cell r="H545">
            <v>4013100.0000000005</v>
          </cell>
          <cell r="I545" t="str">
            <v>PE</v>
          </cell>
          <cell r="J545">
            <v>36523</v>
          </cell>
          <cell r="K545">
            <v>0</v>
          </cell>
          <cell r="L545">
            <v>0</v>
          </cell>
          <cell r="M545" t="str">
            <v>Perdemos</v>
          </cell>
        </row>
        <row r="546">
          <cell r="A546">
            <v>1999</v>
          </cell>
          <cell r="B546" t="str">
            <v>SE</v>
          </cell>
          <cell r="C546" t="str">
            <v>CP</v>
          </cell>
          <cell r="E546" t="str">
            <v>ENE</v>
          </cell>
          <cell r="F546" t="str">
            <v>TELEMAR RJ</v>
          </cell>
          <cell r="G546" t="str">
            <v>Implantação e Manutenção de Redes no RJ - Lote 10</v>
          </cell>
          <cell r="H546">
            <v>5011300.0000000009</v>
          </cell>
          <cell r="I546" t="str">
            <v>PE</v>
          </cell>
          <cell r="J546">
            <v>36523</v>
          </cell>
          <cell r="K546">
            <v>0</v>
          </cell>
          <cell r="L546">
            <v>0</v>
          </cell>
          <cell r="M546" t="str">
            <v>Perdemos</v>
          </cell>
        </row>
        <row r="547">
          <cell r="A547">
            <v>1999</v>
          </cell>
          <cell r="B547" t="str">
            <v>SE</v>
          </cell>
          <cell r="C547" t="str">
            <v>CP</v>
          </cell>
          <cell r="E547" t="str">
            <v>ENE</v>
          </cell>
          <cell r="F547" t="str">
            <v>TELEMAR RJ</v>
          </cell>
          <cell r="G547" t="str">
            <v>Implantação e Manutenção de Redes no RJ - Lote 11</v>
          </cell>
          <cell r="H547">
            <v>5628700.0000000009</v>
          </cell>
          <cell r="I547" t="str">
            <v>PE</v>
          </cell>
          <cell r="J547">
            <v>36523</v>
          </cell>
          <cell r="K547">
            <v>1</v>
          </cell>
          <cell r="L547">
            <v>1</v>
          </cell>
          <cell r="M547" t="str">
            <v>AG - 1º Lugar - AG-70% e INFRACOM-30%</v>
          </cell>
        </row>
        <row r="548">
          <cell r="A548">
            <v>1999</v>
          </cell>
          <cell r="B548" t="str">
            <v>SE</v>
          </cell>
          <cell r="C548" t="str">
            <v>CP</v>
          </cell>
          <cell r="E548" t="str">
            <v>ENE</v>
          </cell>
          <cell r="F548" t="str">
            <v>TELEMAR RJ</v>
          </cell>
          <cell r="G548" t="str">
            <v>Implantação e Manutenção de Redes no RJ - Lote 12</v>
          </cell>
          <cell r="H548">
            <v>4403000</v>
          </cell>
          <cell r="I548" t="str">
            <v>PE</v>
          </cell>
          <cell r="J548">
            <v>36523</v>
          </cell>
          <cell r="K548">
            <v>1</v>
          </cell>
          <cell r="L548">
            <v>1</v>
          </cell>
          <cell r="M548" t="str">
            <v>AG - 1º Lugar - AG-70% e INFRACOM-30%</v>
          </cell>
        </row>
        <row r="549">
          <cell r="A549">
            <v>1999</v>
          </cell>
          <cell r="B549" t="str">
            <v>SE</v>
          </cell>
          <cell r="C549" t="str">
            <v>CP</v>
          </cell>
          <cell r="E549" t="str">
            <v>ENE</v>
          </cell>
          <cell r="F549" t="str">
            <v>TELEMAR RJ</v>
          </cell>
          <cell r="G549" t="str">
            <v>Implantação e Manutenção de Redes no RJ - Lote 13</v>
          </cell>
          <cell r="H549">
            <v>4920300.0000000009</v>
          </cell>
          <cell r="I549" t="str">
            <v>PE</v>
          </cell>
          <cell r="J549">
            <v>36523</v>
          </cell>
          <cell r="K549">
            <v>0</v>
          </cell>
          <cell r="L549">
            <v>0</v>
          </cell>
          <cell r="M549" t="str">
            <v>Perdemos</v>
          </cell>
        </row>
        <row r="550">
          <cell r="A550">
            <v>1999</v>
          </cell>
          <cell r="B550" t="str">
            <v>SE</v>
          </cell>
          <cell r="C550" t="str">
            <v>CP</v>
          </cell>
          <cell r="E550" t="str">
            <v>ENE</v>
          </cell>
          <cell r="F550" t="str">
            <v>TELEMAR RJ</v>
          </cell>
          <cell r="G550" t="str">
            <v>Implantação e Manutenção de Redes no RJ - Lote 19</v>
          </cell>
          <cell r="H550">
            <v>1786400.0000000002</v>
          </cell>
          <cell r="I550" t="str">
            <v>PE</v>
          </cell>
          <cell r="J550">
            <v>36523</v>
          </cell>
          <cell r="K550">
            <v>0</v>
          </cell>
          <cell r="L550">
            <v>0</v>
          </cell>
          <cell r="M550" t="str">
            <v>Perdemos</v>
          </cell>
        </row>
        <row r="551">
          <cell r="A551">
            <v>1999</v>
          </cell>
          <cell r="B551" t="str">
            <v>SE</v>
          </cell>
          <cell r="C551" t="str">
            <v>CP</v>
          </cell>
          <cell r="E551" t="str">
            <v>ENE</v>
          </cell>
          <cell r="F551" t="str">
            <v>TELEMAR RJ</v>
          </cell>
          <cell r="G551" t="str">
            <v>Implantação e Manutenção de Redes no RJ - Lote 20</v>
          </cell>
          <cell r="H551">
            <v>2284100</v>
          </cell>
          <cell r="I551" t="str">
            <v>PE</v>
          </cell>
          <cell r="J551">
            <v>36523</v>
          </cell>
          <cell r="K551">
            <v>0</v>
          </cell>
          <cell r="L551">
            <v>0</v>
          </cell>
          <cell r="M551" t="str">
            <v>Perdemos</v>
          </cell>
        </row>
        <row r="552">
          <cell r="A552">
            <v>1999</v>
          </cell>
          <cell r="B552" t="str">
            <v>SE</v>
          </cell>
          <cell r="C552" t="str">
            <v>CP</v>
          </cell>
          <cell r="E552" t="str">
            <v>ENE</v>
          </cell>
          <cell r="F552" t="str">
            <v>TELEMAR RJ</v>
          </cell>
          <cell r="G552" t="str">
            <v>Implantação e Manutenção de Redes no RJ - Lote 21</v>
          </cell>
          <cell r="H552">
            <v>1127700</v>
          </cell>
          <cell r="I552" t="str">
            <v>PE</v>
          </cell>
          <cell r="J552">
            <v>36523</v>
          </cell>
          <cell r="K552">
            <v>0</v>
          </cell>
          <cell r="L552">
            <v>0</v>
          </cell>
          <cell r="M552" t="str">
            <v>Perdemos</v>
          </cell>
        </row>
        <row r="553">
          <cell r="A553">
            <v>1999</v>
          </cell>
          <cell r="B553" t="str">
            <v>SE</v>
          </cell>
          <cell r="C553" t="str">
            <v>CP</v>
          </cell>
          <cell r="E553" t="str">
            <v>ENE</v>
          </cell>
          <cell r="F553" t="str">
            <v>TELEMAR RJ</v>
          </cell>
          <cell r="G553" t="str">
            <v>Implantação e Manutenção de Redes no RJ - Lote 22</v>
          </cell>
          <cell r="H553">
            <v>4486300</v>
          </cell>
          <cell r="I553" t="str">
            <v>PE</v>
          </cell>
          <cell r="J553">
            <v>36523</v>
          </cell>
          <cell r="K553">
            <v>1</v>
          </cell>
          <cell r="L553">
            <v>1</v>
          </cell>
          <cell r="M553" t="str">
            <v>AG - 1º Lugar - AG-70% e INFRACOM-30%</v>
          </cell>
        </row>
        <row r="554">
          <cell r="A554">
            <v>1999</v>
          </cell>
          <cell r="B554" t="str">
            <v>SE</v>
          </cell>
          <cell r="C554" t="str">
            <v>CP</v>
          </cell>
          <cell r="E554" t="str">
            <v>ENE</v>
          </cell>
          <cell r="F554" t="str">
            <v>TELEMAR RJ</v>
          </cell>
          <cell r="G554" t="str">
            <v>Implantação e Manutenção de Redes no RJ - Lote 23</v>
          </cell>
          <cell r="H554">
            <v>4494700</v>
          </cell>
          <cell r="I554" t="str">
            <v>PE</v>
          </cell>
          <cell r="J554">
            <v>36523</v>
          </cell>
          <cell r="K554">
            <v>1</v>
          </cell>
          <cell r="L554">
            <v>1</v>
          </cell>
          <cell r="M554" t="str">
            <v>AG - 1º Lugar - AG-70% e INFRACOM-30%</v>
          </cell>
        </row>
        <row r="555">
          <cell r="A555">
            <v>1999</v>
          </cell>
          <cell r="B555" t="str">
            <v>SE</v>
          </cell>
          <cell r="C555" t="str">
            <v>CP</v>
          </cell>
          <cell r="E555" t="str">
            <v>ENE</v>
          </cell>
          <cell r="F555" t="str">
            <v>TELEMAR RJ</v>
          </cell>
          <cell r="G555" t="str">
            <v>Implantação e Manutenção de Redes no RJ - Lote 24</v>
          </cell>
          <cell r="H555">
            <v>2617300.0000000005</v>
          </cell>
          <cell r="I555" t="str">
            <v>PE</v>
          </cell>
          <cell r="J555">
            <v>36523</v>
          </cell>
          <cell r="K555">
            <v>0</v>
          </cell>
          <cell r="L555">
            <v>0</v>
          </cell>
          <cell r="M555" t="str">
            <v>Perdemos</v>
          </cell>
        </row>
        <row r="556">
          <cell r="A556">
            <v>1999</v>
          </cell>
          <cell r="B556" t="str">
            <v>SE</v>
          </cell>
          <cell r="C556" t="str">
            <v>CP</v>
          </cell>
          <cell r="E556" t="str">
            <v>ENE</v>
          </cell>
          <cell r="F556" t="str">
            <v>TELEMAR RJ</v>
          </cell>
          <cell r="G556" t="str">
            <v>Implantação e Manutenção de Redes no RJ - Lote 25</v>
          </cell>
          <cell r="H556">
            <v>2445800</v>
          </cell>
          <cell r="I556" t="str">
            <v>PE</v>
          </cell>
          <cell r="J556">
            <v>36523</v>
          </cell>
          <cell r="K556">
            <v>0</v>
          </cell>
          <cell r="L556">
            <v>0</v>
          </cell>
          <cell r="M556" t="str">
            <v>Perdemos</v>
          </cell>
        </row>
        <row r="557">
          <cell r="A557">
            <v>2000</v>
          </cell>
          <cell r="B557" t="str">
            <v>SL</v>
          </cell>
          <cell r="C557" t="str">
            <v>NI</v>
          </cell>
          <cell r="D557" t="str">
            <v>TRAN</v>
          </cell>
          <cell r="E557" t="str">
            <v>AERO</v>
          </cell>
          <cell r="F557" t="str">
            <v>INFRAERO</v>
          </cell>
          <cell r="G557" t="str">
            <v>Infraestrutura do Aeroporto de Viracopos</v>
          </cell>
          <cell r="H557">
            <v>9053610</v>
          </cell>
          <cell r="I557" t="str">
            <v>PE</v>
          </cell>
          <cell r="J557">
            <v>36529</v>
          </cell>
          <cell r="K557">
            <v>0</v>
          </cell>
          <cell r="L557">
            <v>0</v>
          </cell>
          <cell r="M557" t="str">
            <v>Vencedora Talude Engª</v>
          </cell>
        </row>
        <row r="558">
          <cell r="A558">
            <v>2000</v>
          </cell>
          <cell r="B558" t="str">
            <v>NE</v>
          </cell>
          <cell r="C558" t="str">
            <v>NI</v>
          </cell>
          <cell r="D558" t="str">
            <v>TRAN</v>
          </cell>
          <cell r="E558" t="str">
            <v>AERO</v>
          </cell>
          <cell r="F558" t="str">
            <v>INFRAERO</v>
          </cell>
          <cell r="G558" t="str">
            <v>Ampliação da Pista de Pouso do Aeroporto de Natal</v>
          </cell>
          <cell r="H558">
            <v>4154290</v>
          </cell>
          <cell r="I558" t="str">
            <v>PE</v>
          </cell>
          <cell r="J558">
            <v>36535</v>
          </cell>
          <cell r="K558">
            <v>0</v>
          </cell>
          <cell r="L558">
            <v>0</v>
          </cell>
          <cell r="M558" t="str">
            <v>Vencedora EIT</v>
          </cell>
        </row>
        <row r="559">
          <cell r="A559">
            <v>2000</v>
          </cell>
          <cell r="B559" t="str">
            <v>SE</v>
          </cell>
          <cell r="C559" t="str">
            <v>CV</v>
          </cell>
          <cell r="D559" t="str">
            <v>TRAN</v>
          </cell>
          <cell r="E559" t="str">
            <v>RODO</v>
          </cell>
          <cell r="F559" t="str">
            <v>DER-MG</v>
          </cell>
          <cell r="G559" t="str">
            <v>Contorno Rodoviário de Lavras</v>
          </cell>
          <cell r="H559">
            <v>4524930</v>
          </cell>
          <cell r="I559" t="str">
            <v>PC</v>
          </cell>
          <cell r="J559">
            <v>36542</v>
          </cell>
          <cell r="K559">
            <v>0</v>
          </cell>
          <cell r="L559">
            <v>0</v>
          </cell>
          <cell r="M559" t="str">
            <v>Proposta de Cobertura</v>
          </cell>
        </row>
        <row r="560">
          <cell r="A560">
            <v>2000</v>
          </cell>
          <cell r="B560" t="str">
            <v>SE</v>
          </cell>
          <cell r="C560" t="str">
            <v>NP</v>
          </cell>
          <cell r="D560" t="str">
            <v>INBA</v>
          </cell>
          <cell r="E560" t="str">
            <v>SIDE</v>
          </cell>
          <cell r="F560" t="str">
            <v>CMM</v>
          </cell>
          <cell r="G560" t="str">
            <v>Construção da Fábrica em Três Marias</v>
          </cell>
          <cell r="H560">
            <v>4055030</v>
          </cell>
          <cell r="I560" t="str">
            <v>PE</v>
          </cell>
          <cell r="J560">
            <v>36553</v>
          </cell>
          <cell r="K560">
            <v>0</v>
          </cell>
          <cell r="L560">
            <v>0</v>
          </cell>
          <cell r="M560" t="str">
            <v>Atualização dos preços - Em julgamento</v>
          </cell>
        </row>
        <row r="561">
          <cell r="A561">
            <v>2000</v>
          </cell>
          <cell r="B561" t="str">
            <v>SE</v>
          </cell>
          <cell r="C561" t="str">
            <v>NP</v>
          </cell>
          <cell r="D561" t="str">
            <v>INBA</v>
          </cell>
          <cell r="E561" t="str">
            <v>MINE</v>
          </cell>
          <cell r="F561" t="str">
            <v>Ferteco</v>
          </cell>
          <cell r="G561" t="str">
            <v>Ramal Ferroviário do Córrego do Feijão</v>
          </cell>
          <cell r="H561">
            <v>7863476.8553814311</v>
          </cell>
          <cell r="I561" t="str">
            <v>PE</v>
          </cell>
          <cell r="J561">
            <v>36560</v>
          </cell>
          <cell r="K561">
            <v>1</v>
          </cell>
          <cell r="L561">
            <v>1</v>
          </cell>
          <cell r="M561" t="str">
            <v>AG - 1º Lugar</v>
          </cell>
        </row>
        <row r="562">
          <cell r="A562">
            <v>2000</v>
          </cell>
          <cell r="B562" t="str">
            <v>SL</v>
          </cell>
          <cell r="C562" t="str">
            <v>PM</v>
          </cell>
          <cell r="D562" t="str">
            <v>TRAN</v>
          </cell>
          <cell r="E562" t="str">
            <v>RODO</v>
          </cell>
          <cell r="F562" t="str">
            <v>PM Florianópolis</v>
          </cell>
          <cell r="G562" t="str">
            <v>Complexo Viário Rita Maria</v>
          </cell>
          <cell r="H562">
            <v>1974795</v>
          </cell>
          <cell r="I562" t="str">
            <v>PE</v>
          </cell>
          <cell r="J562">
            <v>36557</v>
          </cell>
          <cell r="K562">
            <v>0</v>
          </cell>
          <cell r="L562">
            <v>0</v>
          </cell>
          <cell r="M562" t="str">
            <v>Vencedora CESBE - AG ficou em 2º Lugar - AG/CNO-50% cada</v>
          </cell>
        </row>
        <row r="563">
          <cell r="A563">
            <v>2000</v>
          </cell>
          <cell r="B563" t="str">
            <v>NE</v>
          </cell>
          <cell r="C563" t="str">
            <v>CQ</v>
          </cell>
          <cell r="D563" t="str">
            <v>SAMA</v>
          </cell>
          <cell r="E563" t="str">
            <v>SABA</v>
          </cell>
          <cell r="F563" t="str">
            <v>EMBASA</v>
          </cell>
          <cell r="G563" t="str">
            <v>Bacia do Alto Pituaçu</v>
          </cell>
          <cell r="H563">
            <v>10345540</v>
          </cell>
          <cell r="I563" t="str">
            <v>PE</v>
          </cell>
          <cell r="J563">
            <v>36560</v>
          </cell>
          <cell r="K563">
            <v>0</v>
          </cell>
          <cell r="L563">
            <v>0</v>
          </cell>
          <cell r="M563" t="str">
            <v>Perdemos</v>
          </cell>
        </row>
        <row r="564">
          <cell r="A564">
            <v>2000</v>
          </cell>
          <cell r="B564" t="str">
            <v>TC</v>
          </cell>
          <cell r="C564" t="str">
            <v>CP</v>
          </cell>
          <cell r="D564" t="str">
            <v>TELE</v>
          </cell>
          <cell r="E564">
            <v>0</v>
          </cell>
          <cell r="F564" t="str">
            <v>TELEMAR - BA</v>
          </cell>
          <cell r="G564" t="str">
            <v>Instalação e Manutenção da Rede de Acesso da BA e SE-Lote 1</v>
          </cell>
          <cell r="H564">
            <v>8961680</v>
          </cell>
          <cell r="I564" t="str">
            <v>PE</v>
          </cell>
          <cell r="J564">
            <v>36598</v>
          </cell>
          <cell r="K564">
            <v>0</v>
          </cell>
          <cell r="L564">
            <v>0</v>
          </cell>
          <cell r="M564" t="str">
            <v>Perdemos</v>
          </cell>
        </row>
        <row r="565">
          <cell r="A565">
            <v>2000</v>
          </cell>
          <cell r="B565" t="str">
            <v>TC</v>
          </cell>
          <cell r="C565" t="str">
            <v>CP</v>
          </cell>
          <cell r="D565" t="str">
            <v>TELE</v>
          </cell>
          <cell r="E565">
            <v>0</v>
          </cell>
          <cell r="F565" t="str">
            <v>TELEMAR - BA</v>
          </cell>
          <cell r="G565" t="str">
            <v>Instalação e Manutenção da Rede de Acesso da BA e SE-Lote 2</v>
          </cell>
          <cell r="H565">
            <v>7917790</v>
          </cell>
          <cell r="I565" t="str">
            <v>PE</v>
          </cell>
          <cell r="J565">
            <v>36598</v>
          </cell>
          <cell r="K565">
            <v>0</v>
          </cell>
          <cell r="L565">
            <v>0</v>
          </cell>
          <cell r="M565" t="str">
            <v>Perdemos</v>
          </cell>
        </row>
        <row r="566">
          <cell r="A566">
            <v>2000</v>
          </cell>
          <cell r="B566" t="str">
            <v>TC</v>
          </cell>
          <cell r="C566" t="str">
            <v>CP</v>
          </cell>
          <cell r="D566" t="str">
            <v>TELE</v>
          </cell>
          <cell r="E566">
            <v>0</v>
          </cell>
          <cell r="F566" t="str">
            <v>TELEMAR - BA</v>
          </cell>
          <cell r="G566" t="str">
            <v>Instalação e Manutenção da Rede de Acesso da BA e SE-Lote 3</v>
          </cell>
          <cell r="H566">
            <v>7947320</v>
          </cell>
          <cell r="I566" t="str">
            <v>PE</v>
          </cell>
          <cell r="J566">
            <v>36598</v>
          </cell>
          <cell r="K566">
            <v>0</v>
          </cell>
          <cell r="L566">
            <v>0</v>
          </cell>
          <cell r="M566" t="str">
            <v>Perdemos</v>
          </cell>
        </row>
        <row r="567">
          <cell r="A567">
            <v>2000</v>
          </cell>
          <cell r="B567" t="str">
            <v>TC</v>
          </cell>
          <cell r="C567" t="str">
            <v>CP</v>
          </cell>
          <cell r="D567" t="str">
            <v>TELE</v>
          </cell>
          <cell r="E567">
            <v>0</v>
          </cell>
          <cell r="F567" t="str">
            <v>TELEMAR - BA</v>
          </cell>
          <cell r="G567" t="str">
            <v>Instalação e Manutenção da Rede de Acesso da BA e SE-Lote 4</v>
          </cell>
          <cell r="H567">
            <v>8552310</v>
          </cell>
          <cell r="I567" t="str">
            <v>PE</v>
          </cell>
          <cell r="J567">
            <v>36598</v>
          </cell>
          <cell r="K567">
            <v>0</v>
          </cell>
          <cell r="L567">
            <v>0</v>
          </cell>
          <cell r="M567" t="str">
            <v>Perdemos</v>
          </cell>
        </row>
        <row r="568">
          <cell r="A568">
            <v>2000</v>
          </cell>
          <cell r="B568" t="str">
            <v>TC</v>
          </cell>
          <cell r="C568" t="str">
            <v>CP</v>
          </cell>
          <cell r="D568" t="str">
            <v>TELE</v>
          </cell>
          <cell r="E568">
            <v>0</v>
          </cell>
          <cell r="F568" t="str">
            <v>TELEMAR - BA</v>
          </cell>
          <cell r="G568" t="str">
            <v>Instalação e Manutenção da Rede de Acesso da BA e SE-Lote 5</v>
          </cell>
          <cell r="H568">
            <v>10201150</v>
          </cell>
          <cell r="I568" t="str">
            <v>PE</v>
          </cell>
          <cell r="J568">
            <v>36598</v>
          </cell>
          <cell r="K568">
            <v>0</v>
          </cell>
          <cell r="L568">
            <v>0</v>
          </cell>
          <cell r="M568" t="str">
            <v>Perdemos</v>
          </cell>
        </row>
        <row r="569">
          <cell r="A569">
            <v>2000</v>
          </cell>
          <cell r="B569" t="str">
            <v>TC</v>
          </cell>
          <cell r="C569" t="str">
            <v>CP</v>
          </cell>
          <cell r="D569" t="str">
            <v>TELE</v>
          </cell>
          <cell r="E569">
            <v>0</v>
          </cell>
          <cell r="F569" t="str">
            <v>TELEMAR - BA</v>
          </cell>
          <cell r="G569" t="str">
            <v>Instalação e Manutenção da Rede de Acesso da BA e SE-Lote 9</v>
          </cell>
          <cell r="H569">
            <v>6882620</v>
          </cell>
          <cell r="I569" t="str">
            <v>PE</v>
          </cell>
          <cell r="J569">
            <v>36598</v>
          </cell>
          <cell r="K569">
            <v>0</v>
          </cell>
          <cell r="L569">
            <v>0</v>
          </cell>
          <cell r="M569" t="str">
            <v>Perdemos</v>
          </cell>
        </row>
        <row r="570">
          <cell r="A570">
            <v>2000</v>
          </cell>
          <cell r="B570" t="str">
            <v>NE</v>
          </cell>
          <cell r="C570" t="str">
            <v>MAA</v>
          </cell>
          <cell r="D570" t="str">
            <v>TRAN</v>
          </cell>
          <cell r="E570" t="str">
            <v>FERR</v>
          </cell>
          <cell r="F570" t="str">
            <v>VALEC</v>
          </cell>
          <cell r="G570" t="str">
            <v>Obras Ferroviárias entre Ribeirão Mosquito e Rio Campo Alegre</v>
          </cell>
          <cell r="H570">
            <v>8930340</v>
          </cell>
          <cell r="I570" t="str">
            <v>PE</v>
          </cell>
          <cell r="J570">
            <v>36598</v>
          </cell>
          <cell r="K570">
            <v>0</v>
          </cell>
          <cell r="L570">
            <v>0</v>
          </cell>
          <cell r="M570" t="str">
            <v>Em julgamento - Consórcio AG/CNO/CCCC</v>
          </cell>
        </row>
        <row r="571">
          <cell r="A571">
            <v>2000</v>
          </cell>
          <cell r="B571" t="str">
            <v>NE</v>
          </cell>
          <cell r="C571" t="str">
            <v>MRS</v>
          </cell>
          <cell r="D571" t="str">
            <v>INBA</v>
          </cell>
          <cell r="E571" t="str">
            <v>MINE</v>
          </cell>
          <cell r="F571" t="str">
            <v>CVRD</v>
          </cell>
          <cell r="G571" t="str">
            <v>Terraplenagem e Drenagem dos Pátios A, B, C, D e F</v>
          </cell>
          <cell r="H571">
            <v>7004110</v>
          </cell>
          <cell r="I571" t="str">
            <v>PE</v>
          </cell>
          <cell r="J571">
            <v>36615</v>
          </cell>
          <cell r="K571">
            <v>0</v>
          </cell>
          <cell r="L571">
            <v>0</v>
          </cell>
          <cell r="M571" t="str">
            <v>Em julgamento</v>
          </cell>
        </row>
        <row r="572">
          <cell r="A572">
            <v>2000</v>
          </cell>
          <cell r="B572" t="str">
            <v>NE</v>
          </cell>
          <cell r="C572" t="str">
            <v>CQ</v>
          </cell>
          <cell r="D572" t="str">
            <v>TRAN</v>
          </cell>
          <cell r="E572" t="str">
            <v>RODO</v>
          </cell>
          <cell r="F572" t="str">
            <v>DERBA</v>
          </cell>
          <cell r="G572" t="str">
            <v>Rodovia BA-891 - Lote 1</v>
          </cell>
          <cell r="H572">
            <v>6603310</v>
          </cell>
          <cell r="I572" t="str">
            <v>PE</v>
          </cell>
          <cell r="J572">
            <v>36587</v>
          </cell>
          <cell r="K572">
            <v>0</v>
          </cell>
          <cell r="L572">
            <v>0</v>
          </cell>
          <cell r="M572" t="str">
            <v>Proposta em acordo com CNO/OAS/QG</v>
          </cell>
        </row>
        <row r="573">
          <cell r="A573">
            <v>2000</v>
          </cell>
          <cell r="B573" t="str">
            <v>NE</v>
          </cell>
          <cell r="C573" t="str">
            <v>CQ</v>
          </cell>
          <cell r="D573" t="str">
            <v>TRAN</v>
          </cell>
          <cell r="E573" t="str">
            <v>RODO</v>
          </cell>
          <cell r="F573" t="str">
            <v>DERBA</v>
          </cell>
          <cell r="G573" t="str">
            <v>Rodovia BA-891 - Lote 2</v>
          </cell>
          <cell r="H573">
            <v>7247880</v>
          </cell>
          <cell r="I573" t="str">
            <v>PE</v>
          </cell>
          <cell r="J573">
            <v>36587</v>
          </cell>
          <cell r="K573">
            <v>0</v>
          </cell>
          <cell r="L573">
            <v>0</v>
          </cell>
          <cell r="M573" t="str">
            <v>Proposta em acordo com CNO/OAS/QG</v>
          </cell>
        </row>
        <row r="574">
          <cell r="A574">
            <v>2000</v>
          </cell>
          <cell r="B574" t="str">
            <v>NE</v>
          </cell>
          <cell r="C574" t="str">
            <v>CQ</v>
          </cell>
          <cell r="D574" t="str">
            <v>TRAN</v>
          </cell>
          <cell r="E574" t="str">
            <v>RODO</v>
          </cell>
          <cell r="F574" t="str">
            <v>DERBA</v>
          </cell>
          <cell r="G574" t="str">
            <v>Rodovia BA-549 - Lote 1</v>
          </cell>
          <cell r="H574">
            <v>5934530</v>
          </cell>
          <cell r="I574" t="str">
            <v>PE</v>
          </cell>
          <cell r="J574">
            <v>36587</v>
          </cell>
          <cell r="K574">
            <v>0</v>
          </cell>
          <cell r="L574">
            <v>0</v>
          </cell>
          <cell r="M574" t="str">
            <v>Proposta em acordo com CNO/OAS/QG</v>
          </cell>
        </row>
        <row r="575">
          <cell r="A575">
            <v>2000</v>
          </cell>
          <cell r="B575" t="str">
            <v>NE</v>
          </cell>
          <cell r="C575" t="str">
            <v>CQ</v>
          </cell>
          <cell r="D575" t="str">
            <v>TRAN</v>
          </cell>
          <cell r="E575" t="str">
            <v>RODO</v>
          </cell>
          <cell r="F575" t="str">
            <v>DERBA</v>
          </cell>
          <cell r="G575" t="str">
            <v>Rodovia BA-549 - Lote 2</v>
          </cell>
          <cell r="H575">
            <v>3900000</v>
          </cell>
          <cell r="I575" t="str">
            <v>PE</v>
          </cell>
          <cell r="J575">
            <v>36587</v>
          </cell>
          <cell r="K575">
            <v>1</v>
          </cell>
          <cell r="L575">
            <v>1</v>
          </cell>
          <cell r="M575" t="str">
            <v>Proposta em acordo com CNO/OAS/QG-Parte AG no processo</v>
          </cell>
        </row>
        <row r="576">
          <cell r="A576">
            <v>2000</v>
          </cell>
          <cell r="B576" t="str">
            <v>SE</v>
          </cell>
          <cell r="C576" t="str">
            <v>NP</v>
          </cell>
          <cell r="D576" t="str">
            <v>IMOB</v>
          </cell>
          <cell r="E576">
            <v>0</v>
          </cell>
          <cell r="F576" t="str">
            <v>BEPREM</v>
          </cell>
          <cell r="G576" t="str">
            <v>Lagoa Acqua Park</v>
          </cell>
          <cell r="H576">
            <v>1114290</v>
          </cell>
          <cell r="I576" t="str">
            <v>PE</v>
          </cell>
          <cell r="J576">
            <v>36599</v>
          </cell>
          <cell r="K576">
            <v>1</v>
          </cell>
          <cell r="L576">
            <v>1</v>
          </cell>
          <cell r="M576" t="str">
            <v>AG - 1º Lugar</v>
          </cell>
        </row>
        <row r="577">
          <cell r="A577">
            <v>2000</v>
          </cell>
          <cell r="B577" t="str">
            <v>SL</v>
          </cell>
          <cell r="C577" t="str">
            <v>ER</v>
          </cell>
          <cell r="D577" t="str">
            <v>TELE</v>
          </cell>
          <cell r="E577">
            <v>0</v>
          </cell>
          <cell r="F577" t="str">
            <v>Petrobrás</v>
          </cell>
          <cell r="G577" t="str">
            <v>Cabos de Fibra Óptica entre Paulínea e Araucária-Lote III</v>
          </cell>
          <cell r="H577">
            <v>10929025</v>
          </cell>
          <cell r="I577" t="str">
            <v>PE</v>
          </cell>
          <cell r="J577">
            <v>36598</v>
          </cell>
          <cell r="K577">
            <v>0</v>
          </cell>
          <cell r="L577">
            <v>0</v>
          </cell>
          <cell r="M577" t="str">
            <v>Perdemos</v>
          </cell>
        </row>
        <row r="578">
          <cell r="A578">
            <v>2000</v>
          </cell>
          <cell r="B578" t="str">
            <v>SL</v>
          </cell>
          <cell r="C578" t="str">
            <v>ER</v>
          </cell>
          <cell r="D578" t="str">
            <v>TELE</v>
          </cell>
          <cell r="E578">
            <v>0</v>
          </cell>
          <cell r="F578" t="str">
            <v>Petrobrás</v>
          </cell>
          <cell r="G578" t="str">
            <v>Cabos de Fibra Óptica entre Biguaçu e Joinvile-Lotes IV e IVA</v>
          </cell>
          <cell r="H578">
            <v>10648084</v>
          </cell>
          <cell r="I578" t="str">
            <v>PE</v>
          </cell>
          <cell r="J578">
            <v>36598</v>
          </cell>
          <cell r="K578">
            <v>0</v>
          </cell>
          <cell r="L578">
            <v>0</v>
          </cell>
          <cell r="M578" t="str">
            <v>Perdemos</v>
          </cell>
        </row>
        <row r="579">
          <cell r="A579">
            <v>2000</v>
          </cell>
          <cell r="B579" t="str">
            <v>SL</v>
          </cell>
          <cell r="C579" t="str">
            <v>ER</v>
          </cell>
          <cell r="D579" t="str">
            <v>TELE</v>
          </cell>
          <cell r="E579">
            <v>0</v>
          </cell>
          <cell r="F579" t="str">
            <v>Petrobrás</v>
          </cell>
          <cell r="G579" t="str">
            <v>Cabos de Fibra Óptica entre Biguaçu e Canoas-Lote V</v>
          </cell>
          <cell r="H579">
            <v>11704301</v>
          </cell>
          <cell r="I579" t="str">
            <v>PE</v>
          </cell>
          <cell r="J579">
            <v>36598</v>
          </cell>
          <cell r="K579">
            <v>0</v>
          </cell>
          <cell r="L579">
            <v>0</v>
          </cell>
          <cell r="M579" t="str">
            <v>Perdemos</v>
          </cell>
        </row>
        <row r="580">
          <cell r="A580">
            <v>2000</v>
          </cell>
          <cell r="B580" t="str">
            <v>SL</v>
          </cell>
          <cell r="C580" t="str">
            <v>ER</v>
          </cell>
          <cell r="D580" t="str">
            <v>IND</v>
          </cell>
          <cell r="E580" t="str">
            <v>OUTR</v>
          </cell>
          <cell r="F580" t="str">
            <v>Placas do PR</v>
          </cell>
          <cell r="G580" t="str">
            <v>Infraestrutura Industrial e Obras Complementares</v>
          </cell>
          <cell r="H580">
            <v>4056000</v>
          </cell>
          <cell r="I580" t="str">
            <v>PC</v>
          </cell>
          <cell r="J580">
            <v>36609</v>
          </cell>
          <cell r="K580">
            <v>0</v>
          </cell>
          <cell r="L580">
            <v>0</v>
          </cell>
          <cell r="M580" t="str">
            <v>Proposta de Cobertura para a CESBE</v>
          </cell>
        </row>
        <row r="581">
          <cell r="A581">
            <v>2000</v>
          </cell>
          <cell r="B581" t="str">
            <v>SE</v>
          </cell>
          <cell r="C581" t="str">
            <v>CV</v>
          </cell>
          <cell r="D581" t="str">
            <v>TRAN</v>
          </cell>
          <cell r="E581" t="str">
            <v>RODO</v>
          </cell>
          <cell r="F581" t="str">
            <v>DNER</v>
          </cell>
          <cell r="G581" t="str">
            <v>Variante da Região do Viaduto Vila Rica</v>
          </cell>
          <cell r="H581">
            <v>8701970</v>
          </cell>
          <cell r="I581" t="str">
            <v>PC</v>
          </cell>
          <cell r="J581">
            <v>36657</v>
          </cell>
          <cell r="K581">
            <v>0</v>
          </cell>
          <cell r="L581">
            <v>0</v>
          </cell>
          <cell r="M581" t="str">
            <v>Proposta de Cobertura para a CCCC</v>
          </cell>
        </row>
        <row r="582">
          <cell r="A582">
            <v>2000</v>
          </cell>
          <cell r="B582" t="str">
            <v>SL</v>
          </cell>
          <cell r="C582" t="str">
            <v>XXX</v>
          </cell>
          <cell r="D582" t="str">
            <v>TRAN</v>
          </cell>
          <cell r="E582" t="str">
            <v>RODO</v>
          </cell>
          <cell r="F582" t="str">
            <v>RODONORTE</v>
          </cell>
          <cell r="G582" t="str">
            <v>BR-376- Trecho Mauá da Serra/Serra do Cadeado</v>
          </cell>
          <cell r="H582">
            <v>1690140</v>
          </cell>
          <cell r="I582" t="str">
            <v>PNE</v>
          </cell>
          <cell r="J582">
            <v>36649</v>
          </cell>
          <cell r="K582">
            <v>0</v>
          </cell>
          <cell r="L582">
            <v>0</v>
          </cell>
          <cell r="M582" t="str">
            <v>Proposta não entregue, devido as solicitações do cliente</v>
          </cell>
        </row>
        <row r="583">
          <cell r="A583">
            <v>2000</v>
          </cell>
          <cell r="B583" t="str">
            <v>TC</v>
          </cell>
          <cell r="C583" t="str">
            <v>CP</v>
          </cell>
          <cell r="D583" t="str">
            <v>TELE</v>
          </cell>
          <cell r="F583" t="str">
            <v>TELEMAR</v>
          </cell>
          <cell r="G583" t="str">
            <v>Rota Óptica Estreito / Balsas - MA</v>
          </cell>
          <cell r="H583">
            <v>1851890</v>
          </cell>
          <cell r="I583" t="str">
            <v>PE</v>
          </cell>
          <cell r="J583">
            <v>36648</v>
          </cell>
          <cell r="K583">
            <v>0</v>
          </cell>
          <cell r="L583">
            <v>0</v>
          </cell>
          <cell r="M583" t="str">
            <v>Licitação Cancelada - A Telemar vai utiluizar satélite</v>
          </cell>
        </row>
        <row r="584">
          <cell r="A584">
            <v>2000</v>
          </cell>
          <cell r="B584" t="str">
            <v>NE</v>
          </cell>
          <cell r="C584" t="str">
            <v>MAA</v>
          </cell>
          <cell r="D584" t="str">
            <v>TRAN</v>
          </cell>
          <cell r="E584" t="str">
            <v>FERR</v>
          </cell>
          <cell r="F584" t="str">
            <v>VALEC</v>
          </cell>
          <cell r="G584" t="str">
            <v>Infraestrutura Ferroviária entre Senador Canedo a Porangatú</v>
          </cell>
          <cell r="H584">
            <v>4846340</v>
          </cell>
          <cell r="I584" t="str">
            <v>PE</v>
          </cell>
          <cell r="J584">
            <v>36696</v>
          </cell>
          <cell r="K584">
            <v>0</v>
          </cell>
          <cell r="L584">
            <v>0</v>
          </cell>
          <cell r="M584" t="str">
            <v>Proposta entregue em nome da CNO. Consórcio AG/CCCC/CNO</v>
          </cell>
        </row>
        <row r="585">
          <cell r="A585">
            <v>2000</v>
          </cell>
          <cell r="B585" t="str">
            <v>SE</v>
          </cell>
          <cell r="C585" t="str">
            <v>AS</v>
          </cell>
          <cell r="D585" t="str">
            <v>TRAN</v>
          </cell>
          <cell r="E585" t="str">
            <v>RODO</v>
          </cell>
          <cell r="F585" t="str">
            <v>DER-ES</v>
          </cell>
          <cell r="G585" t="str">
            <v>Variante Ferroviária Flexal-Viana</v>
          </cell>
          <cell r="H585">
            <v>16967850</v>
          </cell>
          <cell r="I585" t="str">
            <v>PC</v>
          </cell>
          <cell r="J585">
            <v>36718</v>
          </cell>
          <cell r="K585">
            <v>0</v>
          </cell>
          <cell r="L585">
            <v>0</v>
          </cell>
          <cell r="M585" t="str">
            <v>Proposta de Cobertura</v>
          </cell>
        </row>
        <row r="586">
          <cell r="A586">
            <v>2000</v>
          </cell>
          <cell r="B586" t="str">
            <v>NE</v>
          </cell>
          <cell r="C586" t="str">
            <v>LV</v>
          </cell>
          <cell r="D586" t="str">
            <v>TRAN</v>
          </cell>
          <cell r="E586" t="str">
            <v>AERO</v>
          </cell>
          <cell r="F586" t="str">
            <v>INFRAERO/GEP</v>
          </cell>
          <cell r="G586" t="str">
            <v>Pré-qualificação do Aeroporto de Recife</v>
          </cell>
          <cell r="H586">
            <v>0</v>
          </cell>
          <cell r="I586" t="str">
            <v>PE</v>
          </cell>
          <cell r="J586">
            <v>36710</v>
          </cell>
          <cell r="K586">
            <v>0</v>
          </cell>
          <cell r="L586">
            <v>0</v>
          </cell>
          <cell r="M586" t="str">
            <v>Proposta de Pré-qualificação</v>
          </cell>
        </row>
        <row r="587">
          <cell r="A587">
            <v>2000</v>
          </cell>
          <cell r="B587" t="str">
            <v>NE</v>
          </cell>
          <cell r="C587" t="str">
            <v>SL</v>
          </cell>
          <cell r="D587" t="str">
            <v>TRAN</v>
          </cell>
          <cell r="E587" t="str">
            <v>METR</v>
          </cell>
          <cell r="F587" t="str">
            <v>CBTU</v>
          </cell>
          <cell r="G587" t="str">
            <v>Infraestrutura do Metrô de Recife</v>
          </cell>
          <cell r="H587">
            <v>2032000</v>
          </cell>
          <cell r="I587" t="str">
            <v>PE</v>
          </cell>
          <cell r="J587">
            <v>36711</v>
          </cell>
          <cell r="K587">
            <v>1</v>
          </cell>
          <cell r="L587">
            <v>1</v>
          </cell>
          <cell r="M587" t="str">
            <v>Proposta de Acordo - AG Vencedora com mais 11 empresas</v>
          </cell>
        </row>
        <row r="588">
          <cell r="A588">
            <v>2000</v>
          </cell>
          <cell r="B588" t="str">
            <v>SL</v>
          </cell>
          <cell r="C588" t="str">
            <v>PM</v>
          </cell>
          <cell r="D588" t="str">
            <v>INDU</v>
          </cell>
          <cell r="E588" t="str">
            <v>OUTR</v>
          </cell>
          <cell r="F588" t="str">
            <v>CISA</v>
          </cell>
          <cell r="G588" t="str">
            <v>Edificações Administrativas e Fundações para Equipamentos</v>
          </cell>
          <cell r="H588">
            <v>5139490</v>
          </cell>
          <cell r="I588" t="str">
            <v>PE</v>
          </cell>
          <cell r="J588">
            <v>36713</v>
          </cell>
          <cell r="K588">
            <v>0</v>
          </cell>
          <cell r="L588">
            <v>0</v>
          </cell>
          <cell r="M588" t="str">
            <v>Proposta para UN SP</v>
          </cell>
        </row>
        <row r="589">
          <cell r="A589">
            <v>2000</v>
          </cell>
          <cell r="B589" t="str">
            <v>TC</v>
          </cell>
          <cell r="C589" t="str">
            <v>CP</v>
          </cell>
          <cell r="D589" t="str">
            <v>TELE</v>
          </cell>
          <cell r="F589" t="str">
            <v>BARRAMAR</v>
          </cell>
          <cell r="G589" t="str">
            <v>Rede de Dutos entre o Rio de Janeiro e Taubaté</v>
          </cell>
          <cell r="H589">
            <v>5875551.7596062673</v>
          </cell>
          <cell r="I589" t="str">
            <v>PE</v>
          </cell>
          <cell r="J589">
            <v>36731</v>
          </cell>
          <cell r="M589" t="str">
            <v>Em julgamento</v>
          </cell>
        </row>
        <row r="590">
          <cell r="A590">
            <v>2000</v>
          </cell>
          <cell r="B590" t="str">
            <v>NE</v>
          </cell>
          <cell r="C590" t="str">
            <v>CQ</v>
          </cell>
          <cell r="D590" t="str">
            <v>SAMA</v>
          </cell>
          <cell r="E590" t="str">
            <v>IRR</v>
          </cell>
          <cell r="F590" t="str">
            <v>CODEVASF</v>
          </cell>
          <cell r="G590" t="str">
            <v>Obras Civis da Barragem de Poço Magro</v>
          </cell>
          <cell r="H590">
            <v>3563550</v>
          </cell>
          <cell r="I590" t="str">
            <v>PC</v>
          </cell>
          <cell r="J590">
            <v>36761</v>
          </cell>
          <cell r="K590">
            <v>0</v>
          </cell>
          <cell r="L590">
            <v>0</v>
          </cell>
          <cell r="M590" t="str">
            <v>Proposta de Cobertura</v>
          </cell>
        </row>
        <row r="591">
          <cell r="A591">
            <v>2000</v>
          </cell>
          <cell r="B591" t="str">
            <v>NE</v>
          </cell>
          <cell r="C591" t="str">
            <v>MRS</v>
          </cell>
          <cell r="D591" t="str">
            <v>TRAN</v>
          </cell>
          <cell r="E591" t="str">
            <v>RODO</v>
          </cell>
          <cell r="F591" t="str">
            <v>DER-MA</v>
          </cell>
          <cell r="G591" t="str">
            <v>MA-206 - Entroncamento BR-316/Vila Piritina - Caratupera</v>
          </cell>
          <cell r="H591">
            <v>5925820</v>
          </cell>
          <cell r="I591" t="str">
            <v>PE</v>
          </cell>
          <cell r="J591">
            <v>36755</v>
          </cell>
          <cell r="M591" t="str">
            <v>Em julgamento</v>
          </cell>
        </row>
        <row r="592">
          <cell r="A592">
            <v>2000</v>
          </cell>
          <cell r="B592" t="str">
            <v>SE</v>
          </cell>
          <cell r="C592" t="str">
            <v>NP</v>
          </cell>
          <cell r="D592" t="str">
            <v>TRAN</v>
          </cell>
          <cell r="E592" t="str">
            <v>FERR</v>
          </cell>
          <cell r="F592" t="str">
            <v>PM Juizde Fora</v>
          </cell>
          <cell r="G592" t="str">
            <v>Infra e Superestrutura Ferroviária - Lote 1</v>
          </cell>
          <cell r="H592">
            <v>17782500</v>
          </cell>
          <cell r="I592" t="str">
            <v>PE</v>
          </cell>
          <cell r="J592">
            <v>36753</v>
          </cell>
          <cell r="K592">
            <v>0</v>
          </cell>
          <cell r="L592">
            <v>0</v>
          </cell>
          <cell r="M592" t="str">
            <v>Em julgamento</v>
          </cell>
        </row>
        <row r="593">
          <cell r="A593">
            <v>2000</v>
          </cell>
          <cell r="B593" t="str">
            <v>SE</v>
          </cell>
          <cell r="C593" t="str">
            <v>NP</v>
          </cell>
          <cell r="D593" t="str">
            <v>TRAN</v>
          </cell>
          <cell r="E593" t="str">
            <v>FERR</v>
          </cell>
          <cell r="F593" t="str">
            <v>PM Juizde Fora</v>
          </cell>
          <cell r="G593" t="str">
            <v>Infra e Superestrutura Ferroviária - Lote 2</v>
          </cell>
          <cell r="H593">
            <v>28381000</v>
          </cell>
          <cell r="I593" t="str">
            <v>PE</v>
          </cell>
          <cell r="J593">
            <v>36753</v>
          </cell>
          <cell r="K593">
            <v>1</v>
          </cell>
          <cell r="M593" t="str">
            <v>Em julgamento</v>
          </cell>
        </row>
        <row r="594">
          <cell r="A594">
            <v>2000</v>
          </cell>
          <cell r="B594" t="str">
            <v>SE</v>
          </cell>
          <cell r="C594" t="str">
            <v>NP</v>
          </cell>
          <cell r="D594" t="str">
            <v>TRAN</v>
          </cell>
          <cell r="E594" t="str">
            <v>FERR</v>
          </cell>
          <cell r="F594" t="str">
            <v>PM Juizde Fora</v>
          </cell>
          <cell r="G594" t="str">
            <v>Infra e Superestrutura Ferroviária - Lote 3</v>
          </cell>
          <cell r="H594">
            <v>22066870</v>
          </cell>
          <cell r="I594" t="str">
            <v>PE</v>
          </cell>
          <cell r="J594">
            <v>36753</v>
          </cell>
          <cell r="K594">
            <v>0</v>
          </cell>
          <cell r="L594">
            <v>0</v>
          </cell>
          <cell r="M594" t="str">
            <v>Em julgamento</v>
          </cell>
        </row>
        <row r="595">
          <cell r="A595">
            <v>2000</v>
          </cell>
          <cell r="B595" t="str">
            <v>SE</v>
          </cell>
          <cell r="C595" t="str">
            <v>NP</v>
          </cell>
          <cell r="D595" t="str">
            <v>INDU</v>
          </cell>
          <cell r="E595" t="str">
            <v>OUTR</v>
          </cell>
          <cell r="F595" t="str">
            <v>COPEBRÁS</v>
          </cell>
          <cell r="G595" t="str">
            <v>Edificações e Infraestrutura da Unidade de Fertilizantes de Catalão</v>
          </cell>
          <cell r="H595">
            <v>14182980</v>
          </cell>
          <cell r="I595" t="str">
            <v>PE</v>
          </cell>
          <cell r="J595">
            <v>36761</v>
          </cell>
          <cell r="M595" t="str">
            <v>Em julgamento - Proposta em conjunto com a UNSP</v>
          </cell>
        </row>
        <row r="596">
          <cell r="A596">
            <v>2000</v>
          </cell>
          <cell r="B596" t="str">
            <v>SL</v>
          </cell>
          <cell r="C596" t="str">
            <v>IV</v>
          </cell>
          <cell r="D596" t="str">
            <v>TRAN</v>
          </cell>
          <cell r="E596" t="str">
            <v>RODO</v>
          </cell>
          <cell r="F596" t="str">
            <v>DNER</v>
          </cell>
          <cell r="G596" t="str">
            <v>Contorno de Santa Rosa</v>
          </cell>
          <cell r="H596">
            <v>3812839.1574279387</v>
          </cell>
          <cell r="I596" t="str">
            <v>PE</v>
          </cell>
          <cell r="J596">
            <v>36753</v>
          </cell>
          <cell r="M596" t="str">
            <v>Proposta de Acordo - AG Vencedora</v>
          </cell>
        </row>
        <row r="597">
          <cell r="A597">
            <v>2000</v>
          </cell>
          <cell r="B597" t="str">
            <v>SL</v>
          </cell>
          <cell r="C597" t="str">
            <v>IV</v>
          </cell>
          <cell r="D597" t="str">
            <v>TRAN</v>
          </cell>
          <cell r="E597" t="str">
            <v>RODO</v>
          </cell>
          <cell r="F597" t="str">
            <v>DAER</v>
          </cell>
          <cell r="G597" t="str">
            <v>Pré-qualificação do Projeto CREMA - RS</v>
          </cell>
          <cell r="H597">
            <v>0</v>
          </cell>
          <cell r="I597" t="str">
            <v>PE</v>
          </cell>
          <cell r="J597">
            <v>36753</v>
          </cell>
          <cell r="K597">
            <v>0</v>
          </cell>
          <cell r="L597">
            <v>0</v>
          </cell>
          <cell r="M597" t="str">
            <v>Proposta de Pré-qualificação</v>
          </cell>
        </row>
        <row r="598">
          <cell r="A598">
            <v>2000</v>
          </cell>
          <cell r="B598" t="str">
            <v>NE</v>
          </cell>
          <cell r="C598" t="str">
            <v>LV</v>
          </cell>
          <cell r="D598" t="str">
            <v>TRAN</v>
          </cell>
          <cell r="E598" t="str">
            <v>FERR</v>
          </cell>
          <cell r="F598" t="str">
            <v>CFN</v>
          </cell>
          <cell r="G598" t="str">
            <v>Recuperação da Malha Ferroviária de Recife</v>
          </cell>
          <cell r="H598">
            <v>2587850</v>
          </cell>
          <cell r="I598" t="str">
            <v>PC</v>
          </cell>
          <cell r="J598">
            <v>36784</v>
          </cell>
          <cell r="K598">
            <v>0</v>
          </cell>
          <cell r="L598">
            <v>0</v>
          </cell>
          <cell r="M598" t="str">
            <v>Proposta concluída. Cobertura como moeda de troca com a CCCC.</v>
          </cell>
        </row>
        <row r="599">
          <cell r="A599">
            <v>2000</v>
          </cell>
          <cell r="B599" t="str">
            <v>NE</v>
          </cell>
          <cell r="C599" t="str">
            <v>XXX</v>
          </cell>
          <cell r="D599" t="str">
            <v>TRAN</v>
          </cell>
          <cell r="E599" t="str">
            <v>RODO</v>
          </cell>
          <cell r="F599" t="str">
            <v>DNER</v>
          </cell>
          <cell r="G599" t="str">
            <v>Projeto CREMA GO-01</v>
          </cell>
          <cell r="H599">
            <v>4929518.75</v>
          </cell>
          <cell r="I599" t="str">
            <v>PE</v>
          </cell>
          <cell r="J599">
            <v>36781</v>
          </cell>
          <cell r="K599">
            <v>0</v>
          </cell>
          <cell r="L599">
            <v>0</v>
          </cell>
          <cell r="M599" t="str">
            <v>Em julgamento. Acordo com 8 empresas.</v>
          </cell>
        </row>
        <row r="600">
          <cell r="A600">
            <v>2000</v>
          </cell>
          <cell r="B600" t="str">
            <v>SE</v>
          </cell>
          <cell r="C600" t="str">
            <v>CV</v>
          </cell>
          <cell r="D600" t="str">
            <v>TRAN</v>
          </cell>
          <cell r="E600" t="str">
            <v>RODO</v>
          </cell>
          <cell r="F600" t="str">
            <v>DNER</v>
          </cell>
          <cell r="G600" t="str">
            <v>Projeto CREMA - BR-040 - MG</v>
          </cell>
          <cell r="H600">
            <v>9092731.25</v>
          </cell>
          <cell r="I600" t="str">
            <v>PE</v>
          </cell>
          <cell r="J600">
            <v>36781</v>
          </cell>
          <cell r="K600">
            <v>0</v>
          </cell>
          <cell r="L600">
            <v>0</v>
          </cell>
          <cell r="M600" t="str">
            <v>Em julgamento. Acordo com 8 empresas.</v>
          </cell>
        </row>
        <row r="601">
          <cell r="A601">
            <v>2000</v>
          </cell>
          <cell r="B601" t="str">
            <v>SE</v>
          </cell>
          <cell r="C601" t="str">
            <v>CV</v>
          </cell>
          <cell r="D601" t="str">
            <v>TRAN</v>
          </cell>
          <cell r="E601" t="str">
            <v>RODO</v>
          </cell>
          <cell r="F601" t="str">
            <v>DER-MG</v>
          </cell>
          <cell r="G601" t="str">
            <v>BR-356 - Ervália / Muriaé</v>
          </cell>
          <cell r="H601">
            <v>5111850</v>
          </cell>
          <cell r="I601" t="str">
            <v>PC</v>
          </cell>
          <cell r="J601">
            <v>36790</v>
          </cell>
          <cell r="K601">
            <v>0</v>
          </cell>
          <cell r="L601">
            <v>0</v>
          </cell>
          <cell r="M601" t="str">
            <v xml:space="preserve">Proposta de cobertura para </v>
          </cell>
        </row>
        <row r="602">
          <cell r="A602">
            <v>2000</v>
          </cell>
          <cell r="B602" t="str">
            <v>SL</v>
          </cell>
          <cell r="C602" t="str">
            <v>IV</v>
          </cell>
          <cell r="D602" t="str">
            <v>TRAN</v>
          </cell>
          <cell r="E602" t="str">
            <v>RODO</v>
          </cell>
          <cell r="F602" t="str">
            <v>DAER</v>
          </cell>
          <cell r="G602" t="str">
            <v>RS-377 - Santa Tecla / Jóia</v>
          </cell>
          <cell r="H602">
            <v>6635212</v>
          </cell>
          <cell r="I602" t="str">
            <v>PE</v>
          </cell>
          <cell r="J602">
            <v>36784</v>
          </cell>
          <cell r="M602" t="str">
            <v>Em julgamento</v>
          </cell>
        </row>
        <row r="603">
          <cell r="A603">
            <v>2000</v>
          </cell>
          <cell r="B603" t="str">
            <v>SL</v>
          </cell>
          <cell r="C603" t="str">
            <v>IV</v>
          </cell>
          <cell r="D603" t="str">
            <v>TRAN</v>
          </cell>
          <cell r="E603" t="str">
            <v>RODO</v>
          </cell>
          <cell r="F603" t="str">
            <v>DAER</v>
          </cell>
          <cell r="G603" t="str">
            <v>RS-377 - Manoel Viana</v>
          </cell>
          <cell r="H603">
            <v>6372469</v>
          </cell>
          <cell r="I603" t="str">
            <v>PE</v>
          </cell>
          <cell r="J603">
            <v>36784</v>
          </cell>
          <cell r="M603" t="str">
            <v>Em julgamento</v>
          </cell>
        </row>
        <row r="604">
          <cell r="A604">
            <v>2000</v>
          </cell>
          <cell r="B604" t="str">
            <v>SL</v>
          </cell>
          <cell r="C604" t="str">
            <v>IV</v>
          </cell>
          <cell r="D604" t="str">
            <v>INDU</v>
          </cell>
          <cell r="F604" t="str">
            <v>ABB</v>
          </cell>
          <cell r="G604" t="str">
            <v>Subestação Transformadora de Energia - GARABÍ II</v>
          </cell>
          <cell r="H604">
            <v>6080923</v>
          </cell>
          <cell r="I604" t="str">
            <v>PE</v>
          </cell>
          <cell r="J604">
            <v>36789</v>
          </cell>
          <cell r="M604" t="str">
            <v>Em julgamento</v>
          </cell>
        </row>
        <row r="605">
          <cell r="A605">
            <v>2000</v>
          </cell>
          <cell r="B605" t="str">
            <v>TC</v>
          </cell>
          <cell r="C605" t="str">
            <v>CP</v>
          </cell>
          <cell r="D605" t="str">
            <v>TELE</v>
          </cell>
          <cell r="E605">
            <v>0</v>
          </cell>
          <cell r="F605" t="str">
            <v>TELEMAR-RJ</v>
          </cell>
          <cell r="G605" t="str">
            <v>VAPT-RJ-Instalação e Manutenção de Telefones Públicos</v>
          </cell>
          <cell r="H605">
            <v>5201180</v>
          </cell>
          <cell r="I605" t="str">
            <v>PE</v>
          </cell>
          <cell r="J605">
            <v>36773</v>
          </cell>
          <cell r="M605" t="str">
            <v>Em julgamento</v>
          </cell>
        </row>
        <row r="606">
          <cell r="A606">
            <v>2000</v>
          </cell>
          <cell r="B606" t="str">
            <v>TC</v>
          </cell>
          <cell r="C606" t="str">
            <v>CP</v>
          </cell>
          <cell r="D606" t="str">
            <v>TELE</v>
          </cell>
          <cell r="E606">
            <v>0</v>
          </cell>
          <cell r="F606" t="str">
            <v>TELEMAR-RJ</v>
          </cell>
          <cell r="G606" t="str">
            <v>Instalação e Manutenção de Telefones Públicos</v>
          </cell>
          <cell r="H606">
            <v>563920</v>
          </cell>
          <cell r="I606" t="str">
            <v>PE</v>
          </cell>
          <cell r="J606">
            <v>36773</v>
          </cell>
          <cell r="M606" t="str">
            <v>Em julgamento</v>
          </cell>
        </row>
        <row r="607">
          <cell r="A607">
            <v>2000</v>
          </cell>
          <cell r="B607" t="str">
            <v>SE</v>
          </cell>
          <cell r="C607" t="str">
            <v>NP</v>
          </cell>
          <cell r="D607" t="str">
            <v>SAMA</v>
          </cell>
          <cell r="E607" t="str">
            <v>SABA</v>
          </cell>
          <cell r="F607" t="str">
            <v>SUDECAP</v>
          </cell>
          <cell r="G607" t="str">
            <v>Dragagem Lagoa da Pampulha</v>
          </cell>
          <cell r="H607">
            <v>11408512.505484862</v>
          </cell>
          <cell r="I607" t="str">
            <v>PE</v>
          </cell>
          <cell r="J607">
            <v>36802</v>
          </cell>
          <cell r="M607" t="str">
            <v>Em julgamento</v>
          </cell>
        </row>
        <row r="608">
          <cell r="A608">
            <v>2000</v>
          </cell>
          <cell r="B608" t="str">
            <v>SL</v>
          </cell>
          <cell r="C608" t="str">
            <v>RPol</v>
          </cell>
          <cell r="D608" t="str">
            <v>IMOB</v>
          </cell>
          <cell r="F608" t="str">
            <v>ECT</v>
          </cell>
          <cell r="G608" t="str">
            <v>Complexo Operacional e Administrativo de Florianópolis</v>
          </cell>
          <cell r="H608">
            <v>12294421.31574912</v>
          </cell>
          <cell r="I608" t="str">
            <v>PNE</v>
          </cell>
          <cell r="J608">
            <v>36804</v>
          </cell>
          <cell r="M608" t="str">
            <v>Proposta não entregue</v>
          </cell>
        </row>
        <row r="609">
          <cell r="A609">
            <v>2000</v>
          </cell>
          <cell r="B609" t="str">
            <v>SL</v>
          </cell>
          <cell r="C609" t="str">
            <v>IV</v>
          </cell>
          <cell r="D609" t="str">
            <v>TRAN</v>
          </cell>
          <cell r="E609" t="str">
            <v>RODO</v>
          </cell>
          <cell r="F609" t="str">
            <v>DAER</v>
          </cell>
          <cell r="G609" t="str">
            <v>BR-470-Divisa SC/RS com entroncamento BR-116-RS</v>
          </cell>
          <cell r="H609">
            <v>13947170</v>
          </cell>
          <cell r="I609" t="str">
            <v>PE</v>
          </cell>
          <cell r="J609">
            <v>36815</v>
          </cell>
          <cell r="M609" t="str">
            <v>Proposta de cobertura</v>
          </cell>
        </row>
        <row r="610">
          <cell r="A610">
            <v>2000</v>
          </cell>
          <cell r="B610" t="str">
            <v>TC</v>
          </cell>
          <cell r="C610" t="str">
            <v>CP</v>
          </cell>
          <cell r="D610" t="str">
            <v>TELE</v>
          </cell>
          <cell r="E610">
            <v>0</v>
          </cell>
          <cell r="F610" t="str">
            <v>TELEMAR</v>
          </cell>
          <cell r="G610" t="str">
            <v>Implantação de Cabos de Fibra Óptica - Lote 1 - Opção 1</v>
          </cell>
          <cell r="H610">
            <v>17457310</v>
          </cell>
          <cell r="I610" t="str">
            <v>PE</v>
          </cell>
          <cell r="J610">
            <v>36828</v>
          </cell>
          <cell r="M610" t="str">
            <v>Proposta entergue em acordo</v>
          </cell>
        </row>
        <row r="611">
          <cell r="A611">
            <v>2000</v>
          </cell>
          <cell r="B611" t="str">
            <v>TC</v>
          </cell>
          <cell r="C611" t="str">
            <v>CP</v>
          </cell>
          <cell r="D611" t="str">
            <v>TELE</v>
          </cell>
          <cell r="E611">
            <v>0</v>
          </cell>
          <cell r="F611" t="str">
            <v>TELEMAR</v>
          </cell>
          <cell r="G611" t="str">
            <v>Implantação de Cabos de Fibra Óptica - Lote 1 - Opção 2</v>
          </cell>
          <cell r="H611">
            <v>16962760</v>
          </cell>
          <cell r="I611" t="str">
            <v>PE</v>
          </cell>
          <cell r="J611">
            <v>36828</v>
          </cell>
          <cell r="M611" t="str">
            <v>Proposta entergue em acordo</v>
          </cell>
        </row>
        <row r="612">
          <cell r="A612">
            <v>2000</v>
          </cell>
          <cell r="B612" t="str">
            <v>TC</v>
          </cell>
          <cell r="C612" t="str">
            <v>CP</v>
          </cell>
          <cell r="D612" t="str">
            <v>TELE</v>
          </cell>
          <cell r="E612">
            <v>0</v>
          </cell>
          <cell r="F612" t="str">
            <v>TELEMAR</v>
          </cell>
          <cell r="G612" t="str">
            <v>Implantação de Cabos de Fibra Óptica - Lote 2</v>
          </cell>
          <cell r="H612">
            <v>9799220</v>
          </cell>
          <cell r="I612" t="str">
            <v>PE</v>
          </cell>
          <cell r="J612">
            <v>36828</v>
          </cell>
          <cell r="M612" t="str">
            <v>Proposta entergue em acordo</v>
          </cell>
        </row>
        <row r="613">
          <cell r="A613">
            <v>2000</v>
          </cell>
          <cell r="B613" t="str">
            <v>TC</v>
          </cell>
          <cell r="C613" t="str">
            <v>CP</v>
          </cell>
          <cell r="D613" t="str">
            <v>TELE</v>
          </cell>
          <cell r="E613">
            <v>0</v>
          </cell>
          <cell r="F613" t="str">
            <v>TELEMAR</v>
          </cell>
          <cell r="G613" t="str">
            <v>Implantação de Cabos de Fibra Óptica - Lote 3 - Opção 1</v>
          </cell>
          <cell r="H613">
            <v>13439220</v>
          </cell>
          <cell r="I613" t="str">
            <v>PE</v>
          </cell>
          <cell r="J613">
            <v>36828</v>
          </cell>
          <cell r="M613" t="str">
            <v>Proposta entergue em acordo</v>
          </cell>
        </row>
        <row r="614">
          <cell r="A614">
            <v>2000</v>
          </cell>
          <cell r="B614" t="str">
            <v>TC</v>
          </cell>
          <cell r="C614" t="str">
            <v>CP</v>
          </cell>
          <cell r="D614" t="str">
            <v>TELE</v>
          </cell>
          <cell r="E614">
            <v>0</v>
          </cell>
          <cell r="F614" t="str">
            <v>TELEMAR</v>
          </cell>
          <cell r="G614" t="str">
            <v>Implantação de Cabos de Fibra Óptica - Lote 3 - Opção 2</v>
          </cell>
          <cell r="H614">
            <v>15623580</v>
          </cell>
          <cell r="I614" t="str">
            <v>PE</v>
          </cell>
          <cell r="J614">
            <v>36828</v>
          </cell>
          <cell r="M614" t="str">
            <v>Proposta entergue em acordo</v>
          </cell>
        </row>
        <row r="615">
          <cell r="A615">
            <v>2000</v>
          </cell>
          <cell r="B615" t="str">
            <v>TC</v>
          </cell>
          <cell r="C615" t="str">
            <v>CP</v>
          </cell>
          <cell r="D615" t="str">
            <v>TELE</v>
          </cell>
          <cell r="E615">
            <v>0</v>
          </cell>
          <cell r="F615" t="str">
            <v>TELEMAR</v>
          </cell>
          <cell r="G615" t="str">
            <v>Implantação de Cabos de Fibra Óptica - Lote 3 - Opção 3</v>
          </cell>
          <cell r="H615">
            <v>15623580</v>
          </cell>
          <cell r="I615" t="str">
            <v>PE</v>
          </cell>
          <cell r="J615">
            <v>36828</v>
          </cell>
          <cell r="M615" t="str">
            <v>Proposta entergue em acordo</v>
          </cell>
        </row>
        <row r="616">
          <cell r="A616">
            <v>2000</v>
          </cell>
          <cell r="B616" t="str">
            <v>TC</v>
          </cell>
          <cell r="C616" t="str">
            <v>CP</v>
          </cell>
          <cell r="D616" t="str">
            <v>TELE</v>
          </cell>
          <cell r="E616">
            <v>0</v>
          </cell>
          <cell r="F616" t="str">
            <v>TELEMAR</v>
          </cell>
          <cell r="G616" t="str">
            <v>Implantação de Cabos de Fibra Óptica - Lote 4 - Opção 1</v>
          </cell>
          <cell r="H616">
            <v>26498760</v>
          </cell>
          <cell r="I616" t="str">
            <v>PE</v>
          </cell>
          <cell r="J616">
            <v>36828</v>
          </cell>
          <cell r="M616" t="str">
            <v>Proposta entergue em acordo</v>
          </cell>
        </row>
        <row r="617">
          <cell r="A617">
            <v>2000</v>
          </cell>
          <cell r="B617" t="str">
            <v>TC</v>
          </cell>
          <cell r="C617" t="str">
            <v>CP</v>
          </cell>
          <cell r="D617" t="str">
            <v>TELE</v>
          </cell>
          <cell r="E617">
            <v>0</v>
          </cell>
          <cell r="F617" t="str">
            <v>TELEMAR</v>
          </cell>
          <cell r="G617" t="str">
            <v>Implantação de Cabos de Fibra Óptica - Lote 4 - Opção 2</v>
          </cell>
          <cell r="H617">
            <v>23702180</v>
          </cell>
          <cell r="I617" t="str">
            <v>PE</v>
          </cell>
          <cell r="J617">
            <v>36828</v>
          </cell>
          <cell r="M617" t="str">
            <v>Proposta entergue em acordo</v>
          </cell>
        </row>
        <row r="618">
          <cell r="A618">
            <v>2000</v>
          </cell>
          <cell r="B618" t="str">
            <v>TC</v>
          </cell>
          <cell r="C618" t="str">
            <v>CP</v>
          </cell>
          <cell r="D618" t="str">
            <v>TELE</v>
          </cell>
          <cell r="E618">
            <v>0</v>
          </cell>
          <cell r="F618" t="str">
            <v>TELEMAR</v>
          </cell>
          <cell r="G618" t="str">
            <v>Implantação de Cabos de Fibra Óptica - Lote 4 - Opção 3</v>
          </cell>
          <cell r="H618">
            <v>15775060</v>
          </cell>
          <cell r="I618" t="str">
            <v>PE</v>
          </cell>
          <cell r="J618">
            <v>36828</v>
          </cell>
          <cell r="M618" t="str">
            <v>Proposta entergue em acordo</v>
          </cell>
        </row>
        <row r="619">
          <cell r="A619">
            <v>2000</v>
          </cell>
          <cell r="B619" t="str">
            <v>TC</v>
          </cell>
          <cell r="C619" t="str">
            <v>CP</v>
          </cell>
          <cell r="D619" t="str">
            <v>TELE</v>
          </cell>
          <cell r="E619">
            <v>0</v>
          </cell>
          <cell r="F619" t="str">
            <v>TELEMAR</v>
          </cell>
          <cell r="G619" t="str">
            <v>Implantação de Cabos de Fibra Óptica - Lote 5 - Opção 1</v>
          </cell>
          <cell r="H619">
            <v>9597200</v>
          </cell>
          <cell r="I619" t="str">
            <v>PE</v>
          </cell>
          <cell r="J619">
            <v>36828</v>
          </cell>
          <cell r="M619" t="str">
            <v>Proposta entergue em acordo</v>
          </cell>
        </row>
        <row r="620">
          <cell r="A620">
            <v>2000</v>
          </cell>
          <cell r="B620" t="str">
            <v>TC</v>
          </cell>
          <cell r="C620" t="str">
            <v>CP</v>
          </cell>
          <cell r="D620" t="str">
            <v>TELE</v>
          </cell>
          <cell r="E620">
            <v>0</v>
          </cell>
          <cell r="F620" t="str">
            <v>TELEMAR</v>
          </cell>
          <cell r="G620" t="str">
            <v>Implantação de Cabos de Fibra Óptica - Lote 5 - Opção 1</v>
          </cell>
          <cell r="H620">
            <v>13360560</v>
          </cell>
          <cell r="I620" t="str">
            <v>PE</v>
          </cell>
          <cell r="J620">
            <v>36828</v>
          </cell>
          <cell r="M620" t="str">
            <v>Proposta entergue em acordo</v>
          </cell>
        </row>
        <row r="621">
          <cell r="A621">
            <v>2000</v>
          </cell>
          <cell r="B621" t="str">
            <v>TC</v>
          </cell>
          <cell r="C621" t="str">
            <v>CP</v>
          </cell>
          <cell r="D621" t="str">
            <v>TELE</v>
          </cell>
          <cell r="E621">
            <v>0</v>
          </cell>
          <cell r="F621" t="str">
            <v>TELEMAR</v>
          </cell>
          <cell r="G621" t="str">
            <v xml:space="preserve">Implantação de Cabos de Fibra Óptica - Lote 6 </v>
          </cell>
          <cell r="H621">
            <v>11292450</v>
          </cell>
          <cell r="I621" t="str">
            <v>PE</v>
          </cell>
          <cell r="J621">
            <v>36828</v>
          </cell>
          <cell r="M621" t="str">
            <v>Proposta entergue em acordo</v>
          </cell>
        </row>
        <row r="622">
          <cell r="A622">
            <v>2000</v>
          </cell>
          <cell r="B622" t="str">
            <v>TC</v>
          </cell>
          <cell r="C622" t="str">
            <v>CP</v>
          </cell>
          <cell r="D622" t="str">
            <v>TELE</v>
          </cell>
          <cell r="E622">
            <v>0</v>
          </cell>
          <cell r="F622" t="str">
            <v>TELEMAR</v>
          </cell>
          <cell r="G622" t="str">
            <v>Implantação de Cabos de Fibra Óptica - Lote 7 - Opção 1</v>
          </cell>
          <cell r="H622">
            <v>7360790</v>
          </cell>
          <cell r="I622" t="str">
            <v>PE</v>
          </cell>
          <cell r="J622">
            <v>36828</v>
          </cell>
          <cell r="M622" t="str">
            <v>Proposta entergue em acordo</v>
          </cell>
        </row>
        <row r="623">
          <cell r="A623">
            <v>2000</v>
          </cell>
          <cell r="B623" t="str">
            <v>TC</v>
          </cell>
          <cell r="C623" t="str">
            <v>CP</v>
          </cell>
          <cell r="D623" t="str">
            <v>TELE</v>
          </cell>
          <cell r="E623">
            <v>0</v>
          </cell>
          <cell r="F623" t="str">
            <v>TELEMAR</v>
          </cell>
          <cell r="G623" t="str">
            <v>Implantação de Cabos de Fibra Óptica - Lote 7 - Opção 2</v>
          </cell>
          <cell r="H623">
            <v>7360790</v>
          </cell>
          <cell r="I623" t="str">
            <v>PE</v>
          </cell>
          <cell r="J623">
            <v>36828</v>
          </cell>
          <cell r="M623" t="str">
            <v>Proposta entergue em acordo</v>
          </cell>
        </row>
        <row r="624">
          <cell r="A624">
            <v>2000</v>
          </cell>
          <cell r="B624" t="str">
            <v>TC</v>
          </cell>
          <cell r="C624" t="str">
            <v>CP</v>
          </cell>
          <cell r="D624" t="str">
            <v>TELE</v>
          </cell>
          <cell r="E624">
            <v>0</v>
          </cell>
          <cell r="F624" t="str">
            <v>TELEMAR</v>
          </cell>
          <cell r="G624" t="str">
            <v>Implantação de Cabos de Fibra Óptica - Lote 7 - Opção 3</v>
          </cell>
          <cell r="H624">
            <v>8559890</v>
          </cell>
          <cell r="I624" t="str">
            <v>PE</v>
          </cell>
          <cell r="J624">
            <v>36828</v>
          </cell>
          <cell r="M624" t="str">
            <v>Proposta entergue em acordo</v>
          </cell>
        </row>
        <row r="625">
          <cell r="A625">
            <v>2000</v>
          </cell>
          <cell r="B625" t="str">
            <v>TC</v>
          </cell>
          <cell r="C625" t="str">
            <v>CP</v>
          </cell>
          <cell r="D625" t="str">
            <v>TELE</v>
          </cell>
          <cell r="E625">
            <v>0</v>
          </cell>
          <cell r="F625" t="str">
            <v>TELEMAR</v>
          </cell>
          <cell r="G625" t="str">
            <v>Implantação de Cabos de Fibra Óptica - Lote 8</v>
          </cell>
          <cell r="H625">
            <v>6427870</v>
          </cell>
          <cell r="I625" t="str">
            <v>PE</v>
          </cell>
          <cell r="J625">
            <v>36828</v>
          </cell>
          <cell r="M625" t="str">
            <v>Proposta entergue em acordo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DADOS"/>
      <sheetName val="DESEMP AN"/>
      <sheetName val="pro-08"/>
      <sheetName val="orig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3">
          <cell r="D13">
            <v>1.76</v>
          </cell>
        </row>
        <row r="16">
          <cell r="D16">
            <v>10</v>
          </cell>
        </row>
        <row r="17">
          <cell r="D17">
            <v>20.76</v>
          </cell>
          <cell r="K17">
            <v>31.11</v>
          </cell>
          <cell r="M17">
            <v>16.96</v>
          </cell>
        </row>
        <row r="18">
          <cell r="D18">
            <v>20.76</v>
          </cell>
          <cell r="K18">
            <v>16.55</v>
          </cell>
          <cell r="M18">
            <v>6.57</v>
          </cell>
        </row>
        <row r="19">
          <cell r="D19">
            <v>20.76</v>
          </cell>
        </row>
        <row r="30">
          <cell r="K30">
            <v>22.72</v>
          </cell>
          <cell r="M30">
            <v>11.27</v>
          </cell>
        </row>
        <row r="32">
          <cell r="K32">
            <v>2.14</v>
          </cell>
          <cell r="M32">
            <v>1.84</v>
          </cell>
        </row>
        <row r="33">
          <cell r="K33">
            <v>2.39</v>
          </cell>
          <cell r="M33">
            <v>2.06</v>
          </cell>
        </row>
        <row r="34">
          <cell r="K34">
            <v>0.79</v>
          </cell>
          <cell r="M34">
            <v>0.61</v>
          </cell>
        </row>
        <row r="35">
          <cell r="K35">
            <v>36.82</v>
          </cell>
          <cell r="M35">
            <v>15.59</v>
          </cell>
        </row>
        <row r="36">
          <cell r="K36">
            <v>70.88</v>
          </cell>
          <cell r="M36">
            <v>34.54</v>
          </cell>
        </row>
        <row r="37">
          <cell r="K37">
            <v>17.38</v>
          </cell>
          <cell r="M37">
            <v>12.28</v>
          </cell>
        </row>
        <row r="38">
          <cell r="K38">
            <v>13.11</v>
          </cell>
          <cell r="M38">
            <v>9.0299999999999994</v>
          </cell>
        </row>
        <row r="39">
          <cell r="D39">
            <v>0.03</v>
          </cell>
          <cell r="K39">
            <v>16.559999999999999</v>
          </cell>
          <cell r="M39">
            <v>10.16</v>
          </cell>
        </row>
        <row r="41">
          <cell r="K41">
            <v>27.38</v>
          </cell>
          <cell r="M41">
            <v>14.7</v>
          </cell>
        </row>
        <row r="45">
          <cell r="K45">
            <v>3</v>
          </cell>
          <cell r="M45">
            <v>2.31</v>
          </cell>
        </row>
        <row r="46">
          <cell r="D46">
            <v>0.16</v>
          </cell>
        </row>
        <row r="58">
          <cell r="K58">
            <v>4.3099999999999996</v>
          </cell>
          <cell r="M58">
            <v>3.01</v>
          </cell>
        </row>
        <row r="70">
          <cell r="K70">
            <v>25.44</v>
          </cell>
          <cell r="M70">
            <v>10.61</v>
          </cell>
        </row>
        <row r="72">
          <cell r="D72">
            <v>170.24</v>
          </cell>
          <cell r="K72">
            <v>30.32</v>
          </cell>
          <cell r="M72">
            <v>11.35</v>
          </cell>
        </row>
        <row r="73">
          <cell r="D73">
            <v>234.5</v>
          </cell>
        </row>
        <row r="74">
          <cell r="D74">
            <v>182.44</v>
          </cell>
        </row>
        <row r="75">
          <cell r="D75">
            <v>233.6</v>
          </cell>
          <cell r="K75">
            <v>17.690000000000001</v>
          </cell>
          <cell r="M75">
            <v>7.42</v>
          </cell>
        </row>
        <row r="76">
          <cell r="D76">
            <v>254.13</v>
          </cell>
        </row>
        <row r="83">
          <cell r="K83">
            <v>12.64</v>
          </cell>
          <cell r="M83">
            <v>1.87</v>
          </cell>
        </row>
        <row r="84">
          <cell r="D84">
            <v>70.298000000000002</v>
          </cell>
        </row>
        <row r="86">
          <cell r="D86">
            <v>77.400000000000006</v>
          </cell>
        </row>
        <row r="87">
          <cell r="D87">
            <v>63.45</v>
          </cell>
        </row>
        <row r="88">
          <cell r="D88">
            <v>63.45</v>
          </cell>
        </row>
        <row r="89">
          <cell r="D89">
            <v>63.45</v>
          </cell>
        </row>
        <row r="118">
          <cell r="M118">
            <v>4.2699999999999996</v>
          </cell>
        </row>
        <row r="119">
          <cell r="M119">
            <v>8.01</v>
          </cell>
        </row>
        <row r="126">
          <cell r="C126" t="str">
            <v>BR-158/BR-262/MS</v>
          </cell>
        </row>
        <row r="127">
          <cell r="C127" t="str">
            <v>DIV. GO/MS - DIV. MS/SP; DIV. SP/MS - FR. BRASIL/BOLIVIA</v>
          </cell>
          <cell r="M127">
            <v>2.27</v>
          </cell>
        </row>
        <row r="128">
          <cell r="C128" t="str">
            <v>ENTR. MS-444(SELVIRIA) - TRÊS LAGOAS; DIV.SP/MS - POSTO MUTUM</v>
          </cell>
          <cell r="M128">
            <v>2.27</v>
          </cell>
        </row>
        <row r="129">
          <cell r="C129" t="str">
            <v>256,7 KM</v>
          </cell>
        </row>
      </sheetData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DADOS"/>
      <sheetName val="DESEMP AN"/>
      <sheetName val="CUSTO LARANJEIRAS"/>
      <sheetName val="original"/>
      <sheetName val="f. mediçao"/>
      <sheetName val="correção"/>
      <sheetName val="MBUQ"/>
      <sheetName val="recomp. revest. cbuq"/>
      <sheetName val="TRANSPORTE"/>
      <sheetName val="T. BURACO"/>
      <sheetName val="TPU-MARÇO_2002"/>
      <sheetName val="projeto"/>
    </sheetNames>
    <sheetDataSet>
      <sheetData sheetId="0">
        <row r="21">
          <cell r="D21">
            <v>45.9</v>
          </cell>
        </row>
        <row r="36">
          <cell r="D36">
            <v>2.2400000000000002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."/>
      <sheetName val="Croqui"/>
      <sheetName val="Comparativo"/>
      <sheetName val="Mat. Bet."/>
      <sheetName val="Calc.transporte"/>
      <sheetName val="Preço MBet."/>
      <sheetName val="TLCB5"/>
      <sheetName val="TLMR"/>
      <sheetName val="TLBM"/>
      <sheetName val="TCCC"/>
      <sheetName val="TLCB10"/>
      <sheetName val="TLCC4"/>
      <sheetName val="TCCB10"/>
      <sheetName val="Quadro res. transp."/>
      <sheetName val="CURVA ABC"/>
      <sheetName val="Orçamento"/>
      <sheetName val="Serviços"/>
      <sheetName val="Cronograma 1º"/>
      <sheetName val="Cronograma 2º"/>
      <sheetName val="Instalação"/>
      <sheetName val="Mobiliz."/>
      <sheetName val="Cpu Trans."/>
      <sheetName val="CAP-CM30"/>
      <sheetName val="Plan1"/>
      <sheetName val="Rotineira"/>
      <sheetName val="Veíc."/>
      <sheetName val="Serv.Aux."/>
      <sheetName val="Const. Dren."/>
      <sheetName val="Aux.Dren"/>
      <sheetName val="Serv. Adm."/>
      <sheetName val="CPUMat.Bet."/>
      <sheetName val="M Obra"/>
      <sheetName val="Equip."/>
      <sheetName val="Materiais"/>
      <sheetName val="DIVISÓRIAS"/>
      <sheetName val="Modelo"/>
      <sheetName val="Medição"/>
      <sheetName val="Memória de Cálculo"/>
      <sheetName val="sid_ni_5"/>
      <sheetName val="f. mediçao"/>
      <sheetName val="INVENTÁRIO"/>
      <sheetName val="orig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1">
          <cell r="G11">
            <v>185700</v>
          </cell>
        </row>
        <row r="12">
          <cell r="G12">
            <v>158.464</v>
          </cell>
        </row>
        <row r="13">
          <cell r="G13">
            <v>237.696</v>
          </cell>
        </row>
        <row r="17">
          <cell r="G17">
            <v>450</v>
          </cell>
        </row>
        <row r="18">
          <cell r="G18">
            <v>170</v>
          </cell>
        </row>
        <row r="20">
          <cell r="G20">
            <v>420</v>
          </cell>
        </row>
        <row r="21">
          <cell r="G21">
            <v>1285</v>
          </cell>
        </row>
        <row r="22">
          <cell r="G22">
            <v>74.28</v>
          </cell>
        </row>
        <row r="23">
          <cell r="G23">
            <v>74.28</v>
          </cell>
        </row>
        <row r="25">
          <cell r="G25">
            <v>247.6</v>
          </cell>
        </row>
        <row r="26">
          <cell r="G26">
            <v>160.94</v>
          </cell>
        </row>
        <row r="27">
          <cell r="G27">
            <v>185.7</v>
          </cell>
        </row>
        <row r="28">
          <cell r="G28">
            <v>309.5</v>
          </cell>
        </row>
        <row r="29">
          <cell r="G29">
            <v>742.8</v>
          </cell>
        </row>
        <row r="30">
          <cell r="G30">
            <v>185.7</v>
          </cell>
        </row>
        <row r="32">
          <cell r="G32">
            <v>28</v>
          </cell>
        </row>
        <row r="33">
          <cell r="G33">
            <v>75000</v>
          </cell>
        </row>
        <row r="34">
          <cell r="G34">
            <v>13500</v>
          </cell>
        </row>
        <row r="35">
          <cell r="G35">
            <v>13500</v>
          </cell>
        </row>
        <row r="36">
          <cell r="G36">
            <v>500</v>
          </cell>
        </row>
        <row r="37">
          <cell r="G37">
            <v>375</v>
          </cell>
        </row>
        <row r="38">
          <cell r="G38">
            <v>1000</v>
          </cell>
        </row>
        <row r="39">
          <cell r="G39">
            <v>250</v>
          </cell>
        </row>
        <row r="41">
          <cell r="G41">
            <v>100</v>
          </cell>
        </row>
        <row r="42">
          <cell r="G42">
            <v>247.6</v>
          </cell>
        </row>
        <row r="43">
          <cell r="G43">
            <v>433.3</v>
          </cell>
        </row>
        <row r="44">
          <cell r="G44">
            <v>123.8</v>
          </cell>
        </row>
        <row r="45">
          <cell r="G45">
            <v>185.7</v>
          </cell>
        </row>
        <row r="46">
          <cell r="G46">
            <v>185.7</v>
          </cell>
        </row>
        <row r="47">
          <cell r="G47">
            <v>60000</v>
          </cell>
        </row>
        <row r="49">
          <cell r="G49">
            <v>200</v>
          </cell>
        </row>
        <row r="50">
          <cell r="G50">
            <v>6565.0659999999998</v>
          </cell>
        </row>
        <row r="51">
          <cell r="G51">
            <v>70</v>
          </cell>
        </row>
        <row r="52">
          <cell r="G52">
            <v>70</v>
          </cell>
        </row>
        <row r="53">
          <cell r="G53">
            <v>192000</v>
          </cell>
        </row>
        <row r="54">
          <cell r="G54">
            <v>122194.66320000001</v>
          </cell>
        </row>
        <row r="55">
          <cell r="G55">
            <v>82140.130999999994</v>
          </cell>
        </row>
        <row r="56">
          <cell r="G56">
            <v>10250.674560000001</v>
          </cell>
        </row>
        <row r="57">
          <cell r="G57">
            <v>5615.3190000000004</v>
          </cell>
        </row>
        <row r="58">
          <cell r="G58">
            <v>371372.78499999997</v>
          </cell>
        </row>
        <row r="59">
          <cell r="G59">
            <v>12</v>
          </cell>
        </row>
        <row r="60">
          <cell r="G60">
            <v>192</v>
          </cell>
        </row>
        <row r="61">
          <cell r="G61">
            <v>960</v>
          </cell>
        </row>
        <row r="62">
          <cell r="G62">
            <v>60</v>
          </cell>
        </row>
        <row r="63">
          <cell r="G63">
            <v>120</v>
          </cell>
        </row>
        <row r="64">
          <cell r="G64">
            <v>160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11">
          <cell r="G11">
            <v>0</v>
          </cell>
        </row>
      </sheetData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sagem de Pista Ago-98"/>
      <sheetName val="Fresagem de Pista Ago_98"/>
    </sheetNames>
    <sheetDataSet>
      <sheetData sheetId="0"/>
      <sheetData sheetId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erencia"/>
      <sheetName val="MAO DE OBRA"/>
      <sheetName val="EQUIPAMENTO"/>
      <sheetName val="MÃO DE OBRA"/>
      <sheetName val="RR-1C"/>
      <sheetName val="CM-30"/>
      <sheetName val="TRANSP. 4M3"/>
      <sheetName val="TRANSP.5M³"/>
      <sheetName val="GRAMA"/>
      <sheetName val="CAPINA"/>
      <sheetName val="ROÇADA "/>
      <sheetName val="ROÇ. COL."/>
      <sheetName val="RECOMP.MEC."/>
      <sheetName val="RECOMP.MANUAL"/>
      <sheetName val="VALETA"/>
      <sheetName val="MEIO FIO"/>
      <sheetName val="correção"/>
      <sheetName val="REM. MEC"/>
      <sheetName val="REM. MANUAL"/>
      <sheetName val="T. BURACO"/>
      <sheetName val="ESC. MANUAL"/>
      <sheetName val="LIMP.PONTE"/>
      <sheetName val="MBUF"/>
      <sheetName val="SOLO"/>
      <sheetName val="REGUL."/>
      <sheetName val="REAJ.AQUIS"/>
      <sheetName val="REAJ.TRANSP"/>
      <sheetName val="REAJUST"/>
      <sheetName val="DIVERSOS"/>
      <sheetName val="RELET"/>
      <sheetName val="F. MEDIÇAO"/>
      <sheetName val="REC.REV. PRIM."/>
      <sheetName val="M.BETUM."/>
      <sheetName val="TRANSPORTE10"/>
      <sheetName val="TRANSPORTE"/>
      <sheetName val="ROÇADA"/>
      <sheetName val="RECOMPOSIÇÃO"/>
      <sheetName val="capa selante"/>
      <sheetName val="REM. MECANIZADO"/>
      <sheetName val="T. BURACO (emer)"/>
      <sheetName val="ENROCAMENTO JOGADO"/>
      <sheetName val="ENROCAMENTO"/>
      <sheetName val="CONCRETO"/>
      <sheetName val="PONTE E CAIAÇÃO"/>
      <sheetName val="RECONF. E ESCAVAÇ."/>
      <sheetName val="REAJ.AQUIS (2)"/>
      <sheetName val="RELET 1"/>
      <sheetName val="RELET 2"/>
      <sheetName val="BOLETIM"/>
      <sheetName val="COMPOSIÇO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.BETUM."/>
      <sheetName val="TRANSPORTE"/>
      <sheetName val="CAPINA "/>
      <sheetName val="ROÇADA "/>
      <sheetName val="RECOMP.MEC."/>
      <sheetName val="RECOMP.MANUAL"/>
      <sheetName val="correção"/>
      <sheetName val="REM. MEC"/>
      <sheetName val="REM. MANUAL"/>
      <sheetName val="T. BURACO"/>
      <sheetName val="ENROCAMENTO"/>
      <sheetName val="CONCRETO"/>
      <sheetName val="MBUF"/>
      <sheetName val="SOLO"/>
      <sheetName val="MEIO FIO E VALETA"/>
      <sheetName val="PONTE E CAIAÇÃO"/>
      <sheetName val="REGUL. E ESCAVAÇ."/>
      <sheetName val="REAJ.AQUIS (2)"/>
      <sheetName val="REAJ.AQUIS"/>
      <sheetName val="REAJ.TRANSP"/>
      <sheetName val="DIVERSOS "/>
      <sheetName val="RELET"/>
      <sheetName val="F. MEDIÇAO"/>
      <sheetName val="REC.REV. PRIM."/>
      <sheetName val="TRANSPORTE10"/>
      <sheetName val="CAPINA"/>
      <sheetName val="ROÇADA"/>
      <sheetName val="RECOMPOSIÇÃO"/>
      <sheetName val="capa selante"/>
      <sheetName val="REM. MECANIZADO"/>
      <sheetName val="T. BURACO (emer)"/>
      <sheetName val="ENROCAMENTO JOGADO"/>
      <sheetName val="MEIO FIO"/>
      <sheetName val="RECONF. E ESCAVAÇ."/>
      <sheetName val="DIVERSOS"/>
      <sheetName val="RELET 1"/>
      <sheetName val="RELET 2"/>
      <sheetName val="BOLETIM"/>
      <sheetName val="COMPOSIÇOES"/>
      <sheetName val="F__MEDIÇAO"/>
      <sheetName val="M_BETUM_"/>
      <sheetName val="CAPINA_"/>
      <sheetName val="ROÇADA_"/>
      <sheetName val="RECOMP_MEC_"/>
      <sheetName val="RECOMP_MANUAL"/>
      <sheetName val="REM__MEC"/>
      <sheetName val="REM__MANUAL"/>
      <sheetName val="T__BURACO"/>
      <sheetName val="MEIO_FIO_E_VALETA"/>
      <sheetName val="PONTE_E_CAIAÇÃO"/>
      <sheetName val="REGUL__E_ESCAVAÇ_"/>
      <sheetName val="REAJ_AQUIS_(2)"/>
      <sheetName val="REAJ_AQUIS"/>
      <sheetName val="REAJ_TRANSP"/>
      <sheetName val="DIVERSOS_"/>
      <sheetName val="REC_REV__PRIM_"/>
      <sheetName val="capa_selante"/>
      <sheetName val="REM__MECANIZADO"/>
      <sheetName val="T__BURACO_(emer)"/>
      <sheetName val="ENROCAMENTO_JOGADO"/>
      <sheetName val="MEIO_FIO"/>
      <sheetName val="RECONF__E_ESCAVAÇ_"/>
      <sheetName val="RELET_1"/>
      <sheetName val="RELET_2"/>
      <sheetName val="M_BETUM_1"/>
      <sheetName val="CAPINA_1"/>
      <sheetName val="ROÇADA_1"/>
      <sheetName val="RECOMP_MEC_1"/>
      <sheetName val="RECOMP_MANUAL1"/>
      <sheetName val="REM__MEC1"/>
      <sheetName val="REM__MANUAL1"/>
      <sheetName val="T__BURACO1"/>
      <sheetName val="MEIO_FIO_E_VALETA1"/>
      <sheetName val="PONTE_E_CAIAÇÃO1"/>
      <sheetName val="REGUL__E_ESCAVAÇ_1"/>
      <sheetName val="REAJ_AQUIS_(2)1"/>
      <sheetName val="REAJ_AQUIS1"/>
      <sheetName val="REAJ_TRANSP1"/>
      <sheetName val="DIVERSOS_1"/>
      <sheetName val="F__MEDIÇAO1"/>
      <sheetName val="REC_REV__PRIM_1"/>
      <sheetName val="capa_selante1"/>
      <sheetName val="REM__MECANIZADO1"/>
      <sheetName val="T__BURACO_(emer)1"/>
      <sheetName val="ENROCAMENTO_JOGADO1"/>
      <sheetName val="MEIO_FIO1"/>
      <sheetName val="RECONF__E_ESCAVAÇ_1"/>
      <sheetName val="RELET_11"/>
      <sheetName val="RELET_21"/>
      <sheetName val="compos1"/>
    </sheetNames>
    <sheetDataSet>
      <sheetData sheetId="0">
        <row r="12">
          <cell r="J12">
            <v>37.46</v>
          </cell>
        </row>
      </sheetData>
      <sheetData sheetId="1">
        <row r="12">
          <cell r="J12">
            <v>37.46</v>
          </cell>
        </row>
      </sheetData>
      <sheetData sheetId="2">
        <row r="12">
          <cell r="J12">
            <v>37.46</v>
          </cell>
        </row>
      </sheetData>
      <sheetData sheetId="3">
        <row r="12">
          <cell r="J12">
            <v>37.46</v>
          </cell>
        </row>
      </sheetData>
      <sheetData sheetId="4">
        <row r="12">
          <cell r="J12">
            <v>37.46</v>
          </cell>
        </row>
      </sheetData>
      <sheetData sheetId="5">
        <row r="12">
          <cell r="J12">
            <v>37.46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2">
          <cell r="J12">
            <v>37.46</v>
          </cell>
        </row>
      </sheetData>
      <sheetData sheetId="20">
        <row r="12">
          <cell r="J12">
            <v>37.46</v>
          </cell>
        </row>
      </sheetData>
      <sheetData sheetId="21">
        <row r="12">
          <cell r="J12">
            <v>37.46</v>
          </cell>
        </row>
      </sheetData>
      <sheetData sheetId="22">
        <row r="12">
          <cell r="J12">
            <v>37.46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4">
          <cell r="O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4">
          <cell r="O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Proposta"/>
      <sheetName val="ANALISES"/>
      <sheetName val="Custo do CM-30"/>
      <sheetName val="Cálculo"/>
      <sheetName val="Quadro + Gráfico"/>
      <sheetName val="memória de calculo_liquida"/>
      <sheetName val="Preços"/>
      <sheetName val="Desp. Apoio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COMPOS1"/>
      <sheetName val="Carimbo de Nota"/>
      <sheetName val="Fresagem de Pista Ago-98"/>
      <sheetName val="P3"/>
      <sheetName val="PLANILHA ATUALIZADA"/>
      <sheetName val="Auxiliar"/>
      <sheetName val="Tela"/>
      <sheetName val="Atualizacao"/>
      <sheetName val="Chuvas"/>
      <sheetName val="Medição"/>
      <sheetName val="RELATA"/>
      <sheetName val="Custo da Imprimação"/>
      <sheetName val="Custo da Pintura de Ligação"/>
      <sheetName val="Conc 20"/>
      <sheetName val="CRON.NOVO.ARIPUANA"/>
      <sheetName val="PRO_08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RESUMO_AUT1"/>
      <sheetName val="Resumo Financeiro"/>
      <sheetName val=""/>
      <sheetName val="RP-1 SB (3)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ROSTO"/>
      <sheetName val="7CONT FIN"/>
      <sheetName val="DG"/>
      <sheetName val="Resumo Geral"/>
      <sheetName val="BD"/>
      <sheetName val="TABELAS"/>
      <sheetName val="Read Me!"/>
      <sheetName val="BANCO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NF 131"/>
      <sheetName val="RED.-EXP."/>
      <sheetName val="BOCAIS"/>
      <sheetName val="LEQ"/>
      <sheetName val="Planejamento Detalh"/>
      <sheetName val="Relatório-1ª med."/>
      <sheetName val="Curva S Financeira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Planilha orçamentária da PMJ"/>
      <sheetName val="Imai03"/>
      <sheetName val="DIPRVS12"/>
      <sheetName val="Relatório-1ª_med_"/>
      <sheetName val="PROJE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/>
      <sheetData sheetId="16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C. Mat."/>
      <sheetName val="M.O. Sal"/>
      <sheetName val="Anexo M.O."/>
      <sheetName val="C. Equip."/>
      <sheetName val="C. Equip. Formula (A FAZER)"/>
      <sheetName val="Anexo C. Equip. VR"/>
      <sheetName val="Anexo C. Equip. VU"/>
      <sheetName val="BDI"/>
      <sheetName val="DMT"/>
      <sheetName val="COMPOSIÇÃO"/>
      <sheetName val="Aux"/>
      <sheetName val="1 A 00 301 00"/>
      <sheetName val="1 A 00 302 00"/>
      <sheetName val="1 A 00 716 00"/>
      <sheetName val="1 A 00 717 00"/>
      <sheetName val="1 A 00 963 00"/>
      <sheetName val="1 A 01 100 01"/>
      <sheetName val="1 A 01 100 02"/>
      <sheetName val="1 A 01 105 01"/>
      <sheetName val="1 A 01 105 02"/>
      <sheetName val="1 A 01 111 01"/>
      <sheetName val="1 A 01 120 01"/>
      <sheetName val="1 A 01 150 01"/>
      <sheetName val="1 A 01 170 01"/>
      <sheetName val="1 A 01 200 01"/>
      <sheetName val="1 A 01 390 72"/>
      <sheetName val="1 A 01 401 01"/>
      <sheetName val="1 A 01 410 51"/>
      <sheetName val="1 A 01 412 51"/>
      <sheetName val="1 A 01 415 01"/>
      <sheetName val="1 A 01 415 51"/>
      <sheetName val="1 A 01 418 51"/>
      <sheetName val="1 A 01 422 51"/>
      <sheetName val="1 A 01 580 02"/>
      <sheetName val="1 A 01 606 51"/>
      <sheetName val="1 A 01 720 50"/>
      <sheetName val="1 A 01 720 02"/>
      <sheetName val="1 A 01 780 01"/>
      <sheetName val="1 A 01 790 02"/>
      <sheetName val="1 A 01 890 01"/>
      <sheetName val="1 A 01 891 01"/>
      <sheetName val="1 A 01 893 01"/>
      <sheetName val="1 A 01 894 51"/>
      <sheetName val="2 S 04 401 01"/>
      <sheetName val="2 S 04 900 01"/>
      <sheetName val="2 S 04 910 55"/>
      <sheetName val="2 S 04 940 02"/>
      <sheetName val="3 S 03 950 00"/>
      <sheetName val="Q15-Manut-1° Ano"/>
      <sheetName val="Q15-Manut-2° Ano"/>
      <sheetName val="3 S 08 101 02"/>
      <sheetName val="3 S 08 109 04"/>
      <sheetName val="3 S 08 200 50"/>
      <sheetName val="3 S 08 200 51"/>
      <sheetName val="3 S 08 300 01"/>
      <sheetName val="3 S 08 301 01"/>
      <sheetName val="3 S 08 301 03"/>
      <sheetName val="3 S 08 302 01"/>
      <sheetName val="3 S 08 401 00"/>
      <sheetName val="3 S 08 402 00"/>
      <sheetName val="3 S 08 500 00"/>
      <sheetName val="3 S 08 900 00"/>
      <sheetName val="3 S 08 901 00"/>
      <sheetName val="3 S 08 910 00"/>
      <sheetName val="4 S 06 100 11"/>
      <sheetName val="5 S 01 000 00"/>
      <sheetName val="5 S 01 000 13"/>
      <sheetName val="5 S 01 011 00"/>
      <sheetName val="5 S 01 511 00"/>
      <sheetName val="5 S 02 300 00"/>
      <sheetName val="5 S 02 400 00"/>
      <sheetName val="5 S 02 501 51"/>
      <sheetName val="5 S 02 540 71"/>
      <sheetName val="5 S 02 511 51"/>
      <sheetName val="5 S 02 511 52"/>
      <sheetName val="5 S 02 993 04"/>
      <sheetName val="CBUQ Sem codigo"/>
      <sheetName val="Aux. Usinagem"/>
      <sheetName val="Tranp"/>
      <sheetName val="1 A 00 002 00"/>
      <sheetName val="1 A 00 002 03"/>
      <sheetName val="1 A 00 002 04"/>
      <sheetName val="1 A 00 002 07"/>
      <sheetName val="1 A 00 002 40"/>
      <sheetName val="1 A 00 002 41"/>
      <sheetName val="1 A 00 002 90"/>
      <sheetName val="1 A 00 002 91"/>
      <sheetName val="1 A 00 102 00"/>
      <sheetName val="2 S 01 000 00"/>
      <sheetName val="1 A 01 120 01 cant"/>
      <sheetName val="2 S 01 511 00"/>
      <sheetName val="Prep. Area Estoc."/>
      <sheetName val="Manut. Cant."/>
      <sheetName val="Mont. Usina Asfal."/>
      <sheetName val="1 A 01 422 51 Cant."/>
      <sheetName val="Aluguel Lab."/>
      <sheetName val="Aluguel Top."/>
      <sheetName val="Aluguel Resid."/>
      <sheetName val="Aluguel Aloj."/>
      <sheetName val="Manut. Canteiro"/>
      <sheetName val="Resumo Canteiro"/>
      <sheetName val="Inst. de Canteiro"/>
      <sheetName val="Mobilização"/>
      <sheetName val="SINAPI"/>
      <sheetName val="MB"/>
      <sheetName val="AQ_CAP"/>
      <sheetName val="AQ_CM30"/>
      <sheetName val="AQ_RR1C"/>
      <sheetName val="AQ_RR2C"/>
      <sheetName val="AQ_RC1C"/>
      <sheetName val="TRANSP MB"/>
      <sheetName val="T_CAP"/>
      <sheetName val="T_CM30"/>
      <sheetName val="T_RR1C"/>
      <sheetName val="T_RR2C"/>
      <sheetName val="T_RC1C"/>
      <sheetName val="QUADRO 06_RESUMO"/>
      <sheetName val="QUADRO 08-ROBERTO"/>
      <sheetName val="QUADRO 08_PROPOSTA"/>
      <sheetName val="QUADRO 10"/>
      <sheetName val="Q09-Esc salarial"/>
      <sheetName val="Quadro 11"/>
    </sheetNames>
    <sheetDataSet>
      <sheetData sheetId="0">
        <row r="4">
          <cell r="B4" t="str">
            <v>0144/2012-12</v>
          </cell>
        </row>
        <row r="5">
          <cell r="B5" t="str">
            <v>Lote Único</v>
          </cell>
        </row>
        <row r="11">
          <cell r="B11" t="str">
            <v>Transenge Engenharia e Construções Ltda</v>
          </cell>
        </row>
        <row r="12">
          <cell r="B12" t="str">
            <v>Engº José Roberto Fagiolo - CREA 516 -D/MS</v>
          </cell>
        </row>
        <row r="13">
          <cell r="B13" t="str">
            <v>PROCESSO N° 50600.012693/2012-34</v>
          </cell>
        </row>
        <row r="14">
          <cell r="B14">
            <v>40909</v>
          </cell>
        </row>
        <row r="16">
          <cell r="B16" t="str">
            <v>Jan/2012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3">
          <cell r="C13">
            <v>8.7200000000000006</v>
          </cell>
        </row>
        <row r="14">
          <cell r="C14">
            <v>20.28</v>
          </cell>
        </row>
        <row r="15">
          <cell r="C15">
            <v>35.979999999999997</v>
          </cell>
        </row>
        <row r="16">
          <cell r="C16">
            <v>12.72</v>
          </cell>
        </row>
        <row r="18">
          <cell r="C18">
            <v>31.94</v>
          </cell>
        </row>
        <row r="20">
          <cell r="C20">
            <v>20.28</v>
          </cell>
        </row>
        <row r="21">
          <cell r="C21">
            <v>31.94</v>
          </cell>
        </row>
        <row r="22">
          <cell r="C22">
            <v>0</v>
          </cell>
        </row>
        <row r="23">
          <cell r="C23">
            <v>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65">
          <cell r="H65">
            <v>99.79</v>
          </cell>
        </row>
      </sheetData>
      <sheetData sheetId="45">
        <row r="65">
          <cell r="H65">
            <v>64.34</v>
          </cell>
        </row>
      </sheetData>
      <sheetData sheetId="46">
        <row r="65">
          <cell r="H65">
            <v>33.42</v>
          </cell>
        </row>
      </sheetData>
      <sheetData sheetId="47">
        <row r="65">
          <cell r="H65">
            <v>85.94</v>
          </cell>
        </row>
      </sheetData>
      <sheetData sheetId="48"/>
      <sheetData sheetId="49">
        <row r="23">
          <cell r="F23">
            <v>205338.11</v>
          </cell>
        </row>
      </sheetData>
      <sheetData sheetId="50">
        <row r="22">
          <cell r="F22">
            <v>108516.43</v>
          </cell>
        </row>
      </sheetData>
      <sheetData sheetId="51"/>
      <sheetData sheetId="52"/>
      <sheetData sheetId="53">
        <row r="65">
          <cell r="H65">
            <v>112.52</v>
          </cell>
        </row>
      </sheetData>
      <sheetData sheetId="54"/>
      <sheetData sheetId="55"/>
      <sheetData sheetId="56"/>
      <sheetData sheetId="57"/>
      <sheetData sheetId="58"/>
      <sheetData sheetId="59">
        <row r="65">
          <cell r="H65">
            <v>178.84</v>
          </cell>
        </row>
      </sheetData>
      <sheetData sheetId="60"/>
      <sheetData sheetId="61"/>
      <sheetData sheetId="62"/>
      <sheetData sheetId="63"/>
      <sheetData sheetId="64"/>
      <sheetData sheetId="65">
        <row r="65">
          <cell r="H65">
            <v>9.91</v>
          </cell>
        </row>
      </sheetData>
      <sheetData sheetId="66"/>
      <sheetData sheetId="67"/>
      <sheetData sheetId="68"/>
      <sheetData sheetId="69"/>
      <sheetData sheetId="70">
        <row r="65">
          <cell r="H65">
            <v>0.19</v>
          </cell>
        </row>
      </sheetData>
      <sheetData sheetId="71"/>
      <sheetData sheetId="72">
        <row r="67">
          <cell r="H67">
            <v>3.41</v>
          </cell>
        </row>
      </sheetData>
      <sheetData sheetId="73">
        <row r="65">
          <cell r="H65">
            <v>67.59</v>
          </cell>
        </row>
      </sheetData>
      <sheetData sheetId="74">
        <row r="67">
          <cell r="H67">
            <v>1.94</v>
          </cell>
        </row>
      </sheetData>
      <sheetData sheetId="75">
        <row r="67">
          <cell r="H67">
            <v>3.71</v>
          </cell>
        </row>
      </sheetData>
      <sheetData sheetId="76"/>
      <sheetData sheetId="77">
        <row r="65">
          <cell r="H65">
            <v>109.43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>
        <row r="65">
          <cell r="H65">
            <v>8672.75</v>
          </cell>
        </row>
      </sheetData>
      <sheetData sheetId="101"/>
      <sheetData sheetId="102">
        <row r="65">
          <cell r="H65">
            <v>159738.88</v>
          </cell>
        </row>
      </sheetData>
      <sheetData sheetId="103"/>
      <sheetData sheetId="104">
        <row r="65">
          <cell r="H65">
            <v>590.14</v>
          </cell>
        </row>
      </sheetData>
      <sheetData sheetId="105"/>
      <sheetData sheetId="106">
        <row r="65">
          <cell r="H65">
            <v>1341.6</v>
          </cell>
        </row>
      </sheetData>
      <sheetData sheetId="107">
        <row r="65">
          <cell r="H65">
            <v>2059.1999999999998</v>
          </cell>
        </row>
      </sheetData>
      <sheetData sheetId="108">
        <row r="65">
          <cell r="H65">
            <v>1081</v>
          </cell>
        </row>
      </sheetData>
      <sheetData sheetId="109">
        <row r="65">
          <cell r="H65">
            <v>1223.5999999999999</v>
          </cell>
        </row>
      </sheetData>
      <sheetData sheetId="110">
        <row r="65">
          <cell r="H65">
            <v>1674.4</v>
          </cell>
        </row>
      </sheetData>
      <sheetData sheetId="111">
        <row r="23">
          <cell r="C23">
            <v>1.0447</v>
          </cell>
        </row>
      </sheetData>
      <sheetData sheetId="112">
        <row r="65">
          <cell r="H65">
            <v>84.74</v>
          </cell>
        </row>
      </sheetData>
      <sheetData sheetId="113">
        <row r="65">
          <cell r="H65">
            <v>45</v>
          </cell>
        </row>
      </sheetData>
      <sheetData sheetId="114">
        <row r="65">
          <cell r="H65">
            <v>45</v>
          </cell>
        </row>
      </sheetData>
      <sheetData sheetId="115">
        <row r="65">
          <cell r="H65">
            <v>45</v>
          </cell>
        </row>
      </sheetData>
      <sheetData sheetId="116">
        <row r="65">
          <cell r="H65">
            <v>45</v>
          </cell>
        </row>
      </sheetData>
      <sheetData sheetId="117"/>
      <sheetData sheetId="118"/>
      <sheetData sheetId="119"/>
      <sheetData sheetId="120"/>
      <sheetData sheetId="121"/>
      <sheetData sheetId="12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C. Mat."/>
      <sheetName val="M.O. Sal"/>
      <sheetName val="Anexo M.O."/>
      <sheetName val="C. Equip."/>
      <sheetName val="C. Equip. Formula (A FAZER)"/>
      <sheetName val="Anexo C. Equip. VR"/>
      <sheetName val="Anexo C. Equip. VU"/>
      <sheetName val="BDI"/>
      <sheetName val="DMT"/>
      <sheetName val="COMPOSIÇÃO"/>
      <sheetName val="Aux"/>
      <sheetName val="1 A 00 301 00"/>
      <sheetName val="1 A 00 302 00"/>
      <sheetName val="1 A 00 716 00"/>
      <sheetName val="1 A 00 717 00"/>
      <sheetName val="1 A 00 963 00"/>
      <sheetName val="1 A 01 100 01"/>
      <sheetName val="1 A 01 100 02"/>
      <sheetName val="1 A 01 105 01"/>
      <sheetName val="1 A 01 105 02"/>
      <sheetName val="1 A 01 111 01"/>
      <sheetName val="1 A 01 120 01"/>
      <sheetName val="1 A 01 150 01"/>
      <sheetName val="1 A 01 170 01"/>
      <sheetName val="1 A 01 200 01"/>
      <sheetName val="1 A 01 390 72"/>
      <sheetName val="1 A 01 401 01"/>
      <sheetName val="1 A 01 410 51"/>
      <sheetName val="1 A 01 412 51"/>
      <sheetName val="1 A 01 415 01"/>
      <sheetName val="1 A 01 415 51"/>
      <sheetName val="1 A 01 418 51"/>
      <sheetName val="1 A 01 422 51"/>
      <sheetName val="1 A 01 580 02"/>
      <sheetName val="1 A 01 606 51"/>
      <sheetName val="1 A 01 720 50"/>
      <sheetName val="1 A 01 720 02"/>
      <sheetName val="1 A 01 780 01"/>
      <sheetName val="1 A 01 790 02"/>
      <sheetName val="1 A 01 890 01"/>
      <sheetName val="1 A 01 891 01"/>
      <sheetName val="1 A 01 893 01"/>
      <sheetName val="1 A 01 894 51"/>
      <sheetName val="2 S 04 401 01"/>
      <sheetName val="2 S 04 900 01"/>
      <sheetName val="2 S 04 910 55"/>
      <sheetName val="2 S 04 940 02"/>
      <sheetName val="3 S 03 950 00"/>
      <sheetName val="Q15-Manut-1° Ano"/>
      <sheetName val="Q15-Manut-2° Ano"/>
      <sheetName val="3 S 08 101 02"/>
      <sheetName val="3 S 08 109 04"/>
      <sheetName val="3 S 08 200 50"/>
      <sheetName val="3 S 08 200 51"/>
      <sheetName val="3 S 08 300 01"/>
      <sheetName val="3 S 08 301 01"/>
      <sheetName val="3 S 08 301 03"/>
      <sheetName val="3 S 08 302 01"/>
      <sheetName val="3 S 08 401 00"/>
      <sheetName val="3 S 08 402 00"/>
      <sheetName val="3 S 08 500 00"/>
      <sheetName val="3 S 08 900 00"/>
      <sheetName val="3 S 08 901 00"/>
      <sheetName val="3 S 08 910 00"/>
      <sheetName val="4 S 06 100 11"/>
      <sheetName val="5 S 01 000 00"/>
      <sheetName val="5 S 01 000 13"/>
      <sheetName val="5 S 01 011 00"/>
      <sheetName val="5 S 01 511 00"/>
      <sheetName val="5 S 02 300 00"/>
      <sheetName val="5 S 02 400 00"/>
      <sheetName val="5 S 02 501 51"/>
      <sheetName val="5 S 02 540 71"/>
      <sheetName val="5 S 02 511 51"/>
      <sheetName val="5 S 02 511 52"/>
      <sheetName val="5 S 02 993 04"/>
      <sheetName val="CBUQ Sem codigo"/>
      <sheetName val="Aux. Usinagem"/>
      <sheetName val="Tranp"/>
      <sheetName val="1 A 00 002 00"/>
      <sheetName val="1 A 00 002 03"/>
      <sheetName val="1 A 00 002 04"/>
      <sheetName val="1 A 00 002 07"/>
      <sheetName val="1 A 00 002 40"/>
      <sheetName val="1 A 00 002 41"/>
      <sheetName val="1 A 00 002 90"/>
      <sheetName val="1 A 00 002 91"/>
      <sheetName val="1 A 00 102 00"/>
      <sheetName val="2 S 01 000 00"/>
      <sheetName val="1 A 01 120 01 cant"/>
      <sheetName val="2 S 01 511 00"/>
      <sheetName val="Prep. Area Estoc."/>
      <sheetName val="Manut. Cant."/>
      <sheetName val="Mont. Usina Asfal."/>
      <sheetName val="1 A 01 422 51 Cant."/>
      <sheetName val="Aluguel Lab."/>
      <sheetName val="Aluguel Top."/>
      <sheetName val="Aluguel Resid."/>
      <sheetName val="Aluguel Aloj."/>
      <sheetName val="Manut. Canteiro"/>
      <sheetName val="Resumo Canteiro"/>
      <sheetName val="Inst. de Canteiro"/>
      <sheetName val="Mobilização"/>
      <sheetName val="SINAPI"/>
      <sheetName val="MB"/>
      <sheetName val="AQ_CAP"/>
      <sheetName val="AQ_CM30"/>
      <sheetName val="AQ_RR1C"/>
      <sheetName val="AQ_RR2C"/>
      <sheetName val="AQ_RC1C"/>
      <sheetName val="TRANSP MB"/>
      <sheetName val="T_CAP"/>
      <sheetName val="T_CM30"/>
      <sheetName val="T_RR1C"/>
      <sheetName val="T_RR2C"/>
      <sheetName val="T_RC1C"/>
      <sheetName val="QUADRO 06_RESUMO"/>
      <sheetName val="QUADRO 08-ROBERTO"/>
      <sheetName val="QUADRO 08_PROPOSTA"/>
      <sheetName val="QUADRO 10"/>
      <sheetName val="Q09-Esc salarial"/>
      <sheetName val="Quadro 11"/>
    </sheetNames>
    <sheetDataSet>
      <sheetData sheetId="0">
        <row r="4">
          <cell r="B4" t="str">
            <v>0144/2012-12</v>
          </cell>
        </row>
        <row r="5">
          <cell r="B5" t="str">
            <v>Lote Único</v>
          </cell>
        </row>
        <row r="11">
          <cell r="B11" t="str">
            <v>Transenge Engenharia e Construções Ltda</v>
          </cell>
        </row>
        <row r="12">
          <cell r="B12" t="str">
            <v>Engº José Roberto Fagiolo - CREA 516 -D/MS</v>
          </cell>
        </row>
        <row r="13">
          <cell r="B13" t="str">
            <v>PROCESSO N° 50600.012693/2012-34</v>
          </cell>
        </row>
        <row r="14">
          <cell r="B14">
            <v>40909</v>
          </cell>
        </row>
        <row r="16">
          <cell r="B16" t="str">
            <v>Jan/2012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3">
          <cell r="C13">
            <v>8.7200000000000006</v>
          </cell>
        </row>
        <row r="14">
          <cell r="C14">
            <v>20.28</v>
          </cell>
        </row>
        <row r="15">
          <cell r="C15">
            <v>35.979999999999997</v>
          </cell>
        </row>
        <row r="16">
          <cell r="C16">
            <v>12.72</v>
          </cell>
        </row>
        <row r="18">
          <cell r="C18">
            <v>31.94</v>
          </cell>
        </row>
        <row r="20">
          <cell r="C20">
            <v>20.28</v>
          </cell>
        </row>
        <row r="21">
          <cell r="C21">
            <v>31.94</v>
          </cell>
        </row>
        <row r="22">
          <cell r="C22">
            <v>0</v>
          </cell>
        </row>
        <row r="23">
          <cell r="C23">
            <v>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65">
          <cell r="H65">
            <v>99.79</v>
          </cell>
        </row>
      </sheetData>
      <sheetData sheetId="45">
        <row r="65">
          <cell r="H65">
            <v>64.34</v>
          </cell>
        </row>
      </sheetData>
      <sheetData sheetId="46">
        <row r="65">
          <cell r="H65">
            <v>33.42</v>
          </cell>
        </row>
      </sheetData>
      <sheetData sheetId="47">
        <row r="65">
          <cell r="H65">
            <v>85.94</v>
          </cell>
        </row>
      </sheetData>
      <sheetData sheetId="48"/>
      <sheetData sheetId="49">
        <row r="23">
          <cell r="F23">
            <v>205338.11</v>
          </cell>
        </row>
      </sheetData>
      <sheetData sheetId="50">
        <row r="22">
          <cell r="F22">
            <v>108516.43</v>
          </cell>
        </row>
      </sheetData>
      <sheetData sheetId="51"/>
      <sheetData sheetId="52"/>
      <sheetData sheetId="53">
        <row r="65">
          <cell r="H65">
            <v>112.52</v>
          </cell>
        </row>
      </sheetData>
      <sheetData sheetId="54"/>
      <sheetData sheetId="55"/>
      <sheetData sheetId="56"/>
      <sheetData sheetId="57"/>
      <sheetData sheetId="58"/>
      <sheetData sheetId="59">
        <row r="65">
          <cell r="H65">
            <v>178.84</v>
          </cell>
        </row>
      </sheetData>
      <sheetData sheetId="60"/>
      <sheetData sheetId="61"/>
      <sheetData sheetId="62"/>
      <sheetData sheetId="63"/>
      <sheetData sheetId="64"/>
      <sheetData sheetId="65">
        <row r="65">
          <cell r="H65">
            <v>9.91</v>
          </cell>
        </row>
      </sheetData>
      <sheetData sheetId="66"/>
      <sheetData sheetId="67"/>
      <sheetData sheetId="68"/>
      <sheetData sheetId="69"/>
      <sheetData sheetId="70">
        <row r="65">
          <cell r="H65">
            <v>0.19</v>
          </cell>
        </row>
      </sheetData>
      <sheetData sheetId="71"/>
      <sheetData sheetId="72">
        <row r="67">
          <cell r="H67">
            <v>3.41</v>
          </cell>
        </row>
      </sheetData>
      <sheetData sheetId="73">
        <row r="65">
          <cell r="H65">
            <v>67.59</v>
          </cell>
        </row>
      </sheetData>
      <sheetData sheetId="74">
        <row r="67">
          <cell r="H67">
            <v>1.94</v>
          </cell>
        </row>
      </sheetData>
      <sheetData sheetId="75">
        <row r="67">
          <cell r="H67">
            <v>3.71</v>
          </cell>
        </row>
      </sheetData>
      <sheetData sheetId="76"/>
      <sheetData sheetId="77">
        <row r="65">
          <cell r="H65">
            <v>109.43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>
        <row r="65">
          <cell r="H65">
            <v>8672.75</v>
          </cell>
        </row>
      </sheetData>
      <sheetData sheetId="101"/>
      <sheetData sheetId="102">
        <row r="65">
          <cell r="H65">
            <v>159738.88</v>
          </cell>
        </row>
      </sheetData>
      <sheetData sheetId="103"/>
      <sheetData sheetId="104">
        <row r="65">
          <cell r="H65">
            <v>590.14</v>
          </cell>
        </row>
      </sheetData>
      <sheetData sheetId="105"/>
      <sheetData sheetId="106">
        <row r="65">
          <cell r="H65">
            <v>1341.6</v>
          </cell>
        </row>
      </sheetData>
      <sheetData sheetId="107">
        <row r="65">
          <cell r="H65">
            <v>2059.1999999999998</v>
          </cell>
        </row>
      </sheetData>
      <sheetData sheetId="108">
        <row r="65">
          <cell r="H65">
            <v>1081</v>
          </cell>
        </row>
      </sheetData>
      <sheetData sheetId="109">
        <row r="65">
          <cell r="H65">
            <v>1223.5999999999999</v>
          </cell>
        </row>
      </sheetData>
      <sheetData sheetId="110">
        <row r="65">
          <cell r="H65">
            <v>1674.4</v>
          </cell>
        </row>
      </sheetData>
      <sheetData sheetId="111">
        <row r="23">
          <cell r="C23">
            <v>1.0447</v>
          </cell>
        </row>
      </sheetData>
      <sheetData sheetId="112">
        <row r="65">
          <cell r="H65">
            <v>84.74</v>
          </cell>
        </row>
      </sheetData>
      <sheetData sheetId="113">
        <row r="65">
          <cell r="H65">
            <v>45</v>
          </cell>
        </row>
      </sheetData>
      <sheetData sheetId="114">
        <row r="65">
          <cell r="H65">
            <v>45</v>
          </cell>
        </row>
      </sheetData>
      <sheetData sheetId="115">
        <row r="65">
          <cell r="H65">
            <v>45</v>
          </cell>
        </row>
      </sheetData>
      <sheetData sheetId="116">
        <row r="65">
          <cell r="H65">
            <v>45</v>
          </cell>
        </row>
      </sheetData>
      <sheetData sheetId="117"/>
      <sheetData sheetId="118"/>
      <sheetData sheetId="119"/>
      <sheetData sheetId="120"/>
      <sheetData sheetId="121"/>
      <sheetData sheetId="12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eiro"/>
      <sheetName val="AVS"/>
      <sheetName val="Ctr. (3)"/>
      <sheetName val="DMT"/>
      <sheetName val="Equipamentos"/>
      <sheetName val="Materiais"/>
      <sheetName val="Mão de Obra"/>
      <sheetName val="Diversos"/>
      <sheetName val="Trechos"/>
      <sheetName val="Vínculo (2)"/>
      <sheetName val="COLAR (2)"/>
      <sheetName val="Ctr. (2)"/>
      <sheetName val="Reciclagem de Base 1"/>
      <sheetName val="Reciclagem de Base 2"/>
      <sheetName val="CBUQ pol"/>
      <sheetName val="CBUQ Massa Fina"/>
      <sheetName val="Lama Grossa"/>
      <sheetName val="TSSp"/>
      <sheetName val="TSD"/>
      <sheetName val="Remoção CBUQ"/>
      <sheetName val="Selagem de trinca"/>
      <sheetName val="Micro Rev. 2 Cam."/>
      <sheetName val="AAUQ"/>
      <sheetName val="DCD 02 "/>
      <sheetName val="RBAM"/>
      <sheetName val="Base Solo Estab."/>
      <sheetName val="DPS 01"/>
      <sheetName val="Esc mat 1ª cat 600 a 800"/>
      <sheetName val="Compact 100% PN"/>
      <sheetName val="STC 03"/>
      <sheetName val="EDA 01"/>
      <sheetName val="Gabião"/>
      <sheetName val="Hidrossemeadura"/>
      <sheetName val="BSD 03"/>
      <sheetName val="DSS 03"/>
      <sheetName val="BSD 01"/>
      <sheetName val="Reciclagem de Base com BRITA"/>
      <sheetName val="TSS"/>
      <sheetName val="RBSM"/>
      <sheetName val="RBAM(FS)"/>
      <sheetName val="Fresagem Cont."/>
      <sheetName val="Vínculo"/>
      <sheetName val="COLAR"/>
      <sheetName val="Ctr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Y8">
            <v>108.2</v>
          </cell>
        </row>
        <row r="9">
          <cell r="Y9">
            <v>185.5</v>
          </cell>
        </row>
        <row r="10">
          <cell r="Y10">
            <v>128.19999999999999</v>
          </cell>
        </row>
        <row r="11">
          <cell r="Y11">
            <v>185.5</v>
          </cell>
        </row>
        <row r="12">
          <cell r="Y12">
            <v>223.2</v>
          </cell>
        </row>
        <row r="13">
          <cell r="Y13">
            <v>165.7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eiro"/>
      <sheetName val="AVS"/>
      <sheetName val="Ctr. (3)"/>
      <sheetName val="DMT"/>
      <sheetName val="Equipamentos"/>
      <sheetName val="Materiais"/>
      <sheetName val="Mão de Obra"/>
      <sheetName val="Diversos"/>
      <sheetName val="Trechos"/>
      <sheetName val="Vínculo (2)"/>
      <sheetName val="COLAR (2)"/>
      <sheetName val="Ctr. (2)"/>
      <sheetName val="Reciclagem de Base 1"/>
      <sheetName val="Reciclagem de Base 2"/>
      <sheetName val="CBUQ pol"/>
      <sheetName val="CBUQ Massa Fina"/>
      <sheetName val="Lama Grossa"/>
      <sheetName val="TSSp"/>
      <sheetName val="TSD"/>
      <sheetName val="Remoção CBUQ"/>
      <sheetName val="Selagem de trinca"/>
      <sheetName val="Micro Rev. 2 Cam."/>
      <sheetName val="AAUQ"/>
      <sheetName val="DCD 02 "/>
      <sheetName val="RBAM"/>
      <sheetName val="Base Solo Estab."/>
      <sheetName val="DPS 01"/>
      <sheetName val="Esc mat 1ª cat 600 a 800"/>
      <sheetName val="Compact 100% PN"/>
      <sheetName val="STC 03"/>
      <sheetName val="EDA 01"/>
      <sheetName val="Gabião"/>
      <sheetName val="Hidrossemeadura"/>
      <sheetName val="BSD 03"/>
      <sheetName val="DSS 03"/>
      <sheetName val="BSD 01"/>
      <sheetName val="Reciclagem de Base com BRITA"/>
      <sheetName val="TSS"/>
      <sheetName val="RBSM"/>
      <sheetName val="RBAM(FS)"/>
      <sheetName val="Fresagem Cont."/>
      <sheetName val="Vínculo"/>
      <sheetName val="COLAR"/>
      <sheetName val="Ctr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Y8">
            <v>108.2</v>
          </cell>
        </row>
        <row r="9">
          <cell r="Y9">
            <v>185.5</v>
          </cell>
        </row>
        <row r="10">
          <cell r="Y10">
            <v>128.19999999999999</v>
          </cell>
        </row>
        <row r="11">
          <cell r="Y11">
            <v>185.5</v>
          </cell>
        </row>
        <row r="12">
          <cell r="Y12">
            <v>223.2</v>
          </cell>
        </row>
        <row r="13">
          <cell r="Y13">
            <v>165.7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Vínculo (2)"/>
      <sheetName val="PRO-08"/>
      <sheetName val="DADOS"/>
      <sheetName val="TransComerc_Basc10m³"/>
      <sheetName val="TapaBuraco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RESUMO DE MEDIÇÃO"/>
      <sheetName val="Plan1"/>
      <sheetName val="LISTAS"/>
      <sheetName val="RESUMO TOTAL LOTE"/>
      <sheetName val="BR 146"/>
      <sheetName val="8ª MP_BR_459"/>
      <sheetName val="RBE ACT mi"/>
      <sheetName val="C"/>
      <sheetName val="FV-DNER"/>
      <sheetName val="orçamento_global"/>
      <sheetName val="Plan 2.7"/>
      <sheetName val="CUSTO ZONA SUL"/>
      <sheetName val="Sub-base"/>
      <sheetName val="Resumo"/>
      <sheetName val="DMT Terrap."/>
      <sheetName val="Reajustamento"/>
      <sheetName val="Vínculo"/>
      <sheetName val="FIDENS-R$mil"/>
      <sheetName val="COMPOS1"/>
      <sheetName val="DG"/>
      <sheetName val="LISTA_MATERIAIS"/>
      <sheetName val="MATERIAIS"/>
      <sheetName val="points"/>
      <sheetName val="Mat"/>
      <sheetName val="8ª MP_BR-459"/>
      <sheetName val="QuQuant"/>
      <sheetName val="PLANILHA CONTRATUAL"/>
      <sheetName val="Equipamentos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Motores"/>
      <sheetName val="LISTAS (2)"/>
      <sheetName val="MATERIAIS (2)"/>
      <sheetName val="RESUMO BACIAS_IMPRESSÃO"/>
      <sheetName val="K"/>
      <sheetName val="Conversão"/>
      <sheetName val="P A T O 98 D"/>
      <sheetName val="MEDIÇÃO.XLS"/>
      <sheetName val="FICHA.XLS"/>
      <sheetName val="CONTROLE MEDIÇÕES"/>
      <sheetName val="AUXILIAR"/>
      <sheetName val="Osiris"/>
      <sheetName val="Norte-Decrescente"/>
      <sheetName val="Sul-Crescente"/>
      <sheetName val="Osiris.rev1"/>
      <sheetName val="base"/>
      <sheetName val="Conferência"/>
      <sheetName val="FD"/>
      <sheetName val="Resumos"/>
      <sheetName val="Lote 1"/>
      <sheetName val="Lote 2"/>
      <sheetName val="Quantidades e Preços - Lote 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Teor"/>
      <sheetName val="lista_comp"/>
      <sheetName val="Serviços"/>
      <sheetName val="Página 16"/>
      <sheetName val="QuQuant"/>
      <sheetName val="Planilha Original"/>
      <sheetName val="DADOS"/>
      <sheetName val="TransComerc_Basc10m³"/>
      <sheetName val="TapaBuraco"/>
      <sheetName val="eq"/>
      <sheetName val="mo"/>
      <sheetName val="RESUMO"/>
      <sheetName val="RELAT610"/>
      <sheetName val="PQ"/>
      <sheetName val="CARTA PROPOSTA"/>
      <sheetName val="PROJETO BR_146 (2)"/>
      <sheetName val="TABELA"/>
      <sheetName val="PLANILHA CONTRATUAL"/>
      <sheetName val="Quadro de qntd"/>
      <sheetName val="Medição"/>
      <sheetName val="FIDENS-R$mil"/>
      <sheetName val="TRANSP"/>
      <sheetName val="geral"/>
      <sheetName val="Mat. Betum. - Port. 1078.15"/>
      <sheetName val="8ª MP_BR_459"/>
      <sheetName val="8ª MP_BR-459"/>
      <sheetName val="Orçamento"/>
      <sheetName val="PT"/>
      <sheetName val="TCB5"/>
      <sheetName val="PLANILHA ATUALIZADA"/>
      <sheetName val="Mat"/>
      <sheetName val="ficha medição"/>
      <sheetName val="LISTAS"/>
      <sheetName val="Resumo Financeiro"/>
      <sheetName val="Produção x Medição"/>
      <sheetName val="dez00"/>
      <sheetName val="COMPOS1"/>
      <sheetName val="Equipamentos"/>
      <sheetName val="Planilha de Mediçã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MAT PLACA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COMPAUTO"/>
      <sheetName val="COMPSERVENC"/>
      <sheetName val="COMPMOTSER"/>
      <sheetName val="COMPOSIÇÕES2 (2)"/>
    </sheetNames>
    <sheetDataSet>
      <sheetData sheetId="0" refreshError="1">
        <row r="3">
          <cell r="B3">
            <v>0.23899999999999999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>
        <row r="5">
          <cell r="F5" t="str">
            <v>MUNICÍPIO DE BONITO</v>
          </cell>
        </row>
        <row r="6">
          <cell r="F6" t="str">
            <v>BONITO/MS</v>
          </cell>
        </row>
        <row r="7">
          <cell r="F7" t="str">
            <v>1075406-78</v>
          </cell>
        </row>
        <row r="8">
          <cell r="F8" t="str">
            <v>915181/2021</v>
          </cell>
        </row>
        <row r="16">
          <cell r="F16" t="str">
            <v>PAVIMENTAÇÃO ASFÁLTICA E DRENAGEM DE ÁGUAS PLUVIAIS</v>
          </cell>
        </row>
        <row r="17">
          <cell r="F17" t="str">
            <v>BAIRRO NOSSA SENHORA APARECIDA</v>
          </cell>
        </row>
        <row r="18">
          <cell r="F18" t="str">
            <v>NÃO DESONERADO</v>
          </cell>
        </row>
        <row r="22">
          <cell r="F22" t="str">
            <v>LÁZARO BARBOSA MACHADO</v>
          </cell>
        </row>
        <row r="23">
          <cell r="F23" t="str">
            <v>22039/MG</v>
          </cell>
        </row>
        <row r="24">
          <cell r="F24" t="str">
            <v>1320220012530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 H-UTIL.-EQIP."/>
      <sheetName val="CÓD.-SERVIÇO"/>
      <sheetName val="PROD-EQUIPE"/>
      <sheetName val="01.100.00"/>
      <sheetName val="BONIFICAÇÃO"/>
      <sheetName val="TPU-MARÇO_2002"/>
      <sheetName val="TPU_MARÇO_20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B2" t="str">
            <v>Cód. Colinas</v>
          </cell>
          <cell r="D2" t="str">
            <v>Código</v>
          </cell>
          <cell r="E2" t="str">
            <v>Serviços</v>
          </cell>
          <cell r="F2" t="str">
            <v>Unid.</v>
          </cell>
          <cell r="H2" t="str">
            <v>Cód.</v>
          </cell>
          <cell r="L2" t="str">
            <v>K</v>
          </cell>
        </row>
        <row r="3">
          <cell r="H3" t="str">
            <v>TER</v>
          </cell>
          <cell r="L3">
            <v>0</v>
          </cell>
        </row>
        <row r="4">
          <cell r="H4" t="str">
            <v>PAV</v>
          </cell>
          <cell r="L4">
            <v>0</v>
          </cell>
        </row>
        <row r="5">
          <cell r="D5" t="str">
            <v xml:space="preserve">FASE 21 - SERVIÇOS PRELIMINARES :  </v>
          </cell>
          <cell r="H5" t="str">
            <v>PAV1</v>
          </cell>
          <cell r="L5">
            <v>0</v>
          </cell>
        </row>
        <row r="6">
          <cell r="B6" t="str">
            <v>0.1.1</v>
          </cell>
          <cell r="D6" t="str">
            <v>21.01.01</v>
          </cell>
          <cell r="E6" t="str">
            <v>Sondagem a percussão até 15 m</v>
          </cell>
          <cell r="F6" t="str">
            <v>m</v>
          </cell>
          <cell r="H6" t="str">
            <v>PAV2</v>
          </cell>
          <cell r="L6">
            <v>0</v>
          </cell>
        </row>
        <row r="7">
          <cell r="B7" t="str">
            <v>0.1.2</v>
          </cell>
          <cell r="D7" t="str">
            <v xml:space="preserve">21.01.02 </v>
          </cell>
          <cell r="E7" t="str">
            <v>Sondagem a perc. até 15 m loc.alag.&lt;50cm</v>
          </cell>
          <cell r="F7" t="str">
            <v>m</v>
          </cell>
          <cell r="H7" t="str">
            <v>PAV3</v>
          </cell>
          <cell r="L7">
            <v>0</v>
          </cell>
        </row>
        <row r="8">
          <cell r="B8" t="str">
            <v>0.1.3</v>
          </cell>
          <cell r="D8" t="str">
            <v>21.01.03</v>
          </cell>
          <cell r="E8" t="str">
            <v>Sondagem a percussão de 15 a 30 m</v>
          </cell>
          <cell r="F8" t="str">
            <v>m</v>
          </cell>
          <cell r="H8" t="str">
            <v>PAV4</v>
          </cell>
          <cell r="L8">
            <v>0</v>
          </cell>
        </row>
        <row r="9">
          <cell r="B9" t="str">
            <v>0.1.4</v>
          </cell>
          <cell r="D9" t="str">
            <v xml:space="preserve">21.01.04 </v>
          </cell>
          <cell r="E9" t="str">
            <v>Sondagem a perc.15a30m loc.alag.&lt;50cm</v>
          </cell>
          <cell r="F9" t="str">
            <v>m</v>
          </cell>
          <cell r="H9" t="str">
            <v>PAV5</v>
          </cell>
          <cell r="L9">
            <v>0</v>
          </cell>
        </row>
        <row r="10">
          <cell r="B10" t="str">
            <v>0.1.5</v>
          </cell>
          <cell r="D10" t="str">
            <v>21.01.05</v>
          </cell>
          <cell r="E10" t="str">
            <v>Sondagem percussão superior 30 m</v>
          </cell>
          <cell r="F10" t="str">
            <v>m</v>
          </cell>
          <cell r="H10" t="str">
            <v>PAV6</v>
          </cell>
          <cell r="L10">
            <v>0</v>
          </cell>
        </row>
        <row r="11">
          <cell r="B11" t="str">
            <v>0.1.6</v>
          </cell>
          <cell r="D11" t="str">
            <v xml:space="preserve">21.01.06 </v>
          </cell>
          <cell r="E11" t="str">
            <v>Sondagem perc.+30 m loc.alag.&lt; 50 cm</v>
          </cell>
          <cell r="F11" t="str">
            <v>m</v>
          </cell>
          <cell r="H11" t="str">
            <v>PAV7</v>
          </cell>
          <cell r="L11">
            <v>0</v>
          </cell>
        </row>
        <row r="12">
          <cell r="B12" t="str">
            <v>0.1.7</v>
          </cell>
          <cell r="D12" t="str">
            <v>21.01.07</v>
          </cell>
          <cell r="E12" t="str">
            <v>Sondagem perc. - taxa fixa de instalação</v>
          </cell>
          <cell r="F12" t="str">
            <v>un</v>
          </cell>
          <cell r="H12" t="str">
            <v>DRE</v>
          </cell>
          <cell r="L12">
            <v>0</v>
          </cell>
        </row>
        <row r="13">
          <cell r="B13" t="str">
            <v>0.1.8</v>
          </cell>
          <cell r="D13" t="str">
            <v xml:space="preserve">21.01.08 </v>
          </cell>
          <cell r="E13" t="str">
            <v>Sondagem rotativa - taxa fixa instalação</v>
          </cell>
          <cell r="F13" t="str">
            <v>un</v>
          </cell>
          <cell r="H13" t="str">
            <v>VDT</v>
          </cell>
          <cell r="L13">
            <v>0</v>
          </cell>
        </row>
        <row r="14">
          <cell r="B14" t="str">
            <v>0.1.9</v>
          </cell>
          <cell r="D14" t="str">
            <v>21.01.09</v>
          </cell>
          <cell r="E14" t="str">
            <v>Sondagem - transporte de equipamento</v>
          </cell>
          <cell r="F14" t="str">
            <v>km x equip.</v>
          </cell>
          <cell r="H14" t="str">
            <v>IMO</v>
          </cell>
          <cell r="L14">
            <v>0</v>
          </cell>
        </row>
        <row r="15">
          <cell r="B15" t="str">
            <v>0.1.10</v>
          </cell>
          <cell r="D15" t="str">
            <v xml:space="preserve">21.01.10 </v>
          </cell>
          <cell r="E15" t="str">
            <v>Sondagem - deslocamento de equipamento</v>
          </cell>
          <cell r="F15" t="str">
            <v>m</v>
          </cell>
        </row>
        <row r="16">
          <cell r="B16" t="str">
            <v>0.1.11</v>
          </cell>
          <cell r="D16" t="str">
            <v>21.01.11</v>
          </cell>
          <cell r="E16" t="str">
            <v>Sondagem perc. - plataforma ou banqueta</v>
          </cell>
          <cell r="F16" t="str">
            <v>equip.</v>
          </cell>
        </row>
        <row r="17">
          <cell r="B17" t="str">
            <v>0.1.12</v>
          </cell>
          <cell r="D17" t="str">
            <v>21.01.12</v>
          </cell>
          <cell r="E17" t="str">
            <v>Sondagem rotativa - plataforma ou banqueta</v>
          </cell>
          <cell r="F17" t="str">
            <v>equip.</v>
          </cell>
        </row>
        <row r="18">
          <cell r="B18" t="str">
            <v>0.1.13</v>
          </cell>
          <cell r="D18" t="str">
            <v>21.01.13</v>
          </cell>
          <cell r="E18" t="str">
            <v>Abertura de picada</v>
          </cell>
          <cell r="F18" t="str">
            <v>m</v>
          </cell>
        </row>
        <row r="19">
          <cell r="B19" t="str">
            <v>0.1.14</v>
          </cell>
          <cell r="D19" t="str">
            <v>21.01.14</v>
          </cell>
          <cell r="E19" t="str">
            <v>Sondagem - flutuante</v>
          </cell>
          <cell r="F19" t="str">
            <v>obra</v>
          </cell>
        </row>
        <row r="20">
          <cell r="B20" t="str">
            <v>0.1.15</v>
          </cell>
          <cell r="D20" t="str">
            <v>21.01.15</v>
          </cell>
          <cell r="E20" t="str">
            <v>Sondagem percussão instalação flutuante</v>
          </cell>
          <cell r="F20" t="str">
            <v>sond.</v>
          </cell>
        </row>
        <row r="21">
          <cell r="B21" t="str">
            <v>0.1.16</v>
          </cell>
          <cell r="D21" t="str">
            <v>21.01.16</v>
          </cell>
          <cell r="E21" t="str">
            <v>Sondagem rotativa - instalação flutuante</v>
          </cell>
          <cell r="F21" t="str">
            <v>sond.</v>
          </cell>
        </row>
        <row r="22">
          <cell r="B22" t="str">
            <v>0.1.17</v>
          </cell>
          <cell r="D22" t="str">
            <v xml:space="preserve">21.01.17 </v>
          </cell>
          <cell r="E22" t="str">
            <v>Sondagem rotativa solo 57,10mm (AX)</v>
          </cell>
          <cell r="F22" t="str">
            <v>m</v>
          </cell>
        </row>
        <row r="23">
          <cell r="B23" t="str">
            <v>0.1.18</v>
          </cell>
          <cell r="D23" t="str">
            <v>21.01.18</v>
          </cell>
          <cell r="E23" t="str">
            <v>Sondagem rotativa solo 73,00mm (BX)</v>
          </cell>
          <cell r="F23" t="str">
            <v>m</v>
          </cell>
        </row>
        <row r="24">
          <cell r="B24" t="str">
            <v>0.1.19</v>
          </cell>
          <cell r="D24" t="str">
            <v xml:space="preserve">21.01.19 </v>
          </cell>
          <cell r="E24" t="str">
            <v>Sondagem rotativa solo 88,9mm (NX)</v>
          </cell>
          <cell r="F24" t="str">
            <v>m</v>
          </cell>
        </row>
        <row r="25">
          <cell r="B25" t="str">
            <v>0.1.20</v>
          </cell>
          <cell r="D25" t="str">
            <v xml:space="preserve">21.01.20 </v>
          </cell>
          <cell r="E25" t="str">
            <v>Sondagem rotativa solo 114,30mm (HX)</v>
          </cell>
          <cell r="F25" t="str">
            <v>m</v>
          </cell>
        </row>
        <row r="26">
          <cell r="B26" t="str">
            <v>0.1.21</v>
          </cell>
          <cell r="D26" t="str">
            <v>21.01.21</v>
          </cell>
          <cell r="E26" t="str">
            <v>Sondagem rotativa rocha alt. 57,1mm (AX)</v>
          </cell>
          <cell r="F26" t="str">
            <v>m</v>
          </cell>
        </row>
        <row r="27">
          <cell r="B27" t="str">
            <v>0.1.22</v>
          </cell>
          <cell r="D27" t="str">
            <v>21.01.22</v>
          </cell>
          <cell r="E27" t="str">
            <v>Sondagem rotativa rocha alt. 73,0mm (BX)</v>
          </cell>
          <cell r="F27" t="str">
            <v>m</v>
          </cell>
        </row>
        <row r="28">
          <cell r="B28" t="str">
            <v>0.1.23</v>
          </cell>
          <cell r="D28" t="str">
            <v>21.01.23</v>
          </cell>
          <cell r="E28" t="str">
            <v>Sondagem rotativa rocha alt. 88,9mm (NX)</v>
          </cell>
          <cell r="F28" t="str">
            <v>m</v>
          </cell>
        </row>
        <row r="29">
          <cell r="B29" t="str">
            <v>0.1.24</v>
          </cell>
          <cell r="D29" t="str">
            <v>21.01.24</v>
          </cell>
          <cell r="E29" t="str">
            <v>Sondagem rotativa rocha alt. 114,3mm (HX)</v>
          </cell>
          <cell r="F29" t="str">
            <v>m</v>
          </cell>
        </row>
        <row r="30">
          <cell r="B30" t="str">
            <v>0.1.25</v>
          </cell>
          <cell r="D30" t="str">
            <v xml:space="preserve">21.01.25 </v>
          </cell>
          <cell r="E30" t="str">
            <v>Sondagem rotativa rocha sã 57,10mm (AX)</v>
          </cell>
          <cell r="F30" t="str">
            <v>m</v>
          </cell>
        </row>
        <row r="31">
          <cell r="B31" t="str">
            <v>0.1.26</v>
          </cell>
          <cell r="D31" t="str">
            <v>21.01.26</v>
          </cell>
          <cell r="E31" t="str">
            <v>Sondagem rotativa rocha sã 73,00mm (BX)</v>
          </cell>
          <cell r="F31" t="str">
            <v>m</v>
          </cell>
        </row>
        <row r="32">
          <cell r="B32" t="str">
            <v>0.1.27</v>
          </cell>
          <cell r="D32" t="str">
            <v>21.01.27</v>
          </cell>
          <cell r="E32" t="str">
            <v xml:space="preserve">Sondagem rotativa rocha sã 88,90mm (NX) </v>
          </cell>
          <cell r="F32" t="str">
            <v>m</v>
          </cell>
        </row>
        <row r="33">
          <cell r="B33" t="str">
            <v>0.1.28</v>
          </cell>
          <cell r="D33" t="str">
            <v>21.01.28</v>
          </cell>
          <cell r="E33" t="str">
            <v>Sondagem rotativa rocha sã 114,3mm (HX)</v>
          </cell>
          <cell r="F33" t="str">
            <v>m</v>
          </cell>
        </row>
        <row r="34">
          <cell r="B34" t="str">
            <v>0.1.29</v>
          </cell>
          <cell r="D34" t="str">
            <v>21.01.29</v>
          </cell>
          <cell r="E34" t="str">
            <v>Sondagem à trado profundidade até 5 m</v>
          </cell>
          <cell r="F34" t="str">
            <v>m</v>
          </cell>
        </row>
        <row r="35">
          <cell r="B35" t="str">
            <v>0.1.30</v>
          </cell>
          <cell r="D35" t="str">
            <v>21.01.30</v>
          </cell>
          <cell r="E35" t="str">
            <v>Sondagem à trado profundidade 5 a 10 m</v>
          </cell>
          <cell r="F35" t="str">
            <v>m</v>
          </cell>
        </row>
        <row r="36">
          <cell r="B36" t="str">
            <v>0.1.31</v>
          </cell>
          <cell r="D36" t="str">
            <v>21.02.01</v>
          </cell>
          <cell r="E36" t="str">
            <v>Lev. até 10.000</v>
          </cell>
          <cell r="F36" t="str">
            <v>m²</v>
          </cell>
        </row>
        <row r="37">
          <cell r="B37" t="str">
            <v>0.1.32</v>
          </cell>
          <cell r="D37" t="str">
            <v>21.02.02</v>
          </cell>
          <cell r="E37" t="str">
            <v>Lev. até 10.000 m² em vegetação densa</v>
          </cell>
          <cell r="F37" t="str">
            <v>m²</v>
          </cell>
        </row>
        <row r="38">
          <cell r="B38" t="str">
            <v>0.1.33</v>
          </cell>
          <cell r="D38" t="str">
            <v>21.02.03</v>
          </cell>
          <cell r="E38" t="str">
            <v xml:space="preserve">Lev. até 10.000 m² em zona urbana </v>
          </cell>
          <cell r="F38" t="str">
            <v>m²</v>
          </cell>
        </row>
        <row r="39">
          <cell r="B39" t="str">
            <v>0.1.34</v>
          </cell>
          <cell r="D39" t="str">
            <v>21.02.04</v>
          </cell>
          <cell r="E39" t="str">
            <v>Lev. até 10.000 m² em zona suburbana</v>
          </cell>
          <cell r="F39" t="str">
            <v>m²</v>
          </cell>
        </row>
        <row r="40">
          <cell r="B40" t="str">
            <v>0.1.35</v>
          </cell>
          <cell r="D40" t="str">
            <v>21.02.05</v>
          </cell>
          <cell r="E40" t="str">
            <v>Lev. de 10.000 a 50.000 m²</v>
          </cell>
          <cell r="F40" t="str">
            <v>m²</v>
          </cell>
        </row>
        <row r="41">
          <cell r="B41" t="str">
            <v>0.1.36</v>
          </cell>
          <cell r="D41" t="str">
            <v>21.02.06</v>
          </cell>
          <cell r="E41" t="str">
            <v>Lev. de 10.000 a 50.000 m² vegetação densa</v>
          </cell>
          <cell r="F41" t="str">
            <v>m²</v>
          </cell>
        </row>
        <row r="42">
          <cell r="B42" t="str">
            <v>0.1.37</v>
          </cell>
          <cell r="D42" t="str">
            <v>21.02.07</v>
          </cell>
          <cell r="E42" t="str">
            <v>Lev. de 10.000 a 50.000 m² zona urbana</v>
          </cell>
          <cell r="F42" t="str">
            <v>m²</v>
          </cell>
        </row>
        <row r="43">
          <cell r="B43" t="str">
            <v>0.1.38</v>
          </cell>
          <cell r="D43" t="str">
            <v>21.02.08</v>
          </cell>
          <cell r="E43" t="str">
            <v>Lev. de 10.000 a 50.000 m² zona suburbana</v>
          </cell>
          <cell r="F43" t="str">
            <v>m²</v>
          </cell>
        </row>
        <row r="44">
          <cell r="B44" t="str">
            <v>0.1.39</v>
          </cell>
          <cell r="D44" t="str">
            <v>21.02.09</v>
          </cell>
          <cell r="E44" t="str">
            <v>Lev. superior a 50.000 m²</v>
          </cell>
          <cell r="F44" t="str">
            <v>m²</v>
          </cell>
        </row>
        <row r="45">
          <cell r="B45" t="str">
            <v>0.1.40</v>
          </cell>
          <cell r="D45" t="str">
            <v>21.02.10</v>
          </cell>
          <cell r="E45" t="str">
            <v>Lev. superior a 50.000 m² vegetação densa</v>
          </cell>
          <cell r="F45" t="str">
            <v>m²</v>
          </cell>
        </row>
        <row r="46">
          <cell r="B46" t="str">
            <v>0.1.41</v>
          </cell>
          <cell r="D46" t="str">
            <v>21.02.11</v>
          </cell>
          <cell r="E46" t="str">
            <v>Lev. superior a 50.000 m² zona urbana</v>
          </cell>
          <cell r="F46" t="str">
            <v>m²</v>
          </cell>
        </row>
        <row r="47">
          <cell r="B47" t="str">
            <v>0.1.42</v>
          </cell>
          <cell r="D47" t="str">
            <v xml:space="preserve">21.02.12 </v>
          </cell>
          <cell r="E47" t="str">
            <v>Lev. superior a 50.000 m² zona suburbana</v>
          </cell>
          <cell r="F47" t="str">
            <v>m²</v>
          </cell>
        </row>
        <row r="48">
          <cell r="B48" t="str">
            <v>0.1.43</v>
          </cell>
          <cell r="D48" t="str">
            <v>21.02.13</v>
          </cell>
          <cell r="E48" t="str">
            <v>Transp. Coordenadas</v>
          </cell>
          <cell r="F48" t="str">
            <v>km</v>
          </cell>
        </row>
        <row r="49">
          <cell r="B49" t="str">
            <v>0.1.44</v>
          </cell>
          <cell r="D49" t="str">
            <v>21.02.14</v>
          </cell>
          <cell r="E49" t="str">
            <v>Transp. Coord. Vgt</v>
          </cell>
          <cell r="F49" t="str">
            <v>km</v>
          </cell>
        </row>
        <row r="50">
          <cell r="B50" t="str">
            <v>0.1.45</v>
          </cell>
          <cell r="D50" t="str">
            <v>21.02.15</v>
          </cell>
          <cell r="E50" t="str">
            <v>Transporte coordenadas zona urbana</v>
          </cell>
          <cell r="F50" t="str">
            <v>km</v>
          </cell>
        </row>
        <row r="51">
          <cell r="B51" t="str">
            <v>0.1.46</v>
          </cell>
          <cell r="D51" t="str">
            <v>21.02.16</v>
          </cell>
          <cell r="E51" t="str">
            <v>Transporte coordenadas zona suburbana</v>
          </cell>
          <cell r="F51" t="str">
            <v>km</v>
          </cell>
        </row>
        <row r="52">
          <cell r="B52" t="str">
            <v>0.1.47</v>
          </cell>
          <cell r="D52" t="str">
            <v>21.02.17</v>
          </cell>
          <cell r="E52" t="str">
            <v>Transporte de turma</v>
          </cell>
          <cell r="F52" t="str">
            <v>km</v>
          </cell>
        </row>
        <row r="53">
          <cell r="B53" t="str">
            <v>0.1.48</v>
          </cell>
          <cell r="D53" t="str">
            <v>21.02.18</v>
          </cell>
          <cell r="E53" t="str">
            <v>Locação de anteprojeto região ondulada</v>
          </cell>
          <cell r="F53" t="str">
            <v>km</v>
          </cell>
        </row>
        <row r="54">
          <cell r="B54" t="str">
            <v>0.1.49</v>
          </cell>
          <cell r="D54" t="str">
            <v>21.02.19</v>
          </cell>
          <cell r="E54" t="str">
            <v>Locação anteprojeto região montanhosa</v>
          </cell>
          <cell r="F54" t="str">
            <v>km</v>
          </cell>
        </row>
        <row r="55">
          <cell r="B55" t="str">
            <v>0.1.50</v>
          </cell>
          <cell r="D55" t="str">
            <v>21.02.20</v>
          </cell>
          <cell r="E55" t="str">
            <v>Locação linha ensaio região ondulada</v>
          </cell>
          <cell r="F55" t="str">
            <v>km</v>
          </cell>
        </row>
        <row r="56">
          <cell r="B56" t="str">
            <v>0.1.51</v>
          </cell>
          <cell r="D56" t="str">
            <v>21.02.21</v>
          </cell>
          <cell r="E56" t="str">
            <v>Locação linha ensaio região montanhosa</v>
          </cell>
          <cell r="F56" t="str">
            <v>km</v>
          </cell>
        </row>
        <row r="57">
          <cell r="B57" t="str">
            <v>0.1.52</v>
          </cell>
          <cell r="D57" t="str">
            <v>21.02.22</v>
          </cell>
          <cell r="E57" t="str">
            <v>Locação linha expl.em região montanhosa</v>
          </cell>
          <cell r="F57" t="str">
            <v>km</v>
          </cell>
        </row>
        <row r="58">
          <cell r="B58" t="str">
            <v>0.1.53</v>
          </cell>
          <cell r="D58" t="str">
            <v>21.02.23</v>
          </cell>
          <cell r="E58" t="str">
            <v>Locação linha expl.região escarpada</v>
          </cell>
          <cell r="F58" t="str">
            <v>km</v>
          </cell>
        </row>
        <row r="59">
          <cell r="B59" t="str">
            <v>0.1.54</v>
          </cell>
          <cell r="D59" t="str">
            <v>21.02.24</v>
          </cell>
          <cell r="E59" t="str">
            <v>Locação projeto região plana</v>
          </cell>
          <cell r="F59" t="str">
            <v>km</v>
          </cell>
        </row>
        <row r="60">
          <cell r="B60" t="str">
            <v>0.1.55</v>
          </cell>
          <cell r="D60" t="str">
            <v>21.02.25</v>
          </cell>
          <cell r="E60" t="str">
            <v>Locação projeto região plana veget.densa</v>
          </cell>
          <cell r="F60" t="str">
            <v>km</v>
          </cell>
        </row>
        <row r="61">
          <cell r="B61" t="str">
            <v>0.1.56</v>
          </cell>
          <cell r="D61" t="str">
            <v>21.02.26</v>
          </cell>
          <cell r="E61" t="str">
            <v>Locação projeto reg. plana zona urbana</v>
          </cell>
          <cell r="F61" t="str">
            <v>km</v>
          </cell>
        </row>
        <row r="62">
          <cell r="B62" t="str">
            <v>0.1.57</v>
          </cell>
          <cell r="D62" t="str">
            <v>21.02.27</v>
          </cell>
          <cell r="E62" t="str">
            <v>Locação projeto reg.plana zona suburbana</v>
          </cell>
          <cell r="F62" t="str">
            <v>km</v>
          </cell>
        </row>
        <row r="63">
          <cell r="B63" t="str">
            <v>0.1.58</v>
          </cell>
          <cell r="D63" t="str">
            <v xml:space="preserve">21.02.28 </v>
          </cell>
          <cell r="E63" t="str">
            <v>Locação projeto reg.ondulada</v>
          </cell>
          <cell r="F63" t="str">
            <v>km</v>
          </cell>
        </row>
        <row r="64">
          <cell r="B64" t="str">
            <v>0.1.59</v>
          </cell>
          <cell r="D64" t="str">
            <v>21.02.29</v>
          </cell>
          <cell r="E64" t="str">
            <v>Locação projeto reg. ondulada veget.densa</v>
          </cell>
          <cell r="F64" t="str">
            <v>km</v>
          </cell>
        </row>
        <row r="65">
          <cell r="B65" t="str">
            <v>0.1.60</v>
          </cell>
          <cell r="D65" t="str">
            <v>21.02.30</v>
          </cell>
          <cell r="E65" t="str">
            <v>Locação projeto reg. ondulada zona urbana</v>
          </cell>
          <cell r="F65" t="str">
            <v>km</v>
          </cell>
        </row>
        <row r="66">
          <cell r="B66" t="str">
            <v>0.1.61</v>
          </cell>
          <cell r="D66" t="str">
            <v>21.02.31</v>
          </cell>
          <cell r="E66" t="str">
            <v>Locação projeto reg. ondulada zona suburbana</v>
          </cell>
          <cell r="F66" t="str">
            <v>km</v>
          </cell>
        </row>
        <row r="67">
          <cell r="B67" t="str">
            <v>0.1.62</v>
          </cell>
          <cell r="D67" t="str">
            <v>21.02.32</v>
          </cell>
          <cell r="E67" t="str">
            <v>Locação projeto região montanhosa</v>
          </cell>
          <cell r="F67" t="str">
            <v>km</v>
          </cell>
        </row>
        <row r="68">
          <cell r="B68" t="str">
            <v>0.1.63</v>
          </cell>
          <cell r="D68" t="str">
            <v>21.02.33</v>
          </cell>
          <cell r="E68" t="str">
            <v>Locação projeto reg. montanhosa veget.densa</v>
          </cell>
          <cell r="F68" t="str">
            <v>km</v>
          </cell>
        </row>
        <row r="69">
          <cell r="B69" t="str">
            <v>0.1.64</v>
          </cell>
          <cell r="D69" t="str">
            <v>21.02.34</v>
          </cell>
          <cell r="E69" t="str">
            <v>Locação projeto reg. montanhosa zona urbana</v>
          </cell>
          <cell r="F69" t="str">
            <v>km</v>
          </cell>
        </row>
        <row r="70">
          <cell r="B70" t="str">
            <v>0.1.65</v>
          </cell>
          <cell r="D70" t="str">
            <v>21.02.35</v>
          </cell>
          <cell r="E70" t="str">
            <v>Locação projeto reg. montanhosa zona suburbana</v>
          </cell>
          <cell r="F70" t="str">
            <v>km</v>
          </cell>
        </row>
        <row r="71">
          <cell r="B71" t="str">
            <v>0.1.66</v>
          </cell>
          <cell r="D71" t="str">
            <v>21.02.36</v>
          </cell>
          <cell r="E71" t="str">
            <v>Locação projeto região escarpada</v>
          </cell>
          <cell r="F71" t="str">
            <v>km</v>
          </cell>
        </row>
        <row r="72">
          <cell r="B72" t="str">
            <v>0.1.67</v>
          </cell>
          <cell r="D72" t="str">
            <v>21.02.37</v>
          </cell>
          <cell r="E72" t="str">
            <v>Locação projeto reg. escarpada veget. densa</v>
          </cell>
          <cell r="F72" t="str">
            <v>km</v>
          </cell>
        </row>
        <row r="73">
          <cell r="B73" t="str">
            <v>0.1.68</v>
          </cell>
          <cell r="D73" t="str">
            <v>21.02.38</v>
          </cell>
          <cell r="E73" t="str">
            <v>Locação projeto reg. escarpada z. urbana</v>
          </cell>
          <cell r="F73" t="str">
            <v>km</v>
          </cell>
        </row>
        <row r="74">
          <cell r="B74" t="str">
            <v>0.1.69</v>
          </cell>
          <cell r="D74" t="str">
            <v>21.02.39</v>
          </cell>
          <cell r="E74" t="str">
            <v>Locação projeto reg. escarpada z.suburbana</v>
          </cell>
          <cell r="F74" t="str">
            <v>km</v>
          </cell>
        </row>
        <row r="75">
          <cell r="B75" t="str">
            <v>0.1.70</v>
          </cell>
          <cell r="D75" t="str">
            <v>21.02.40</v>
          </cell>
          <cell r="E75" t="str">
            <v>Cadastro região ondulada</v>
          </cell>
          <cell r="F75" t="str">
            <v>km</v>
          </cell>
        </row>
        <row r="76">
          <cell r="B76" t="str">
            <v>0.1.71</v>
          </cell>
          <cell r="D76" t="str">
            <v>21.02.41</v>
          </cell>
          <cell r="E76" t="str">
            <v>Cadastro reg.ondulada veget.densa</v>
          </cell>
          <cell r="F76" t="str">
            <v>km</v>
          </cell>
        </row>
        <row r="77">
          <cell r="B77" t="str">
            <v>0.1.72</v>
          </cell>
          <cell r="D77" t="str">
            <v>21.02.42</v>
          </cell>
          <cell r="E77" t="str">
            <v>Cadastro reg.ondulada zona urbana</v>
          </cell>
          <cell r="F77" t="str">
            <v>km</v>
          </cell>
        </row>
        <row r="78">
          <cell r="B78" t="str">
            <v>0.1.73</v>
          </cell>
          <cell r="D78" t="str">
            <v>21.02.43</v>
          </cell>
          <cell r="E78" t="str">
            <v>Cadastro reg.ondulada zona suburbana</v>
          </cell>
          <cell r="F78" t="str">
            <v>km</v>
          </cell>
        </row>
        <row r="79">
          <cell r="B79" t="str">
            <v>0.1.74</v>
          </cell>
          <cell r="D79" t="str">
            <v>21.02.44</v>
          </cell>
          <cell r="E79" t="str">
            <v>Cadastro região montanhosa</v>
          </cell>
          <cell r="F79" t="str">
            <v>km</v>
          </cell>
        </row>
        <row r="80">
          <cell r="B80" t="str">
            <v>0.1.75</v>
          </cell>
          <cell r="D80" t="str">
            <v>21.02.45</v>
          </cell>
          <cell r="E80" t="str">
            <v>Cadastro região montanhosa veget. densa</v>
          </cell>
          <cell r="F80" t="str">
            <v>km</v>
          </cell>
        </row>
        <row r="81">
          <cell r="B81" t="str">
            <v>0.1.76</v>
          </cell>
          <cell r="D81" t="str">
            <v>21.02.46</v>
          </cell>
          <cell r="E81" t="str">
            <v>Cadastro reg. montanhosa zona urbana</v>
          </cell>
          <cell r="F81" t="str">
            <v>km</v>
          </cell>
        </row>
        <row r="82">
          <cell r="B82" t="str">
            <v>0.1.77</v>
          </cell>
          <cell r="D82" t="str">
            <v>21.02.47</v>
          </cell>
          <cell r="E82" t="str">
            <v>Cadastro região montanhosa zona suburbana</v>
          </cell>
          <cell r="F82" t="str">
            <v>km</v>
          </cell>
        </row>
        <row r="83">
          <cell r="B83" t="str">
            <v>0.1.78</v>
          </cell>
          <cell r="D83" t="str">
            <v>21.02.48</v>
          </cell>
          <cell r="E83" t="str">
            <v>Cadastro região escarpada</v>
          </cell>
          <cell r="F83" t="str">
            <v>km</v>
          </cell>
        </row>
        <row r="84">
          <cell r="B84" t="str">
            <v>0.1.79</v>
          </cell>
          <cell r="D84" t="str">
            <v>21.02.49</v>
          </cell>
          <cell r="E84" t="str">
            <v>Cadastro reg. escarpada vegetação densa</v>
          </cell>
          <cell r="F84" t="str">
            <v>km</v>
          </cell>
        </row>
        <row r="85">
          <cell r="B85" t="str">
            <v>0.1.80</v>
          </cell>
          <cell r="D85" t="str">
            <v>21.02.50</v>
          </cell>
          <cell r="E85" t="str">
            <v>Cadastro reg. escarpada zona urbana</v>
          </cell>
          <cell r="F85" t="str">
            <v>km</v>
          </cell>
        </row>
        <row r="86">
          <cell r="B86" t="str">
            <v>0.1.81</v>
          </cell>
          <cell r="D86" t="str">
            <v>21.02.51</v>
          </cell>
          <cell r="E86" t="str">
            <v>Cadastro reg. escarpada zona suburbana</v>
          </cell>
          <cell r="F86" t="str">
            <v>km</v>
          </cell>
        </row>
        <row r="87">
          <cell r="B87" t="str">
            <v>0.1.82</v>
          </cell>
          <cell r="D87" t="str">
            <v>21.02.52</v>
          </cell>
          <cell r="E87" t="str">
            <v>Lev.bat.áreas até 100000 m²</v>
          </cell>
          <cell r="F87" t="str">
            <v>m²</v>
          </cell>
        </row>
        <row r="88">
          <cell r="B88" t="str">
            <v>0.1.83</v>
          </cell>
          <cell r="D88" t="str">
            <v>21.02.53</v>
          </cell>
          <cell r="E88" t="str">
            <v>Lev.bat.áreas até 100000 m² veget.densa</v>
          </cell>
          <cell r="F88" t="str">
            <v>m²</v>
          </cell>
        </row>
        <row r="89">
          <cell r="B89" t="str">
            <v>0.1.84</v>
          </cell>
          <cell r="D89" t="str">
            <v>21.02.54</v>
          </cell>
          <cell r="E89" t="str">
            <v>Lev.bat.áreas até 100000 m² zona urbana</v>
          </cell>
          <cell r="F89" t="str">
            <v>m²</v>
          </cell>
        </row>
        <row r="90">
          <cell r="B90" t="str">
            <v>0.1.85</v>
          </cell>
          <cell r="D90" t="str">
            <v>21.02.55</v>
          </cell>
          <cell r="E90" t="str">
            <v>Lev.bat.áreas até 100000 m² z. suburbana</v>
          </cell>
          <cell r="F90" t="str">
            <v>m²</v>
          </cell>
        </row>
        <row r="91">
          <cell r="B91" t="str">
            <v>0.1.86</v>
          </cell>
          <cell r="D91" t="str">
            <v>21.02.56</v>
          </cell>
          <cell r="E91" t="str">
            <v>Lev.bat.áreas 100000 a 500000 m²</v>
          </cell>
          <cell r="F91" t="str">
            <v>m²</v>
          </cell>
        </row>
        <row r="92">
          <cell r="B92" t="str">
            <v>0.1.87</v>
          </cell>
          <cell r="D92" t="str">
            <v>21.02.57</v>
          </cell>
          <cell r="E92" t="str">
            <v>Lev.bat.áreas 100000/500000m² veg. densa</v>
          </cell>
          <cell r="F92" t="str">
            <v>m²</v>
          </cell>
        </row>
        <row r="93">
          <cell r="B93" t="str">
            <v>0.1.88</v>
          </cell>
          <cell r="D93" t="str">
            <v>21.02.58</v>
          </cell>
          <cell r="E93" t="str">
            <v>Lev.bat.áreas 100000/500000 m² z.urbana</v>
          </cell>
          <cell r="F93" t="str">
            <v>m²</v>
          </cell>
        </row>
        <row r="94">
          <cell r="B94" t="str">
            <v>0.1.89</v>
          </cell>
          <cell r="D94" t="str">
            <v>21.02.59</v>
          </cell>
          <cell r="E94" t="str">
            <v>Lev.bat.áreas 100000/500000m² z.suburbana</v>
          </cell>
          <cell r="F94" t="str">
            <v>m²</v>
          </cell>
        </row>
        <row r="95">
          <cell r="B95" t="str">
            <v>0.1.90</v>
          </cell>
          <cell r="D95" t="str">
            <v>21.02.60</v>
          </cell>
          <cell r="E95" t="str">
            <v>Lev.bat.áreas acima de 500000 m²</v>
          </cell>
          <cell r="F95" t="str">
            <v>m²</v>
          </cell>
        </row>
        <row r="96">
          <cell r="B96" t="str">
            <v>0.1.91</v>
          </cell>
          <cell r="D96" t="str">
            <v>21.02.61</v>
          </cell>
          <cell r="E96" t="str">
            <v>Lev.bat.áreas acima de 500000m² veget.densa</v>
          </cell>
          <cell r="F96" t="str">
            <v>m²</v>
          </cell>
        </row>
        <row r="97">
          <cell r="B97" t="str">
            <v>0.1.92</v>
          </cell>
          <cell r="D97" t="str">
            <v>21.02.62</v>
          </cell>
          <cell r="E97" t="str">
            <v>Lev.bat.áreas acima de 500000 m² z.urbana</v>
          </cell>
          <cell r="F97" t="str">
            <v>m²</v>
          </cell>
        </row>
        <row r="98">
          <cell r="B98" t="str">
            <v>0.1.93</v>
          </cell>
          <cell r="D98" t="str">
            <v>21.02.63</v>
          </cell>
          <cell r="E98" t="str">
            <v>Lev.bat.áreas acima de 500000 m² z. suburbana.</v>
          </cell>
          <cell r="F98" t="str">
            <v>m²</v>
          </cell>
        </row>
        <row r="99">
          <cell r="B99" t="str">
            <v>0.1.94</v>
          </cell>
          <cell r="D99" t="str">
            <v>21.02.64</v>
          </cell>
          <cell r="E99" t="str">
            <v>Lev.batimetrico</v>
          </cell>
          <cell r="F99" t="str">
            <v>km</v>
          </cell>
        </row>
        <row r="100">
          <cell r="B100" t="str">
            <v>0.1.95</v>
          </cell>
          <cell r="D100" t="str">
            <v>21.02.65</v>
          </cell>
          <cell r="E100" t="str">
            <v>Lev.Batimetrico em vegetação densa</v>
          </cell>
          <cell r="F100" t="str">
            <v>km</v>
          </cell>
        </row>
        <row r="101">
          <cell r="B101" t="str">
            <v>0.1.96</v>
          </cell>
          <cell r="D101" t="str">
            <v>21.02.66</v>
          </cell>
          <cell r="E101" t="str">
            <v>Lev.Batimetrico em zona urbana</v>
          </cell>
          <cell r="F101" t="str">
            <v>km</v>
          </cell>
        </row>
        <row r="102">
          <cell r="B102" t="str">
            <v>0.1.97</v>
          </cell>
          <cell r="D102" t="str">
            <v>21.02.67</v>
          </cell>
          <cell r="E102" t="str">
            <v>Lev.Batimetrico em zona suburbana</v>
          </cell>
          <cell r="F102" t="str">
            <v>km</v>
          </cell>
        </row>
        <row r="103">
          <cell r="B103" t="str">
            <v>0.1.98</v>
          </cell>
          <cell r="D103" t="str">
            <v>21.02.68</v>
          </cell>
          <cell r="E103" t="str">
            <v>Serv.hidrologia/drenagem reg. ondulada</v>
          </cell>
          <cell r="F103" t="str">
            <v>km</v>
          </cell>
        </row>
        <row r="104">
          <cell r="B104" t="str">
            <v>0.1.99</v>
          </cell>
          <cell r="D104" t="str">
            <v>21.02.69</v>
          </cell>
          <cell r="E104" t="str">
            <v>Serv.hidrologia/drenagem reg. montanhosa</v>
          </cell>
          <cell r="F104" t="str">
            <v>km</v>
          </cell>
        </row>
        <row r="105">
          <cell r="B105" t="str">
            <v>0.1.100</v>
          </cell>
          <cell r="D105" t="str">
            <v>21.02.70</v>
          </cell>
          <cell r="E105" t="str">
            <v>Serv.hidrologia/drenagem reg. escarpada</v>
          </cell>
          <cell r="F105" t="str">
            <v>km</v>
          </cell>
        </row>
        <row r="106">
          <cell r="B106" t="str">
            <v>0.1.101</v>
          </cell>
          <cell r="D106" t="str">
            <v>21.03.01</v>
          </cell>
          <cell r="E106" t="str">
            <v>Remoção cerca arame, incl. Transporte</v>
          </cell>
          <cell r="F106" t="str">
            <v>m</v>
          </cell>
        </row>
        <row r="107">
          <cell r="B107" t="str">
            <v>0.1.102</v>
          </cell>
          <cell r="D107" t="str">
            <v>21.03.02</v>
          </cell>
          <cell r="E107" t="str">
            <v>Remoção de defensa métalica simples</v>
          </cell>
          <cell r="F107" t="str">
            <v>m</v>
          </cell>
        </row>
        <row r="108">
          <cell r="B108" t="str">
            <v>0.1.103</v>
          </cell>
          <cell r="D108" t="str">
            <v>21.03.03</v>
          </cell>
          <cell r="E108" t="str">
            <v>Remoção de defensa metálica dupla</v>
          </cell>
          <cell r="F108" t="str">
            <v>m</v>
          </cell>
        </row>
        <row r="109">
          <cell r="B109" t="str">
            <v>0.1.104</v>
          </cell>
          <cell r="D109" t="str">
            <v>21.03.06</v>
          </cell>
          <cell r="E109" t="str">
            <v>Remoção canalização D&gt;0,60m</v>
          </cell>
          <cell r="F109" t="str">
            <v>m</v>
          </cell>
        </row>
        <row r="110">
          <cell r="B110" t="str">
            <v>0.1.105</v>
          </cell>
          <cell r="D110" t="str">
            <v>21.03.07</v>
          </cell>
          <cell r="E110" t="str">
            <v>Remoção canalização D&lt;0,60m</v>
          </cell>
          <cell r="F110" t="str">
            <v>m</v>
          </cell>
        </row>
        <row r="111">
          <cell r="B111" t="str">
            <v>0.1.106</v>
          </cell>
          <cell r="D111" t="str">
            <v>21.03.08</v>
          </cell>
          <cell r="E111" t="str">
            <v>Remoção e transporte de guia pré-moldada</v>
          </cell>
          <cell r="F111" t="str">
            <v>m</v>
          </cell>
        </row>
        <row r="112">
          <cell r="B112" t="str">
            <v>0.1.107</v>
          </cell>
          <cell r="D112" t="str">
            <v>21.03.09</v>
          </cell>
          <cell r="E112" t="str">
            <v>Remoção de estaca de eucalipto</v>
          </cell>
          <cell r="F112" t="str">
            <v>m</v>
          </cell>
        </row>
        <row r="113">
          <cell r="B113" t="str">
            <v>0.1.108</v>
          </cell>
          <cell r="D113" t="str">
            <v>21.03.10</v>
          </cell>
          <cell r="E113" t="str">
            <v>Remoção de tacha refletiva</v>
          </cell>
          <cell r="F113" t="str">
            <v>un</v>
          </cell>
        </row>
        <row r="114">
          <cell r="B114" t="str">
            <v>0.1.109</v>
          </cell>
          <cell r="D114" t="str">
            <v>21.03.11.07</v>
          </cell>
          <cell r="E114" t="str">
            <v>Remoção de pintura demarcatória de via</v>
          </cell>
          <cell r="F114" t="str">
            <v>m²</v>
          </cell>
        </row>
        <row r="115">
          <cell r="B115" t="str">
            <v>0.1.110</v>
          </cell>
          <cell r="D115" t="str">
            <v>21.04.01</v>
          </cell>
          <cell r="E115" t="str">
            <v>Cerca de arame farpado c/ 4 fios</v>
          </cell>
          <cell r="F115" t="str">
            <v>m</v>
          </cell>
        </row>
        <row r="116">
          <cell r="B116" t="str">
            <v>0.1.111</v>
          </cell>
          <cell r="D116" t="str">
            <v>21.04.02</v>
          </cell>
          <cell r="E116" t="str">
            <v>Cerca de arame farpado c/ 6 fios</v>
          </cell>
          <cell r="F116" t="str">
            <v>m</v>
          </cell>
        </row>
        <row r="117">
          <cell r="B117" t="str">
            <v>0.1.112</v>
          </cell>
          <cell r="D117" t="str">
            <v>21.04.03</v>
          </cell>
          <cell r="E117" t="str">
            <v>Cerca arame farpado por reaproveitamento</v>
          </cell>
          <cell r="F117" t="str">
            <v>m</v>
          </cell>
        </row>
        <row r="118">
          <cell r="B118" t="str">
            <v>0.1.113</v>
          </cell>
          <cell r="D118" t="str">
            <v>21.05.01</v>
          </cell>
          <cell r="E118" t="str">
            <v>Demolição de concreto Armado</v>
          </cell>
          <cell r="F118" t="str">
            <v>m³</v>
          </cell>
        </row>
        <row r="119">
          <cell r="B119" t="str">
            <v>0.1.114</v>
          </cell>
          <cell r="D119" t="str">
            <v>21.05.02</v>
          </cell>
          <cell r="E119" t="str">
            <v>Demolição de concreto simples</v>
          </cell>
          <cell r="F119" t="str">
            <v>m³</v>
          </cell>
        </row>
        <row r="120">
          <cell r="B120" t="str">
            <v>0.1.115</v>
          </cell>
          <cell r="D120" t="str">
            <v>21.05.04</v>
          </cell>
          <cell r="E120" t="str">
            <v>Demolição de Pavimento Rígido</v>
          </cell>
          <cell r="F120" t="str">
            <v>m³</v>
          </cell>
        </row>
        <row r="121">
          <cell r="B121" t="str">
            <v>0.1.116</v>
          </cell>
          <cell r="D121" t="str">
            <v>21.05.05</v>
          </cell>
          <cell r="E121" t="str">
            <v>Demolição de Edificação em Alvenaria</v>
          </cell>
          <cell r="F121" t="str">
            <v>m²</v>
          </cell>
        </row>
        <row r="122">
          <cell r="B122" t="str">
            <v>0.1.117</v>
          </cell>
          <cell r="D122" t="str">
            <v>21.05.06</v>
          </cell>
          <cell r="E122" t="str">
            <v>Demolição de Edificação em Madeira</v>
          </cell>
          <cell r="F122" t="str">
            <v>m²</v>
          </cell>
        </row>
        <row r="123">
          <cell r="B123" t="str">
            <v>0.1.118</v>
          </cell>
          <cell r="D123" t="str">
            <v>21.05.07</v>
          </cell>
          <cell r="E123" t="str">
            <v>Demolição pavi.flex, incl.transp.até 1km</v>
          </cell>
          <cell r="F123" t="str">
            <v>m³</v>
          </cell>
        </row>
        <row r="124">
          <cell r="B124" t="str">
            <v>0.1.119</v>
          </cell>
          <cell r="D124" t="str">
            <v>21.05.08</v>
          </cell>
          <cell r="E124" t="str">
            <v>Limpeza de dispositivo de drenagem</v>
          </cell>
          <cell r="F124" t="str">
            <v>m</v>
          </cell>
        </row>
        <row r="125">
          <cell r="B125" t="str">
            <v>0.1.120</v>
          </cell>
          <cell r="D125" t="str">
            <v>21.05.09</v>
          </cell>
          <cell r="E125" t="str">
            <v>Limpeza manual de terreno</v>
          </cell>
          <cell r="F125" t="str">
            <v>m²</v>
          </cell>
        </row>
        <row r="126">
          <cell r="B126" t="str">
            <v>0.1.121</v>
          </cell>
          <cell r="D126" t="str">
            <v>21.05.10</v>
          </cell>
          <cell r="E126" t="str">
            <v>Limpeza de dispositivo de drenagem para plataforma</v>
          </cell>
          <cell r="F126" t="str">
            <v>m</v>
          </cell>
        </row>
        <row r="128">
          <cell r="B128" t="str">
            <v>Cód. Colinas</v>
          </cell>
          <cell r="D128" t="str">
            <v>Código</v>
          </cell>
          <cell r="E128" t="str">
            <v>Serviços</v>
          </cell>
          <cell r="F128" t="str">
            <v>Unid.</v>
          </cell>
        </row>
        <row r="131">
          <cell r="D131" t="str">
            <v>FASE 22 - TERRAPLENAGEM</v>
          </cell>
        </row>
        <row r="132">
          <cell r="B132" t="str">
            <v>1.1.1</v>
          </cell>
          <cell r="D132" t="str">
            <v>22.01.01</v>
          </cell>
          <cell r="E132" t="str">
            <v>Limp. terreno s/destocamento de árvores</v>
          </cell>
          <cell r="F132" t="str">
            <v>m²</v>
          </cell>
        </row>
        <row r="133">
          <cell r="B133" t="str">
            <v>1.1.2</v>
          </cell>
          <cell r="D133" t="str">
            <v>22.01.02</v>
          </cell>
          <cell r="E133" t="str">
            <v>Limp. terreno c/ dest.arv.perímetro&lt;= 78cm</v>
          </cell>
          <cell r="F133" t="str">
            <v>m²</v>
          </cell>
        </row>
        <row r="134">
          <cell r="B134" t="str">
            <v>1.1.3</v>
          </cell>
          <cell r="D134" t="str">
            <v>22.01.03</v>
          </cell>
          <cell r="E134" t="str">
            <v>Limp manual terreno amont. de materiais</v>
          </cell>
          <cell r="F134" t="str">
            <v>m²</v>
          </cell>
        </row>
        <row r="135">
          <cell r="B135" t="str">
            <v>1.1.4</v>
          </cell>
          <cell r="D135" t="str">
            <v>22.01.04</v>
          </cell>
          <cell r="E135" t="str">
            <v>Derrub.dest.arv.P&gt;78</v>
          </cell>
          <cell r="F135" t="str">
            <v>un</v>
          </cell>
        </row>
        <row r="136">
          <cell r="B136" t="str">
            <v>1.1.5</v>
          </cell>
          <cell r="D136" t="str">
            <v>22.01.05</v>
          </cell>
          <cell r="E136" t="str">
            <v>Destocamento árv. com perímetro maior que 78cm</v>
          </cell>
          <cell r="F136" t="str">
            <v>un</v>
          </cell>
        </row>
        <row r="137">
          <cell r="B137" t="str">
            <v>1.1.6</v>
          </cell>
          <cell r="D137" t="str">
            <v>22.01.06</v>
          </cell>
          <cell r="E137" t="str">
            <v>Raspagem do terreno</v>
          </cell>
          <cell r="F137" t="str">
            <v>m²</v>
          </cell>
        </row>
        <row r="138">
          <cell r="B138" t="str">
            <v>1.1.7</v>
          </cell>
          <cell r="D138" t="str">
            <v>22.01.07</v>
          </cell>
          <cell r="E138" t="str">
            <v>Carga de material de limpeza de escavação</v>
          </cell>
          <cell r="F138" t="str">
            <v>m³</v>
          </cell>
        </row>
        <row r="139">
          <cell r="B139" t="str">
            <v>1.1.8</v>
          </cell>
          <cell r="D139" t="str">
            <v>22.02.01.01</v>
          </cell>
          <cell r="E139" t="str">
            <v>Escavação 1/2ª cat. trator + pá carreg.</v>
          </cell>
          <cell r="F139" t="str">
            <v>m³</v>
          </cell>
        </row>
        <row r="140">
          <cell r="B140" t="str">
            <v>1.1.9</v>
          </cell>
          <cell r="D140" t="str">
            <v>22.02.01.02</v>
          </cell>
          <cell r="E140" t="str">
            <v>Escavação 1/2ª cat. c/ motoscraper</v>
          </cell>
          <cell r="F140" t="str">
            <v>m³</v>
          </cell>
        </row>
        <row r="141">
          <cell r="B141" t="str">
            <v>1.1.10</v>
          </cell>
          <cell r="D141" t="str">
            <v>22.02.01.03</v>
          </cell>
          <cell r="E141" t="str">
            <v>Escavação 1/2ª cat. c/ escav. Hidraúlica</v>
          </cell>
          <cell r="F141" t="str">
            <v>m³</v>
          </cell>
        </row>
        <row r="142">
          <cell r="B142" t="str">
            <v>1.1.11</v>
          </cell>
          <cell r="D142" t="str">
            <v>22.02.02</v>
          </cell>
          <cell r="E142" t="str">
            <v>Escavação e carga material 2ª cat. c/ripper</v>
          </cell>
          <cell r="F142" t="str">
            <v>m³</v>
          </cell>
        </row>
        <row r="143">
          <cell r="B143" t="str">
            <v>1.1.12</v>
          </cell>
          <cell r="D143" t="str">
            <v>22.02.03</v>
          </cell>
          <cell r="E143" t="str">
            <v>Escavação carga material 2ª cat. com explosivo</v>
          </cell>
          <cell r="F143" t="str">
            <v>m³</v>
          </cell>
        </row>
        <row r="144">
          <cell r="B144" t="str">
            <v>1.1.13</v>
          </cell>
          <cell r="D144" t="str">
            <v>22.02.04</v>
          </cell>
          <cell r="E144" t="str">
            <v>Escavação e carga material de 3ª cat.</v>
          </cell>
          <cell r="F144" t="str">
            <v>m³</v>
          </cell>
        </row>
        <row r="145">
          <cell r="B145" t="str">
            <v>1.1.14</v>
          </cell>
          <cell r="D145" t="str">
            <v>22.02.05</v>
          </cell>
          <cell r="E145" t="str">
            <v>Escavação Carga solo mole sob lâmina d'agua</v>
          </cell>
          <cell r="F145" t="str">
            <v>m³</v>
          </cell>
        </row>
        <row r="146">
          <cell r="B146" t="str">
            <v>1.1.15</v>
          </cell>
          <cell r="D146" t="str">
            <v>22.02.06</v>
          </cell>
          <cell r="E146" t="str">
            <v>Carga de material limpeza</v>
          </cell>
          <cell r="F146" t="str">
            <v>m³</v>
          </cell>
        </row>
        <row r="147">
          <cell r="B147" t="str">
            <v>1.1.16</v>
          </cell>
          <cell r="D147" t="str">
            <v>22.02.07</v>
          </cell>
          <cell r="E147" t="str">
            <v>Escavação, carga e desc. Mat. Sil-arg. No corte</v>
          </cell>
          <cell r="F147" t="str">
            <v>m³</v>
          </cell>
        </row>
        <row r="148">
          <cell r="B148" t="str">
            <v>1.1.17</v>
          </cell>
          <cell r="D148" t="str">
            <v>22.02.08</v>
          </cell>
          <cell r="E148" t="str">
            <v>Aquis. Mat. Espal. Conf. Rolagem mat. Sil. Arg</v>
          </cell>
          <cell r="F148" t="str">
            <v>m³</v>
          </cell>
        </row>
        <row r="149">
          <cell r="B149" t="str">
            <v>1.1.18</v>
          </cell>
          <cell r="D149" t="str">
            <v>22.02.09</v>
          </cell>
          <cell r="E149" t="str">
            <v>Espalhamento/Regularização/Compactação/ de Material em bota-Fora</v>
          </cell>
          <cell r="F149" t="str">
            <v>m³</v>
          </cell>
        </row>
        <row r="150">
          <cell r="B150" t="str">
            <v>1.1.19</v>
          </cell>
          <cell r="D150" t="str">
            <v>22.03.01</v>
          </cell>
          <cell r="E150" t="str">
            <v xml:space="preserve">Transporte de 1ª/2ª categoria até 1 km </v>
          </cell>
          <cell r="F150" t="str">
            <v>m³xkm</v>
          </cell>
        </row>
        <row r="151">
          <cell r="B151" t="str">
            <v>1.1.20</v>
          </cell>
          <cell r="D151" t="str">
            <v>22.03.02</v>
          </cell>
          <cell r="E151" t="str">
            <v>Transporte de 1ª/2ª categoria até 2 km</v>
          </cell>
          <cell r="F151" t="str">
            <v>m³xkm</v>
          </cell>
        </row>
        <row r="152">
          <cell r="B152" t="str">
            <v>1.1.21</v>
          </cell>
          <cell r="D152" t="str">
            <v>22.03.03</v>
          </cell>
          <cell r="E152" t="str">
            <v xml:space="preserve">Transporte de 1ª/2ª categoria até 5 km </v>
          </cell>
          <cell r="F152" t="str">
            <v>m³xkm</v>
          </cell>
        </row>
        <row r="153">
          <cell r="B153" t="str">
            <v>1.1.22</v>
          </cell>
          <cell r="D153" t="str">
            <v>22.03.04</v>
          </cell>
          <cell r="E153" t="str">
            <v>Transporte de 1ª/2ª categoria até 10 km</v>
          </cell>
          <cell r="F153" t="str">
            <v>m³xkm</v>
          </cell>
        </row>
        <row r="154">
          <cell r="B154" t="str">
            <v>1.1.23</v>
          </cell>
          <cell r="D154" t="str">
            <v>22.03.05</v>
          </cell>
          <cell r="E154" t="str">
            <v>Transporte de 1ª/2ª categoria até 15 km</v>
          </cell>
          <cell r="F154" t="str">
            <v>m³xkm</v>
          </cell>
        </row>
        <row r="155">
          <cell r="B155" t="str">
            <v>1.1.24</v>
          </cell>
          <cell r="D155" t="str">
            <v>22.03.06</v>
          </cell>
          <cell r="E155" t="str">
            <v>Transporte de 1ª/2ª categoria alem 15 km</v>
          </cell>
          <cell r="F155" t="str">
            <v>m³xkm</v>
          </cell>
        </row>
        <row r="156">
          <cell r="B156" t="str">
            <v>1.1.25</v>
          </cell>
          <cell r="D156" t="str">
            <v>22.03.07</v>
          </cell>
          <cell r="E156" t="str">
            <v>Transporte de 3ª categoria até 1 km</v>
          </cell>
          <cell r="F156" t="str">
            <v>m³xkm</v>
          </cell>
        </row>
        <row r="157">
          <cell r="B157" t="str">
            <v>1.1.26</v>
          </cell>
          <cell r="D157" t="str">
            <v>22.03.08</v>
          </cell>
          <cell r="E157" t="str">
            <v xml:space="preserve">Transporte de 3ª categoria alem de 1 km </v>
          </cell>
          <cell r="F157" t="str">
            <v>m³xkm</v>
          </cell>
        </row>
        <row r="158">
          <cell r="B158" t="str">
            <v>1.1.27</v>
          </cell>
          <cell r="D158" t="str">
            <v>22.03.09</v>
          </cell>
          <cell r="E158" t="str">
            <v xml:space="preserve">Transporte de solo mole até 2 km </v>
          </cell>
          <cell r="F158" t="str">
            <v>m³xkm</v>
          </cell>
        </row>
        <row r="159">
          <cell r="B159" t="str">
            <v>1.1.28</v>
          </cell>
          <cell r="D159" t="str">
            <v>22.03.10</v>
          </cell>
          <cell r="E159" t="str">
            <v xml:space="preserve">Transporte de solo mole alem 2 km </v>
          </cell>
          <cell r="F159" t="str">
            <v>m³xkm</v>
          </cell>
        </row>
        <row r="160">
          <cell r="B160" t="str">
            <v>1.1.29</v>
          </cell>
          <cell r="D160" t="str">
            <v>22.03.11</v>
          </cell>
          <cell r="E160" t="str">
            <v>Transporte material de limpeza até 1km</v>
          </cell>
          <cell r="F160" t="str">
            <v>m³xkm</v>
          </cell>
        </row>
        <row r="161">
          <cell r="B161" t="str">
            <v>1.1.30</v>
          </cell>
          <cell r="D161" t="str">
            <v>22.03.12</v>
          </cell>
          <cell r="E161" t="str">
            <v xml:space="preserve">Transporte material de limpeza além de 1km </v>
          </cell>
          <cell r="F161" t="str">
            <v>m³xkm</v>
          </cell>
        </row>
        <row r="162">
          <cell r="B162" t="str">
            <v>1.1.31</v>
          </cell>
          <cell r="D162" t="str">
            <v>22.04.01</v>
          </cell>
          <cell r="E162" t="str">
            <v xml:space="preserve">Compactação de aterro maior/igual 95%PS </v>
          </cell>
          <cell r="F162" t="str">
            <v>m³</v>
          </cell>
        </row>
        <row r="163">
          <cell r="B163" t="str">
            <v>1.1.32</v>
          </cell>
          <cell r="D163" t="str">
            <v>22.06.01</v>
          </cell>
          <cell r="E163" t="str">
            <v>Lastro fundação de aterro c/areia lavada</v>
          </cell>
          <cell r="F163" t="str">
            <v>m³</v>
          </cell>
        </row>
        <row r="164">
          <cell r="B164" t="str">
            <v>1.1.33</v>
          </cell>
          <cell r="D164" t="str">
            <v>22.06.04</v>
          </cell>
          <cell r="E164" t="str">
            <v>Lastro fundação de aterro c/pedra rachão</v>
          </cell>
          <cell r="F164" t="str">
            <v>m³</v>
          </cell>
        </row>
        <row r="165">
          <cell r="B165" t="str">
            <v>1.1.34</v>
          </cell>
          <cell r="D165" t="str">
            <v>22.06.05</v>
          </cell>
          <cell r="E165" t="str">
            <v xml:space="preserve">Espalhamento Adensamento Material de Fund. de Aterro </v>
          </cell>
          <cell r="F165" t="str">
            <v>m³</v>
          </cell>
        </row>
        <row r="166">
          <cell r="B166" t="str">
            <v>1.1.35</v>
          </cell>
          <cell r="D166" t="str">
            <v>22.07.01</v>
          </cell>
          <cell r="E166" t="str">
            <v>Valeta de proteção manual</v>
          </cell>
          <cell r="F166" t="str">
            <v>m</v>
          </cell>
        </row>
        <row r="168">
          <cell r="B168" t="str">
            <v>Cód. Colinas</v>
          </cell>
          <cell r="D168" t="str">
            <v>Código</v>
          </cell>
          <cell r="E168" t="str">
            <v>Serviços</v>
          </cell>
          <cell r="F168" t="str">
            <v>Unid.</v>
          </cell>
        </row>
        <row r="171">
          <cell r="D171" t="str">
            <v>FASE 23 - PAVIMENTAÇÃO</v>
          </cell>
        </row>
        <row r="172">
          <cell r="B172" t="str">
            <v>3.1.1</v>
          </cell>
          <cell r="D172" t="str">
            <v>23.01.01</v>
          </cell>
          <cell r="E172" t="str">
            <v>Dem. Pav. Flex. m³ 3,95</v>
          </cell>
          <cell r="F172" t="str">
            <v>m³</v>
          </cell>
        </row>
        <row r="173">
          <cell r="B173" t="str">
            <v>3.1.2</v>
          </cell>
          <cell r="D173" t="str">
            <v>23.02.01</v>
          </cell>
          <cell r="E173" t="str">
            <v>Melhoria/preparo sub-leito - 100% PN</v>
          </cell>
          <cell r="F173" t="str">
            <v>m²</v>
          </cell>
        </row>
        <row r="174">
          <cell r="B174" t="str">
            <v>3.1.3</v>
          </cell>
          <cell r="D174" t="str">
            <v>23.02.02</v>
          </cell>
          <cell r="E174" t="str">
            <v xml:space="preserve">Melhoria/preparo sub-leito - 100% PI </v>
          </cell>
          <cell r="F174" t="str">
            <v>m²</v>
          </cell>
        </row>
        <row r="175">
          <cell r="B175" t="str">
            <v>3.1.4</v>
          </cell>
          <cell r="D175" t="str">
            <v>23.03.01</v>
          </cell>
          <cell r="E175" t="str">
            <v>Reforço sub-leito escav.solo escolhido</v>
          </cell>
          <cell r="F175" t="str">
            <v>m³</v>
          </cell>
        </row>
        <row r="176">
          <cell r="B176" t="str">
            <v>3.1.5</v>
          </cell>
          <cell r="D176" t="str">
            <v>23.03.02.01</v>
          </cell>
          <cell r="E176" t="str">
            <v xml:space="preserve">Reforço de sub-leito - transp até 01km </v>
          </cell>
          <cell r="F176" t="str">
            <v>m³xkm</v>
          </cell>
        </row>
        <row r="177">
          <cell r="B177" t="str">
            <v>3.1.6</v>
          </cell>
          <cell r="D177" t="str">
            <v>23.03.02.02</v>
          </cell>
          <cell r="E177" t="str">
            <v xml:space="preserve">Reforço de sub-leito - transp até 02km </v>
          </cell>
          <cell r="F177" t="str">
            <v>m³xkm</v>
          </cell>
        </row>
        <row r="178">
          <cell r="B178" t="str">
            <v>3.1.7</v>
          </cell>
          <cell r="D178" t="str">
            <v>23.03.02.03</v>
          </cell>
          <cell r="E178" t="str">
            <v>Reforço de sub-leito - transp até 05km</v>
          </cell>
          <cell r="F178" t="str">
            <v>m³xkm</v>
          </cell>
        </row>
        <row r="179">
          <cell r="B179" t="str">
            <v>3.1.8</v>
          </cell>
          <cell r="D179" t="str">
            <v>23.03.02.04</v>
          </cell>
          <cell r="E179" t="str">
            <v xml:space="preserve">Reforço de sub-leito - transp até 10km </v>
          </cell>
          <cell r="F179" t="str">
            <v>m³xkm</v>
          </cell>
        </row>
        <row r="180">
          <cell r="B180" t="str">
            <v>3.1.9</v>
          </cell>
          <cell r="D180" t="str">
            <v>23.03.02.05</v>
          </cell>
          <cell r="E180" t="str">
            <v>Reforço de sub-leito - transp até 15km</v>
          </cell>
          <cell r="F180" t="str">
            <v>m³xkm</v>
          </cell>
        </row>
        <row r="181">
          <cell r="B181" t="str">
            <v>3.1.10</v>
          </cell>
          <cell r="D181" t="str">
            <v>23.03.02.06</v>
          </cell>
          <cell r="E181" t="str">
            <v xml:space="preserve">Reforço de sub-leito - transp. + 15km </v>
          </cell>
          <cell r="F181" t="str">
            <v>m³xkm</v>
          </cell>
        </row>
        <row r="182">
          <cell r="B182" t="str">
            <v>3.1.11</v>
          </cell>
          <cell r="D182" t="str">
            <v>23.03.03</v>
          </cell>
          <cell r="E182" t="str">
            <v xml:space="preserve">Reforço de sub-leito compact 100% PI </v>
          </cell>
          <cell r="F182" t="str">
            <v>m³</v>
          </cell>
        </row>
        <row r="183">
          <cell r="B183" t="str">
            <v>3.1.12</v>
          </cell>
          <cell r="D183" t="str">
            <v>23.03.04</v>
          </cell>
          <cell r="E183" t="str">
            <v xml:space="preserve">Reforço de sub-leito compact 100% PN </v>
          </cell>
          <cell r="F183" t="str">
            <v>m³</v>
          </cell>
        </row>
        <row r="184">
          <cell r="B184" t="str">
            <v>3.1.13</v>
          </cell>
          <cell r="D184" t="str">
            <v>23.04.01.01.26</v>
          </cell>
          <cell r="E184" t="str">
            <v>Sub-base ou base solo cim 3% - Usina</v>
          </cell>
          <cell r="F184" t="str">
            <v>m³</v>
          </cell>
        </row>
        <row r="185">
          <cell r="B185" t="str">
            <v>3.1.14</v>
          </cell>
          <cell r="D185" t="str">
            <v>23.04.01.02</v>
          </cell>
          <cell r="E185" t="str">
            <v>Sub-base ou base solo cim 4% - Usina</v>
          </cell>
          <cell r="F185" t="str">
            <v>m³</v>
          </cell>
        </row>
        <row r="186">
          <cell r="B186" t="str">
            <v>3.1.15</v>
          </cell>
          <cell r="D186" t="str">
            <v>23.04.01.03</v>
          </cell>
          <cell r="E186" t="str">
            <v>Sub-base ou base solo cim 5% - Usina</v>
          </cell>
          <cell r="F186" t="str">
            <v>m³</v>
          </cell>
        </row>
        <row r="187">
          <cell r="B187" t="str">
            <v>3.1.16</v>
          </cell>
          <cell r="D187" t="str">
            <v>23.04.01.04</v>
          </cell>
          <cell r="E187" t="str">
            <v>Sub-base ou base solo cim 6% - Usina</v>
          </cell>
          <cell r="F187" t="str">
            <v>m³</v>
          </cell>
        </row>
        <row r="188">
          <cell r="B188" t="str">
            <v>3.1.17</v>
          </cell>
          <cell r="D188" t="str">
            <v>23.04.01.05</v>
          </cell>
          <cell r="E188" t="str">
            <v>Sub-base ou base solo cim 7% - Usina</v>
          </cell>
          <cell r="F188" t="str">
            <v>m³</v>
          </cell>
        </row>
        <row r="189">
          <cell r="B189" t="str">
            <v>3.1.18</v>
          </cell>
          <cell r="D189" t="str">
            <v>23.04.01.06</v>
          </cell>
          <cell r="E189" t="str">
            <v>Sub-base ou base solo cim 8% - Usina</v>
          </cell>
          <cell r="F189" t="str">
            <v>m³</v>
          </cell>
        </row>
        <row r="190">
          <cell r="B190" t="str">
            <v>3.1.19</v>
          </cell>
          <cell r="D190" t="str">
            <v>23.04.01.07</v>
          </cell>
          <cell r="E190" t="str">
            <v>Sub-base ou base solo cim 9% - Usina</v>
          </cell>
          <cell r="F190" t="str">
            <v>m³</v>
          </cell>
        </row>
        <row r="191">
          <cell r="B191" t="str">
            <v>3.1.20</v>
          </cell>
          <cell r="D191" t="str">
            <v>23.04.01.08</v>
          </cell>
          <cell r="E191" t="str">
            <v>Sub-base ou base solo cim 10% - Usina</v>
          </cell>
          <cell r="F191" t="str">
            <v>m³</v>
          </cell>
        </row>
        <row r="192">
          <cell r="B192" t="str">
            <v>3.1.21</v>
          </cell>
          <cell r="D192" t="str">
            <v>23.04.01.09</v>
          </cell>
          <cell r="E192" t="str">
            <v>Sub-base ou base solo cim 11% - Usina</v>
          </cell>
          <cell r="F192" t="str">
            <v>m³</v>
          </cell>
        </row>
        <row r="193">
          <cell r="B193" t="str">
            <v>3.1.22</v>
          </cell>
          <cell r="D193" t="str">
            <v>23.04.01.10</v>
          </cell>
          <cell r="E193" t="str">
            <v>Sub-base ou base solo cim 12% - Usina</v>
          </cell>
          <cell r="F193" t="str">
            <v>m³</v>
          </cell>
        </row>
        <row r="194">
          <cell r="B194" t="str">
            <v>3.1.23</v>
          </cell>
          <cell r="D194" t="str">
            <v>23.04.01.11</v>
          </cell>
          <cell r="E194" t="str">
            <v>Sub-base ou base solo cim 3% - Pulv.</v>
          </cell>
          <cell r="F194" t="str">
            <v>m³</v>
          </cell>
        </row>
        <row r="195">
          <cell r="B195" t="str">
            <v>3.1.24</v>
          </cell>
          <cell r="D195" t="str">
            <v>23.04.01.12</v>
          </cell>
          <cell r="E195" t="str">
            <v>Sub-base ou base solo cim 4% - Pulv.</v>
          </cell>
          <cell r="F195" t="str">
            <v>m³</v>
          </cell>
        </row>
        <row r="196">
          <cell r="B196" t="str">
            <v>3.1.25</v>
          </cell>
          <cell r="D196" t="str">
            <v>23.04.01.13</v>
          </cell>
          <cell r="E196" t="str">
            <v xml:space="preserve">Sub-base ou base solo cim 5% - Pulv. </v>
          </cell>
          <cell r="F196" t="str">
            <v>m³</v>
          </cell>
        </row>
        <row r="197">
          <cell r="B197" t="str">
            <v>3.1.26</v>
          </cell>
          <cell r="D197" t="str">
            <v>23.04.01.14</v>
          </cell>
          <cell r="E197" t="str">
            <v>Sub-base ou base solo cim 6% - Pulv.</v>
          </cell>
          <cell r="F197" t="str">
            <v>m³</v>
          </cell>
        </row>
        <row r="198">
          <cell r="B198" t="str">
            <v>3.1.27</v>
          </cell>
          <cell r="D198" t="str">
            <v>23.04.01.15</v>
          </cell>
          <cell r="E198" t="str">
            <v xml:space="preserve">Sub-base ou base solo cim 7% - Pulv. </v>
          </cell>
          <cell r="F198" t="str">
            <v>m³</v>
          </cell>
        </row>
        <row r="199">
          <cell r="B199" t="str">
            <v>3.1.28</v>
          </cell>
          <cell r="D199" t="str">
            <v>23.04.01.16</v>
          </cell>
          <cell r="E199" t="str">
            <v xml:space="preserve">Sub-base ou base solo cim 8% - Pulv. </v>
          </cell>
          <cell r="F199" t="str">
            <v>m³</v>
          </cell>
        </row>
        <row r="200">
          <cell r="B200" t="str">
            <v>3.1.29</v>
          </cell>
          <cell r="D200" t="str">
            <v>23.04.01.17</v>
          </cell>
          <cell r="E200" t="str">
            <v xml:space="preserve">Sub-base ou base solo cim 9% - Pulv. </v>
          </cell>
          <cell r="F200" t="str">
            <v>m³</v>
          </cell>
        </row>
        <row r="201">
          <cell r="B201" t="str">
            <v>3.1.30</v>
          </cell>
          <cell r="D201" t="str">
            <v>23.04.01.18</v>
          </cell>
          <cell r="E201" t="str">
            <v xml:space="preserve">Sub-base ou base solo cim 10% - Pulv. </v>
          </cell>
          <cell r="F201" t="str">
            <v>m³</v>
          </cell>
        </row>
        <row r="202">
          <cell r="B202" t="str">
            <v>3.1.31</v>
          </cell>
          <cell r="D202" t="str">
            <v>23.04.01.19</v>
          </cell>
          <cell r="E202" t="str">
            <v xml:space="preserve">Sub-base ou base solo cim 11% - Pulv. </v>
          </cell>
          <cell r="F202" t="str">
            <v>m³</v>
          </cell>
        </row>
        <row r="203">
          <cell r="B203" t="str">
            <v>3.1.32</v>
          </cell>
          <cell r="D203" t="str">
            <v>23.04.01.20</v>
          </cell>
          <cell r="E203" t="str">
            <v xml:space="preserve">Sub-base ou base solo cim 12% - Pulv. </v>
          </cell>
          <cell r="F203" t="str">
            <v>m³</v>
          </cell>
        </row>
        <row r="204">
          <cell r="B204" t="str">
            <v>3.1.33</v>
          </cell>
          <cell r="D204" t="str">
            <v>23.04.02.01</v>
          </cell>
          <cell r="E204" t="str">
            <v xml:space="preserve">Sub-base ou base solo brita c/ cim.3% </v>
          </cell>
          <cell r="F204" t="str">
            <v>m³</v>
          </cell>
        </row>
        <row r="205">
          <cell r="B205" t="str">
            <v>3.1.34</v>
          </cell>
          <cell r="D205" t="str">
            <v>23.04.02.02</v>
          </cell>
          <cell r="E205" t="str">
            <v xml:space="preserve">Sub-base ou base solo brita c/ cim.4% </v>
          </cell>
          <cell r="F205" t="str">
            <v>m³</v>
          </cell>
        </row>
        <row r="206">
          <cell r="B206" t="str">
            <v>3.1.35</v>
          </cell>
          <cell r="D206" t="str">
            <v>23.04.02.03</v>
          </cell>
          <cell r="E206" t="str">
            <v xml:space="preserve">Sub-base ou base solo brita c/ cim.5% </v>
          </cell>
          <cell r="F206" t="str">
            <v>m³</v>
          </cell>
        </row>
        <row r="207">
          <cell r="B207" t="str">
            <v>3.1.36</v>
          </cell>
          <cell r="D207" t="str">
            <v>23.04.02.04</v>
          </cell>
          <cell r="E207" t="str">
            <v xml:space="preserve">Sub-base ou base solo brita c/ cim.6% </v>
          </cell>
          <cell r="F207" t="str">
            <v>m³</v>
          </cell>
        </row>
        <row r="208">
          <cell r="B208" t="str">
            <v>3.1.37</v>
          </cell>
          <cell r="D208" t="str">
            <v>23.04.02.05</v>
          </cell>
          <cell r="E208" t="str">
            <v xml:space="preserve">Sub-base ou base de solo brita 50% brita </v>
          </cell>
          <cell r="F208" t="str">
            <v>m³</v>
          </cell>
        </row>
        <row r="209">
          <cell r="B209" t="str">
            <v>3.1.38</v>
          </cell>
          <cell r="D209" t="str">
            <v>23.04.02.07</v>
          </cell>
          <cell r="E209" t="str">
            <v>Sub-base ou base de solo brita 60% brita</v>
          </cell>
          <cell r="F209" t="str">
            <v>m³</v>
          </cell>
        </row>
        <row r="210">
          <cell r="B210" t="str">
            <v>3.1.39</v>
          </cell>
          <cell r="D210" t="str">
            <v>23.04.02.09</v>
          </cell>
          <cell r="E210" t="str">
            <v>Sub-base ou base de solo brita 70% brita</v>
          </cell>
          <cell r="F210" t="str">
            <v>m³</v>
          </cell>
        </row>
        <row r="211">
          <cell r="B211" t="str">
            <v>3.1.40</v>
          </cell>
          <cell r="D211" t="str">
            <v>23.04.02.11</v>
          </cell>
          <cell r="E211" t="str">
            <v xml:space="preserve">Sub-base ou base de solo brita 80% brita </v>
          </cell>
          <cell r="F211" t="str">
            <v>m³</v>
          </cell>
        </row>
        <row r="212">
          <cell r="B212" t="str">
            <v>3.1.41</v>
          </cell>
          <cell r="D212" t="str">
            <v>23.04.02.13</v>
          </cell>
          <cell r="E212" t="str">
            <v>Sub-base ou base de solo brita 90% brita</v>
          </cell>
          <cell r="F212" t="str">
            <v>m³</v>
          </cell>
        </row>
        <row r="213">
          <cell r="B213" t="str">
            <v>3.1.42</v>
          </cell>
          <cell r="D213" t="str">
            <v>23.04.03.01</v>
          </cell>
          <cell r="E213" t="str">
            <v xml:space="preserve">Sub-base ou base brita grad. simples </v>
          </cell>
          <cell r="F213" t="str">
            <v>m³</v>
          </cell>
        </row>
        <row r="214">
          <cell r="B214" t="str">
            <v>3.1.43</v>
          </cell>
          <cell r="D214" t="str">
            <v>23.04.03.02</v>
          </cell>
          <cell r="E214" t="str">
            <v>Sub-base ou base de Pedra Britada</v>
          </cell>
          <cell r="F214" t="str">
            <v>m³</v>
          </cell>
        </row>
        <row r="215">
          <cell r="B215" t="str">
            <v>3.1.44</v>
          </cell>
          <cell r="D215" t="str">
            <v>23.04.03.03</v>
          </cell>
          <cell r="E215" t="str">
            <v>Sub-base ou base de Bica Corrida</v>
          </cell>
          <cell r="F215" t="str">
            <v>m³</v>
          </cell>
        </row>
        <row r="216">
          <cell r="B216" t="str">
            <v>3.1.45</v>
          </cell>
          <cell r="D216" t="str">
            <v>23.04.03.04</v>
          </cell>
          <cell r="E216" t="str">
            <v>Sub-base ou base de Pedra Rachão, Conf. ET-POO/042 (DERSA)</v>
          </cell>
          <cell r="F216" t="str">
            <v>m³</v>
          </cell>
        </row>
        <row r="217">
          <cell r="B217" t="str">
            <v>3.1.46</v>
          </cell>
          <cell r="D217" t="str">
            <v>23.04.04.01</v>
          </cell>
          <cell r="E217" t="str">
            <v>Sub-base/base brita grad.c/ cim 1% vol.</v>
          </cell>
          <cell r="F217" t="str">
            <v>m³</v>
          </cell>
        </row>
        <row r="218">
          <cell r="B218" t="str">
            <v>3.1.47</v>
          </cell>
          <cell r="D218" t="str">
            <v>23.04.04.02</v>
          </cell>
          <cell r="E218" t="str">
            <v xml:space="preserve">Sub-base/base brita grad.c/cim 2% vol. </v>
          </cell>
          <cell r="F218" t="str">
            <v>m³</v>
          </cell>
        </row>
        <row r="219">
          <cell r="B219" t="str">
            <v>3.1.48</v>
          </cell>
          <cell r="D219" t="str">
            <v>23.04.04.03</v>
          </cell>
          <cell r="E219" t="str">
            <v xml:space="preserve">Sub-base/base brita grad.c/cim 3% vol. </v>
          </cell>
          <cell r="F219" t="str">
            <v>m³</v>
          </cell>
        </row>
        <row r="220">
          <cell r="B220" t="str">
            <v>3.1.49</v>
          </cell>
          <cell r="D220" t="str">
            <v>23.04.04.04</v>
          </cell>
          <cell r="E220" t="str">
            <v xml:space="preserve">Sub-base/base brita grad.c/cim 4% vol. </v>
          </cell>
          <cell r="F220" t="str">
            <v>m³</v>
          </cell>
        </row>
        <row r="221">
          <cell r="B221" t="str">
            <v>3.1.50</v>
          </cell>
          <cell r="D221" t="str">
            <v>23.04.05.01</v>
          </cell>
          <cell r="E221" t="str">
            <v>Sub-base/base solo estabiliz. Granulometr.</v>
          </cell>
          <cell r="F221" t="str">
            <v>m³</v>
          </cell>
        </row>
        <row r="222">
          <cell r="B222" t="str">
            <v>3.1.51</v>
          </cell>
          <cell r="D222" t="str">
            <v>23.04.06.01</v>
          </cell>
          <cell r="E222" t="str">
            <v>Sub-base/base macadame hidraúlico</v>
          </cell>
          <cell r="F222" t="str">
            <v>m³</v>
          </cell>
        </row>
        <row r="223">
          <cell r="B223" t="str">
            <v>3.1.52</v>
          </cell>
          <cell r="D223" t="str">
            <v>23.04.06.02</v>
          </cell>
          <cell r="E223" t="str">
            <v>Sub-base/base macadame betum.</v>
          </cell>
          <cell r="F223" t="str">
            <v>m³</v>
          </cell>
        </row>
        <row r="224">
          <cell r="B224" t="str">
            <v>3.1.53</v>
          </cell>
          <cell r="D224" t="str">
            <v>23.04.07.01</v>
          </cell>
          <cell r="E224" t="str">
            <v xml:space="preserve">Sub-base/base solo aren. fino 95%PI </v>
          </cell>
          <cell r="F224" t="str">
            <v>m³</v>
          </cell>
        </row>
        <row r="225">
          <cell r="B225" t="str">
            <v>3.1.54</v>
          </cell>
          <cell r="D225" t="str">
            <v>23.04.07.03</v>
          </cell>
          <cell r="E225" t="str">
            <v xml:space="preserve">Sub-base/base solo estabiliz. quimic. </v>
          </cell>
          <cell r="F225" t="str">
            <v>m³</v>
          </cell>
        </row>
        <row r="226">
          <cell r="B226" t="str">
            <v>3.1.55</v>
          </cell>
          <cell r="D226" t="str">
            <v>23.05.01</v>
          </cell>
          <cell r="E226" t="str">
            <v xml:space="preserve">Imprimadura bet. impermeabilizante </v>
          </cell>
          <cell r="F226" t="str">
            <v>m²</v>
          </cell>
        </row>
        <row r="227">
          <cell r="B227" t="str">
            <v>3.1.56</v>
          </cell>
          <cell r="D227" t="str">
            <v>23.05.02</v>
          </cell>
          <cell r="E227" t="str">
            <v xml:space="preserve">Imprimadura betuminosa ligante </v>
          </cell>
          <cell r="F227" t="str">
            <v>m²</v>
          </cell>
        </row>
        <row r="228">
          <cell r="B228" t="str">
            <v>3.1.57</v>
          </cell>
          <cell r="D228" t="str">
            <v>23.05.03</v>
          </cell>
          <cell r="E228" t="str">
            <v xml:space="preserve">Imprimadura bet. auxiliar de ligação </v>
          </cell>
          <cell r="F228" t="str">
            <v>m²</v>
          </cell>
        </row>
        <row r="229">
          <cell r="B229" t="str">
            <v>3.1.58</v>
          </cell>
          <cell r="D229" t="str">
            <v>23.05.04</v>
          </cell>
          <cell r="E229" t="str">
            <v>Imprimadura betuminosa ligante modif. Polimero</v>
          </cell>
          <cell r="F229" t="str">
            <v>m²</v>
          </cell>
        </row>
        <row r="230">
          <cell r="B230" t="str">
            <v>3.1.59</v>
          </cell>
          <cell r="D230" t="str">
            <v>23.06.01</v>
          </cell>
          <cell r="E230" t="str">
            <v xml:space="preserve">Tratamento superficial simples </v>
          </cell>
          <cell r="F230" t="str">
            <v>m²</v>
          </cell>
        </row>
        <row r="231">
          <cell r="B231" t="str">
            <v>3.1.60</v>
          </cell>
          <cell r="D231" t="str">
            <v>23.06.02</v>
          </cell>
          <cell r="E231" t="str">
            <v xml:space="preserve">Tratamento superficial duplo </v>
          </cell>
          <cell r="F231" t="str">
            <v>m³</v>
          </cell>
        </row>
        <row r="232">
          <cell r="B232" t="str">
            <v>3.1.61</v>
          </cell>
          <cell r="D232" t="str">
            <v>23.06.03</v>
          </cell>
          <cell r="E232" t="str">
            <v xml:space="preserve">Tratamento superficial triplo </v>
          </cell>
          <cell r="F232" t="str">
            <v>m³</v>
          </cell>
        </row>
        <row r="233">
          <cell r="B233" t="str">
            <v>3.1.62</v>
          </cell>
          <cell r="D233" t="str">
            <v>23.06.04</v>
          </cell>
          <cell r="E233" t="str">
            <v>Micro Pavimento c/ Polimero Com Fibra</v>
          </cell>
          <cell r="F233" t="str">
            <v>m²</v>
          </cell>
        </row>
        <row r="234">
          <cell r="B234" t="str">
            <v>3.1.63</v>
          </cell>
          <cell r="D234" t="str">
            <v>23.06.04.01</v>
          </cell>
          <cell r="E234" t="str">
            <v>Micro Pavimento c/ Polimero Sem Fibra</v>
          </cell>
          <cell r="F234" t="str">
            <v>m²</v>
          </cell>
        </row>
        <row r="235">
          <cell r="B235" t="str">
            <v>3.1.64</v>
          </cell>
          <cell r="D235" t="str">
            <v>23.06.05</v>
          </cell>
          <cell r="E235" t="str">
            <v xml:space="preserve">Tratamento superf. c/ lama asfáltica </v>
          </cell>
          <cell r="F235" t="str">
            <v>m²</v>
          </cell>
        </row>
        <row r="236">
          <cell r="B236" t="str">
            <v>3.1.65</v>
          </cell>
          <cell r="D236" t="str">
            <v>23.06.06</v>
          </cell>
          <cell r="E236" t="str">
            <v xml:space="preserve">Tratamento sup.cam. lama asfáltica grossa </v>
          </cell>
          <cell r="F236" t="str">
            <v>m²</v>
          </cell>
        </row>
        <row r="237">
          <cell r="B237" t="str">
            <v>3.1.66</v>
          </cell>
          <cell r="D237" t="str">
            <v>23.06.07</v>
          </cell>
          <cell r="E237" t="str">
            <v xml:space="preserve">Tratamento superf. simples modif. p/polimero </v>
          </cell>
          <cell r="F237" t="str">
            <v>m²</v>
          </cell>
        </row>
        <row r="238">
          <cell r="B238" t="str">
            <v>3.1.67</v>
          </cell>
          <cell r="D238" t="str">
            <v>23.06.08</v>
          </cell>
          <cell r="E238" t="str">
            <v xml:space="preserve">Tratamento superf. duplo modif. p/polimero </v>
          </cell>
          <cell r="F238" t="str">
            <v>m³</v>
          </cell>
        </row>
        <row r="239">
          <cell r="B239" t="str">
            <v>3.1.68</v>
          </cell>
          <cell r="D239" t="str">
            <v>23.06.09</v>
          </cell>
          <cell r="E239" t="str">
            <v xml:space="preserve">Tratamento superf. triplo modif. p/polimero </v>
          </cell>
          <cell r="F239" t="str">
            <v>m³</v>
          </cell>
        </row>
        <row r="240">
          <cell r="B240" t="str">
            <v>3.1.69</v>
          </cell>
          <cell r="D240" t="str">
            <v>23.07.01</v>
          </cell>
          <cell r="E240" t="str">
            <v xml:space="preserve">Camada Base Pré-misturado a frio </v>
          </cell>
          <cell r="F240" t="str">
            <v>m³</v>
          </cell>
        </row>
        <row r="241">
          <cell r="B241" t="str">
            <v>3.1.70</v>
          </cell>
          <cell r="D241" t="str">
            <v>23.08.01.01</v>
          </cell>
          <cell r="E241" t="str">
            <v xml:space="preserve">Conc. asf. us.quente - Binder grad. A s/DOP </v>
          </cell>
          <cell r="F241" t="str">
            <v>m³</v>
          </cell>
        </row>
        <row r="242">
          <cell r="B242" t="str">
            <v>3.1.71</v>
          </cell>
          <cell r="D242" t="str">
            <v>23.08.02</v>
          </cell>
          <cell r="E242" t="str">
            <v xml:space="preserve">Conc. asf. us.quente - Binder grad. B c/DOP </v>
          </cell>
          <cell r="F242" t="str">
            <v>m³</v>
          </cell>
        </row>
        <row r="243">
          <cell r="B243" t="str">
            <v>3.1.72</v>
          </cell>
          <cell r="D243" t="str">
            <v>23.08.02.01</v>
          </cell>
          <cell r="E243" t="str">
            <v xml:space="preserve">Conc. asf. us.quente - Binder grad. B s/DOP </v>
          </cell>
          <cell r="F243" t="str">
            <v>m³</v>
          </cell>
        </row>
        <row r="244">
          <cell r="B244" t="str">
            <v>3.1.73</v>
          </cell>
          <cell r="D244" t="str">
            <v>23.08.03.01</v>
          </cell>
          <cell r="E244" t="str">
            <v xml:space="preserve">Camada Rolante -CBUQ Graduação - "C" s/DOP </v>
          </cell>
          <cell r="F244" t="str">
            <v>m³</v>
          </cell>
        </row>
        <row r="245">
          <cell r="B245" t="str">
            <v>3.1.74</v>
          </cell>
          <cell r="D245" t="str">
            <v>23.08.03.03</v>
          </cell>
          <cell r="E245" t="str">
            <v xml:space="preserve">Camada Rolante -CBUQ Graduação - "C" c/DOP </v>
          </cell>
          <cell r="F245" t="str">
            <v>m³</v>
          </cell>
        </row>
        <row r="246">
          <cell r="B246" t="str">
            <v>3.1.75</v>
          </cell>
          <cell r="D246" t="str">
            <v>23.08.06</v>
          </cell>
          <cell r="E246" t="str">
            <v>Conc. asfaltico modificado / 15% em peso de Borracha ( CONTINUO)</v>
          </cell>
          <cell r="F246" t="str">
            <v>m³</v>
          </cell>
        </row>
        <row r="247">
          <cell r="B247" t="str">
            <v>3.1.76</v>
          </cell>
          <cell r="D247" t="str">
            <v>23.09.01</v>
          </cell>
          <cell r="E247" t="str">
            <v>Capa selante tipo 2</v>
          </cell>
          <cell r="F247" t="str">
            <v>m²</v>
          </cell>
        </row>
        <row r="248">
          <cell r="B248" t="str">
            <v>3.1.77</v>
          </cell>
          <cell r="D248" t="str">
            <v>23.09.02</v>
          </cell>
          <cell r="E248" t="str">
            <v xml:space="preserve">Capa selante tipo 3 </v>
          </cell>
          <cell r="F248" t="str">
            <v>m²</v>
          </cell>
        </row>
        <row r="249">
          <cell r="B249" t="str">
            <v>3.1.78</v>
          </cell>
          <cell r="D249" t="str">
            <v>23.10.01</v>
          </cell>
          <cell r="E249" t="str">
            <v xml:space="preserve">Fresagem de pav., indep. espessura </v>
          </cell>
          <cell r="F249" t="str">
            <v>m³</v>
          </cell>
        </row>
        <row r="250">
          <cell r="B250" t="str">
            <v>3.1.79</v>
          </cell>
          <cell r="D250" t="str">
            <v>23.11.01</v>
          </cell>
          <cell r="E250" t="str">
            <v>Pavimento de conc. pobre rolado</v>
          </cell>
          <cell r="F250" t="str">
            <v>m³</v>
          </cell>
        </row>
        <row r="251">
          <cell r="B251" t="str">
            <v>3.1.80</v>
          </cell>
          <cell r="D251" t="str">
            <v>23.11.03</v>
          </cell>
          <cell r="E251" t="str">
            <v xml:space="preserve">Pavimento de conc. Mecanico </v>
          </cell>
          <cell r="F251" t="str">
            <v>m³</v>
          </cell>
        </row>
        <row r="252">
          <cell r="B252" t="str">
            <v>3.1.81</v>
          </cell>
          <cell r="D252" t="str">
            <v>23.12.01</v>
          </cell>
          <cell r="E252" t="str">
            <v xml:space="preserve">Pavimento conc intertr. 6 cm </v>
          </cell>
          <cell r="F252" t="str">
            <v>m²</v>
          </cell>
        </row>
        <row r="253">
          <cell r="B253" t="str">
            <v>3.1.82</v>
          </cell>
          <cell r="D253" t="str">
            <v>23.12.02</v>
          </cell>
          <cell r="E253" t="str">
            <v xml:space="preserve">Pavimento conc intertr. 8 cm </v>
          </cell>
          <cell r="F253" t="str">
            <v>m²</v>
          </cell>
        </row>
        <row r="254">
          <cell r="B254" t="str">
            <v>3.1.83</v>
          </cell>
          <cell r="D254" t="str">
            <v>23.12.03</v>
          </cell>
          <cell r="E254" t="str">
            <v>Pavimento conc intertr. 10 cm</v>
          </cell>
          <cell r="F254" t="str">
            <v>m²</v>
          </cell>
        </row>
        <row r="256">
          <cell r="B256" t="str">
            <v>Cód. Colinas</v>
          </cell>
          <cell r="D256" t="str">
            <v>Código</v>
          </cell>
          <cell r="E256" t="str">
            <v>Serviços</v>
          </cell>
          <cell r="F256" t="str">
            <v>Unid.</v>
          </cell>
        </row>
        <row r="259">
          <cell r="D259" t="str">
            <v>FASE 24 - OBRAS DE ARTE CORRENTE E DRENAGEM</v>
          </cell>
        </row>
        <row r="260">
          <cell r="B260" t="str">
            <v>4.1.1</v>
          </cell>
          <cell r="D260" t="str">
            <v>24.01.01</v>
          </cell>
          <cell r="E260" t="str">
            <v xml:space="preserve">Aterro de acesso </v>
          </cell>
          <cell r="F260" t="str">
            <v>m³</v>
          </cell>
        </row>
        <row r="261">
          <cell r="B261" t="str">
            <v>4.1.2</v>
          </cell>
          <cell r="D261" t="str">
            <v>24.02.01</v>
          </cell>
          <cell r="E261" t="str">
            <v xml:space="preserve">Escavação manual para obras sem explosivos </v>
          </cell>
          <cell r="F261" t="str">
            <v>m³</v>
          </cell>
        </row>
        <row r="262">
          <cell r="B262" t="str">
            <v>4.1.3</v>
          </cell>
          <cell r="D262" t="str">
            <v>24.02.02</v>
          </cell>
          <cell r="E262" t="str">
            <v xml:space="preserve">Escavação mecânica para obras sem explosivos </v>
          </cell>
          <cell r="F262" t="str">
            <v>m³</v>
          </cell>
        </row>
        <row r="263">
          <cell r="B263" t="str">
            <v>4.1.4</v>
          </cell>
          <cell r="D263" t="str">
            <v>24.02.03</v>
          </cell>
          <cell r="E263" t="str">
            <v xml:space="preserve">Escavação mecânica para obras com explosivo </v>
          </cell>
          <cell r="F263" t="str">
            <v>m³</v>
          </cell>
        </row>
        <row r="264">
          <cell r="B264" t="str">
            <v>4.1.5</v>
          </cell>
          <cell r="D264" t="str">
            <v>24.02.04</v>
          </cell>
          <cell r="E264" t="str">
            <v xml:space="preserve">Escavação corta-rio sem explosivo </v>
          </cell>
          <cell r="F264" t="str">
            <v>m³</v>
          </cell>
        </row>
        <row r="265">
          <cell r="B265" t="str">
            <v>4.1.6</v>
          </cell>
          <cell r="D265" t="str">
            <v>24.02.05</v>
          </cell>
          <cell r="E265" t="str">
            <v xml:space="preserve">Escavação corta-rio com explosivo </v>
          </cell>
          <cell r="F265" t="str">
            <v>m³</v>
          </cell>
        </row>
        <row r="266">
          <cell r="B266" t="str">
            <v>4.1.7</v>
          </cell>
          <cell r="D266" t="str">
            <v>24.02.08</v>
          </cell>
          <cell r="E266" t="str">
            <v xml:space="preserve">Escavação fund., bueiro ou dreno sem expl. até 2 m </v>
          </cell>
          <cell r="F266" t="str">
            <v>m³</v>
          </cell>
        </row>
        <row r="267">
          <cell r="B267" t="str">
            <v>4.1.8</v>
          </cell>
          <cell r="D267" t="str">
            <v xml:space="preserve">24.02.09 </v>
          </cell>
          <cell r="E267" t="str">
            <v xml:space="preserve">Acresc. p/Escav. 1,5 m profundidade, além 2m </v>
          </cell>
          <cell r="F267" t="str">
            <v>m³</v>
          </cell>
        </row>
        <row r="268">
          <cell r="B268" t="str">
            <v>4.1.9</v>
          </cell>
          <cell r="D268" t="str">
            <v>24.02.10</v>
          </cell>
          <cell r="E268" t="str">
            <v xml:space="preserve">Escavação fund., bueiro ou dreno c/expl. até 2 m </v>
          </cell>
          <cell r="F268" t="str">
            <v>m³</v>
          </cell>
        </row>
        <row r="269">
          <cell r="B269" t="str">
            <v>4.1.10</v>
          </cell>
          <cell r="D269" t="str">
            <v>24.02.11</v>
          </cell>
          <cell r="E269" t="str">
            <v xml:space="preserve">Acresc.esc. ensec.explos.c/ 1,5m prof. além 2m </v>
          </cell>
          <cell r="F269" t="str">
            <v>m³</v>
          </cell>
        </row>
        <row r="270">
          <cell r="B270" t="str">
            <v>4.1.11</v>
          </cell>
          <cell r="D270" t="str">
            <v>24.02.12</v>
          </cell>
          <cell r="E270" t="str">
            <v xml:space="preserve">Escavação fund. dentro ensec. sem expl. até 3m </v>
          </cell>
          <cell r="F270" t="str">
            <v>m³</v>
          </cell>
        </row>
        <row r="271">
          <cell r="B271" t="str">
            <v>4.1.12</v>
          </cell>
          <cell r="D271" t="str">
            <v>24.02.13</v>
          </cell>
          <cell r="E271" t="str">
            <v xml:space="preserve">Acresc. p/escav. ensec. p/cada 1m prof. além 3m </v>
          </cell>
          <cell r="F271" t="str">
            <v>m³</v>
          </cell>
        </row>
        <row r="272">
          <cell r="B272" t="str">
            <v>4.1.13</v>
          </cell>
          <cell r="D272" t="str">
            <v>24.02.14</v>
          </cell>
          <cell r="E272" t="str">
            <v xml:space="preserve">Escavação fund. dentro ensec. com expl. até 3 m </v>
          </cell>
          <cell r="F272" t="str">
            <v>m³</v>
          </cell>
        </row>
        <row r="273">
          <cell r="B273" t="str">
            <v>4.1.14</v>
          </cell>
          <cell r="D273" t="str">
            <v>24.02.15</v>
          </cell>
          <cell r="E273" t="str">
            <v>Acresc. p/escav. ensec.c/explos.c/ 1,5m além 3m</v>
          </cell>
          <cell r="F273" t="str">
            <v>m³</v>
          </cell>
        </row>
        <row r="274">
          <cell r="B274" t="str">
            <v>4.1.15</v>
          </cell>
          <cell r="D274" t="str">
            <v>24.03.01</v>
          </cell>
          <cell r="E274" t="str">
            <v xml:space="preserve">Parede ensecadeira com prancha - esp. 0,05m </v>
          </cell>
          <cell r="F274" t="str">
            <v>m²</v>
          </cell>
        </row>
        <row r="275">
          <cell r="B275" t="str">
            <v>4.1.16</v>
          </cell>
          <cell r="D275" t="str">
            <v>24.03.02</v>
          </cell>
          <cell r="E275" t="str">
            <v>Parede ensecadeira com prancha - esp. 0,075m</v>
          </cell>
          <cell r="F275" t="str">
            <v>m²</v>
          </cell>
        </row>
        <row r="276">
          <cell r="B276" t="str">
            <v>4.1.17</v>
          </cell>
          <cell r="D276" t="str">
            <v>24.03.04</v>
          </cell>
          <cell r="E276" t="str">
            <v xml:space="preserve">Argila ench. ensecadeira, incl. apiloamento </v>
          </cell>
          <cell r="F276" t="str">
            <v>m³</v>
          </cell>
        </row>
        <row r="277">
          <cell r="B277" t="str">
            <v>4.1.18</v>
          </cell>
          <cell r="D277" t="str">
            <v>24.03.05</v>
          </cell>
          <cell r="E277" t="str">
            <v xml:space="preserve">Esgotamento continuo água </v>
          </cell>
          <cell r="F277" t="str">
            <v>m³</v>
          </cell>
        </row>
        <row r="278">
          <cell r="B278" t="str">
            <v>4.1.19</v>
          </cell>
          <cell r="D278" t="str">
            <v>24.03.06</v>
          </cell>
          <cell r="E278" t="str">
            <v>Escoramento de valas/cavas p/ fund. contínuo</v>
          </cell>
          <cell r="F278" t="str">
            <v>m²</v>
          </cell>
        </row>
        <row r="279">
          <cell r="B279" t="str">
            <v>4.1.20</v>
          </cell>
          <cell r="D279" t="str">
            <v>24.03.07</v>
          </cell>
          <cell r="E279" t="str">
            <v xml:space="preserve">Escoramento de valas/cavas para fund. descont. </v>
          </cell>
          <cell r="F279" t="str">
            <v>m²</v>
          </cell>
        </row>
        <row r="280">
          <cell r="B280" t="str">
            <v>4.1.21</v>
          </cell>
          <cell r="D280" t="str">
            <v>24.03.08</v>
          </cell>
          <cell r="E280" t="str">
            <v>Escoramento para formas</v>
          </cell>
          <cell r="F280" t="str">
            <v>m²</v>
          </cell>
        </row>
        <row r="281">
          <cell r="B281" t="str">
            <v>4.1.22</v>
          </cell>
          <cell r="D281" t="str">
            <v>24.04.01</v>
          </cell>
          <cell r="E281" t="str">
            <v xml:space="preserve">Cimbramento de passagem secundária e galeria ret. </v>
          </cell>
          <cell r="F281" t="str">
            <v>m³</v>
          </cell>
        </row>
        <row r="282">
          <cell r="B282" t="str">
            <v>4.1.23</v>
          </cell>
          <cell r="D282" t="str">
            <v>24.04.02</v>
          </cell>
          <cell r="E282" t="str">
            <v>Cimbramento de galeria em abóboda</v>
          </cell>
          <cell r="F282" t="str">
            <v>m³</v>
          </cell>
        </row>
        <row r="283">
          <cell r="B283" t="str">
            <v>4.1.24</v>
          </cell>
          <cell r="D283" t="str">
            <v>24.04.03</v>
          </cell>
          <cell r="E283" t="str">
            <v>Andaime de madeira</v>
          </cell>
          <cell r="F283" t="str">
            <v>m³</v>
          </cell>
        </row>
        <row r="284">
          <cell r="B284" t="str">
            <v>4.1.25</v>
          </cell>
          <cell r="D284" t="str">
            <v>24.04.04</v>
          </cell>
          <cell r="E284" t="str">
            <v xml:space="preserve">Andaime tubular </v>
          </cell>
          <cell r="F284" t="str">
            <v>m³</v>
          </cell>
        </row>
        <row r="285">
          <cell r="B285" t="str">
            <v>4.1.26</v>
          </cell>
          <cell r="D285" t="str">
            <v>24.05.01</v>
          </cell>
          <cell r="E285" t="str">
            <v xml:space="preserve">Forma plana para concreto comum </v>
          </cell>
          <cell r="F285" t="str">
            <v>m²</v>
          </cell>
        </row>
        <row r="286">
          <cell r="B286" t="str">
            <v>4.1.27</v>
          </cell>
          <cell r="D286" t="str">
            <v>24.05.02</v>
          </cell>
          <cell r="E286" t="str">
            <v xml:space="preserve">Forma plana para concreto aparente </v>
          </cell>
          <cell r="F286" t="str">
            <v>m²</v>
          </cell>
        </row>
        <row r="287">
          <cell r="B287" t="str">
            <v>4.1.28</v>
          </cell>
          <cell r="D287" t="str">
            <v>24.06.01</v>
          </cell>
          <cell r="E287" t="str">
            <v xml:space="preserve">Aço CA-25 </v>
          </cell>
          <cell r="F287" t="str">
            <v>kg</v>
          </cell>
        </row>
        <row r="288">
          <cell r="B288" t="str">
            <v>4.1.29</v>
          </cell>
          <cell r="D288" t="str">
            <v>24.06.02</v>
          </cell>
          <cell r="E288" t="str">
            <v xml:space="preserve">Aço CA-50 </v>
          </cell>
          <cell r="F288" t="str">
            <v>kg</v>
          </cell>
        </row>
        <row r="289">
          <cell r="B289" t="str">
            <v>4.1.30</v>
          </cell>
          <cell r="D289" t="str">
            <v xml:space="preserve">24.06.03 </v>
          </cell>
          <cell r="E289" t="str">
            <v xml:space="preserve">Aço CA-60 </v>
          </cell>
          <cell r="F289" t="str">
            <v>kg</v>
          </cell>
        </row>
        <row r="290">
          <cell r="B290" t="str">
            <v>4.1.31</v>
          </cell>
          <cell r="D290" t="str">
            <v>24.06.04</v>
          </cell>
          <cell r="E290" t="str">
            <v xml:space="preserve">Tela metálica </v>
          </cell>
          <cell r="F290" t="str">
            <v>m³</v>
          </cell>
        </row>
        <row r="291">
          <cell r="B291" t="str">
            <v>4.1.32</v>
          </cell>
          <cell r="D291" t="str">
            <v>24.07.01</v>
          </cell>
          <cell r="E291" t="str">
            <v xml:space="preserve">Concreto Fck 10 Mpa </v>
          </cell>
          <cell r="F291" t="str">
            <v>m³</v>
          </cell>
        </row>
        <row r="292">
          <cell r="B292" t="str">
            <v>4.1.33</v>
          </cell>
          <cell r="D292" t="str">
            <v>24.07.02</v>
          </cell>
          <cell r="E292" t="str">
            <v xml:space="preserve">Concreto Fck 15 MPa </v>
          </cell>
          <cell r="F292" t="str">
            <v>m³</v>
          </cell>
        </row>
        <row r="293">
          <cell r="B293" t="str">
            <v>4.1.34</v>
          </cell>
          <cell r="D293" t="str">
            <v>24.07.03</v>
          </cell>
          <cell r="E293" t="str">
            <v xml:space="preserve">Concreto Fck 18 MPa </v>
          </cell>
          <cell r="F293" t="str">
            <v>m³</v>
          </cell>
        </row>
        <row r="294">
          <cell r="B294" t="str">
            <v>4.1.35</v>
          </cell>
          <cell r="D294" t="str">
            <v>24.07.04</v>
          </cell>
          <cell r="E294" t="str">
            <v>Concreto Fck 20 MPa</v>
          </cell>
          <cell r="F294" t="str">
            <v>m³</v>
          </cell>
        </row>
        <row r="295">
          <cell r="B295" t="str">
            <v>4.1.36</v>
          </cell>
          <cell r="D295" t="str">
            <v>24.07.05</v>
          </cell>
          <cell r="E295" t="str">
            <v xml:space="preserve">Concreto Fck 25 Mpa </v>
          </cell>
          <cell r="F295" t="str">
            <v>m³</v>
          </cell>
        </row>
        <row r="296">
          <cell r="B296" t="str">
            <v>4.1.37</v>
          </cell>
          <cell r="D296" t="str">
            <v>24.07.07</v>
          </cell>
          <cell r="E296" t="str">
            <v xml:space="preserve">Concreto Fck 30 MPa </v>
          </cell>
          <cell r="F296" t="str">
            <v>m³</v>
          </cell>
        </row>
        <row r="297">
          <cell r="B297" t="str">
            <v>4.1.38</v>
          </cell>
          <cell r="D297" t="str">
            <v>24.07.08</v>
          </cell>
          <cell r="E297" t="str">
            <v xml:space="preserve">Concreto Ciclópico </v>
          </cell>
          <cell r="F297" t="str">
            <v>m³</v>
          </cell>
        </row>
        <row r="298">
          <cell r="B298" t="str">
            <v>4.1.39</v>
          </cell>
          <cell r="D298" t="str">
            <v>24.07.09</v>
          </cell>
          <cell r="E298" t="str">
            <v>Bombeamento p/ concreto qualquer resistência</v>
          </cell>
          <cell r="F298" t="str">
            <v>m³</v>
          </cell>
        </row>
        <row r="299">
          <cell r="B299" t="str">
            <v>4.1.40</v>
          </cell>
          <cell r="D299" t="str">
            <v>24.07.10</v>
          </cell>
          <cell r="E299" t="str">
            <v xml:space="preserve">Concreto Fck 12 Mpa </v>
          </cell>
          <cell r="F299" t="str">
            <v>m³</v>
          </cell>
        </row>
        <row r="300">
          <cell r="B300" t="str">
            <v>4.1.41</v>
          </cell>
          <cell r="D300" t="str">
            <v>24.07.11</v>
          </cell>
          <cell r="E300" t="str">
            <v xml:space="preserve">Concreto Fck 16 MPa </v>
          </cell>
          <cell r="F300" t="str">
            <v>m³</v>
          </cell>
        </row>
        <row r="301">
          <cell r="B301" t="str">
            <v>4.1.42</v>
          </cell>
          <cell r="D301" t="str">
            <v>24.07.12</v>
          </cell>
          <cell r="E301" t="str">
            <v>Concreto Fck 35 MPa</v>
          </cell>
          <cell r="F301" t="str">
            <v>m³</v>
          </cell>
        </row>
        <row r="302">
          <cell r="B302" t="str">
            <v>4.1.43</v>
          </cell>
          <cell r="D302" t="str">
            <v>24.07.13</v>
          </cell>
          <cell r="E302" t="str">
            <v xml:space="preserve">Concreto Fck 40 MPa </v>
          </cell>
          <cell r="F302" t="str">
            <v>m³</v>
          </cell>
        </row>
        <row r="303">
          <cell r="B303" t="str">
            <v>4.1.44</v>
          </cell>
          <cell r="D303" t="str">
            <v>24.08.01</v>
          </cell>
          <cell r="E303" t="str">
            <v>Junta elástica em PVC tipo O-12</v>
          </cell>
          <cell r="F303" t="str">
            <v>m</v>
          </cell>
        </row>
        <row r="304">
          <cell r="B304" t="str">
            <v>4.1.45</v>
          </cell>
          <cell r="D304" t="str">
            <v>24.08.02</v>
          </cell>
          <cell r="E304" t="str">
            <v xml:space="preserve">Junta elástica em PVC tipo O-22 </v>
          </cell>
          <cell r="F304" t="str">
            <v>m</v>
          </cell>
        </row>
        <row r="305">
          <cell r="B305" t="str">
            <v>4.1.46</v>
          </cell>
          <cell r="D305" t="str">
            <v>24.09.01</v>
          </cell>
          <cell r="E305" t="str">
            <v xml:space="preserve">Enrocamento pedra arrumada </v>
          </cell>
          <cell r="F305" t="str">
            <v>m³</v>
          </cell>
        </row>
        <row r="306">
          <cell r="B306" t="str">
            <v>4.1.47</v>
          </cell>
          <cell r="D306" t="str">
            <v>24.09.02</v>
          </cell>
          <cell r="E306" t="str">
            <v xml:space="preserve">Enrocamento pedra arrumada e rejuntada </v>
          </cell>
          <cell r="F306" t="str">
            <v>m³</v>
          </cell>
        </row>
        <row r="307">
          <cell r="B307" t="str">
            <v>4.1.48</v>
          </cell>
          <cell r="D307" t="str">
            <v>24.09.03</v>
          </cell>
          <cell r="E307" t="str">
            <v xml:space="preserve">Enrrocamento pedra jogada </v>
          </cell>
          <cell r="F307" t="str">
            <v>m³</v>
          </cell>
        </row>
        <row r="308">
          <cell r="B308" t="str">
            <v>4.1.49</v>
          </cell>
          <cell r="D308" t="str">
            <v>24.09.04</v>
          </cell>
          <cell r="E308" t="str">
            <v>Gabião tipo caixa 50cm - tela galv.</v>
          </cell>
          <cell r="F308" t="str">
            <v>m³</v>
          </cell>
        </row>
        <row r="309">
          <cell r="B309" t="str">
            <v>4.1.50</v>
          </cell>
        </row>
        <row r="310">
          <cell r="B310" t="str">
            <v>4.1.51</v>
          </cell>
        </row>
        <row r="311">
          <cell r="B311" t="str">
            <v>4.1.52</v>
          </cell>
          <cell r="D311" t="str">
            <v>24.09.05.01</v>
          </cell>
          <cell r="E311" t="str">
            <v xml:space="preserve">Gabião tipo colchão espessura 17cm - tela galv. </v>
          </cell>
          <cell r="F311" t="str">
            <v>m²</v>
          </cell>
        </row>
        <row r="312">
          <cell r="B312" t="str">
            <v>4.1.53</v>
          </cell>
          <cell r="D312" t="str">
            <v>24.09.06.01</v>
          </cell>
          <cell r="E312" t="str">
            <v xml:space="preserve">Gabião tipo colchão espessura 23cm - tela galv. </v>
          </cell>
          <cell r="F312" t="str">
            <v>m²</v>
          </cell>
        </row>
        <row r="313">
          <cell r="B313" t="str">
            <v>4.1.54</v>
          </cell>
          <cell r="D313" t="str">
            <v>24.09.07.01</v>
          </cell>
          <cell r="E313" t="str">
            <v>Gabião tipo colchão espessura 30cm - tela galv.</v>
          </cell>
          <cell r="F313" t="str">
            <v>m²</v>
          </cell>
        </row>
        <row r="314">
          <cell r="B314" t="str">
            <v>4.1.55</v>
          </cell>
          <cell r="D314" t="str">
            <v>24.09.08.01</v>
          </cell>
          <cell r="E314" t="str">
            <v>Gabião tipo colchão espessura 17cm - tela pvc</v>
          </cell>
          <cell r="F314" t="str">
            <v>m²</v>
          </cell>
        </row>
        <row r="315">
          <cell r="B315" t="str">
            <v>4.1.56</v>
          </cell>
          <cell r="D315" t="str">
            <v>24.09.09.01</v>
          </cell>
          <cell r="E315" t="str">
            <v>Gabião tipo colchão espessura 23cm - tela pvc</v>
          </cell>
          <cell r="F315" t="str">
            <v>m²</v>
          </cell>
        </row>
        <row r="316">
          <cell r="B316" t="str">
            <v>4.1.57</v>
          </cell>
          <cell r="D316" t="str">
            <v>24.09.10.01</v>
          </cell>
          <cell r="E316" t="str">
            <v>Gabião tipo colchão espessura 30cm - tela pvc</v>
          </cell>
          <cell r="F316" t="str">
            <v>m²</v>
          </cell>
        </row>
        <row r="317">
          <cell r="B317" t="str">
            <v>4.1.58</v>
          </cell>
          <cell r="D317" t="str">
            <v>24.09.11</v>
          </cell>
          <cell r="E317" t="str">
            <v xml:space="preserve">Gabião tipo saco - tela galv. </v>
          </cell>
          <cell r="F317" t="str">
            <v>m³</v>
          </cell>
        </row>
        <row r="318">
          <cell r="B318" t="str">
            <v>4.1.59</v>
          </cell>
          <cell r="D318" t="str">
            <v>24.09.12</v>
          </cell>
          <cell r="E318" t="str">
            <v>Gabião tipo saco - tela galv. revestido de PVC</v>
          </cell>
          <cell r="F318" t="str">
            <v>m³</v>
          </cell>
        </row>
        <row r="319">
          <cell r="B319" t="str">
            <v>4.1.60</v>
          </cell>
          <cell r="D319" t="str">
            <v>24.09.13</v>
          </cell>
          <cell r="E319" t="str">
            <v>Camada filtrante pedra britada</v>
          </cell>
          <cell r="F319" t="str">
            <v>m³</v>
          </cell>
        </row>
        <row r="320">
          <cell r="B320" t="str">
            <v>4.1.61</v>
          </cell>
          <cell r="D320" t="str">
            <v>24.10.02</v>
          </cell>
          <cell r="E320" t="str">
            <v xml:space="preserve">Calçamento concreto Fck 15 MPa </v>
          </cell>
          <cell r="F320" t="str">
            <v>m³</v>
          </cell>
        </row>
        <row r="321">
          <cell r="B321" t="str">
            <v>4.1.62</v>
          </cell>
          <cell r="D321" t="str">
            <v>24.10.03</v>
          </cell>
          <cell r="E321" t="str">
            <v>Calçamento concreto Fck 10 MPa</v>
          </cell>
          <cell r="F321" t="str">
            <v>m³</v>
          </cell>
        </row>
        <row r="322">
          <cell r="B322" t="str">
            <v>4.1.63</v>
          </cell>
          <cell r="D322" t="str">
            <v>24.11.01</v>
          </cell>
          <cell r="E322" t="str">
            <v xml:space="preserve">Alvenaria tijolo </v>
          </cell>
          <cell r="F322" t="str">
            <v>m³</v>
          </cell>
        </row>
        <row r="323">
          <cell r="B323" t="str">
            <v>4.1.64</v>
          </cell>
          <cell r="D323" t="str">
            <v>24.11.02</v>
          </cell>
          <cell r="E323" t="str">
            <v>Alvenaria de pedra seca</v>
          </cell>
          <cell r="F323" t="str">
            <v>m³</v>
          </cell>
        </row>
        <row r="324">
          <cell r="B324" t="str">
            <v>4.1.65</v>
          </cell>
          <cell r="D324" t="str">
            <v>24.11.04</v>
          </cell>
          <cell r="E324" t="str">
            <v>Alvenaria de pedra argamassada</v>
          </cell>
          <cell r="F324" t="str">
            <v>m³</v>
          </cell>
        </row>
        <row r="325">
          <cell r="B325" t="str">
            <v>4.1.66</v>
          </cell>
          <cell r="D325" t="str">
            <v>24.11.05</v>
          </cell>
          <cell r="E325" t="str">
            <v>Alvenaria de bloco de concreto</v>
          </cell>
          <cell r="F325" t="str">
            <v>m³</v>
          </cell>
        </row>
        <row r="326">
          <cell r="B326" t="str">
            <v>4.1.67</v>
          </cell>
          <cell r="D326" t="str">
            <v>24.11.07</v>
          </cell>
          <cell r="E326" t="str">
            <v>Argamassa de cimento e areia traço 1:3 esp 2cm</v>
          </cell>
          <cell r="F326" t="str">
            <v>m²</v>
          </cell>
        </row>
        <row r="327">
          <cell r="B327" t="str">
            <v>4.1.68</v>
          </cell>
          <cell r="D327" t="str">
            <v>24.12.01.01</v>
          </cell>
          <cell r="E327" t="str">
            <v xml:space="preserve">Enchimento de vala com pedra britada 1 e 2 </v>
          </cell>
          <cell r="F327" t="str">
            <v>m³</v>
          </cell>
        </row>
        <row r="328">
          <cell r="B328" t="str">
            <v>4.1.69</v>
          </cell>
          <cell r="D328" t="str">
            <v>24.12.01.02</v>
          </cell>
          <cell r="E328" t="str">
            <v xml:space="preserve">Enchimento de vala com pedra britada 3 e 4 </v>
          </cell>
          <cell r="F328" t="str">
            <v>m³</v>
          </cell>
        </row>
        <row r="329">
          <cell r="B329" t="str">
            <v>4.1.70</v>
          </cell>
          <cell r="D329" t="str">
            <v>24.12.02</v>
          </cell>
          <cell r="E329" t="str">
            <v>Enchimento de vala com areia</v>
          </cell>
          <cell r="F329" t="str">
            <v>m³</v>
          </cell>
        </row>
        <row r="330">
          <cell r="B330" t="str">
            <v>4.1.71</v>
          </cell>
          <cell r="D330" t="str">
            <v>24.12.03</v>
          </cell>
          <cell r="E330" t="str">
            <v>Enchimento de vala com pedra marroada</v>
          </cell>
          <cell r="F330" t="str">
            <v>m³</v>
          </cell>
        </row>
        <row r="331">
          <cell r="B331" t="str">
            <v>4.1.72</v>
          </cell>
          <cell r="D331" t="str">
            <v>24.12.05</v>
          </cell>
          <cell r="E331" t="str">
            <v>Enchimento base tubo com pedra britada</v>
          </cell>
          <cell r="F331" t="str">
            <v>m³</v>
          </cell>
        </row>
        <row r="332">
          <cell r="B332" t="str">
            <v>4.1.73</v>
          </cell>
          <cell r="D332" t="str">
            <v xml:space="preserve">24.12.06 </v>
          </cell>
          <cell r="E332" t="str">
            <v xml:space="preserve">Enchimento base tubo com pedregulho de cava </v>
          </cell>
          <cell r="F332" t="str">
            <v>m³</v>
          </cell>
        </row>
        <row r="333">
          <cell r="B333" t="str">
            <v>4.1.74</v>
          </cell>
          <cell r="D333" t="str">
            <v>24.12.08</v>
          </cell>
          <cell r="E333" t="str">
            <v>Compactação manual com reaterro solo local</v>
          </cell>
          <cell r="F333" t="str">
            <v>m³</v>
          </cell>
        </row>
        <row r="334">
          <cell r="B334" t="str">
            <v>4.1.75</v>
          </cell>
          <cell r="D334" t="str">
            <v>24.13.01</v>
          </cell>
          <cell r="E334" t="str">
            <v>Val. 0,50m² 1ª categoria</v>
          </cell>
          <cell r="F334" t="str">
            <v>m³</v>
          </cell>
        </row>
        <row r="335">
          <cell r="B335" t="str">
            <v>4.1.76</v>
          </cell>
          <cell r="D335" t="str">
            <v>24.13.02</v>
          </cell>
          <cell r="E335" t="str">
            <v xml:space="preserve">Val. 0,50m² 2ª categoria </v>
          </cell>
          <cell r="F335" t="str">
            <v>m³</v>
          </cell>
        </row>
        <row r="336">
          <cell r="B336" t="str">
            <v>4.1.77</v>
          </cell>
          <cell r="D336" t="str">
            <v>24.13.03</v>
          </cell>
          <cell r="E336" t="str">
            <v>Val. 0,50m² 3ª categoria</v>
          </cell>
          <cell r="F336" t="str">
            <v>m³</v>
          </cell>
        </row>
        <row r="337">
          <cell r="B337" t="str">
            <v>4.1.78</v>
          </cell>
          <cell r="D337" t="str">
            <v>24.13.04</v>
          </cell>
          <cell r="E337" t="str">
            <v>Val. seção transversal maior 0,50m² 1ª cat.</v>
          </cell>
          <cell r="F337" t="str">
            <v>m³</v>
          </cell>
        </row>
        <row r="338">
          <cell r="B338" t="str">
            <v>4.1.79</v>
          </cell>
          <cell r="D338" t="str">
            <v>24.13.05</v>
          </cell>
          <cell r="E338" t="str">
            <v xml:space="preserve">Val. seção transversal maior 0,50m² 2ª cat. </v>
          </cell>
          <cell r="F338" t="str">
            <v>m³</v>
          </cell>
        </row>
        <row r="339">
          <cell r="B339" t="str">
            <v>4.1.80</v>
          </cell>
          <cell r="D339" t="str">
            <v>24.13.06</v>
          </cell>
          <cell r="E339" t="str">
            <v>Val. seção transversal maior 0,50m² 3ª cat.</v>
          </cell>
          <cell r="F339" t="str">
            <v>m³</v>
          </cell>
        </row>
        <row r="340">
          <cell r="B340" t="str">
            <v>4.1.81</v>
          </cell>
          <cell r="D340" t="str">
            <v>24.13.07</v>
          </cell>
          <cell r="E340" t="str">
            <v>Val. 0,50m² 3ª categoria ar comprimido</v>
          </cell>
          <cell r="F340" t="str">
            <v>m³</v>
          </cell>
        </row>
        <row r="341">
          <cell r="B341" t="str">
            <v>4.1.82</v>
          </cell>
          <cell r="D341" t="str">
            <v>24.14.01</v>
          </cell>
          <cell r="E341" t="str">
            <v>Manta geotêxtil não tecido</v>
          </cell>
          <cell r="F341" t="str">
            <v>kg</v>
          </cell>
        </row>
        <row r="342">
          <cell r="B342" t="str">
            <v>4.1.83</v>
          </cell>
          <cell r="D342" t="str">
            <v>24.14.01.01</v>
          </cell>
          <cell r="F342" t="str">
            <v>m²</v>
          </cell>
        </row>
        <row r="343">
          <cell r="B343" t="str">
            <v>4.1.84</v>
          </cell>
          <cell r="D343" t="str">
            <v>24.14.01.02</v>
          </cell>
          <cell r="F343" t="str">
            <v>m²</v>
          </cell>
        </row>
        <row r="344">
          <cell r="B344" t="str">
            <v>4.1.85</v>
          </cell>
          <cell r="D344" t="str">
            <v>24.14.01.03</v>
          </cell>
          <cell r="F344" t="str">
            <v>m²</v>
          </cell>
        </row>
        <row r="345">
          <cell r="B345" t="str">
            <v>4.1.86</v>
          </cell>
          <cell r="D345" t="str">
            <v>24.14.01.04</v>
          </cell>
          <cell r="F345" t="str">
            <v>m²</v>
          </cell>
        </row>
        <row r="346">
          <cell r="B346" t="str">
            <v>4.1.87</v>
          </cell>
          <cell r="D346" t="str">
            <v>24.14.01.05</v>
          </cell>
          <cell r="F346" t="str">
            <v>m²</v>
          </cell>
        </row>
        <row r="347">
          <cell r="B347" t="str">
            <v>4.1.88</v>
          </cell>
          <cell r="D347" t="str">
            <v>24.14.01.06</v>
          </cell>
          <cell r="F347" t="str">
            <v>m²</v>
          </cell>
        </row>
        <row r="348">
          <cell r="B348" t="str">
            <v>4.1.89</v>
          </cell>
          <cell r="D348" t="str">
            <v>24.14.02</v>
          </cell>
          <cell r="E348" t="str">
            <v>Manta geotêxtil tecido</v>
          </cell>
          <cell r="F348" t="str">
            <v>kg</v>
          </cell>
        </row>
        <row r="349">
          <cell r="B349" t="str">
            <v>4.1.90</v>
          </cell>
          <cell r="D349" t="str">
            <v>24.15.01</v>
          </cell>
          <cell r="E349" t="str">
            <v>Tubo dreno concreto 15 cm</v>
          </cell>
          <cell r="F349" t="str">
            <v>m</v>
          </cell>
        </row>
        <row r="350">
          <cell r="B350" t="str">
            <v>4.1.91</v>
          </cell>
          <cell r="D350" t="str">
            <v>24.15.02</v>
          </cell>
          <cell r="E350" t="str">
            <v>Tubo dreno concreto 20 cm</v>
          </cell>
          <cell r="F350" t="str">
            <v>m</v>
          </cell>
        </row>
        <row r="351">
          <cell r="B351" t="str">
            <v>4.1.92</v>
          </cell>
          <cell r="D351" t="str">
            <v>24.15.03</v>
          </cell>
          <cell r="E351" t="str">
            <v>Tubo dreno barro 15 cm</v>
          </cell>
          <cell r="F351" t="str">
            <v>m</v>
          </cell>
        </row>
        <row r="352">
          <cell r="B352" t="str">
            <v>4.1.93</v>
          </cell>
          <cell r="D352" t="str">
            <v>24.15.04</v>
          </cell>
          <cell r="E352" t="str">
            <v>Tubo dreno barro 20 cm</v>
          </cell>
          <cell r="F352" t="str">
            <v>m</v>
          </cell>
        </row>
        <row r="353">
          <cell r="B353" t="str">
            <v>4.1.94</v>
          </cell>
          <cell r="D353" t="str">
            <v>24.15.05</v>
          </cell>
          <cell r="E353" t="str">
            <v>Tubo de pvc perfurado ou não D=0,050m</v>
          </cell>
          <cell r="F353" t="str">
            <v>m</v>
          </cell>
        </row>
        <row r="354">
          <cell r="B354" t="str">
            <v>4.1.95</v>
          </cell>
          <cell r="D354" t="str">
            <v>24.15.07</v>
          </cell>
          <cell r="E354" t="str">
            <v>Tubo de pvc perfurado ou não D=0,10m</v>
          </cell>
          <cell r="F354" t="str">
            <v>m</v>
          </cell>
        </row>
        <row r="355">
          <cell r="B355" t="str">
            <v>4.1.96</v>
          </cell>
          <cell r="D355" t="str">
            <v>24.15.08</v>
          </cell>
          <cell r="E355" t="str">
            <v>Tubo de pvc perfurado ou não D=0,15m</v>
          </cell>
          <cell r="F355" t="str">
            <v>m</v>
          </cell>
        </row>
        <row r="356">
          <cell r="B356" t="str">
            <v>4.1.97</v>
          </cell>
          <cell r="D356" t="str">
            <v>24.15.09</v>
          </cell>
          <cell r="E356" t="str">
            <v>Dreno horizontal profundo</v>
          </cell>
          <cell r="F356" t="str">
            <v>m</v>
          </cell>
        </row>
        <row r="357">
          <cell r="B357" t="str">
            <v>4.1.98</v>
          </cell>
          <cell r="D357" t="str">
            <v>24.15.11</v>
          </cell>
          <cell r="F357" t="str">
            <v>m</v>
          </cell>
        </row>
        <row r="358">
          <cell r="B358" t="str">
            <v>4.1.99</v>
          </cell>
          <cell r="D358" t="str">
            <v>24.15.12</v>
          </cell>
          <cell r="F358" t="str">
            <v>m</v>
          </cell>
        </row>
        <row r="359">
          <cell r="B359" t="str">
            <v>4.1.100</v>
          </cell>
          <cell r="D359" t="str">
            <v>24.15.13</v>
          </cell>
          <cell r="F359" t="str">
            <v>m</v>
          </cell>
        </row>
        <row r="360">
          <cell r="B360" t="str">
            <v>4.1.101</v>
          </cell>
          <cell r="D360" t="str">
            <v>24.15.14</v>
          </cell>
          <cell r="F360" t="str">
            <v>m</v>
          </cell>
        </row>
        <row r="361">
          <cell r="B361" t="str">
            <v>4.1.102</v>
          </cell>
          <cell r="D361" t="str">
            <v>24.15.15</v>
          </cell>
          <cell r="F361" t="str">
            <v>m</v>
          </cell>
        </row>
        <row r="362">
          <cell r="B362" t="str">
            <v>4.1.103</v>
          </cell>
          <cell r="D362" t="str">
            <v>24.15.16</v>
          </cell>
          <cell r="F362" t="str">
            <v>m</v>
          </cell>
        </row>
        <row r="363">
          <cell r="B363" t="str">
            <v>4.1.104</v>
          </cell>
          <cell r="D363" t="str">
            <v>24.15.17</v>
          </cell>
          <cell r="F363" t="str">
            <v>m</v>
          </cell>
        </row>
        <row r="364">
          <cell r="B364" t="str">
            <v>4.1.105</v>
          </cell>
          <cell r="D364" t="str">
            <v>24.16.01</v>
          </cell>
          <cell r="E364" t="str">
            <v>Tubo De concreto D=0,40m classe CA-1</v>
          </cell>
          <cell r="F364" t="str">
            <v>m</v>
          </cell>
        </row>
        <row r="365">
          <cell r="B365" t="str">
            <v>4.1.106</v>
          </cell>
          <cell r="D365" t="str">
            <v>24.16.02</v>
          </cell>
          <cell r="E365" t="str">
            <v xml:space="preserve">Tubo De concreto D=0,40m classe CA-2 </v>
          </cell>
          <cell r="F365" t="str">
            <v>m</v>
          </cell>
        </row>
        <row r="366">
          <cell r="B366" t="str">
            <v>4.1.107</v>
          </cell>
          <cell r="D366" t="str">
            <v>24.16.03</v>
          </cell>
        </row>
        <row r="367">
          <cell r="B367" t="str">
            <v>4.1.108</v>
          </cell>
          <cell r="D367" t="str">
            <v>24.16.04</v>
          </cell>
        </row>
        <row r="368">
          <cell r="B368" t="str">
            <v>4.1.109</v>
          </cell>
          <cell r="D368" t="str">
            <v>24.16.05</v>
          </cell>
        </row>
        <row r="369">
          <cell r="B369" t="str">
            <v>4.1.110</v>
          </cell>
          <cell r="D369" t="str">
            <v>24.16.06</v>
          </cell>
        </row>
        <row r="370">
          <cell r="B370" t="str">
            <v>4.1.111</v>
          </cell>
          <cell r="D370" t="str">
            <v>24.16.07</v>
          </cell>
          <cell r="E370" t="str">
            <v>Tubo De concreto D=0,60m classe CA-1</v>
          </cell>
          <cell r="F370" t="str">
            <v>m</v>
          </cell>
        </row>
        <row r="371">
          <cell r="B371" t="str">
            <v>4.1.112</v>
          </cell>
          <cell r="D371" t="str">
            <v>24.16.08</v>
          </cell>
          <cell r="E371" t="str">
            <v>Tubo De concreto D=0,60m classe CA-2</v>
          </cell>
          <cell r="F371" t="str">
            <v>m</v>
          </cell>
        </row>
        <row r="372">
          <cell r="B372" t="str">
            <v>4.1.113</v>
          </cell>
          <cell r="D372" t="str">
            <v>24.16.09</v>
          </cell>
          <cell r="E372" t="str">
            <v>Tubo De concreto D=0,60m classe CA-3</v>
          </cell>
          <cell r="F372" t="str">
            <v>m</v>
          </cell>
        </row>
        <row r="373">
          <cell r="B373" t="str">
            <v>4.1.114</v>
          </cell>
          <cell r="D373" t="str">
            <v>24.16.10.10</v>
          </cell>
          <cell r="E373" t="str">
            <v>Tubo De concreto D=0,60m classe CA-4</v>
          </cell>
          <cell r="F373" t="str">
            <v>m</v>
          </cell>
        </row>
        <row r="374">
          <cell r="B374" t="str">
            <v>4.1.115</v>
          </cell>
          <cell r="D374" t="str">
            <v>24.16.11</v>
          </cell>
          <cell r="E374" t="str">
            <v>Tubo De concreto D=0,80m classe CA-1</v>
          </cell>
          <cell r="F374" t="str">
            <v>m</v>
          </cell>
        </row>
        <row r="375">
          <cell r="B375" t="str">
            <v>4.1.116</v>
          </cell>
          <cell r="D375" t="str">
            <v>24.16.12</v>
          </cell>
          <cell r="E375" t="str">
            <v>Tubo De concreto D=0,80m classe CA-2</v>
          </cell>
          <cell r="F375" t="str">
            <v>m</v>
          </cell>
        </row>
        <row r="376">
          <cell r="B376" t="str">
            <v>4.1.117</v>
          </cell>
          <cell r="D376" t="str">
            <v>24.16.13</v>
          </cell>
          <cell r="E376" t="str">
            <v>Tubo De concreto D=0,80m classe CA-3</v>
          </cell>
          <cell r="F376" t="str">
            <v>m</v>
          </cell>
        </row>
        <row r="377">
          <cell r="B377" t="str">
            <v>4.1.118</v>
          </cell>
          <cell r="D377" t="str">
            <v>24.16.14</v>
          </cell>
          <cell r="E377" t="str">
            <v>Tubo De concreto D=0,80m classe CA-4</v>
          </cell>
          <cell r="F377" t="str">
            <v>m</v>
          </cell>
        </row>
        <row r="378">
          <cell r="B378" t="str">
            <v>4.1.119</v>
          </cell>
          <cell r="D378" t="str">
            <v>24.16.15</v>
          </cell>
          <cell r="E378" t="str">
            <v xml:space="preserve">Tubo De concreto D=1,00m classe CA-1 </v>
          </cell>
          <cell r="F378" t="str">
            <v>m</v>
          </cell>
        </row>
        <row r="379">
          <cell r="B379" t="str">
            <v>4.1.120</v>
          </cell>
          <cell r="D379" t="str">
            <v>24.16.16</v>
          </cell>
          <cell r="E379" t="str">
            <v xml:space="preserve">Tubo De concreto D=1,00m classe CA-2 </v>
          </cell>
          <cell r="F379" t="str">
            <v>m</v>
          </cell>
        </row>
        <row r="380">
          <cell r="B380" t="str">
            <v>4.1.121</v>
          </cell>
          <cell r="D380" t="str">
            <v>24.16.17</v>
          </cell>
          <cell r="E380" t="str">
            <v>Tubo De concreto D=1,00m classe CA-3</v>
          </cell>
          <cell r="F380" t="str">
            <v>m</v>
          </cell>
        </row>
        <row r="381">
          <cell r="B381" t="str">
            <v>4.1.122</v>
          </cell>
          <cell r="D381" t="str">
            <v>24.16.18</v>
          </cell>
          <cell r="E381" t="str">
            <v>Tubo De concreto D=1,00m classe CA-4</v>
          </cell>
          <cell r="F381" t="str">
            <v>m</v>
          </cell>
        </row>
        <row r="382">
          <cell r="B382" t="str">
            <v>4.1.123</v>
          </cell>
          <cell r="D382" t="str">
            <v>24.16.19</v>
          </cell>
          <cell r="E382" t="str">
            <v>Tubo De concreto D=1,20m classe CA-1</v>
          </cell>
          <cell r="F382" t="str">
            <v>m</v>
          </cell>
        </row>
        <row r="383">
          <cell r="B383" t="str">
            <v>4.1.124</v>
          </cell>
          <cell r="D383" t="str">
            <v>24.16.20</v>
          </cell>
          <cell r="E383" t="str">
            <v>Tubo De concreto D=1,20m classe CA-2</v>
          </cell>
          <cell r="F383" t="str">
            <v>m</v>
          </cell>
        </row>
        <row r="384">
          <cell r="B384" t="str">
            <v>4.1.125</v>
          </cell>
          <cell r="D384" t="str">
            <v>24.16.21</v>
          </cell>
          <cell r="E384" t="str">
            <v>Tubo De concreto D=1,20m classe CA-3</v>
          </cell>
          <cell r="F384" t="str">
            <v>m</v>
          </cell>
        </row>
        <row r="385">
          <cell r="B385" t="str">
            <v>4.1.126</v>
          </cell>
          <cell r="D385" t="str">
            <v>24.16.22</v>
          </cell>
          <cell r="E385" t="str">
            <v>Tubo De concreto D=1,20m classe CA-4</v>
          </cell>
          <cell r="F385" t="str">
            <v>m</v>
          </cell>
        </row>
        <row r="386">
          <cell r="B386" t="str">
            <v>4.1.127</v>
          </cell>
          <cell r="D386" t="str">
            <v>24.16.23</v>
          </cell>
          <cell r="E386" t="str">
            <v>Tubo De concreto D=1,50m classe CA-1</v>
          </cell>
          <cell r="F386" t="str">
            <v>m</v>
          </cell>
        </row>
        <row r="387">
          <cell r="B387" t="str">
            <v>4.1.128</v>
          </cell>
          <cell r="D387" t="str">
            <v>24.16.24</v>
          </cell>
          <cell r="E387" t="str">
            <v>Tubo De concreto D=1,50m classe CA-2</v>
          </cell>
          <cell r="F387" t="str">
            <v>m</v>
          </cell>
        </row>
        <row r="388">
          <cell r="B388" t="str">
            <v>4.1.129</v>
          </cell>
          <cell r="D388" t="str">
            <v>24.16.25</v>
          </cell>
          <cell r="E388" t="str">
            <v>Tubo De concreto D=1,50m classe CA-3</v>
          </cell>
          <cell r="F388" t="str">
            <v>m</v>
          </cell>
        </row>
        <row r="389">
          <cell r="B389" t="str">
            <v>4.1.130</v>
          </cell>
          <cell r="D389" t="str">
            <v>24.16.26</v>
          </cell>
          <cell r="E389" t="str">
            <v>Tubo De concreto D=1,50m classe CA-4</v>
          </cell>
          <cell r="F389" t="str">
            <v>m</v>
          </cell>
        </row>
        <row r="390">
          <cell r="B390" t="str">
            <v>4.1.131</v>
          </cell>
          <cell r="D390" t="str">
            <v>24.16.27</v>
          </cell>
          <cell r="E390" t="str">
            <v>Tubo de concreto simples D=0,40m</v>
          </cell>
          <cell r="F390" t="str">
            <v>m</v>
          </cell>
        </row>
        <row r="391">
          <cell r="B391" t="str">
            <v>4.1.132</v>
          </cell>
          <cell r="D391" t="str">
            <v>24.16.28</v>
          </cell>
          <cell r="E391" t="str">
            <v>Tubo de concreto simples D=0,60m</v>
          </cell>
          <cell r="F391" t="str">
            <v>m</v>
          </cell>
        </row>
        <row r="392">
          <cell r="B392" t="str">
            <v>4.1.133</v>
          </cell>
          <cell r="D392" t="str">
            <v>24.16.29</v>
          </cell>
          <cell r="F392" t="str">
            <v>m</v>
          </cell>
        </row>
        <row r="393">
          <cell r="B393" t="str">
            <v>4.1.134</v>
          </cell>
          <cell r="D393" t="str">
            <v>24.16.30</v>
          </cell>
          <cell r="F393" t="str">
            <v>m</v>
          </cell>
        </row>
        <row r="394">
          <cell r="B394" t="str">
            <v>4.1.135</v>
          </cell>
          <cell r="D394" t="str">
            <v>24.16.31</v>
          </cell>
          <cell r="F394" t="str">
            <v>m</v>
          </cell>
        </row>
        <row r="395">
          <cell r="B395" t="str">
            <v>4.1.136</v>
          </cell>
          <cell r="D395" t="str">
            <v>24.16.32</v>
          </cell>
          <cell r="F395" t="str">
            <v>m</v>
          </cell>
        </row>
        <row r="396">
          <cell r="B396" t="str">
            <v>4.1.137</v>
          </cell>
          <cell r="D396" t="str">
            <v>24.18.01</v>
          </cell>
          <cell r="E396" t="str">
            <v>Canaleta concreto 40 cm</v>
          </cell>
          <cell r="F396" t="str">
            <v>m</v>
          </cell>
        </row>
        <row r="397">
          <cell r="B397" t="str">
            <v>4.1.138</v>
          </cell>
          <cell r="D397" t="str">
            <v>24.18.02</v>
          </cell>
          <cell r="E397" t="str">
            <v>Canaleta concreto 60 cm</v>
          </cell>
          <cell r="F397" t="str">
            <v>m</v>
          </cell>
        </row>
        <row r="398">
          <cell r="B398" t="str">
            <v>4.1.139</v>
          </cell>
          <cell r="D398" t="str">
            <v>24.18.03</v>
          </cell>
          <cell r="E398" t="str">
            <v>Canaleta concreto 80 cm</v>
          </cell>
          <cell r="F398" t="str">
            <v>m</v>
          </cell>
        </row>
        <row r="399">
          <cell r="B399" t="str">
            <v>4.1.140</v>
          </cell>
          <cell r="D399" t="str">
            <v>24.19.01</v>
          </cell>
          <cell r="E399" t="str">
            <v>Lastro de concreto Fck 10 MPa</v>
          </cell>
          <cell r="F399" t="str">
            <v>m³</v>
          </cell>
        </row>
        <row r="400">
          <cell r="B400" t="str">
            <v>4.1.141</v>
          </cell>
          <cell r="D400" t="str">
            <v>24.19.02</v>
          </cell>
          <cell r="E400" t="str">
            <v>Sarjeta pré-fabricada de concreto Fck 15 MPa</v>
          </cell>
          <cell r="F400" t="str">
            <v>m²</v>
          </cell>
        </row>
        <row r="401">
          <cell r="B401" t="str">
            <v>4.1.142</v>
          </cell>
          <cell r="D401" t="str">
            <v>24.19.03</v>
          </cell>
          <cell r="E401" t="str">
            <v>Guia pre-fabricada concreto Fck 15 MPa</v>
          </cell>
          <cell r="F401" t="str">
            <v>m</v>
          </cell>
        </row>
        <row r="402">
          <cell r="B402" t="str">
            <v>4.1.143</v>
          </cell>
          <cell r="D402" t="str">
            <v>24.19.04</v>
          </cell>
          <cell r="E402" t="str">
            <v>Sarjeta concreto Fck 15 MPa</v>
          </cell>
          <cell r="F402" t="str">
            <v>m³</v>
          </cell>
        </row>
        <row r="403">
          <cell r="B403" t="str">
            <v>4.1.144</v>
          </cell>
          <cell r="D403" t="str">
            <v>24.19.05</v>
          </cell>
          <cell r="E403" t="str">
            <v>Guia concreto Fck 15 MPa</v>
          </cell>
          <cell r="F403" t="str">
            <v>m³</v>
          </cell>
        </row>
        <row r="404">
          <cell r="B404" t="str">
            <v>4.1.145</v>
          </cell>
          <cell r="D404" t="str">
            <v>24.19.06</v>
          </cell>
          <cell r="E404" t="str">
            <v>Telar e tampão de ferro fundido</v>
          </cell>
          <cell r="F404" t="str">
            <v>un</v>
          </cell>
        </row>
        <row r="405">
          <cell r="B405" t="str">
            <v>4.1.146</v>
          </cell>
          <cell r="D405" t="str">
            <v>24.19.07</v>
          </cell>
          <cell r="E405" t="str">
            <v>Grelha de concreto 0,10 X ,094 x 1,20m</v>
          </cell>
          <cell r="F405" t="str">
            <v>un</v>
          </cell>
        </row>
        <row r="406">
          <cell r="B406" t="str">
            <v>4.1.147</v>
          </cell>
          <cell r="D406" t="str">
            <v>24.19.07.01</v>
          </cell>
          <cell r="F406" t="str">
            <v>un</v>
          </cell>
        </row>
        <row r="407">
          <cell r="B407" t="str">
            <v>4.1.148</v>
          </cell>
          <cell r="D407" t="str">
            <v>24.19.08</v>
          </cell>
          <cell r="E407" t="str">
            <v xml:space="preserve">Grelha de fºfº p/ boca de lobo tipo GRS-135 </v>
          </cell>
          <cell r="F407" t="str">
            <v>un</v>
          </cell>
        </row>
        <row r="408">
          <cell r="B408" t="str">
            <v>4.1.149</v>
          </cell>
          <cell r="D408" t="str">
            <v>24.20.01</v>
          </cell>
          <cell r="E408" t="str">
            <v>Tubo aço corr.galv.met.não destrutivo</v>
          </cell>
          <cell r="F408" t="str">
            <v>kg</v>
          </cell>
        </row>
        <row r="409">
          <cell r="B409" t="str">
            <v>4.1.150</v>
          </cell>
          <cell r="D409" t="str">
            <v>24.20.02</v>
          </cell>
          <cell r="E409" t="str">
            <v>Tubo aço corr.epoxy met.não destrutivo</v>
          </cell>
          <cell r="F409" t="str">
            <v>kg</v>
          </cell>
        </row>
        <row r="410">
          <cell r="B410" t="str">
            <v>4.1.151</v>
          </cell>
          <cell r="D410" t="str">
            <v>24.20.03</v>
          </cell>
          <cell r="E410" t="str">
            <v>Tubo aço corr.galv.met. destrutivo</v>
          </cell>
          <cell r="F410" t="str">
            <v>kg</v>
          </cell>
        </row>
        <row r="411">
          <cell r="B411" t="str">
            <v>4.1.152</v>
          </cell>
          <cell r="D411" t="str">
            <v>24.20.04</v>
          </cell>
          <cell r="E411" t="str">
            <v>Tubo aço corr.epoxy met. destrutivo</v>
          </cell>
          <cell r="F411" t="str">
            <v>kg</v>
          </cell>
        </row>
        <row r="412">
          <cell r="B412" t="str">
            <v>4.1.153</v>
          </cell>
          <cell r="D412" t="str">
            <v>24.21.01</v>
          </cell>
          <cell r="E412" t="str">
            <v>Broca de concreto armado D=20,00cm</v>
          </cell>
          <cell r="F412" t="str">
            <v>m</v>
          </cell>
        </row>
        <row r="413">
          <cell r="B413" t="str">
            <v>4.1.154</v>
          </cell>
          <cell r="D413" t="str">
            <v>24.21.02</v>
          </cell>
          <cell r="E413" t="str">
            <v>Broca de concreto armado D=25,00cm</v>
          </cell>
          <cell r="F413" t="str">
            <v>m</v>
          </cell>
        </row>
        <row r="414">
          <cell r="B414" t="str">
            <v>4.1.155</v>
          </cell>
          <cell r="D414" t="str">
            <v>24.21.03</v>
          </cell>
          <cell r="E414" t="str">
            <v>Broca de concreto armado D=15,00cm</v>
          </cell>
          <cell r="F414" t="str">
            <v>m</v>
          </cell>
        </row>
        <row r="416">
          <cell r="B416" t="str">
            <v>Cód. Colinas</v>
          </cell>
          <cell r="D416" t="str">
            <v>Código</v>
          </cell>
          <cell r="E416" t="str">
            <v>Serviços</v>
          </cell>
          <cell r="F416" t="str">
            <v>Unid.</v>
          </cell>
        </row>
        <row r="419">
          <cell r="D419" t="str">
            <v>FASE-25 OBRAS DE CONTENÇÃO</v>
          </cell>
        </row>
        <row r="420">
          <cell r="B420" t="str">
            <v>5.1.1</v>
          </cell>
          <cell r="D420" t="str">
            <v>25.01.01</v>
          </cell>
          <cell r="E420" t="str">
            <v>Aterro de acesso</v>
          </cell>
          <cell r="F420" t="str">
            <v>m³</v>
          </cell>
        </row>
        <row r="421">
          <cell r="B421" t="str">
            <v>5.1.2</v>
          </cell>
          <cell r="D421" t="str">
            <v>25.01.03.05</v>
          </cell>
          <cell r="E421" t="str">
            <v>At. Solo cim. 6% pulv.</v>
          </cell>
          <cell r="F421" t="str">
            <v>m³</v>
          </cell>
        </row>
        <row r="422">
          <cell r="B422" t="str">
            <v>5.1.3</v>
          </cell>
          <cell r="D422" t="str">
            <v>25.02.01</v>
          </cell>
          <cell r="E422" t="str">
            <v>Escavação manual para obras sem explosivos</v>
          </cell>
          <cell r="F422" t="str">
            <v>m³</v>
          </cell>
        </row>
        <row r="423">
          <cell r="B423" t="str">
            <v>5.1.4</v>
          </cell>
          <cell r="D423" t="str">
            <v>25.02.02</v>
          </cell>
          <cell r="E423" t="str">
            <v>Escavação mecânica para obras sem explosivos</v>
          </cell>
          <cell r="F423" t="str">
            <v>m³</v>
          </cell>
        </row>
        <row r="424">
          <cell r="B424" t="str">
            <v>5.1.5</v>
          </cell>
          <cell r="D424" t="str">
            <v>25.02.03</v>
          </cell>
          <cell r="E424" t="str">
            <v>Escavação mecânica para obras com explosivo</v>
          </cell>
          <cell r="F424" t="str">
            <v>m³</v>
          </cell>
        </row>
        <row r="425">
          <cell r="B425" t="str">
            <v>5.1.6</v>
          </cell>
          <cell r="D425" t="str">
            <v>25.02.04</v>
          </cell>
          <cell r="E425" t="str">
            <v>Escavação corta-rio sem explosivo</v>
          </cell>
          <cell r="F425" t="str">
            <v>m³</v>
          </cell>
        </row>
        <row r="426">
          <cell r="B426" t="str">
            <v>5.1.7</v>
          </cell>
          <cell r="D426" t="str">
            <v>25.02.05</v>
          </cell>
          <cell r="E426" t="str">
            <v>Escavação corta-rio com explosivo</v>
          </cell>
          <cell r="F426" t="str">
            <v>m³</v>
          </cell>
        </row>
        <row r="427">
          <cell r="B427" t="str">
            <v>5.1.8</v>
          </cell>
          <cell r="D427" t="str">
            <v>25.02.06</v>
          </cell>
          <cell r="E427" t="str">
            <v>Escavação fund., bueiro ou dreno sem expl. até 2 m</v>
          </cell>
          <cell r="F427" t="str">
            <v>m³</v>
          </cell>
        </row>
        <row r="428">
          <cell r="B428" t="str">
            <v>5.1.9</v>
          </cell>
          <cell r="D428" t="str">
            <v>25.02.07</v>
          </cell>
          <cell r="E428" t="str">
            <v>Acresc. p/Escav. 1,5 m profundidade, além 2m</v>
          </cell>
          <cell r="F428" t="str">
            <v>m³</v>
          </cell>
        </row>
        <row r="429">
          <cell r="B429" t="str">
            <v>5.1.10</v>
          </cell>
          <cell r="D429" t="str">
            <v>25.02.08</v>
          </cell>
          <cell r="E429" t="str">
            <v>Escavação fund., bueiro ou dreno c/expl. até 2 m</v>
          </cell>
          <cell r="F429" t="str">
            <v>m³</v>
          </cell>
        </row>
        <row r="430">
          <cell r="B430" t="str">
            <v>5.1.11</v>
          </cell>
          <cell r="D430" t="str">
            <v>25.02.09</v>
          </cell>
          <cell r="E430" t="str">
            <v>Acresc.escav. ensec.explos.c/ 1,5m prof. além 2m</v>
          </cell>
          <cell r="F430" t="str">
            <v>m³</v>
          </cell>
        </row>
        <row r="431">
          <cell r="B431" t="str">
            <v>5.1.12</v>
          </cell>
          <cell r="D431" t="str">
            <v>25.02.10</v>
          </cell>
          <cell r="E431" t="str">
            <v>Escavação fund. dentro ensec. sem expl. até 3m</v>
          </cell>
          <cell r="F431" t="str">
            <v>m³</v>
          </cell>
        </row>
        <row r="432">
          <cell r="B432" t="str">
            <v>5.1.13</v>
          </cell>
          <cell r="D432" t="str">
            <v>25.02.11</v>
          </cell>
          <cell r="E432" t="str">
            <v>Acresc. p/escav. ensec. p/cada 1m prof. além 3m</v>
          </cell>
          <cell r="F432" t="str">
            <v>m³</v>
          </cell>
        </row>
        <row r="433">
          <cell r="B433" t="str">
            <v>5.1.14</v>
          </cell>
          <cell r="D433" t="str">
            <v>25.02.12</v>
          </cell>
          <cell r="E433" t="str">
            <v>Escavação fund. dentro ensec. com expl. até 3 m</v>
          </cell>
          <cell r="F433" t="str">
            <v>m³</v>
          </cell>
        </row>
        <row r="434">
          <cell r="B434" t="str">
            <v>5.1.15</v>
          </cell>
          <cell r="D434" t="str">
            <v>25.02.13</v>
          </cell>
          <cell r="E434" t="str">
            <v>Acresc. p/escav. ensec.c/explos.c/ 1,5m além 3m</v>
          </cell>
          <cell r="F434" t="str">
            <v>m³</v>
          </cell>
        </row>
        <row r="435">
          <cell r="B435" t="str">
            <v>5.1.16</v>
          </cell>
          <cell r="D435" t="str">
            <v>25.03.01</v>
          </cell>
          <cell r="E435" t="str">
            <v xml:space="preserve">Parede ensecadeira com prancha - esp. 2" </v>
          </cell>
          <cell r="F435" t="str">
            <v>m²</v>
          </cell>
        </row>
        <row r="436">
          <cell r="B436" t="str">
            <v>5.1.17</v>
          </cell>
          <cell r="D436" t="str">
            <v>25.03.02</v>
          </cell>
          <cell r="E436" t="str">
            <v xml:space="preserve">Parede ensecadeira com prancha - esp. 3" </v>
          </cell>
          <cell r="F436" t="str">
            <v>m²</v>
          </cell>
        </row>
        <row r="437">
          <cell r="B437" t="str">
            <v>5.1.18</v>
          </cell>
          <cell r="D437" t="str">
            <v>25.03.04</v>
          </cell>
          <cell r="E437" t="str">
            <v>Argila ench. ensecadeira, incl. apiloamento</v>
          </cell>
          <cell r="F437" t="str">
            <v>m³</v>
          </cell>
        </row>
        <row r="438">
          <cell r="B438" t="str">
            <v>5.1.19</v>
          </cell>
          <cell r="D438" t="str">
            <v>25.03.05</v>
          </cell>
          <cell r="E438" t="str">
            <v>Esgotamento continuo água</v>
          </cell>
          <cell r="F438" t="str">
            <v>m³</v>
          </cell>
        </row>
        <row r="439">
          <cell r="B439" t="str">
            <v>5.1.20</v>
          </cell>
          <cell r="D439" t="str">
            <v>25.03.06</v>
          </cell>
          <cell r="E439" t="str">
            <v>Escoramento de valas/cavas p/ fund. contínuo</v>
          </cell>
          <cell r="F439" t="str">
            <v>m²</v>
          </cell>
        </row>
        <row r="440">
          <cell r="B440" t="str">
            <v>5.1.21</v>
          </cell>
          <cell r="D440" t="str">
            <v>25.03.08</v>
          </cell>
          <cell r="E440" t="str">
            <v>Escoramento para formas</v>
          </cell>
          <cell r="F440" t="str">
            <v>m²</v>
          </cell>
        </row>
        <row r="441">
          <cell r="B441" t="str">
            <v>5.1.22</v>
          </cell>
          <cell r="D441" t="str">
            <v>25.04.01</v>
          </cell>
          <cell r="E441" t="str">
            <v>Estaca concreto pre-moldado20cm 20/25 T</v>
          </cell>
          <cell r="F441" t="str">
            <v>m</v>
          </cell>
        </row>
        <row r="442">
          <cell r="B442" t="str">
            <v>5.1.23</v>
          </cell>
          <cell r="D442" t="str">
            <v>25.04.02</v>
          </cell>
          <cell r="E442" t="str">
            <v xml:space="preserve">Estaca concreto pre-moldado25cm - 30/35 T </v>
          </cell>
          <cell r="F442" t="str">
            <v>m</v>
          </cell>
        </row>
        <row r="443">
          <cell r="B443" t="str">
            <v>5.1.24</v>
          </cell>
          <cell r="D443" t="str">
            <v>25.04.03</v>
          </cell>
          <cell r="E443" t="str">
            <v>Estaca concreto pre-moldado30cm - 40/45 T</v>
          </cell>
          <cell r="F443" t="str">
            <v>m</v>
          </cell>
        </row>
        <row r="444">
          <cell r="B444" t="str">
            <v>5.1.25</v>
          </cell>
          <cell r="D444" t="str">
            <v>25.04.04</v>
          </cell>
          <cell r="E444" t="str">
            <v>Estaca concreto pre-moldado35cm 50/60 T</v>
          </cell>
          <cell r="F444" t="str">
            <v>m</v>
          </cell>
        </row>
        <row r="445">
          <cell r="B445" t="str">
            <v>5.1.26</v>
          </cell>
          <cell r="D445" t="str">
            <v>25.04.05</v>
          </cell>
          <cell r="E445" t="str">
            <v>Estaca concreto pre-moldado40cm - 70/80 T</v>
          </cell>
          <cell r="F445" t="str">
            <v>m</v>
          </cell>
        </row>
        <row r="446">
          <cell r="B446" t="str">
            <v>5.1.27</v>
          </cell>
          <cell r="D446" t="str">
            <v>25.04.06</v>
          </cell>
          <cell r="E446" t="str">
            <v>Estaca metálica, fornec.e cravação</v>
          </cell>
          <cell r="F446" t="str">
            <v>kg</v>
          </cell>
        </row>
        <row r="447">
          <cell r="B447" t="str">
            <v>5.1.28</v>
          </cell>
          <cell r="D447" t="str">
            <v>25.04.07</v>
          </cell>
          <cell r="E447" t="str">
            <v>Estaca de madeira D=20cm - 8ton</v>
          </cell>
          <cell r="F447" t="str">
            <v>m</v>
          </cell>
        </row>
        <row r="448">
          <cell r="B448" t="str">
            <v>5.1.29</v>
          </cell>
          <cell r="D448" t="str">
            <v>25.04.08</v>
          </cell>
          <cell r="E448" t="str">
            <v>Estaca de madeira D=25cm - 15ton</v>
          </cell>
          <cell r="F448" t="str">
            <v>m</v>
          </cell>
        </row>
        <row r="449">
          <cell r="B449" t="str">
            <v>5.1.30</v>
          </cell>
          <cell r="D449" t="str">
            <v>25.04.09</v>
          </cell>
          <cell r="E449" t="str">
            <v>Estaca raiz em solo D= 15cm</v>
          </cell>
          <cell r="F449" t="str">
            <v>m</v>
          </cell>
        </row>
        <row r="450">
          <cell r="B450" t="str">
            <v>5.1.31</v>
          </cell>
          <cell r="D450" t="str">
            <v>25.04.10</v>
          </cell>
          <cell r="E450" t="str">
            <v>Estaca raiz em solo D= 16cm</v>
          </cell>
          <cell r="F450" t="str">
            <v>m</v>
          </cell>
        </row>
        <row r="451">
          <cell r="B451" t="str">
            <v>5.1.32</v>
          </cell>
          <cell r="D451" t="str">
            <v>25.04.11</v>
          </cell>
          <cell r="E451" t="str">
            <v>Estaca raiz em solo D= 20cm</v>
          </cell>
          <cell r="F451" t="str">
            <v>m</v>
          </cell>
        </row>
        <row r="452">
          <cell r="B452" t="str">
            <v>5.1.33</v>
          </cell>
          <cell r="D452" t="str">
            <v>25.04.12</v>
          </cell>
          <cell r="E452" t="str">
            <v>Estaca raiz em solo D= 25cm</v>
          </cell>
          <cell r="F452" t="str">
            <v>m</v>
          </cell>
        </row>
        <row r="453">
          <cell r="B453" t="str">
            <v>5.1.34</v>
          </cell>
          <cell r="D453" t="str">
            <v>25.04.13</v>
          </cell>
          <cell r="E453" t="str">
            <v>Estaca raiz em solo D= 31cm</v>
          </cell>
          <cell r="F453" t="str">
            <v>m</v>
          </cell>
        </row>
        <row r="454">
          <cell r="B454" t="str">
            <v>5.1.35</v>
          </cell>
          <cell r="D454" t="str">
            <v>25.04.14</v>
          </cell>
          <cell r="E454" t="str">
            <v>Estaca raiz em solo D= 40cm</v>
          </cell>
          <cell r="F454" t="str">
            <v>m</v>
          </cell>
        </row>
        <row r="455">
          <cell r="B455" t="str">
            <v>5.1.36</v>
          </cell>
          <cell r="D455" t="str">
            <v>25.04.15</v>
          </cell>
          <cell r="E455" t="str">
            <v>Estaca raiz em rocha alterada D= 15cm</v>
          </cell>
          <cell r="F455" t="str">
            <v>m</v>
          </cell>
        </row>
        <row r="456">
          <cell r="B456" t="str">
            <v>5.1.37</v>
          </cell>
          <cell r="D456" t="str">
            <v>25.04.16</v>
          </cell>
          <cell r="E456" t="str">
            <v>Estaca raiz em rocha alterada D= 16cm</v>
          </cell>
          <cell r="F456" t="str">
            <v>m</v>
          </cell>
        </row>
        <row r="457">
          <cell r="B457" t="str">
            <v>5.1.38</v>
          </cell>
          <cell r="D457" t="str">
            <v>25.04.17</v>
          </cell>
          <cell r="E457" t="str">
            <v>Estaca raiz em rocha alterada D= 20cm</v>
          </cell>
          <cell r="F457" t="str">
            <v>m</v>
          </cell>
        </row>
        <row r="458">
          <cell r="B458" t="str">
            <v>5.1.39</v>
          </cell>
          <cell r="D458" t="str">
            <v>25.04.18</v>
          </cell>
          <cell r="E458" t="str">
            <v>Estaca raiz em rocha alterada D= 25cm</v>
          </cell>
          <cell r="F458" t="str">
            <v>m</v>
          </cell>
        </row>
        <row r="459">
          <cell r="B459" t="str">
            <v>5.1.40</v>
          </cell>
          <cell r="D459" t="str">
            <v>25.04.19</v>
          </cell>
          <cell r="E459" t="str">
            <v>Estaca raiz em rocha alterada D= 31cm</v>
          </cell>
          <cell r="F459" t="str">
            <v>m</v>
          </cell>
        </row>
        <row r="460">
          <cell r="B460" t="str">
            <v>5.1.41</v>
          </cell>
          <cell r="D460" t="str">
            <v>25.04.20</v>
          </cell>
          <cell r="E460" t="str">
            <v>Estaca raiz em rocha alterada D= 40cm</v>
          </cell>
          <cell r="F460" t="str">
            <v>m</v>
          </cell>
        </row>
        <row r="461">
          <cell r="B461" t="str">
            <v>5.1.42</v>
          </cell>
          <cell r="D461" t="str">
            <v>25.04.21</v>
          </cell>
          <cell r="E461" t="str">
            <v>Estaca raiz - Taxa de instalação equipamento</v>
          </cell>
          <cell r="F461" t="str">
            <v>un</v>
          </cell>
        </row>
        <row r="462">
          <cell r="B462" t="str">
            <v>5.1.43</v>
          </cell>
          <cell r="D462" t="str">
            <v>25.05.01</v>
          </cell>
          <cell r="E462" t="str">
            <v>Andaime de madeira</v>
          </cell>
          <cell r="F462" t="str">
            <v>m³</v>
          </cell>
        </row>
        <row r="463">
          <cell r="B463" t="str">
            <v>5.1.44</v>
          </cell>
          <cell r="D463" t="str">
            <v>25.05.02</v>
          </cell>
          <cell r="E463" t="str">
            <v>Andaime tubular</v>
          </cell>
          <cell r="F463" t="str">
            <v>m³</v>
          </cell>
        </row>
        <row r="464">
          <cell r="B464" t="str">
            <v>5.1.45</v>
          </cell>
          <cell r="D464" t="str">
            <v>25.06.01</v>
          </cell>
          <cell r="E464" t="str">
            <v>Forma plana para conc. armado comum</v>
          </cell>
          <cell r="F464" t="str">
            <v>m²</v>
          </cell>
        </row>
        <row r="465">
          <cell r="B465" t="str">
            <v>5.1.46</v>
          </cell>
          <cell r="D465" t="str">
            <v>25.06.02</v>
          </cell>
          <cell r="E465" t="str">
            <v>Formas para concreto protendido ou aparente</v>
          </cell>
          <cell r="F465" t="str">
            <v>m²</v>
          </cell>
        </row>
        <row r="466">
          <cell r="B466" t="str">
            <v>5.1.47</v>
          </cell>
          <cell r="D466" t="str">
            <v>25.07.01</v>
          </cell>
          <cell r="E466" t="str">
            <v>Aço CA-25</v>
          </cell>
          <cell r="F466" t="str">
            <v>kg</v>
          </cell>
        </row>
        <row r="467">
          <cell r="B467" t="str">
            <v>5.1.48</v>
          </cell>
          <cell r="D467" t="str">
            <v>25.07.02</v>
          </cell>
          <cell r="E467" t="str">
            <v>Aço CA-50</v>
          </cell>
          <cell r="F467" t="str">
            <v>kg</v>
          </cell>
        </row>
        <row r="468">
          <cell r="B468" t="str">
            <v>5.1.49</v>
          </cell>
          <cell r="D468" t="str">
            <v>25.07.03</v>
          </cell>
          <cell r="E468" t="str">
            <v>Aço CA-60</v>
          </cell>
          <cell r="F468" t="str">
            <v>kg</v>
          </cell>
        </row>
        <row r="469">
          <cell r="B469" t="str">
            <v>5.1.50</v>
          </cell>
          <cell r="D469" t="str">
            <v>25.07.04</v>
          </cell>
          <cell r="E469" t="str">
            <v>Aço para concreto protendido</v>
          </cell>
          <cell r="F469" t="str">
            <v>kg</v>
          </cell>
        </row>
        <row r="470">
          <cell r="B470" t="str">
            <v>5.1.51</v>
          </cell>
          <cell r="D470" t="str">
            <v>25.07.05</v>
          </cell>
          <cell r="E470" t="str">
            <v>Tela metálica</v>
          </cell>
          <cell r="F470" t="str">
            <v>kg</v>
          </cell>
        </row>
        <row r="471">
          <cell r="B471" t="str">
            <v>5.1.52</v>
          </cell>
          <cell r="D471" t="str">
            <v>25.07.06</v>
          </cell>
          <cell r="E471" t="str">
            <v xml:space="preserve">Aço para concreto protendido tipo Dywidag </v>
          </cell>
          <cell r="F471" t="str">
            <v>kg</v>
          </cell>
        </row>
        <row r="472">
          <cell r="B472" t="str">
            <v>5.1.53</v>
          </cell>
          <cell r="D472" t="str">
            <v>25.08.02</v>
          </cell>
          <cell r="E472" t="str">
            <v>Apar. anc. p/ cabos de protensão ativo de 12 f -8 mm</v>
          </cell>
          <cell r="F472" t="str">
            <v>un</v>
          </cell>
        </row>
        <row r="473">
          <cell r="B473" t="str">
            <v>5.1.54</v>
          </cell>
          <cell r="D473" t="str">
            <v>25.08.03</v>
          </cell>
          <cell r="E473" t="str">
            <v>Apar. anc. p/ cabos de protensão ativo de 4 f -1/2"</v>
          </cell>
          <cell r="F473" t="str">
            <v>un</v>
          </cell>
        </row>
        <row r="474">
          <cell r="B474" t="str">
            <v>5.1.55</v>
          </cell>
          <cell r="D474" t="str">
            <v>25.08.04</v>
          </cell>
          <cell r="E474" t="str">
            <v>Apar. anc. p/ cabos de protensão ativo de 6 f -1/2"</v>
          </cell>
          <cell r="F474" t="str">
            <v>un</v>
          </cell>
        </row>
        <row r="475">
          <cell r="B475" t="str">
            <v>5.1.56</v>
          </cell>
          <cell r="D475" t="str">
            <v>25.08.05</v>
          </cell>
          <cell r="E475" t="str">
            <v>Apar. anc. p/ cabos de protensão ativo de 12 f -1/2"</v>
          </cell>
          <cell r="F475" t="str">
            <v>un</v>
          </cell>
        </row>
        <row r="476">
          <cell r="B476" t="str">
            <v>5.1.57</v>
          </cell>
          <cell r="D476" t="str">
            <v>25.08.06</v>
          </cell>
          <cell r="E476" t="str">
            <v>Apar. anc. p/ cabos de protensão ativo de 19 f -1/2"</v>
          </cell>
          <cell r="F476" t="str">
            <v>un</v>
          </cell>
        </row>
        <row r="477">
          <cell r="B477" t="str">
            <v>5.1.58</v>
          </cell>
          <cell r="D477" t="str">
            <v>25.08.07</v>
          </cell>
          <cell r="E477" t="str">
            <v>Apar. anc. p/ cabos de protensão ativo de 22 f -1/2"</v>
          </cell>
          <cell r="F477" t="str">
            <v>un</v>
          </cell>
        </row>
        <row r="478">
          <cell r="B478" t="str">
            <v>5.1.59</v>
          </cell>
          <cell r="D478" t="str">
            <v>25.08.09</v>
          </cell>
          <cell r="E478" t="str">
            <v>Apar. anc. p/ cabos de protensão pas. de 4 f -1/2"</v>
          </cell>
          <cell r="F478" t="str">
            <v>un</v>
          </cell>
        </row>
        <row r="479">
          <cell r="B479" t="str">
            <v>5.1.60</v>
          </cell>
          <cell r="D479" t="str">
            <v>25.08.10</v>
          </cell>
          <cell r="E479" t="str">
            <v>Apar. anc. p/ cabos de protensão pas. de 6 f -1/2"</v>
          </cell>
          <cell r="F479" t="str">
            <v>un</v>
          </cell>
        </row>
        <row r="480">
          <cell r="B480" t="str">
            <v>5.1.61</v>
          </cell>
          <cell r="D480" t="str">
            <v>25.08.12</v>
          </cell>
          <cell r="E480" t="str">
            <v>Apar. anc. p/ cabos de protensão pas. de 19 f -1/2"</v>
          </cell>
          <cell r="F480" t="str">
            <v>un</v>
          </cell>
        </row>
        <row r="481">
          <cell r="B481" t="str">
            <v>5.1.62</v>
          </cell>
          <cell r="D481" t="str">
            <v>25.08.15.01</v>
          </cell>
          <cell r="E481" t="str">
            <v>Tiran. 40 TF 5F D= 1/2"</v>
          </cell>
          <cell r="F481" t="str">
            <v>m</v>
          </cell>
        </row>
        <row r="482">
          <cell r="B482" t="str">
            <v>5.1.63</v>
          </cell>
          <cell r="D482" t="str">
            <v>25.08.15.02</v>
          </cell>
          <cell r="E482" t="str">
            <v>Tiran. 60 TF 8F D= 1/2"</v>
          </cell>
          <cell r="F482" t="str">
            <v>m</v>
          </cell>
        </row>
        <row r="483">
          <cell r="B483" t="str">
            <v>5.1.64</v>
          </cell>
          <cell r="D483" t="str">
            <v>25.08.15.03</v>
          </cell>
          <cell r="E483" t="str">
            <v>Tiran. 80 TF 10F D=1/2"</v>
          </cell>
          <cell r="F483" t="str">
            <v>m</v>
          </cell>
        </row>
        <row r="484">
          <cell r="B484" t="str">
            <v>5.1.65</v>
          </cell>
          <cell r="D484" t="str">
            <v>25.08.15.04</v>
          </cell>
          <cell r="E484" t="str">
            <v>Tiran. 100TF 12F D=1/2"</v>
          </cell>
          <cell r="F484" t="str">
            <v>m</v>
          </cell>
        </row>
        <row r="485">
          <cell r="B485" t="str">
            <v>5.1.66</v>
          </cell>
          <cell r="D485" t="str">
            <v>25.08.16.02</v>
          </cell>
          <cell r="E485" t="str">
            <v>Termo fixo para tirante 40tf 8 D= 1/2"</v>
          </cell>
          <cell r="F485" t="str">
            <v>un</v>
          </cell>
        </row>
        <row r="486">
          <cell r="B486" t="str">
            <v>5.1.67</v>
          </cell>
          <cell r="D486" t="str">
            <v>25.08.16.02</v>
          </cell>
          <cell r="E486" t="str">
            <v>Termo fixo para tirante 60tf 8 D= 1/2"</v>
          </cell>
          <cell r="F486" t="str">
            <v>un</v>
          </cell>
        </row>
        <row r="487">
          <cell r="B487" t="str">
            <v>5.1.68</v>
          </cell>
          <cell r="D487" t="str">
            <v>25.08.16.03</v>
          </cell>
          <cell r="E487" t="str">
            <v>Termo fixo para tirante 80tf 10 D= 1/2"</v>
          </cell>
          <cell r="F487" t="str">
            <v>un</v>
          </cell>
        </row>
        <row r="488">
          <cell r="B488" t="str">
            <v>5.1.69</v>
          </cell>
          <cell r="D488" t="str">
            <v>25.09.01</v>
          </cell>
          <cell r="E488" t="str">
            <v>Concreto Fck 10 MPa</v>
          </cell>
          <cell r="F488" t="str">
            <v>m³</v>
          </cell>
        </row>
        <row r="489">
          <cell r="B489" t="str">
            <v>5.1.70</v>
          </cell>
          <cell r="D489" t="str">
            <v>25.09.02</v>
          </cell>
          <cell r="E489" t="str">
            <v>Concreto Fck 15 MPa</v>
          </cell>
          <cell r="F489" t="str">
            <v>m³</v>
          </cell>
        </row>
        <row r="490">
          <cell r="B490" t="str">
            <v>5.1.71</v>
          </cell>
          <cell r="D490" t="str">
            <v>25.09.03</v>
          </cell>
          <cell r="E490" t="str">
            <v>Concreto Fck 18 MPa</v>
          </cell>
          <cell r="F490" t="str">
            <v>m³</v>
          </cell>
        </row>
        <row r="491">
          <cell r="B491" t="str">
            <v>5.1.72</v>
          </cell>
          <cell r="D491" t="str">
            <v>25.09.04</v>
          </cell>
          <cell r="E491" t="str">
            <v>Concreto Fck 20 Mpa</v>
          </cell>
          <cell r="F491" t="str">
            <v>m³</v>
          </cell>
        </row>
        <row r="492">
          <cell r="B492" t="str">
            <v>5.1.73</v>
          </cell>
          <cell r="D492" t="str">
            <v>25.09.05</v>
          </cell>
          <cell r="E492" t="str">
            <v>Concreto Fck 25 MPa</v>
          </cell>
          <cell r="F492" t="str">
            <v>m³</v>
          </cell>
        </row>
        <row r="493">
          <cell r="B493" t="str">
            <v>5.1.74</v>
          </cell>
          <cell r="D493" t="str">
            <v>25.09.06</v>
          </cell>
          <cell r="E493" t="str">
            <v>Concreto Fck 30 MPa</v>
          </cell>
          <cell r="F493" t="str">
            <v>m³</v>
          </cell>
        </row>
        <row r="494">
          <cell r="B494" t="str">
            <v>5.1.75</v>
          </cell>
          <cell r="D494" t="str">
            <v>25.09.07</v>
          </cell>
          <cell r="E494" t="str">
            <v>Concreto Fck 35 Mpa</v>
          </cell>
          <cell r="F494" t="str">
            <v>m³</v>
          </cell>
        </row>
        <row r="495">
          <cell r="B495" t="str">
            <v>5.1.76</v>
          </cell>
          <cell r="D495" t="str">
            <v>25.09.08</v>
          </cell>
          <cell r="E495" t="str">
            <v>Concreto Ciclópico</v>
          </cell>
          <cell r="F495" t="str">
            <v>m³</v>
          </cell>
        </row>
        <row r="496">
          <cell r="B496" t="str">
            <v>5.1.77</v>
          </cell>
          <cell r="D496" t="str">
            <v>25.09.10</v>
          </cell>
          <cell r="E496" t="str">
            <v>Concreto Projetado</v>
          </cell>
          <cell r="F496" t="str">
            <v>m³</v>
          </cell>
        </row>
        <row r="497">
          <cell r="B497" t="str">
            <v>5.1.78</v>
          </cell>
          <cell r="D497" t="str">
            <v>25.09.11</v>
          </cell>
          <cell r="E497" t="str">
            <v>Bombeamento concreto qualquer resistência</v>
          </cell>
          <cell r="F497" t="str">
            <v>m³</v>
          </cell>
        </row>
        <row r="498">
          <cell r="B498" t="str">
            <v>5.1.79</v>
          </cell>
          <cell r="D498" t="str">
            <v>25.09.12</v>
          </cell>
          <cell r="E498" t="str">
            <v>Injeção de calda de cimento</v>
          </cell>
          <cell r="F498" t="str">
            <v>kg</v>
          </cell>
        </row>
        <row r="499">
          <cell r="B499" t="str">
            <v>5.1.80</v>
          </cell>
          <cell r="D499" t="str">
            <v>25.09.13</v>
          </cell>
          <cell r="E499" t="str">
            <v>Concreto Fck 12 Mpa</v>
          </cell>
          <cell r="F499" t="str">
            <v>m³</v>
          </cell>
        </row>
        <row r="500">
          <cell r="B500" t="str">
            <v>5.1.81</v>
          </cell>
          <cell r="D500" t="str">
            <v>25.09.14</v>
          </cell>
          <cell r="E500" t="str">
            <v>Concreto Fck 16 MPa</v>
          </cell>
          <cell r="F500" t="str">
            <v>m³</v>
          </cell>
        </row>
        <row r="501">
          <cell r="B501" t="str">
            <v>5.1.82</v>
          </cell>
          <cell r="D501" t="str">
            <v>25.09.15</v>
          </cell>
          <cell r="E501" t="str">
            <v>Concreto Fck 40 Mpa</v>
          </cell>
          <cell r="F501" t="str">
            <v>m³</v>
          </cell>
        </row>
        <row r="502">
          <cell r="B502" t="str">
            <v>5.1.83</v>
          </cell>
          <cell r="D502" t="str">
            <v>25.10.01</v>
          </cell>
          <cell r="E502" t="str">
            <v>Perf. p/ dreno e tir.solo D=57,10mm (AX)</v>
          </cell>
          <cell r="F502" t="str">
            <v>m</v>
          </cell>
        </row>
        <row r="503">
          <cell r="B503" t="str">
            <v>5.1.84</v>
          </cell>
          <cell r="D503" t="str">
            <v>25.10.02</v>
          </cell>
          <cell r="E503" t="str">
            <v>Perf. p/ dreno e tir.solo D=73,00mm (BX)</v>
          </cell>
          <cell r="F503" t="str">
            <v>m</v>
          </cell>
        </row>
        <row r="504">
          <cell r="B504" t="str">
            <v>5.1.85</v>
          </cell>
          <cell r="D504" t="str">
            <v>25.10.03</v>
          </cell>
          <cell r="E504" t="str">
            <v>Perf. p/ dreno e tir.solo D=88,9mm (NX)</v>
          </cell>
          <cell r="F504" t="str">
            <v>m</v>
          </cell>
        </row>
        <row r="505">
          <cell r="B505" t="str">
            <v>5.1.86</v>
          </cell>
          <cell r="D505" t="str">
            <v>25.10.04</v>
          </cell>
          <cell r="E505" t="str">
            <v>Perf. p/ dreno e tir.solo D=114,30mm (HX)</v>
          </cell>
          <cell r="F505" t="str">
            <v>m</v>
          </cell>
        </row>
        <row r="506">
          <cell r="B506" t="str">
            <v>5.1.87</v>
          </cell>
          <cell r="D506" t="str">
            <v>25.10.05</v>
          </cell>
          <cell r="E506" t="str">
            <v>Perf. p/ dreno e tir.rochaalt. D=57,10mm (AX)</v>
          </cell>
          <cell r="F506" t="str">
            <v>m</v>
          </cell>
        </row>
        <row r="507">
          <cell r="B507" t="str">
            <v>5.1.88</v>
          </cell>
          <cell r="D507" t="str">
            <v>25.10.06</v>
          </cell>
          <cell r="E507" t="str">
            <v>Perf. p/ dreno e tir.rochaalt. D=73,00mm (BX)</v>
          </cell>
          <cell r="F507" t="str">
            <v>m</v>
          </cell>
        </row>
        <row r="508">
          <cell r="B508" t="str">
            <v>5.1.89</v>
          </cell>
          <cell r="D508" t="str">
            <v>25.10.07</v>
          </cell>
          <cell r="E508" t="str">
            <v>Perf. p/ dreno e tir.rochaalt. D=88,90mm (NX)</v>
          </cell>
          <cell r="F508" t="str">
            <v>m</v>
          </cell>
        </row>
        <row r="509">
          <cell r="B509" t="str">
            <v>5.1.90</v>
          </cell>
          <cell r="D509" t="str">
            <v>25.10.08</v>
          </cell>
          <cell r="E509" t="str">
            <v>Perf. p/ dreno e tir.rochaalt. D=114,30mm (HX)</v>
          </cell>
          <cell r="F509" t="str">
            <v>m</v>
          </cell>
        </row>
        <row r="510">
          <cell r="B510" t="str">
            <v>5.1.91</v>
          </cell>
          <cell r="D510" t="str">
            <v>25.10.09</v>
          </cell>
          <cell r="E510" t="str">
            <v>Perf. p/ dreno e tir.rocha sã D=57,10mm (AX)</v>
          </cell>
          <cell r="F510" t="str">
            <v>m</v>
          </cell>
        </row>
        <row r="511">
          <cell r="B511" t="str">
            <v>5.1.92</v>
          </cell>
          <cell r="D511" t="str">
            <v>25.10.10</v>
          </cell>
          <cell r="E511" t="str">
            <v>Perf. p/ dreno e tir.rocha sã D=73,00mm (BX)</v>
          </cell>
          <cell r="F511" t="str">
            <v>m</v>
          </cell>
        </row>
        <row r="512">
          <cell r="B512" t="str">
            <v>5.1.93</v>
          </cell>
          <cell r="D512" t="str">
            <v>25.10.11</v>
          </cell>
          <cell r="E512" t="str">
            <v>Perf. p/ dreno e tir.rocha sã D=88,90mm (NX)</v>
          </cell>
          <cell r="F512" t="str">
            <v>m</v>
          </cell>
        </row>
        <row r="513">
          <cell r="B513" t="str">
            <v>5.1.94</v>
          </cell>
          <cell r="D513" t="str">
            <v>25.10.12</v>
          </cell>
          <cell r="E513" t="str">
            <v>Perf. p/ dreno e tir.rocha sã D=114,30mm (HX)</v>
          </cell>
          <cell r="F513" t="str">
            <v>m</v>
          </cell>
        </row>
        <row r="514">
          <cell r="B514" t="str">
            <v>5.1.95</v>
          </cell>
          <cell r="D514" t="str">
            <v>25.11.01</v>
          </cell>
          <cell r="E514" t="str">
            <v>Enrocamento pedra arrumada</v>
          </cell>
          <cell r="F514" t="str">
            <v>m³</v>
          </cell>
        </row>
        <row r="515">
          <cell r="B515" t="str">
            <v>5.1.96</v>
          </cell>
          <cell r="D515" t="str">
            <v>25.11.02</v>
          </cell>
          <cell r="E515" t="str">
            <v>Enrocamento pedra arrumada e rejuntada</v>
          </cell>
          <cell r="F515" t="str">
            <v>m³</v>
          </cell>
        </row>
        <row r="516">
          <cell r="B516" t="str">
            <v>5.1.97</v>
          </cell>
          <cell r="D516" t="str">
            <v>25.11.03</v>
          </cell>
          <cell r="E516" t="str">
            <v>Enrrocamento pedra jogada</v>
          </cell>
          <cell r="F516" t="str">
            <v>m³</v>
          </cell>
        </row>
        <row r="517">
          <cell r="B517" t="str">
            <v>5.1.98</v>
          </cell>
          <cell r="D517" t="str">
            <v>25.11.04</v>
          </cell>
          <cell r="E517" t="str">
            <v>Gabião tipo caixa 50 cm - tela galv.</v>
          </cell>
          <cell r="F517" t="str">
            <v>m³</v>
          </cell>
        </row>
        <row r="518">
          <cell r="B518" t="str">
            <v>5.1.99</v>
          </cell>
          <cell r="D518" t="str">
            <v>25.11.05.01</v>
          </cell>
          <cell r="E518" t="str">
            <v>Gabião tipo colchão espessura 17cm - tela galv.</v>
          </cell>
          <cell r="F518" t="str">
            <v>m²</v>
          </cell>
        </row>
        <row r="519">
          <cell r="B519" t="str">
            <v>5.1.100</v>
          </cell>
          <cell r="D519" t="str">
            <v>25.11.06.01</v>
          </cell>
          <cell r="E519" t="str">
            <v>Gabião tipo colchão e= 23cm - tela galv.</v>
          </cell>
          <cell r="F519" t="str">
            <v>m²</v>
          </cell>
        </row>
        <row r="520">
          <cell r="B520" t="str">
            <v>5.1.101</v>
          </cell>
          <cell r="D520" t="str">
            <v>25.11.07.01</v>
          </cell>
          <cell r="E520" t="str">
            <v>Gabião tipo colchão espessura 30cm - tela galv.</v>
          </cell>
          <cell r="F520" t="str">
            <v>m²</v>
          </cell>
        </row>
        <row r="521">
          <cell r="B521" t="str">
            <v>5.1.102</v>
          </cell>
          <cell r="D521" t="str">
            <v>25.11.08.01</v>
          </cell>
          <cell r="E521" t="str">
            <v xml:space="preserve">Gabião tipo colchão espessura 17cm - tela pvc </v>
          </cell>
          <cell r="F521" t="str">
            <v>m²</v>
          </cell>
        </row>
        <row r="522">
          <cell r="B522" t="str">
            <v>5.1.103</v>
          </cell>
          <cell r="D522" t="str">
            <v>25.11.09.01</v>
          </cell>
          <cell r="E522" t="str">
            <v>Gabião tipo colchão espessura 23cm - tela pvc</v>
          </cell>
          <cell r="F522" t="str">
            <v>m²</v>
          </cell>
        </row>
        <row r="523">
          <cell r="B523" t="str">
            <v>5.1.104</v>
          </cell>
          <cell r="D523" t="str">
            <v>25.11.10.01</v>
          </cell>
          <cell r="E523" t="str">
            <v>Gabião tipo colchão espessura 30cm - tela pvc</v>
          </cell>
          <cell r="F523" t="str">
            <v>m²</v>
          </cell>
        </row>
        <row r="524">
          <cell r="B524" t="str">
            <v>5.1.105</v>
          </cell>
          <cell r="D524" t="str">
            <v>25.11.11</v>
          </cell>
          <cell r="E524" t="str">
            <v>Gabião tipo saco - tela galv.</v>
          </cell>
          <cell r="F524" t="str">
            <v>m³</v>
          </cell>
        </row>
        <row r="525">
          <cell r="B525" t="str">
            <v>5.1.106</v>
          </cell>
          <cell r="D525" t="str">
            <v>25.11.12</v>
          </cell>
          <cell r="E525" t="str">
            <v>Camada filtrante pedra britada</v>
          </cell>
          <cell r="F525" t="str">
            <v>m³</v>
          </cell>
        </row>
        <row r="526">
          <cell r="B526" t="str">
            <v>5.1.107</v>
          </cell>
          <cell r="D526" t="str">
            <v>25.12.02</v>
          </cell>
          <cell r="E526" t="str">
            <v xml:space="preserve">Calçamento concreto Fck 15 MPa </v>
          </cell>
          <cell r="F526" t="str">
            <v>m³</v>
          </cell>
        </row>
        <row r="527">
          <cell r="B527" t="str">
            <v>5.1.108</v>
          </cell>
          <cell r="D527" t="str">
            <v>25.12.03</v>
          </cell>
          <cell r="E527" t="str">
            <v xml:space="preserve">Calçamento concreto Fck 10 MPa </v>
          </cell>
          <cell r="F527" t="str">
            <v>m³</v>
          </cell>
        </row>
        <row r="528">
          <cell r="B528" t="str">
            <v>5.1.109</v>
          </cell>
          <cell r="D528" t="str">
            <v>25.13.02</v>
          </cell>
          <cell r="E528" t="str">
            <v xml:space="preserve">Alvenaria de pedra seca </v>
          </cell>
          <cell r="F528" t="str">
            <v>m³</v>
          </cell>
        </row>
        <row r="529">
          <cell r="B529" t="str">
            <v>5.1.110</v>
          </cell>
          <cell r="D529" t="str">
            <v>25.13.04</v>
          </cell>
          <cell r="E529" t="str">
            <v>Alvenaria de pedra argamassada</v>
          </cell>
          <cell r="F529" t="str">
            <v>m³</v>
          </cell>
        </row>
        <row r="530">
          <cell r="B530" t="str">
            <v>5.1.111</v>
          </cell>
          <cell r="D530" t="str">
            <v>25.13.05</v>
          </cell>
          <cell r="E530" t="str">
            <v>Alvenaria de bloco de concreto</v>
          </cell>
          <cell r="F530" t="str">
            <v>m³</v>
          </cell>
        </row>
        <row r="531">
          <cell r="B531" t="str">
            <v>5.1.112</v>
          </cell>
          <cell r="D531" t="str">
            <v>25.13.07</v>
          </cell>
          <cell r="E531" t="str">
            <v>Argamassa de cimento e areia traço 1:3 esp 2cm</v>
          </cell>
          <cell r="F531" t="str">
            <v>m²</v>
          </cell>
        </row>
        <row r="532">
          <cell r="B532" t="str">
            <v>5.1.113</v>
          </cell>
          <cell r="D532" t="str">
            <v>25.14.01</v>
          </cell>
          <cell r="E532" t="str">
            <v>Manta geotêxtil não tecida</v>
          </cell>
          <cell r="F532" t="str">
            <v>kg</v>
          </cell>
        </row>
        <row r="533">
          <cell r="B533" t="str">
            <v>5.1.114</v>
          </cell>
          <cell r="D533" t="str">
            <v>25.14.02</v>
          </cell>
          <cell r="E533" t="str">
            <v xml:space="preserve">Manta geotêxtil tecida </v>
          </cell>
          <cell r="F533" t="str">
            <v>kg</v>
          </cell>
        </row>
        <row r="534">
          <cell r="B534" t="str">
            <v>5.1.115</v>
          </cell>
          <cell r="D534" t="str">
            <v>25.15.03</v>
          </cell>
          <cell r="E534" t="str">
            <v>Fornecimento de tubo dreno barro 15 cm</v>
          </cell>
          <cell r="F534" t="str">
            <v>m</v>
          </cell>
        </row>
        <row r="535">
          <cell r="B535" t="str">
            <v>5.1.116</v>
          </cell>
          <cell r="D535" t="str">
            <v>25.15.04</v>
          </cell>
          <cell r="E535" t="str">
            <v>Fornecimento de tubo dreno barro 20 cm</v>
          </cell>
          <cell r="F535" t="str">
            <v>m</v>
          </cell>
        </row>
        <row r="536">
          <cell r="B536" t="str">
            <v>5.1.117</v>
          </cell>
          <cell r="D536" t="str">
            <v>25.15.05</v>
          </cell>
          <cell r="E536" t="str">
            <v>Assentamento de tubo dreno concreto 15 cm</v>
          </cell>
          <cell r="F536" t="str">
            <v>m</v>
          </cell>
        </row>
        <row r="537">
          <cell r="B537" t="str">
            <v>5.1.118</v>
          </cell>
          <cell r="D537" t="str">
            <v>25.15.06</v>
          </cell>
          <cell r="E537" t="str">
            <v>Assentamento de tubo dreno concreto 20 cm</v>
          </cell>
          <cell r="F537" t="str">
            <v>m</v>
          </cell>
        </row>
        <row r="538">
          <cell r="B538" t="str">
            <v>5.1.119</v>
          </cell>
          <cell r="D538" t="str">
            <v>25.15.07</v>
          </cell>
          <cell r="E538" t="str">
            <v>Assentamento de tubo dreno barro 15 cm</v>
          </cell>
          <cell r="F538" t="str">
            <v>m</v>
          </cell>
        </row>
        <row r="539">
          <cell r="B539" t="str">
            <v>5.1.120</v>
          </cell>
          <cell r="D539" t="str">
            <v>25.15.08</v>
          </cell>
          <cell r="E539" t="str">
            <v>Assentamento de tubo dreno barro 20 cm</v>
          </cell>
          <cell r="F539" t="str">
            <v>m</v>
          </cell>
        </row>
        <row r="540">
          <cell r="B540" t="str">
            <v>5.1.121</v>
          </cell>
          <cell r="D540" t="str">
            <v>25.15.09</v>
          </cell>
          <cell r="E540" t="str">
            <v>Tubo de pvc perfurado ou não D=0,050m</v>
          </cell>
          <cell r="F540" t="str">
            <v>m</v>
          </cell>
        </row>
        <row r="541">
          <cell r="B541" t="str">
            <v>5.1.122</v>
          </cell>
          <cell r="D541" t="str">
            <v>25.15.11</v>
          </cell>
          <cell r="E541" t="str">
            <v xml:space="preserve">Tubo de pvc perfurado ou não D=0,10m </v>
          </cell>
          <cell r="F541" t="str">
            <v>m</v>
          </cell>
        </row>
        <row r="542">
          <cell r="B542" t="str">
            <v>5.1.123</v>
          </cell>
          <cell r="D542" t="str">
            <v>25.15.12</v>
          </cell>
          <cell r="E542" t="str">
            <v xml:space="preserve">Tubo de pvc perfurado ou não D=0,15m </v>
          </cell>
          <cell r="F542" t="str">
            <v>m</v>
          </cell>
        </row>
        <row r="543">
          <cell r="B543" t="str">
            <v>5.1.124</v>
          </cell>
          <cell r="D543" t="str">
            <v>25.18.01</v>
          </cell>
          <cell r="E543" t="str">
            <v>Grama armada com adubo</v>
          </cell>
          <cell r="F543" t="str">
            <v>m²</v>
          </cell>
        </row>
        <row r="544">
          <cell r="B544" t="str">
            <v>5.1.125</v>
          </cell>
          <cell r="D544" t="str">
            <v>25.18.02</v>
          </cell>
          <cell r="E544" t="str">
            <v>Grama armada sem adubo</v>
          </cell>
          <cell r="F544" t="str">
            <v>m²</v>
          </cell>
        </row>
        <row r="546">
          <cell r="B546" t="str">
            <v>Cód. Colinas</v>
          </cell>
          <cell r="D546" t="str">
            <v>Código</v>
          </cell>
          <cell r="E546" t="str">
            <v>Serviços</v>
          </cell>
          <cell r="F546" t="str">
            <v>Unid.</v>
          </cell>
        </row>
        <row r="549">
          <cell r="D549" t="str">
            <v>FASE-26 OBRAS DE ARTE ESPECIAIS</v>
          </cell>
        </row>
        <row r="550">
          <cell r="B550" t="str">
            <v>6.1.1</v>
          </cell>
          <cell r="D550" t="str">
            <v>26.01.01</v>
          </cell>
          <cell r="E550" t="str">
            <v>Escavação manual para obras sem explosivos</v>
          </cell>
          <cell r="F550" t="str">
            <v>m³</v>
          </cell>
        </row>
        <row r="551">
          <cell r="B551" t="str">
            <v>6.1.2</v>
          </cell>
          <cell r="D551" t="str">
            <v>26.01.02</v>
          </cell>
          <cell r="E551" t="str">
            <v>Escavação mecânica para obras sem explosivos</v>
          </cell>
          <cell r="F551" t="str">
            <v>m³</v>
          </cell>
        </row>
        <row r="552">
          <cell r="B552" t="str">
            <v>6.1.3</v>
          </cell>
          <cell r="D552" t="str">
            <v>26.01.03</v>
          </cell>
          <cell r="E552" t="str">
            <v>Escavação mecânica para obras com explosivo</v>
          </cell>
          <cell r="F552" t="str">
            <v>m³</v>
          </cell>
        </row>
        <row r="553">
          <cell r="B553" t="str">
            <v>6.1.4</v>
          </cell>
          <cell r="D553" t="str">
            <v>26.02.01</v>
          </cell>
          <cell r="E553" t="str">
            <v xml:space="preserve">Estaca concreto pre-moldado20cm 20/25 T </v>
          </cell>
          <cell r="F553" t="str">
            <v>m</v>
          </cell>
        </row>
        <row r="554">
          <cell r="B554" t="str">
            <v>6.1.5</v>
          </cell>
          <cell r="D554" t="str">
            <v>26.02.02</v>
          </cell>
          <cell r="E554" t="str">
            <v>Estaca concreto pre-moldado25cm - 30/35 T</v>
          </cell>
          <cell r="F554" t="str">
            <v>m</v>
          </cell>
        </row>
        <row r="555">
          <cell r="B555" t="str">
            <v>6.1.6</v>
          </cell>
          <cell r="D555" t="str">
            <v>26.02.03</v>
          </cell>
          <cell r="E555" t="str">
            <v xml:space="preserve">Estaca concreto pre-moldado30cm - 40/45 T </v>
          </cell>
          <cell r="F555" t="str">
            <v>m</v>
          </cell>
        </row>
        <row r="556">
          <cell r="B556" t="str">
            <v>6.1.7</v>
          </cell>
          <cell r="D556" t="str">
            <v>26.02.04</v>
          </cell>
          <cell r="E556" t="str">
            <v>Estaca concreto pre-moldado35cm 50/60 T</v>
          </cell>
          <cell r="F556" t="str">
            <v>m</v>
          </cell>
        </row>
        <row r="557">
          <cell r="B557" t="str">
            <v>6.1.8</v>
          </cell>
          <cell r="D557" t="str">
            <v>26.02.05</v>
          </cell>
          <cell r="E557" t="str">
            <v>Estaca concreto pre-moldado40cm - 70/80 T</v>
          </cell>
          <cell r="F557" t="str">
            <v>m</v>
          </cell>
        </row>
        <row r="558">
          <cell r="B558" t="str">
            <v>6.1.9</v>
          </cell>
          <cell r="D558" t="str">
            <v>26.02.06</v>
          </cell>
          <cell r="E558" t="str">
            <v>Estaca concreto - Taxa mobil. de equip. bate-estaca</v>
          </cell>
          <cell r="F558" t="str">
            <v>un</v>
          </cell>
        </row>
        <row r="559">
          <cell r="B559" t="str">
            <v>6.1.10</v>
          </cell>
          <cell r="D559" t="str">
            <v>26.02.07</v>
          </cell>
          <cell r="E559" t="str">
            <v xml:space="preserve">Estaca metálica, fornec.e cravação </v>
          </cell>
          <cell r="F559" t="str">
            <v>kg</v>
          </cell>
        </row>
        <row r="560">
          <cell r="B560" t="str">
            <v>6.1.11</v>
          </cell>
          <cell r="D560" t="str">
            <v>26.02.13</v>
          </cell>
          <cell r="E560" t="str">
            <v>Estacão em solo D=1,00m</v>
          </cell>
          <cell r="F560" t="str">
            <v>m</v>
          </cell>
        </row>
        <row r="561">
          <cell r="B561" t="str">
            <v>6.1.12</v>
          </cell>
          <cell r="D561" t="str">
            <v>26.02.14</v>
          </cell>
          <cell r="E561" t="str">
            <v>Estacão em solo D=1,20m</v>
          </cell>
          <cell r="F561" t="str">
            <v>m</v>
          </cell>
        </row>
        <row r="562">
          <cell r="B562" t="str">
            <v>6.1.13</v>
          </cell>
          <cell r="D562" t="str">
            <v>26.02.15</v>
          </cell>
          <cell r="E562" t="str">
            <v>Estacão em solo D=1,40m</v>
          </cell>
          <cell r="F562" t="str">
            <v>m</v>
          </cell>
        </row>
        <row r="563">
          <cell r="B563" t="str">
            <v>6.1.14</v>
          </cell>
          <cell r="D563" t="str">
            <v>26.02.16</v>
          </cell>
          <cell r="E563" t="str">
            <v xml:space="preserve">Estacão em solo D=1,50m </v>
          </cell>
          <cell r="F563" t="str">
            <v>m</v>
          </cell>
        </row>
        <row r="564">
          <cell r="B564" t="str">
            <v>6.1.15</v>
          </cell>
          <cell r="D564" t="str">
            <v>26.02.17</v>
          </cell>
          <cell r="E564" t="str">
            <v xml:space="preserve">Estacão em solo D=1,60m </v>
          </cell>
          <cell r="F564" t="str">
            <v>m</v>
          </cell>
        </row>
        <row r="565">
          <cell r="B565" t="str">
            <v>6.1.16</v>
          </cell>
          <cell r="D565" t="str">
            <v>26.02.18</v>
          </cell>
          <cell r="E565" t="str">
            <v xml:space="preserve">Estacão em solo D=1,80m </v>
          </cell>
          <cell r="F565" t="str">
            <v>m</v>
          </cell>
        </row>
        <row r="566">
          <cell r="B566" t="str">
            <v>6.1.17</v>
          </cell>
          <cell r="D566" t="str">
            <v>26.02.19</v>
          </cell>
          <cell r="E566" t="str">
            <v xml:space="preserve">Estacão -Taxa mobilização de equip. </v>
          </cell>
          <cell r="F566" t="str">
            <v>un</v>
          </cell>
        </row>
        <row r="567">
          <cell r="B567" t="str">
            <v>6.1.18</v>
          </cell>
          <cell r="D567" t="str">
            <v>26.02.20</v>
          </cell>
          <cell r="E567" t="str">
            <v>Camisa metálica</v>
          </cell>
          <cell r="F567" t="str">
            <v>kg</v>
          </cell>
        </row>
        <row r="568">
          <cell r="B568" t="str">
            <v>6.1.19</v>
          </cell>
          <cell r="D568" t="str">
            <v>26.02.21</v>
          </cell>
          <cell r="E568" t="str">
            <v xml:space="preserve">Estaca de madeira D=20cm - 8ton </v>
          </cell>
          <cell r="F568" t="str">
            <v>m</v>
          </cell>
        </row>
        <row r="569">
          <cell r="B569" t="str">
            <v>6.1.20</v>
          </cell>
          <cell r="D569" t="str">
            <v>26.02.22</v>
          </cell>
          <cell r="E569" t="str">
            <v xml:space="preserve">Estaca de madeira D=25cm - 15ton </v>
          </cell>
          <cell r="F569" t="str">
            <v>m</v>
          </cell>
        </row>
        <row r="570">
          <cell r="B570" t="str">
            <v>6.1.21</v>
          </cell>
          <cell r="D570" t="str">
            <v>26.03.25</v>
          </cell>
          <cell r="E570" t="str">
            <v xml:space="preserve">Escavação Tub.céu aberto 1/2 cat. - solo </v>
          </cell>
          <cell r="F570" t="str">
            <v>m³</v>
          </cell>
        </row>
        <row r="571">
          <cell r="B571" t="str">
            <v>6.1.22</v>
          </cell>
          <cell r="D571" t="str">
            <v>26.03.26</v>
          </cell>
          <cell r="E571" t="str">
            <v xml:space="preserve">Escavação tub. Ar compr. 1/2 cat. - solo </v>
          </cell>
          <cell r="F571" t="str">
            <v>m³</v>
          </cell>
        </row>
        <row r="572">
          <cell r="B572" t="str">
            <v>6.1.23</v>
          </cell>
          <cell r="D572" t="str">
            <v>26.03.27</v>
          </cell>
          <cell r="E572" t="str">
            <v xml:space="preserve">Escavação tub. Céu aberto 3 cat. - rocha </v>
          </cell>
          <cell r="F572" t="str">
            <v>m³</v>
          </cell>
        </row>
        <row r="573">
          <cell r="B573" t="str">
            <v>6.1.24</v>
          </cell>
          <cell r="D573" t="str">
            <v>26.03.28</v>
          </cell>
          <cell r="E573" t="str">
            <v xml:space="preserve">Escavação tub. Ar comprimido 3 cat. - rocha </v>
          </cell>
          <cell r="F573" t="str">
            <v>m³</v>
          </cell>
        </row>
        <row r="574">
          <cell r="B574" t="str">
            <v>6.1.25</v>
          </cell>
          <cell r="D574" t="str">
            <v>26.04.01</v>
          </cell>
          <cell r="E574" t="str">
            <v xml:space="preserve">Cimbramento pontes e viadutos c/estaca </v>
          </cell>
          <cell r="F574" t="str">
            <v>m³</v>
          </cell>
        </row>
        <row r="575">
          <cell r="B575" t="str">
            <v>6.1.26</v>
          </cell>
          <cell r="D575" t="str">
            <v>26.04.02</v>
          </cell>
          <cell r="E575" t="str">
            <v xml:space="preserve">Cimbramento pontes e viadutos s/estaca </v>
          </cell>
          <cell r="F575" t="str">
            <v>m³</v>
          </cell>
        </row>
        <row r="576">
          <cell r="B576" t="str">
            <v>6.1.27</v>
          </cell>
          <cell r="D576" t="str">
            <v>26.04.03</v>
          </cell>
          <cell r="E576" t="str">
            <v xml:space="preserve">Cimbramento de passagem sec. galeria ret. </v>
          </cell>
          <cell r="F576" t="str">
            <v>m³</v>
          </cell>
        </row>
        <row r="577">
          <cell r="B577" t="str">
            <v>6.1.28</v>
          </cell>
          <cell r="D577" t="str">
            <v>26.04.05</v>
          </cell>
          <cell r="E577" t="str">
            <v xml:space="preserve">Andaime de madeira </v>
          </cell>
          <cell r="F577" t="str">
            <v>m³</v>
          </cell>
        </row>
        <row r="578">
          <cell r="B578" t="str">
            <v>6.1.29</v>
          </cell>
          <cell r="D578" t="str">
            <v>26.04.06</v>
          </cell>
          <cell r="E578" t="str">
            <v xml:space="preserve">Andaime tubular </v>
          </cell>
          <cell r="F578" t="str">
            <v>m³</v>
          </cell>
        </row>
        <row r="579">
          <cell r="B579" t="str">
            <v>6.1.30</v>
          </cell>
          <cell r="D579" t="str">
            <v>26.05.01</v>
          </cell>
          <cell r="E579" t="str">
            <v xml:space="preserve">Forma plana para conc. armado comum </v>
          </cell>
          <cell r="F579" t="str">
            <v>m²</v>
          </cell>
        </row>
        <row r="580">
          <cell r="B580" t="str">
            <v>6.1.31</v>
          </cell>
          <cell r="D580" t="str">
            <v>26.05.02</v>
          </cell>
          <cell r="E580" t="str">
            <v xml:space="preserve">Forma plana p/conc.protend. ou aparente </v>
          </cell>
          <cell r="F580" t="str">
            <v>m²</v>
          </cell>
        </row>
        <row r="581">
          <cell r="B581" t="str">
            <v>6.1.32</v>
          </cell>
          <cell r="D581" t="str">
            <v>26.05.03</v>
          </cell>
          <cell r="E581" t="str">
            <v xml:space="preserve">Forma sem reaproveitamento </v>
          </cell>
          <cell r="F581" t="str">
            <v>m²</v>
          </cell>
        </row>
        <row r="582">
          <cell r="B582" t="str">
            <v>6.1.33</v>
          </cell>
          <cell r="D582" t="str">
            <v>26.05.04</v>
          </cell>
          <cell r="E582" t="str">
            <v xml:space="preserve">Forma metálicas especial para vigas </v>
          </cell>
          <cell r="F582" t="str">
            <v>m²</v>
          </cell>
        </row>
        <row r="583">
          <cell r="B583" t="str">
            <v>6.1.34</v>
          </cell>
          <cell r="D583" t="str">
            <v>26.05.05</v>
          </cell>
          <cell r="E583" t="str">
            <v xml:space="preserve">Forma curva para concreto comum </v>
          </cell>
          <cell r="F583" t="str">
            <v>m²</v>
          </cell>
        </row>
        <row r="584">
          <cell r="B584" t="str">
            <v>6.1.35</v>
          </cell>
          <cell r="D584" t="str">
            <v>26.05.06</v>
          </cell>
          <cell r="E584" t="str">
            <v>Forma curva para concreto aparente</v>
          </cell>
          <cell r="F584" t="str">
            <v>m²</v>
          </cell>
        </row>
        <row r="585">
          <cell r="B585" t="str">
            <v>6.1.36</v>
          </cell>
          <cell r="D585" t="str">
            <v>26.06.01</v>
          </cell>
          <cell r="E585" t="str">
            <v xml:space="preserve">Aço CA-25 </v>
          </cell>
          <cell r="F585" t="str">
            <v>kg</v>
          </cell>
        </row>
        <row r="586">
          <cell r="B586" t="str">
            <v>6.1.37</v>
          </cell>
          <cell r="D586" t="str">
            <v>26.06.02</v>
          </cell>
          <cell r="E586" t="str">
            <v>Aço CA-50</v>
          </cell>
          <cell r="F586" t="str">
            <v>kg</v>
          </cell>
        </row>
        <row r="587">
          <cell r="B587" t="str">
            <v>6.1.38</v>
          </cell>
          <cell r="D587" t="str">
            <v>26.06.03</v>
          </cell>
          <cell r="E587" t="str">
            <v>Aço CA-60</v>
          </cell>
          <cell r="F587" t="str">
            <v>kg</v>
          </cell>
        </row>
        <row r="588">
          <cell r="B588" t="str">
            <v>6.1.39</v>
          </cell>
          <cell r="D588" t="str">
            <v>26.06.04</v>
          </cell>
          <cell r="E588" t="str">
            <v>Aço para concreto protendido</v>
          </cell>
          <cell r="F588" t="str">
            <v>kg</v>
          </cell>
        </row>
        <row r="589">
          <cell r="B589" t="str">
            <v>6.1.40</v>
          </cell>
          <cell r="D589" t="str">
            <v>26.06.05</v>
          </cell>
          <cell r="E589" t="str">
            <v xml:space="preserve">Tela metálica </v>
          </cell>
          <cell r="F589" t="str">
            <v>kg</v>
          </cell>
        </row>
        <row r="590">
          <cell r="B590" t="str">
            <v>6.1.41</v>
          </cell>
          <cell r="D590" t="str">
            <v>26.06.06</v>
          </cell>
          <cell r="E590" t="str">
            <v>Aço para concreto protendido ST 85/105</v>
          </cell>
          <cell r="F590" t="str">
            <v>kg</v>
          </cell>
        </row>
        <row r="591">
          <cell r="B591" t="str">
            <v>6.1.42</v>
          </cell>
          <cell r="D591" t="str">
            <v>26.07.03</v>
          </cell>
          <cell r="E591" t="str">
            <v xml:space="preserve">Apar. anc. p/ cabos de protensão ativo de 4 f -1/2" </v>
          </cell>
          <cell r="F591" t="str">
            <v>un</v>
          </cell>
        </row>
        <row r="592">
          <cell r="B592" t="str">
            <v>6.1.43</v>
          </cell>
          <cell r="D592" t="str">
            <v>26.07.04</v>
          </cell>
          <cell r="E592" t="str">
            <v>Apar. anc. p/ cabos de protensão ativo de 6 f -1/2"</v>
          </cell>
          <cell r="F592" t="str">
            <v>un</v>
          </cell>
        </row>
        <row r="593">
          <cell r="B593" t="str">
            <v>6.1.44</v>
          </cell>
          <cell r="D593" t="str">
            <v>26.07.05</v>
          </cell>
          <cell r="E593" t="str">
            <v xml:space="preserve">Apar. anc. p/ cabos de protensão ativo de 12 f -1/2" </v>
          </cell>
          <cell r="F593" t="str">
            <v>un</v>
          </cell>
        </row>
        <row r="594">
          <cell r="B594" t="str">
            <v>6.1.45</v>
          </cell>
          <cell r="D594" t="str">
            <v>26.07.06</v>
          </cell>
          <cell r="E594" t="str">
            <v xml:space="preserve">Apar. anc. p/ cabos de protensão ativo de 19 f -1/2" </v>
          </cell>
          <cell r="F594" t="str">
            <v>un</v>
          </cell>
        </row>
        <row r="595">
          <cell r="B595" t="str">
            <v>6.1.46</v>
          </cell>
          <cell r="D595" t="str">
            <v>26.07.09</v>
          </cell>
          <cell r="E595" t="str">
            <v xml:space="preserve">Apar. anc. p/ cabos de protensão pas. de 4 f -1/2" </v>
          </cell>
          <cell r="F595" t="str">
            <v>un</v>
          </cell>
        </row>
        <row r="596">
          <cell r="B596" t="str">
            <v>6.1.47</v>
          </cell>
          <cell r="D596" t="str">
            <v>26.07.10</v>
          </cell>
          <cell r="E596" t="str">
            <v>Apar. anc. p/ cabos de protensão pas. de 6 f -1/2"</v>
          </cell>
          <cell r="F596" t="str">
            <v>un</v>
          </cell>
        </row>
        <row r="597">
          <cell r="B597" t="str">
            <v>6.1.48</v>
          </cell>
          <cell r="D597" t="str">
            <v>26.07.12</v>
          </cell>
          <cell r="E597" t="str">
            <v xml:space="preserve">Apar. anc. p/ cabos de protensão pas. de 19 f -1/2" </v>
          </cell>
          <cell r="F597" t="str">
            <v>un</v>
          </cell>
        </row>
        <row r="598">
          <cell r="B598" t="str">
            <v>6.1.49</v>
          </cell>
          <cell r="D598" t="str">
            <v>26.08.01</v>
          </cell>
          <cell r="E598" t="str">
            <v>Aparelho de apoio neoprene fretado</v>
          </cell>
          <cell r="F598" t="str">
            <v>dm³</v>
          </cell>
        </row>
        <row r="599">
          <cell r="B599" t="str">
            <v>6.1.50</v>
          </cell>
          <cell r="D599" t="str">
            <v>26.08.02</v>
          </cell>
          <cell r="E599" t="str">
            <v>Aparelho de apoio neoprene com teflon</v>
          </cell>
          <cell r="F599" t="str">
            <v>dm³</v>
          </cell>
        </row>
        <row r="600">
          <cell r="B600" t="str">
            <v>6.1.51</v>
          </cell>
          <cell r="D600" t="str">
            <v>26.08.03</v>
          </cell>
          <cell r="E600" t="str">
            <v xml:space="preserve">Articulação de concreto tipo "Freyssinet" </v>
          </cell>
          <cell r="F600" t="str">
            <v>dm²</v>
          </cell>
        </row>
        <row r="601">
          <cell r="B601" t="str">
            <v>6.1.52</v>
          </cell>
          <cell r="D601" t="str">
            <v>26.09.01</v>
          </cell>
          <cell r="E601" t="str">
            <v>Concreto Fck 10 MPa</v>
          </cell>
          <cell r="F601" t="str">
            <v>m³</v>
          </cell>
        </row>
        <row r="602">
          <cell r="B602" t="str">
            <v>6.1.53</v>
          </cell>
          <cell r="D602" t="str">
            <v>26.09.02</v>
          </cell>
          <cell r="E602" t="str">
            <v>Concreto Fck 15 MPa</v>
          </cell>
          <cell r="F602" t="str">
            <v>m³</v>
          </cell>
        </row>
        <row r="603">
          <cell r="B603" t="str">
            <v>6.1.54</v>
          </cell>
          <cell r="D603" t="str">
            <v>26.09.03</v>
          </cell>
          <cell r="E603" t="str">
            <v>Concreto Fck 18 MPa</v>
          </cell>
          <cell r="F603" t="str">
            <v>m³</v>
          </cell>
        </row>
        <row r="604">
          <cell r="B604" t="str">
            <v>6.1.55</v>
          </cell>
          <cell r="D604" t="str">
            <v>26.09.04</v>
          </cell>
          <cell r="E604" t="str">
            <v>Concreto Fck 20 MPa</v>
          </cell>
          <cell r="F604" t="str">
            <v>m³</v>
          </cell>
        </row>
        <row r="605">
          <cell r="B605" t="str">
            <v>6.1.56</v>
          </cell>
          <cell r="D605" t="str">
            <v>26.09.05</v>
          </cell>
          <cell r="E605" t="str">
            <v>Concreto Fck 25 MPa</v>
          </cell>
          <cell r="F605" t="str">
            <v>m³</v>
          </cell>
        </row>
        <row r="606">
          <cell r="B606" t="str">
            <v>6.1.57</v>
          </cell>
          <cell r="D606" t="str">
            <v>26.09.06</v>
          </cell>
          <cell r="E606" t="str">
            <v xml:space="preserve">Concreto Fck 30 MPa </v>
          </cell>
          <cell r="F606" t="str">
            <v>m³</v>
          </cell>
        </row>
        <row r="607">
          <cell r="B607" t="str">
            <v>6.1.58</v>
          </cell>
          <cell r="D607" t="str">
            <v>26.09.07</v>
          </cell>
          <cell r="E607" t="str">
            <v>Concreto Ciclópico</v>
          </cell>
          <cell r="F607" t="str">
            <v>m³</v>
          </cell>
        </row>
        <row r="608">
          <cell r="B608" t="str">
            <v>6.1.59</v>
          </cell>
          <cell r="D608" t="str">
            <v>26.09.09</v>
          </cell>
          <cell r="E608" t="str">
            <v>Bombeamento p/ conc. qualquer resist.</v>
          </cell>
          <cell r="F608" t="str">
            <v>m³</v>
          </cell>
        </row>
        <row r="609">
          <cell r="B609" t="str">
            <v>6.1.60</v>
          </cell>
          <cell r="D609" t="str">
            <v>26.09.10</v>
          </cell>
          <cell r="E609" t="str">
            <v>Concreto Fck 12 MPa</v>
          </cell>
          <cell r="F609" t="str">
            <v>m³</v>
          </cell>
        </row>
        <row r="610">
          <cell r="B610" t="str">
            <v>6.1.61</v>
          </cell>
          <cell r="D610" t="str">
            <v>26.09.11</v>
          </cell>
          <cell r="E610" t="str">
            <v>Concreto Fck 16 Mpa</v>
          </cell>
          <cell r="F610" t="str">
            <v>m³</v>
          </cell>
        </row>
        <row r="611">
          <cell r="B611" t="str">
            <v>6.1.62</v>
          </cell>
          <cell r="D611" t="str">
            <v>26.09.12</v>
          </cell>
          <cell r="E611" t="str">
            <v>Concreto Fck 35 MPa</v>
          </cell>
          <cell r="F611" t="str">
            <v>m³</v>
          </cell>
        </row>
        <row r="612">
          <cell r="B612" t="str">
            <v>6.1.63</v>
          </cell>
          <cell r="D612" t="str">
            <v>26.09.13</v>
          </cell>
          <cell r="E612" t="str">
            <v>Concreto Fck 40 MPa</v>
          </cell>
          <cell r="F612" t="str">
            <v>m³</v>
          </cell>
        </row>
        <row r="613">
          <cell r="B613" t="str">
            <v>6.1.64</v>
          </cell>
          <cell r="D613" t="str">
            <v>26.10.01</v>
          </cell>
          <cell r="E613" t="str">
            <v>Junta/retração c/lábio polim. ab.15 até 40mm</v>
          </cell>
          <cell r="F613" t="str">
            <v>m</v>
          </cell>
        </row>
        <row r="614">
          <cell r="B614" t="str">
            <v>6.1.65</v>
          </cell>
          <cell r="D614" t="str">
            <v>26.10.02</v>
          </cell>
          <cell r="E614" t="str">
            <v>Junta/retração c/lábio polim. ab.40 até 50mm</v>
          </cell>
          <cell r="F614" t="str">
            <v>m</v>
          </cell>
        </row>
        <row r="615">
          <cell r="B615" t="str">
            <v>6.1.66</v>
          </cell>
          <cell r="D615" t="str">
            <v>26.10.03</v>
          </cell>
          <cell r="E615" t="str">
            <v>Junta/retração c/lábio polim. ab. 50 até 70mm</v>
          </cell>
          <cell r="F615" t="str">
            <v>m</v>
          </cell>
        </row>
        <row r="616">
          <cell r="B616" t="str">
            <v>6.1.67</v>
          </cell>
          <cell r="D616" t="str">
            <v>26.10.04</v>
          </cell>
          <cell r="E616" t="str">
            <v>Junta de dilatação metálica</v>
          </cell>
          <cell r="F616" t="str">
            <v>m</v>
          </cell>
        </row>
        <row r="617">
          <cell r="B617" t="str">
            <v>6.1.68</v>
          </cell>
          <cell r="D617" t="str">
            <v>26.10.05</v>
          </cell>
          <cell r="E617" t="str">
            <v>Juntas de dilatação metálica c/neoprene</v>
          </cell>
          <cell r="F617" t="str">
            <v>m</v>
          </cell>
        </row>
        <row r="618">
          <cell r="B618" t="str">
            <v>6.1.69</v>
          </cell>
          <cell r="D618" t="str">
            <v>26.11.01</v>
          </cell>
          <cell r="E618" t="str">
            <v>G.c.intransponível tipo I - des. 5289</v>
          </cell>
          <cell r="F618" t="str">
            <v>m</v>
          </cell>
        </row>
        <row r="619">
          <cell r="B619" t="str">
            <v>6.1.70</v>
          </cell>
          <cell r="D619" t="str">
            <v>26.11.02</v>
          </cell>
          <cell r="E619" t="str">
            <v>G.c.intransponível tipo II - des. 5307</v>
          </cell>
          <cell r="F619" t="str">
            <v>m</v>
          </cell>
        </row>
        <row r="620">
          <cell r="B620" t="str">
            <v>6.1.71</v>
          </cell>
          <cell r="D620" t="str">
            <v>26.11.03</v>
          </cell>
          <cell r="E620" t="str">
            <v xml:space="preserve">G.c.de conc. pré passarela - des. 5370 </v>
          </cell>
          <cell r="F620" t="str">
            <v>m</v>
          </cell>
        </row>
        <row r="621">
          <cell r="B621" t="str">
            <v>6.1.72</v>
          </cell>
          <cell r="D621" t="str">
            <v>26.11.04</v>
          </cell>
          <cell r="E621" t="str">
            <v xml:space="preserve">Barreira de seg.tipo New Jersey des-5396 </v>
          </cell>
          <cell r="F621" t="str">
            <v>m</v>
          </cell>
        </row>
        <row r="622">
          <cell r="B622" t="str">
            <v>6.1.73</v>
          </cell>
          <cell r="D622" t="str">
            <v>26.11.05</v>
          </cell>
          <cell r="E622" t="str">
            <v>Barreira double face New Jersey des 5514</v>
          </cell>
          <cell r="F622" t="str">
            <v>m</v>
          </cell>
        </row>
        <row r="623">
          <cell r="B623" t="str">
            <v>6.1.74</v>
          </cell>
          <cell r="D623" t="str">
            <v>26.11.06</v>
          </cell>
          <cell r="E623" t="str">
            <v>Barreira double face New Jersey O.A.E.des 5464</v>
          </cell>
          <cell r="F623" t="str">
            <v>m</v>
          </cell>
        </row>
        <row r="624">
          <cell r="B624" t="str">
            <v>6.1.75</v>
          </cell>
          <cell r="D624" t="str">
            <v>26.11.07</v>
          </cell>
          <cell r="E624" t="str">
            <v>Barreira double face New Jersey des 5465</v>
          </cell>
          <cell r="F624" t="str">
            <v>m</v>
          </cell>
        </row>
        <row r="625">
          <cell r="B625" t="str">
            <v>6.1.76</v>
          </cell>
          <cell r="D625" t="str">
            <v>26.11.08</v>
          </cell>
          <cell r="E625" t="str">
            <v>Barreira com passeio p/ O.A.E. - des 5397</v>
          </cell>
          <cell r="F625" t="str">
            <v>m</v>
          </cell>
        </row>
        <row r="626">
          <cell r="B626" t="str">
            <v>6.1.77</v>
          </cell>
          <cell r="D626" t="str">
            <v>26.12.01</v>
          </cell>
          <cell r="E626" t="str">
            <v>Tubo de pvc perfurado ou não D=0,050m</v>
          </cell>
          <cell r="F626" t="str">
            <v>m</v>
          </cell>
        </row>
        <row r="627">
          <cell r="B627" t="str">
            <v>6.1.78</v>
          </cell>
          <cell r="D627" t="str">
            <v>26.12.03</v>
          </cell>
          <cell r="E627" t="str">
            <v>Tubo de pvc perfurado ou não D=0,10m</v>
          </cell>
          <cell r="F627" t="str">
            <v>m</v>
          </cell>
        </row>
        <row r="628">
          <cell r="B628" t="str">
            <v>6.1.79</v>
          </cell>
          <cell r="D628" t="str">
            <v>26.12.04</v>
          </cell>
          <cell r="E628" t="str">
            <v>Tubo de pvc perfurado ou não D=0,15m</v>
          </cell>
          <cell r="F628" t="str">
            <v>m</v>
          </cell>
        </row>
        <row r="629">
          <cell r="B629" t="str">
            <v>6.1.80</v>
          </cell>
          <cell r="D629" t="str">
            <v>26.13.01</v>
          </cell>
          <cell r="E629" t="str">
            <v>Lançamento viga P&lt;= 50ton-guindaste autoprop</v>
          </cell>
          <cell r="F629" t="str">
            <v>un</v>
          </cell>
        </row>
        <row r="630">
          <cell r="B630" t="str">
            <v>6.1.81</v>
          </cell>
          <cell r="D630" t="str">
            <v>26.13.02</v>
          </cell>
          <cell r="E630" t="str">
            <v>Lançamento viga 50&lt;P&lt;=80 -guind. Autoprop</v>
          </cell>
          <cell r="F630" t="str">
            <v>un</v>
          </cell>
        </row>
        <row r="631">
          <cell r="B631" t="str">
            <v>6.1.82</v>
          </cell>
          <cell r="D631" t="str">
            <v>26.14.01</v>
          </cell>
          <cell r="E631" t="str">
            <v>Esgotamento continuo água</v>
          </cell>
          <cell r="F631" t="str">
            <v>m³</v>
          </cell>
        </row>
        <row r="632">
          <cell r="B632" t="str">
            <v>6.1.83</v>
          </cell>
          <cell r="D632" t="str">
            <v>26.14.03</v>
          </cell>
          <cell r="E632" t="str">
            <v>Parede ensecadeira com prancha - esp. 0,05m</v>
          </cell>
          <cell r="F632" t="str">
            <v>m²</v>
          </cell>
        </row>
        <row r="633">
          <cell r="B633" t="str">
            <v>6.1.84</v>
          </cell>
          <cell r="D633" t="str">
            <v>26.14.04</v>
          </cell>
          <cell r="E633" t="str">
            <v>Parede ensecadeira com prancha - esp. 0,075m</v>
          </cell>
          <cell r="F633" t="str">
            <v>m²</v>
          </cell>
        </row>
        <row r="634">
          <cell r="B634" t="str">
            <v>6.1.85</v>
          </cell>
          <cell r="D634" t="str">
            <v>26.15.01</v>
          </cell>
          <cell r="E634" t="str">
            <v>Enrocamento pedra arrumada</v>
          </cell>
          <cell r="F634" t="str">
            <v>m³</v>
          </cell>
        </row>
        <row r="635">
          <cell r="B635" t="str">
            <v>6.1.86</v>
          </cell>
          <cell r="D635" t="str">
            <v>26.15.02</v>
          </cell>
          <cell r="E635" t="str">
            <v>Enrocamento pedra arrumada e rejuntada</v>
          </cell>
          <cell r="F635" t="str">
            <v>m³</v>
          </cell>
        </row>
        <row r="636">
          <cell r="B636" t="str">
            <v>6.1.87</v>
          </cell>
          <cell r="D636" t="str">
            <v>26.15.03</v>
          </cell>
          <cell r="E636" t="str">
            <v>Enrocamento pedra jogada</v>
          </cell>
          <cell r="F636" t="str">
            <v>m³</v>
          </cell>
        </row>
        <row r="638">
          <cell r="B638" t="str">
            <v>Cód. Colinas</v>
          </cell>
          <cell r="D638" t="str">
            <v>Código</v>
          </cell>
          <cell r="E638" t="str">
            <v>Serviços</v>
          </cell>
          <cell r="F638" t="str">
            <v>Unid.</v>
          </cell>
        </row>
        <row r="641">
          <cell r="D641" t="str">
            <v>FASE-27 RECUPERAÇÃO DE OBRAS ARTE ESPECIAIS</v>
          </cell>
        </row>
        <row r="642">
          <cell r="B642" t="str">
            <v>7.1.1</v>
          </cell>
          <cell r="D642" t="str">
            <v>27.01.01</v>
          </cell>
          <cell r="E642" t="str">
            <v>Remoção manual de concreto segregado</v>
          </cell>
          <cell r="F642" t="str">
            <v>dm³</v>
          </cell>
        </row>
        <row r="643">
          <cell r="B643" t="str">
            <v>7.1.2</v>
          </cell>
          <cell r="D643" t="str">
            <v>27.01.02</v>
          </cell>
          <cell r="E643" t="str">
            <v>Demolição de concreto simples</v>
          </cell>
          <cell r="F643" t="str">
            <v>m³</v>
          </cell>
        </row>
        <row r="644">
          <cell r="B644" t="str">
            <v>7.1.3</v>
          </cell>
          <cell r="D644" t="str">
            <v>27.01.03</v>
          </cell>
          <cell r="E644" t="str">
            <v>Demolição de concreto armado</v>
          </cell>
          <cell r="F644" t="str">
            <v>m³</v>
          </cell>
        </row>
        <row r="645">
          <cell r="B645" t="str">
            <v>7.1.4</v>
          </cell>
          <cell r="D645" t="str">
            <v>27.01.04</v>
          </cell>
          <cell r="E645" t="str">
            <v xml:space="preserve">Remoção, carga e transp. entulho em geral </v>
          </cell>
          <cell r="F645" t="str">
            <v>tonxkm</v>
          </cell>
        </row>
        <row r="646">
          <cell r="B646" t="str">
            <v>7.1.5</v>
          </cell>
          <cell r="D646" t="str">
            <v>27.02.01</v>
          </cell>
          <cell r="E646" t="str">
            <v>Apic. manual concreto c/ eliminação sup. lisas</v>
          </cell>
          <cell r="F646" t="str">
            <v>m²</v>
          </cell>
        </row>
        <row r="647">
          <cell r="B647" t="str">
            <v>7.1.6</v>
          </cell>
          <cell r="D647" t="str">
            <v>27.02.02</v>
          </cell>
          <cell r="E647" t="str">
            <v>Limpeza com jato d´água s/ sup. de concreto</v>
          </cell>
          <cell r="F647" t="str">
            <v>m²</v>
          </cell>
        </row>
        <row r="648">
          <cell r="B648" t="str">
            <v>7.1.7</v>
          </cell>
          <cell r="D648" t="str">
            <v>27.02.03</v>
          </cell>
          <cell r="E648" t="str">
            <v>Lixamento manual da superfície de concreto</v>
          </cell>
          <cell r="F648" t="str">
            <v>m²</v>
          </cell>
        </row>
        <row r="649">
          <cell r="B649" t="str">
            <v>7.1.8</v>
          </cell>
          <cell r="D649" t="str">
            <v>27.02.04</v>
          </cell>
          <cell r="E649" t="str">
            <v>Jateamento de concreto com areia</v>
          </cell>
          <cell r="F649" t="str">
            <v>m²</v>
          </cell>
        </row>
        <row r="650">
          <cell r="B650" t="str">
            <v>7.1.9</v>
          </cell>
          <cell r="D650" t="str">
            <v>27.02.05</v>
          </cell>
          <cell r="E650" t="str">
            <v>Jateamento em estr. concreto com água</v>
          </cell>
          <cell r="F650" t="str">
            <v>m²</v>
          </cell>
        </row>
        <row r="651">
          <cell r="B651" t="str">
            <v>7.1.10</v>
          </cell>
          <cell r="D651" t="str">
            <v>27.02.06</v>
          </cell>
          <cell r="E651" t="str">
            <v>Jateamento ao metal quase branco c/ areia</v>
          </cell>
          <cell r="F651" t="str">
            <v>m²</v>
          </cell>
        </row>
        <row r="652">
          <cell r="B652" t="str">
            <v>7.1.11</v>
          </cell>
          <cell r="D652" t="str">
            <v>27.02.07</v>
          </cell>
          <cell r="E652" t="str">
            <v>Jateamento ao metal branco com areia</v>
          </cell>
          <cell r="F652" t="str">
            <v>m²</v>
          </cell>
        </row>
        <row r="653">
          <cell r="B653" t="str">
            <v>7.1.12</v>
          </cell>
          <cell r="D653" t="str">
            <v>27.02.08</v>
          </cell>
          <cell r="E653" t="str">
            <v>Limpeza manual com escova de aço para aço</v>
          </cell>
          <cell r="F653" t="str">
            <v>m</v>
          </cell>
        </row>
        <row r="654">
          <cell r="B654" t="str">
            <v>7.1.13</v>
          </cell>
          <cell r="D654" t="str">
            <v>27.02.09</v>
          </cell>
          <cell r="E654" t="str">
            <v>Limpeza manual c/escova aço para concreto</v>
          </cell>
          <cell r="F654" t="str">
            <v>m²</v>
          </cell>
        </row>
        <row r="655">
          <cell r="B655" t="str">
            <v>7.1.14</v>
          </cell>
          <cell r="D655" t="str">
            <v>27.03.01</v>
          </cell>
          <cell r="E655" t="str">
            <v>Andaime de madeira</v>
          </cell>
          <cell r="F655" t="str">
            <v>m³</v>
          </cell>
        </row>
        <row r="656">
          <cell r="B656" t="str">
            <v>7.1.15</v>
          </cell>
          <cell r="D656" t="str">
            <v>27.03.02</v>
          </cell>
          <cell r="E656" t="str">
            <v>Andaime tubular</v>
          </cell>
          <cell r="F656" t="str">
            <v>m³</v>
          </cell>
        </row>
        <row r="657">
          <cell r="B657" t="str">
            <v>7.1.16</v>
          </cell>
          <cell r="D657" t="str">
            <v>27.03.03</v>
          </cell>
          <cell r="E657" t="str">
            <v>Andaime suspenso</v>
          </cell>
          <cell r="F657" t="str">
            <v>m²</v>
          </cell>
        </row>
        <row r="658">
          <cell r="B658" t="str">
            <v>7.1.17</v>
          </cell>
          <cell r="D658" t="str">
            <v>27.04.01</v>
          </cell>
          <cell r="E658" t="str">
            <v xml:space="preserve">Furo no concreto D=1" profund. de 05cm </v>
          </cell>
          <cell r="F658" t="str">
            <v>un</v>
          </cell>
        </row>
        <row r="659">
          <cell r="B659" t="str">
            <v>7.1.18</v>
          </cell>
          <cell r="D659" t="str">
            <v>27.04.02</v>
          </cell>
          <cell r="E659" t="str">
            <v>Furo no concreto D=1" profund. de 15cm</v>
          </cell>
          <cell r="F659" t="str">
            <v>un</v>
          </cell>
        </row>
        <row r="660">
          <cell r="B660" t="str">
            <v>7.1.19</v>
          </cell>
          <cell r="D660" t="str">
            <v>27.04.03</v>
          </cell>
          <cell r="E660" t="str">
            <v xml:space="preserve">Furo no concreto D=1" profund. de 30cm </v>
          </cell>
          <cell r="F660" t="str">
            <v>un</v>
          </cell>
        </row>
        <row r="661">
          <cell r="B661" t="str">
            <v>7.1.20</v>
          </cell>
          <cell r="D661" t="str">
            <v>27.04.04</v>
          </cell>
          <cell r="E661" t="str">
            <v>Furo no concreto D=3/4" profund. de 05cm</v>
          </cell>
          <cell r="F661" t="str">
            <v>un</v>
          </cell>
        </row>
        <row r="662">
          <cell r="B662" t="str">
            <v>7.1.21</v>
          </cell>
          <cell r="D662" t="str">
            <v>27.04.05</v>
          </cell>
          <cell r="E662" t="str">
            <v>Furo no concreto D=3/4" profund. de 15cm</v>
          </cell>
          <cell r="F662" t="str">
            <v>un</v>
          </cell>
        </row>
        <row r="663">
          <cell r="B663" t="str">
            <v>7.1.22</v>
          </cell>
          <cell r="D663" t="str">
            <v>27.04.06</v>
          </cell>
          <cell r="E663" t="str">
            <v>Furo no concreto D=3/4" profund. de 30cm</v>
          </cell>
          <cell r="F663" t="str">
            <v>un</v>
          </cell>
        </row>
        <row r="664">
          <cell r="B664" t="str">
            <v>7.1.23</v>
          </cell>
          <cell r="D664" t="str">
            <v>27.04.07</v>
          </cell>
          <cell r="E664" t="str">
            <v>Furo no concreto D=1/2" profund. de 05cm</v>
          </cell>
          <cell r="F664" t="str">
            <v>un</v>
          </cell>
        </row>
        <row r="665">
          <cell r="B665" t="str">
            <v>7.1.24</v>
          </cell>
          <cell r="D665" t="str">
            <v>27.04.08</v>
          </cell>
          <cell r="E665" t="str">
            <v>Furo no concreto D=1/2" profund. de 15cm</v>
          </cell>
          <cell r="F665" t="str">
            <v>un</v>
          </cell>
        </row>
        <row r="666">
          <cell r="B666" t="str">
            <v>7.1.25</v>
          </cell>
          <cell r="D666" t="str">
            <v>27.04.09</v>
          </cell>
          <cell r="E666" t="str">
            <v>Furo no concreto D=1/2" profund. de 30cm</v>
          </cell>
          <cell r="F666" t="str">
            <v>un</v>
          </cell>
        </row>
        <row r="667">
          <cell r="B667" t="str">
            <v>7.1.26</v>
          </cell>
          <cell r="D667" t="str">
            <v>27.04.10</v>
          </cell>
          <cell r="E667" t="str">
            <v>Furo no concreto D=3/8" profund. de 05cm</v>
          </cell>
          <cell r="F667" t="str">
            <v>un</v>
          </cell>
        </row>
        <row r="668">
          <cell r="B668" t="str">
            <v>7.1.27</v>
          </cell>
          <cell r="D668" t="str">
            <v>27.04.11</v>
          </cell>
          <cell r="E668" t="str">
            <v>Furo no concreto D=3/8" profund. de 15cm</v>
          </cell>
          <cell r="F668" t="str">
            <v>un</v>
          </cell>
        </row>
        <row r="669">
          <cell r="B669" t="str">
            <v>7.1.28</v>
          </cell>
          <cell r="D669" t="str">
            <v>27.04.12</v>
          </cell>
          <cell r="E669" t="str">
            <v>Furo no concreto D=3/8" profund. de 30cm</v>
          </cell>
          <cell r="F669" t="str">
            <v>un</v>
          </cell>
        </row>
        <row r="670">
          <cell r="B670" t="str">
            <v>7.1.29</v>
          </cell>
          <cell r="D670" t="str">
            <v>27.05.01</v>
          </cell>
          <cell r="E670" t="str">
            <v>Forma plana para conc. armado comum</v>
          </cell>
          <cell r="F670" t="str">
            <v>m²</v>
          </cell>
        </row>
        <row r="671">
          <cell r="B671" t="str">
            <v>7.1.30</v>
          </cell>
          <cell r="D671" t="str">
            <v>27.05.02</v>
          </cell>
          <cell r="E671" t="str">
            <v>Forma plana p/conc.protend. ou aparente</v>
          </cell>
          <cell r="F671" t="str">
            <v>m²</v>
          </cell>
        </row>
        <row r="672">
          <cell r="B672" t="str">
            <v>7.1.31</v>
          </cell>
          <cell r="D672" t="str">
            <v>27.05.03</v>
          </cell>
          <cell r="E672" t="str">
            <v>Formas metálica para concreto</v>
          </cell>
          <cell r="F672" t="str">
            <v>m²</v>
          </cell>
        </row>
        <row r="673">
          <cell r="B673" t="str">
            <v>7.1.32</v>
          </cell>
          <cell r="D673" t="str">
            <v>27.06.01</v>
          </cell>
          <cell r="E673" t="str">
            <v>Aço CA-25</v>
          </cell>
          <cell r="F673" t="str">
            <v>kg</v>
          </cell>
        </row>
        <row r="674">
          <cell r="B674" t="str">
            <v>7.1.33</v>
          </cell>
          <cell r="D674" t="str">
            <v xml:space="preserve">27.06.02 </v>
          </cell>
          <cell r="E674" t="str">
            <v>Aço CA-50</v>
          </cell>
          <cell r="F674" t="str">
            <v>kg</v>
          </cell>
        </row>
        <row r="675">
          <cell r="B675" t="str">
            <v>7.1.34</v>
          </cell>
          <cell r="D675" t="str">
            <v>27.06.03</v>
          </cell>
          <cell r="E675" t="str">
            <v>Aço CA-60</v>
          </cell>
          <cell r="F675" t="str">
            <v>kg</v>
          </cell>
        </row>
        <row r="676">
          <cell r="B676" t="str">
            <v>7.1.35</v>
          </cell>
          <cell r="D676" t="str">
            <v>27.06.04</v>
          </cell>
          <cell r="E676" t="str">
            <v>Aço para concreto protendido</v>
          </cell>
          <cell r="F676" t="str">
            <v>kg</v>
          </cell>
        </row>
        <row r="677">
          <cell r="B677" t="str">
            <v>7.1.36</v>
          </cell>
          <cell r="D677" t="str">
            <v>27.06.05</v>
          </cell>
          <cell r="E677" t="str">
            <v>Tela metálica</v>
          </cell>
          <cell r="F677" t="str">
            <v>kg</v>
          </cell>
        </row>
        <row r="678">
          <cell r="B678" t="str">
            <v>7.1.37</v>
          </cell>
          <cell r="D678" t="str">
            <v>27.06.06</v>
          </cell>
          <cell r="E678" t="str">
            <v>Substituição de aço da armadura</v>
          </cell>
          <cell r="F678" t="str">
            <v>kg</v>
          </cell>
        </row>
        <row r="679">
          <cell r="B679" t="str">
            <v>7.1.38</v>
          </cell>
          <cell r="D679" t="str">
            <v>27.06.07</v>
          </cell>
          <cell r="E679" t="str">
            <v>Retirada da armadura corroída</v>
          </cell>
          <cell r="F679" t="str">
            <v>kg</v>
          </cell>
        </row>
        <row r="680">
          <cell r="B680" t="str">
            <v>7.1.39</v>
          </cell>
          <cell r="D680" t="str">
            <v>27.06.08</v>
          </cell>
          <cell r="E680" t="str">
            <v>Aço para concreto protendido ST 85/105</v>
          </cell>
          <cell r="F680" t="str">
            <v>kg</v>
          </cell>
        </row>
        <row r="681">
          <cell r="B681" t="str">
            <v>7.1.40</v>
          </cell>
          <cell r="D681" t="str">
            <v>27.06.09</v>
          </cell>
          <cell r="E681" t="str">
            <v>Emenda barras de aço com luva prensada d=12mm</v>
          </cell>
          <cell r="F681" t="str">
            <v>un</v>
          </cell>
        </row>
        <row r="682">
          <cell r="B682" t="str">
            <v>7.1.41</v>
          </cell>
          <cell r="D682" t="str">
            <v>27.06.10</v>
          </cell>
          <cell r="E682" t="str">
            <v>Emenda barras de aço com luva prensada d=16mm</v>
          </cell>
          <cell r="F682" t="str">
            <v>un</v>
          </cell>
        </row>
        <row r="683">
          <cell r="B683" t="str">
            <v>7.1.42</v>
          </cell>
          <cell r="D683" t="str">
            <v>27.06.11</v>
          </cell>
          <cell r="E683" t="str">
            <v>Emenda barras de aço com luva prensada d=20mm</v>
          </cell>
          <cell r="F683" t="str">
            <v>un</v>
          </cell>
        </row>
        <row r="684">
          <cell r="B684" t="str">
            <v>7.1.43</v>
          </cell>
          <cell r="D684" t="str">
            <v>27.06.12</v>
          </cell>
          <cell r="E684" t="str">
            <v>Emenda barras de aço com luva prensada d=25mm</v>
          </cell>
          <cell r="F684" t="str">
            <v>un</v>
          </cell>
        </row>
        <row r="685">
          <cell r="B685" t="str">
            <v>7.1.44</v>
          </cell>
          <cell r="D685" t="str">
            <v>27.06.13</v>
          </cell>
          <cell r="E685" t="str">
            <v>Emenda barras de aço com rosca d=12mm</v>
          </cell>
          <cell r="F685" t="str">
            <v>un</v>
          </cell>
        </row>
        <row r="686">
          <cell r="B686" t="str">
            <v>7.1.45</v>
          </cell>
          <cell r="D686" t="str">
            <v>27.06.14</v>
          </cell>
          <cell r="E686" t="str">
            <v>Emenda barras de aço com rosca d=16mm</v>
          </cell>
          <cell r="F686" t="str">
            <v>un</v>
          </cell>
        </row>
        <row r="687">
          <cell r="B687" t="str">
            <v>7.1.46</v>
          </cell>
          <cell r="D687" t="str">
            <v>27.06.15</v>
          </cell>
          <cell r="E687" t="str">
            <v>Emenda barras de aço com rosca d=20mm</v>
          </cell>
          <cell r="F687" t="str">
            <v>un</v>
          </cell>
        </row>
        <row r="688">
          <cell r="B688" t="str">
            <v>7.1.47</v>
          </cell>
          <cell r="D688" t="str">
            <v>27.06.16</v>
          </cell>
          <cell r="E688" t="str">
            <v>Emenda barras de aço com rosca d=25mm</v>
          </cell>
          <cell r="F688" t="str">
            <v>un</v>
          </cell>
        </row>
        <row r="689">
          <cell r="B689" t="str">
            <v>7.1.48</v>
          </cell>
          <cell r="D689" t="str">
            <v>27.06.17</v>
          </cell>
          <cell r="E689" t="str">
            <v xml:space="preserve">Chumbamento barras c/ resina epox. Injecão </v>
          </cell>
          <cell r="F689" t="str">
            <v>kg</v>
          </cell>
        </row>
        <row r="690">
          <cell r="B690" t="str">
            <v>7.1.49</v>
          </cell>
          <cell r="D690" t="str">
            <v>27.07.03</v>
          </cell>
          <cell r="E690" t="str">
            <v>Apar. anc. p/ cabos de protensão ativo de 4 f -1/2"</v>
          </cell>
          <cell r="F690" t="str">
            <v>un</v>
          </cell>
        </row>
        <row r="691">
          <cell r="B691" t="str">
            <v>7.1.50</v>
          </cell>
          <cell r="D691" t="str">
            <v>27.07.04</v>
          </cell>
          <cell r="E691" t="str">
            <v>Apar. anc. p/ cabos de protensão ativo de 6 f -1/2"</v>
          </cell>
          <cell r="F691" t="str">
            <v>un</v>
          </cell>
        </row>
        <row r="692">
          <cell r="B692" t="str">
            <v>7.1.51</v>
          </cell>
          <cell r="D692" t="str">
            <v>27.07.05</v>
          </cell>
          <cell r="E692" t="str">
            <v>Apar. anc. p/ cabos de protensão ativo de 12 f -1/2"</v>
          </cell>
          <cell r="F692" t="str">
            <v>un</v>
          </cell>
        </row>
        <row r="693">
          <cell r="B693" t="str">
            <v>7.1.52</v>
          </cell>
          <cell r="D693" t="str">
            <v xml:space="preserve">27.07.06 </v>
          </cell>
          <cell r="E693" t="str">
            <v>Apar. anc. p/ cabos de protensão ativo de 19 f -1/2"</v>
          </cell>
          <cell r="F693" t="str">
            <v>un</v>
          </cell>
        </row>
        <row r="694">
          <cell r="B694" t="str">
            <v>7.1.53</v>
          </cell>
          <cell r="D694" t="str">
            <v>27.07.09</v>
          </cell>
          <cell r="E694" t="str">
            <v xml:space="preserve">Apar. anc. p/ cabos de protensão pas. de 4 f -1/2" </v>
          </cell>
          <cell r="F694" t="str">
            <v>un</v>
          </cell>
        </row>
        <row r="695">
          <cell r="B695" t="str">
            <v>7.1.54</v>
          </cell>
          <cell r="D695" t="str">
            <v>27.07.10</v>
          </cell>
          <cell r="E695" t="str">
            <v>Apar. anc. p/ cabos de protensão pas. de 6 f -1/2"</v>
          </cell>
          <cell r="F695" t="str">
            <v>un</v>
          </cell>
        </row>
        <row r="696">
          <cell r="B696" t="str">
            <v>7.1.55</v>
          </cell>
          <cell r="D696" t="str">
            <v xml:space="preserve">27.07.12 </v>
          </cell>
          <cell r="E696" t="str">
            <v xml:space="preserve">Apar. anc. p/ cabos de protensão pas. de 19 f -1/2" </v>
          </cell>
          <cell r="F696" t="str">
            <v>un</v>
          </cell>
        </row>
        <row r="697">
          <cell r="B697" t="str">
            <v>7.1.56</v>
          </cell>
          <cell r="D697" t="str">
            <v>27.08.01</v>
          </cell>
          <cell r="E697" t="str">
            <v>Substituição aparelho apoio neoprene fretado</v>
          </cell>
          <cell r="F697" t="str">
            <v>dm³</v>
          </cell>
        </row>
        <row r="698">
          <cell r="B698" t="str">
            <v>7.1.57</v>
          </cell>
          <cell r="D698" t="str">
            <v>27.08.02</v>
          </cell>
          <cell r="E698" t="str">
            <v>Substituição aparelho apoio neoprene c/teflon</v>
          </cell>
          <cell r="F698" t="str">
            <v>dm³</v>
          </cell>
        </row>
        <row r="699">
          <cell r="B699" t="str">
            <v>7.1.58</v>
          </cell>
          <cell r="D699" t="str">
            <v>27.09.01</v>
          </cell>
          <cell r="E699" t="str">
            <v>Concreto Fck 10 MPa</v>
          </cell>
          <cell r="F699" t="str">
            <v>m³</v>
          </cell>
        </row>
        <row r="700">
          <cell r="B700" t="str">
            <v>7.1.59</v>
          </cell>
          <cell r="D700" t="str">
            <v>27.09.02</v>
          </cell>
          <cell r="E700" t="str">
            <v>Concreto Fck 15 MPa</v>
          </cell>
          <cell r="F700" t="str">
            <v>m³</v>
          </cell>
        </row>
        <row r="701">
          <cell r="B701" t="str">
            <v>7.1.60</v>
          </cell>
          <cell r="D701" t="str">
            <v xml:space="preserve">27.09.03 </v>
          </cell>
          <cell r="E701" t="str">
            <v>Concreto Fck 18 MPa</v>
          </cell>
          <cell r="F701" t="str">
            <v>m³</v>
          </cell>
        </row>
        <row r="702">
          <cell r="B702" t="str">
            <v>7.1.61</v>
          </cell>
          <cell r="D702" t="str">
            <v>27.09.04</v>
          </cell>
          <cell r="E702" t="str">
            <v>Concreto Fck 20 MPa</v>
          </cell>
          <cell r="F702" t="str">
            <v>m³</v>
          </cell>
        </row>
        <row r="703">
          <cell r="B703" t="str">
            <v>7.1.62</v>
          </cell>
          <cell r="D703" t="str">
            <v>27.09.05</v>
          </cell>
          <cell r="E703" t="str">
            <v>Concreto Fck 25 MPa</v>
          </cell>
          <cell r="F703" t="str">
            <v>m³</v>
          </cell>
        </row>
        <row r="704">
          <cell r="B704" t="str">
            <v>7.1.63</v>
          </cell>
          <cell r="D704" t="str">
            <v>27.09.07</v>
          </cell>
          <cell r="E704" t="str">
            <v>Concreto Fck 30 MPa</v>
          </cell>
          <cell r="F704" t="str">
            <v>m³</v>
          </cell>
        </row>
        <row r="705">
          <cell r="B705" t="str">
            <v>7.1.64</v>
          </cell>
          <cell r="D705" t="str">
            <v>27.09.08</v>
          </cell>
          <cell r="E705" t="str">
            <v>Concreto Ciclópico</v>
          </cell>
          <cell r="F705" t="str">
            <v>m³</v>
          </cell>
        </row>
        <row r="706">
          <cell r="B706" t="str">
            <v>7.1.65</v>
          </cell>
          <cell r="D706" t="str">
            <v xml:space="preserve">27.09.09 </v>
          </cell>
          <cell r="E706" t="str">
            <v>Concreto Projetado, medido na seção</v>
          </cell>
          <cell r="F706" t="str">
            <v>m³</v>
          </cell>
        </row>
        <row r="707">
          <cell r="B707" t="str">
            <v>7.1.66</v>
          </cell>
          <cell r="D707" t="str">
            <v>27.09.10</v>
          </cell>
          <cell r="E707" t="str">
            <v xml:space="preserve">Bombeamento p/ conc. qualquer resist. </v>
          </cell>
          <cell r="F707" t="str">
            <v>m³</v>
          </cell>
        </row>
        <row r="708">
          <cell r="B708" t="str">
            <v>7.1.67</v>
          </cell>
          <cell r="D708" t="str">
            <v>27.09.11</v>
          </cell>
          <cell r="E708" t="str">
            <v>Concreto grout alta resistência</v>
          </cell>
          <cell r="F708" t="str">
            <v>m³</v>
          </cell>
        </row>
        <row r="709">
          <cell r="B709" t="str">
            <v>7.1.68</v>
          </cell>
          <cell r="D709" t="str">
            <v>27.09.12</v>
          </cell>
          <cell r="E709" t="str">
            <v>Enchimento com concreto celular</v>
          </cell>
          <cell r="F709" t="str">
            <v>m³</v>
          </cell>
        </row>
        <row r="710">
          <cell r="B710" t="str">
            <v>7.1.69</v>
          </cell>
          <cell r="D710" t="str">
            <v>27.09.13</v>
          </cell>
          <cell r="E710" t="str">
            <v>Concreto Fck 12 Mpa</v>
          </cell>
          <cell r="F710" t="str">
            <v>m³</v>
          </cell>
        </row>
        <row r="711">
          <cell r="B711" t="str">
            <v>7.1.70</v>
          </cell>
          <cell r="D711" t="str">
            <v>27.09.14</v>
          </cell>
          <cell r="E711" t="str">
            <v>Concreto Fck 16 Mpa</v>
          </cell>
          <cell r="F711" t="str">
            <v>m³</v>
          </cell>
        </row>
        <row r="712">
          <cell r="B712" t="str">
            <v>7.1.71</v>
          </cell>
          <cell r="D712" t="str">
            <v>27.09.15</v>
          </cell>
          <cell r="E712" t="str">
            <v>Concreto Fck 35 Mpa</v>
          </cell>
          <cell r="F712" t="str">
            <v>m³</v>
          </cell>
        </row>
        <row r="713">
          <cell r="B713" t="str">
            <v>7.1.72</v>
          </cell>
          <cell r="D713" t="str">
            <v>27.09.16</v>
          </cell>
          <cell r="E713" t="str">
            <v>Concreto Fck 40 Mpa</v>
          </cell>
          <cell r="F713" t="str">
            <v>m³</v>
          </cell>
        </row>
        <row r="714">
          <cell r="B714" t="str">
            <v>7.1.73</v>
          </cell>
          <cell r="D714" t="str">
            <v>27.10.01</v>
          </cell>
          <cell r="E714" t="str">
            <v>Junta/retração c/lábio polim. ab.15 até 40mm-subst.</v>
          </cell>
          <cell r="F714" t="str">
            <v>m</v>
          </cell>
        </row>
        <row r="715">
          <cell r="B715" t="str">
            <v>7.1.74</v>
          </cell>
          <cell r="D715" t="str">
            <v>27.10.02</v>
          </cell>
          <cell r="E715" t="str">
            <v>Junta/retração c/lábio polim. ab.40 até 50mm-subst.</v>
          </cell>
          <cell r="F715" t="str">
            <v>m</v>
          </cell>
        </row>
        <row r="716">
          <cell r="B716" t="str">
            <v>7.1.75</v>
          </cell>
          <cell r="D716" t="str">
            <v>27.10.03</v>
          </cell>
          <cell r="E716" t="str">
            <v>Junta/retração c/lábio polim. ab. 50 até 70mm-subst.</v>
          </cell>
          <cell r="F716" t="str">
            <v>m</v>
          </cell>
        </row>
        <row r="717">
          <cell r="B717" t="str">
            <v>7.1.76</v>
          </cell>
          <cell r="D717" t="str">
            <v>27.10.04</v>
          </cell>
          <cell r="E717" t="str">
            <v>Substituição de junta metálica</v>
          </cell>
          <cell r="F717" t="str">
            <v>m</v>
          </cell>
        </row>
        <row r="718">
          <cell r="B718" t="str">
            <v>7.1.77</v>
          </cell>
          <cell r="D718" t="str">
            <v>27.11.01</v>
          </cell>
          <cell r="E718" t="str">
            <v>Preparação e aplicação de argamassa</v>
          </cell>
          <cell r="F718" t="str">
            <v>m³</v>
          </cell>
        </row>
        <row r="719">
          <cell r="B719" t="str">
            <v>7.1.78</v>
          </cell>
          <cell r="D719" t="str">
            <v>27.11.02</v>
          </cell>
          <cell r="E719" t="str">
            <v>Ades.epoxi p/ trincas e fis.extrut.(incl. furo e mang.)</v>
          </cell>
          <cell r="F719" t="str">
            <v>kg</v>
          </cell>
        </row>
        <row r="720">
          <cell r="B720" t="str">
            <v>7.1.79</v>
          </cell>
          <cell r="D720" t="str">
            <v>27.11.03</v>
          </cell>
          <cell r="E720" t="str">
            <v>Injeção de calda de cimento</v>
          </cell>
          <cell r="F720" t="str">
            <v>kg</v>
          </cell>
        </row>
        <row r="721">
          <cell r="B721" t="str">
            <v>7.1.80</v>
          </cell>
          <cell r="D721" t="str">
            <v>27.11.05</v>
          </cell>
          <cell r="E721" t="str">
            <v>Injeção de calda de cimento em bainhas</v>
          </cell>
          <cell r="F721" t="str">
            <v>kg</v>
          </cell>
        </row>
        <row r="722">
          <cell r="B722" t="str">
            <v>7.1.81</v>
          </cell>
          <cell r="D722" t="str">
            <v>27.11.09</v>
          </cell>
          <cell r="E722" t="str">
            <v>Argamassa de cimento e areia traço 1:6</v>
          </cell>
          <cell r="F722" t="str">
            <v>m³</v>
          </cell>
        </row>
        <row r="723">
          <cell r="B723" t="str">
            <v>7.1.82</v>
          </cell>
          <cell r="D723" t="str">
            <v>27.11.10</v>
          </cell>
          <cell r="E723" t="str">
            <v>Argamassa cimento e areia traço 1:3 esp 2cm</v>
          </cell>
          <cell r="F723" t="str">
            <v>m²</v>
          </cell>
        </row>
        <row r="724">
          <cell r="B724" t="str">
            <v>7.1.83</v>
          </cell>
          <cell r="D724" t="str">
            <v>27.12.01</v>
          </cell>
          <cell r="E724" t="str">
            <v>Tubo de pvc perfurado ou não D=0,050m</v>
          </cell>
          <cell r="F724" t="str">
            <v>m</v>
          </cell>
        </row>
        <row r="725">
          <cell r="B725" t="str">
            <v>7.1.84</v>
          </cell>
          <cell r="D725" t="str">
            <v>27.12.03</v>
          </cell>
          <cell r="E725" t="str">
            <v>Tubo de pvc perfurado ou não D=0,10m</v>
          </cell>
          <cell r="F725" t="str">
            <v>m</v>
          </cell>
        </row>
        <row r="726">
          <cell r="B726" t="str">
            <v>7.1.85</v>
          </cell>
          <cell r="D726" t="str">
            <v>27.12.04</v>
          </cell>
          <cell r="E726" t="str">
            <v xml:space="preserve">Tubo de pvc perfurado ou não D=0,15m </v>
          </cell>
          <cell r="F726" t="str">
            <v>m</v>
          </cell>
        </row>
        <row r="727">
          <cell r="B727" t="str">
            <v>7.1.86</v>
          </cell>
          <cell r="D727" t="str">
            <v>27.13.02</v>
          </cell>
          <cell r="E727" t="str">
            <v>Aditivo super plastificante</v>
          </cell>
          <cell r="F727" t="str">
            <v>kg</v>
          </cell>
        </row>
        <row r="728">
          <cell r="B728" t="str">
            <v>7.1.87</v>
          </cell>
          <cell r="D728" t="str">
            <v>27.13.03</v>
          </cell>
          <cell r="E728" t="str">
            <v>Aditivo super fluidificante</v>
          </cell>
          <cell r="F728" t="str">
            <v>kg</v>
          </cell>
        </row>
        <row r="729">
          <cell r="B729" t="str">
            <v>7.1.88</v>
          </cell>
          <cell r="D729" t="str">
            <v>27.13.04</v>
          </cell>
          <cell r="E729" t="str">
            <v xml:space="preserve">Aditivo acelerador de pega </v>
          </cell>
          <cell r="F729" t="str">
            <v>kg</v>
          </cell>
        </row>
        <row r="730">
          <cell r="B730" t="str">
            <v>7.1.89</v>
          </cell>
          <cell r="D730" t="str">
            <v>27.13.05</v>
          </cell>
          <cell r="E730" t="str">
            <v>Aditivo retardador de pega</v>
          </cell>
          <cell r="F730" t="str">
            <v>kg</v>
          </cell>
        </row>
        <row r="731">
          <cell r="B731" t="str">
            <v>7.1.90</v>
          </cell>
          <cell r="D731" t="str">
            <v>27.14.03</v>
          </cell>
          <cell r="E731" t="str">
            <v>Pintura a base de epoxi - 2 demãos</v>
          </cell>
          <cell r="F731" t="str">
            <v>m²</v>
          </cell>
        </row>
        <row r="733">
          <cell r="B733" t="str">
            <v>Cód. Colinas</v>
          </cell>
          <cell r="D733" t="str">
            <v>Código</v>
          </cell>
          <cell r="E733" t="str">
            <v>Serviços</v>
          </cell>
          <cell r="F733" t="str">
            <v>Unid.</v>
          </cell>
        </row>
        <row r="736">
          <cell r="D736" t="str">
            <v>FASE 28 - SINALIZAÇÃO E ELEMENTOS DE SEGURANÇA</v>
          </cell>
        </row>
        <row r="737">
          <cell r="B737" t="str">
            <v>8.1.1</v>
          </cell>
          <cell r="D737" t="str">
            <v>28.01.02</v>
          </cell>
          <cell r="E737" t="str">
            <v>Placa de aço + GT</v>
          </cell>
          <cell r="F737" t="str">
            <v>m²</v>
          </cell>
        </row>
        <row r="738">
          <cell r="B738" t="str">
            <v>8.1.2</v>
          </cell>
          <cell r="D738" t="str">
            <v>28.01.04</v>
          </cell>
          <cell r="E738" t="str">
            <v>Placa de aço GT+ GT</v>
          </cell>
          <cell r="F738" t="str">
            <v>m²</v>
          </cell>
        </row>
        <row r="739">
          <cell r="B739" t="str">
            <v>8.1.3</v>
          </cell>
          <cell r="D739" t="str">
            <v>28.01.05</v>
          </cell>
          <cell r="E739" t="str">
            <v>Placa de aço GT+ AI</v>
          </cell>
          <cell r="F739" t="str">
            <v>m²</v>
          </cell>
        </row>
        <row r="740">
          <cell r="B740" t="str">
            <v>8.1.4</v>
          </cell>
          <cell r="D740" t="str">
            <v>28.01.07</v>
          </cell>
          <cell r="E740" t="str">
            <v>Placa alumínio mod. GT+GT</v>
          </cell>
          <cell r="F740" t="str">
            <v>m²</v>
          </cell>
        </row>
        <row r="741">
          <cell r="B741" t="str">
            <v>8.1.5</v>
          </cell>
          <cell r="D741" t="str">
            <v>28.01.08</v>
          </cell>
          <cell r="E741" t="str">
            <v xml:space="preserve">Placa al. mod. GT+AI </v>
          </cell>
          <cell r="F741" t="str">
            <v>m²</v>
          </cell>
        </row>
        <row r="742">
          <cell r="B742" t="str">
            <v>8.1.6</v>
          </cell>
          <cell r="D742" t="str">
            <v>28.01.10</v>
          </cell>
          <cell r="E742" t="str">
            <v xml:space="preserve">Placa al.mod.Ed./Ob.GT+Vinil </v>
          </cell>
          <cell r="F742" t="str">
            <v>m²</v>
          </cell>
        </row>
        <row r="743">
          <cell r="B743" t="str">
            <v>8.1.7</v>
          </cell>
          <cell r="D743" t="str">
            <v>28.01.17</v>
          </cell>
          <cell r="E743" t="str">
            <v xml:space="preserve">Placa em al. mod. p/Port/Semi-Port - GT+GT </v>
          </cell>
          <cell r="F743" t="str">
            <v>m²</v>
          </cell>
        </row>
        <row r="744">
          <cell r="B744" t="str">
            <v>8.1.8</v>
          </cell>
          <cell r="D744" t="str">
            <v>28.01.18</v>
          </cell>
          <cell r="E744" t="str">
            <v>Placa al. mod. p/Port./Semi GT+AI</v>
          </cell>
          <cell r="F744" t="str">
            <v>m²</v>
          </cell>
        </row>
        <row r="745">
          <cell r="B745" t="str">
            <v>8.1.9</v>
          </cell>
          <cell r="D745" t="str">
            <v>28.03.01</v>
          </cell>
          <cell r="E745" t="str">
            <v>Sinaliz.hor. res.alquid. + bor.clor.</v>
          </cell>
          <cell r="F745" t="str">
            <v>m²</v>
          </cell>
        </row>
        <row r="746">
          <cell r="B746" t="str">
            <v>8.1.10</v>
          </cell>
          <cell r="D746" t="str">
            <v>28.03.02</v>
          </cell>
          <cell r="E746" t="str">
            <v xml:space="preserve">Sinaliz.hor. c/resina vinilica ou acrilica </v>
          </cell>
          <cell r="F746" t="str">
            <v>m²</v>
          </cell>
        </row>
        <row r="747">
          <cell r="B747" t="str">
            <v>8.1.11</v>
          </cell>
          <cell r="D747" t="str">
            <v>28.03.03</v>
          </cell>
          <cell r="E747" t="str">
            <v xml:space="preserve">Sinaliz.hor. com termoplast. Hot-spray </v>
          </cell>
          <cell r="F747" t="str">
            <v>m²</v>
          </cell>
        </row>
        <row r="748">
          <cell r="B748" t="str">
            <v>8.1.12</v>
          </cell>
          <cell r="D748" t="str">
            <v>28.03.04</v>
          </cell>
          <cell r="E748" t="str">
            <v xml:space="preserve">Sinaliz.hor. c/termoplast.spray- c/visib </v>
          </cell>
          <cell r="F748" t="str">
            <v>m²</v>
          </cell>
        </row>
        <row r="749">
          <cell r="B749" t="str">
            <v>8.1.13</v>
          </cell>
          <cell r="D749" t="str">
            <v>28.03.05</v>
          </cell>
          <cell r="E749" t="str">
            <v>Sinaliz. hor. c/termoplast estrudado</v>
          </cell>
          <cell r="F749" t="str">
            <v>m²</v>
          </cell>
        </row>
        <row r="750">
          <cell r="B750" t="str">
            <v>8.1.14</v>
          </cell>
          <cell r="D750" t="str">
            <v>28.03.06</v>
          </cell>
          <cell r="E750" t="str">
            <v>Sinaliz. hor tinta para pouco trafego</v>
          </cell>
          <cell r="F750" t="str">
            <v>m²</v>
          </cell>
        </row>
        <row r="751">
          <cell r="B751" t="str">
            <v>8.1.15</v>
          </cell>
          <cell r="D751" t="str">
            <v>28.03.07</v>
          </cell>
          <cell r="E751" t="str">
            <v>Sinaliz. horiz. acril.base de água</v>
          </cell>
          <cell r="F751" t="str">
            <v>m²</v>
          </cell>
        </row>
        <row r="752">
          <cell r="B752" t="str">
            <v>8.1.16</v>
          </cell>
          <cell r="D752" t="str">
            <v>28.03.08</v>
          </cell>
          <cell r="E752" t="str">
            <v>Sinaliz. horiz. acril. base água c/visibead</v>
          </cell>
          <cell r="F752" t="str">
            <v>m²</v>
          </cell>
        </row>
        <row r="753">
          <cell r="B753" t="str">
            <v>8.1.17</v>
          </cell>
          <cell r="D753" t="str">
            <v>28.03.09</v>
          </cell>
          <cell r="E753" t="str">
            <v xml:space="preserve">Tacha c/elem refl. vidro esp.lap. monod. </v>
          </cell>
          <cell r="F753" t="str">
            <v>un</v>
          </cell>
        </row>
        <row r="754">
          <cell r="B754" t="str">
            <v>8.1.18</v>
          </cell>
          <cell r="D754" t="str">
            <v>28.03.09.01</v>
          </cell>
          <cell r="E754" t="str">
            <v>Tacha c/elem refl. vidro esp.lap.bidir.</v>
          </cell>
          <cell r="F754" t="str">
            <v>un</v>
          </cell>
        </row>
        <row r="755">
          <cell r="B755" t="str">
            <v>8.1.19</v>
          </cell>
          <cell r="D755" t="str">
            <v>28.03.10</v>
          </cell>
          <cell r="E755" t="str">
            <v xml:space="preserve">Tachão mini refl. vidro esp.lap.monod. </v>
          </cell>
          <cell r="F755" t="str">
            <v>un</v>
          </cell>
        </row>
        <row r="756">
          <cell r="B756" t="str">
            <v>8.1.20</v>
          </cell>
          <cell r="D756" t="str">
            <v>28.03.10.01</v>
          </cell>
          <cell r="E756" t="str">
            <v>Tachão mini refl. vidro esp.lap.bid</v>
          </cell>
          <cell r="F756" t="str">
            <v>un</v>
          </cell>
        </row>
        <row r="757">
          <cell r="B757" t="str">
            <v>8.1.21</v>
          </cell>
          <cell r="D757" t="str">
            <v>28.03.11</v>
          </cell>
          <cell r="E757" t="str">
            <v xml:space="preserve">Tachão c/elem refl vidro esp.lap.monod. </v>
          </cell>
          <cell r="F757" t="str">
            <v>un</v>
          </cell>
        </row>
        <row r="758">
          <cell r="B758" t="str">
            <v>8.1.22</v>
          </cell>
          <cell r="D758" t="str">
            <v>28.03.12</v>
          </cell>
          <cell r="E758" t="str">
            <v xml:space="preserve">Tachão c/elem refl. vidro esp.lap bidirec. </v>
          </cell>
          <cell r="F758" t="str">
            <v>un</v>
          </cell>
        </row>
        <row r="759">
          <cell r="B759" t="str">
            <v>8.1.23</v>
          </cell>
          <cell r="D759" t="str">
            <v>28.03.13</v>
          </cell>
          <cell r="E759" t="str">
            <v>Tacha c/elem refl de plastico monod.</v>
          </cell>
          <cell r="F759" t="str">
            <v>un</v>
          </cell>
        </row>
        <row r="760">
          <cell r="B760" t="str">
            <v>8.1.24</v>
          </cell>
          <cell r="D760" t="str">
            <v>28.03.14</v>
          </cell>
          <cell r="E760" t="str">
            <v>Tacha c/elem refl de plastico bidirec.</v>
          </cell>
          <cell r="F760" t="str">
            <v>un</v>
          </cell>
        </row>
        <row r="761">
          <cell r="B761" t="str">
            <v>8.1.25</v>
          </cell>
          <cell r="D761" t="str">
            <v>28.03.15</v>
          </cell>
          <cell r="E761" t="str">
            <v xml:space="preserve">Tacha c/elem refl prism.monodirec. </v>
          </cell>
          <cell r="F761" t="str">
            <v>un</v>
          </cell>
        </row>
        <row r="762">
          <cell r="B762" t="str">
            <v>8.1.26</v>
          </cell>
          <cell r="D762" t="str">
            <v>28.03.16</v>
          </cell>
          <cell r="E762" t="str">
            <v xml:space="preserve">Tacha c/elem refl prism. bidirec. </v>
          </cell>
          <cell r="F762" t="str">
            <v>un</v>
          </cell>
        </row>
        <row r="763">
          <cell r="B763" t="str">
            <v>8.1.27</v>
          </cell>
          <cell r="D763" t="str">
            <v>28.04.01</v>
          </cell>
          <cell r="E763" t="str">
            <v>Balizador de solo</v>
          </cell>
          <cell r="F763" t="str">
            <v>un</v>
          </cell>
        </row>
        <row r="764">
          <cell r="B764" t="str">
            <v>8.1.28</v>
          </cell>
          <cell r="D764" t="str">
            <v>28.04.05</v>
          </cell>
          <cell r="E764" t="str">
            <v xml:space="preserve">Barreira plast. bicolor 1000x 500x500mm </v>
          </cell>
          <cell r="F764" t="str">
            <v>un</v>
          </cell>
        </row>
        <row r="765">
          <cell r="B765" t="str">
            <v>8.1.29</v>
          </cell>
          <cell r="D765" t="str">
            <v>28.04.06</v>
          </cell>
          <cell r="E765" t="str">
            <v>Cilindro Canalizador de trafego</v>
          </cell>
          <cell r="F765" t="str">
            <v>un</v>
          </cell>
        </row>
        <row r="766">
          <cell r="B766" t="str">
            <v>8.1.30</v>
          </cell>
          <cell r="D766" t="str">
            <v>28.04.07</v>
          </cell>
          <cell r="E766" t="str">
            <v>Balizador cilindrico GT</v>
          </cell>
          <cell r="F766" t="str">
            <v>un</v>
          </cell>
        </row>
        <row r="767">
          <cell r="B767" t="str">
            <v>8.1.31</v>
          </cell>
          <cell r="D767" t="str">
            <v>28.04.08</v>
          </cell>
          <cell r="E767" t="str">
            <v xml:space="preserve">Balizador cilindrico AI </v>
          </cell>
          <cell r="F767" t="str">
            <v>un</v>
          </cell>
        </row>
        <row r="768">
          <cell r="B768" t="str">
            <v>8.1.32</v>
          </cell>
          <cell r="D768" t="str">
            <v>28.04.09</v>
          </cell>
          <cell r="E768" t="str">
            <v>Baia proteção simples</v>
          </cell>
          <cell r="F768" t="str">
            <v>un</v>
          </cell>
        </row>
        <row r="769">
          <cell r="B769" t="str">
            <v>8.1.33</v>
          </cell>
          <cell r="D769" t="str">
            <v>28.04.10</v>
          </cell>
          <cell r="E769" t="str">
            <v>Baia proteção duplo</v>
          </cell>
          <cell r="F769" t="str">
            <v>un</v>
          </cell>
        </row>
        <row r="770">
          <cell r="B770" t="str">
            <v>8.1.34</v>
          </cell>
          <cell r="D770" t="str">
            <v>28.04.11</v>
          </cell>
          <cell r="E770" t="str">
            <v>Baia proteção master</v>
          </cell>
          <cell r="F770" t="str">
            <v>un</v>
          </cell>
        </row>
        <row r="771">
          <cell r="B771" t="str">
            <v>8.1.35</v>
          </cell>
          <cell r="D771" t="str">
            <v xml:space="preserve">28.04.12 </v>
          </cell>
          <cell r="E771" t="str">
            <v xml:space="preserve">Lamela ant.fixada em barr.N.Jersey h=0,60m </v>
          </cell>
          <cell r="F771" t="str">
            <v>m</v>
          </cell>
        </row>
        <row r="772">
          <cell r="B772" t="str">
            <v>8.1.36</v>
          </cell>
          <cell r="D772" t="str">
            <v>28.04.13</v>
          </cell>
          <cell r="E772" t="str">
            <v xml:space="preserve">Lamela ant.fixada em barr.N.Jersey h=0,80m </v>
          </cell>
          <cell r="F772" t="str">
            <v>m</v>
          </cell>
        </row>
        <row r="773">
          <cell r="B773" t="str">
            <v>8.1.37</v>
          </cell>
          <cell r="D773" t="str">
            <v>28.04.14</v>
          </cell>
          <cell r="E773" t="str">
            <v>Lamela ant.fixada em defensa h=0,80m</v>
          </cell>
          <cell r="F773" t="str">
            <v>m</v>
          </cell>
        </row>
        <row r="774">
          <cell r="B774" t="str">
            <v>8.1.38</v>
          </cell>
          <cell r="D774" t="str">
            <v>28.05.01</v>
          </cell>
          <cell r="E774" t="str">
            <v xml:space="preserve">Defensa -maleável simples </v>
          </cell>
          <cell r="F774" t="str">
            <v>m</v>
          </cell>
        </row>
        <row r="775">
          <cell r="B775" t="str">
            <v>8.1.39</v>
          </cell>
          <cell r="D775" t="str">
            <v>28.05.02</v>
          </cell>
          <cell r="E775" t="str">
            <v xml:space="preserve">Defensa -maleável duplo </v>
          </cell>
          <cell r="F775" t="str">
            <v>m</v>
          </cell>
        </row>
        <row r="776">
          <cell r="B776" t="str">
            <v>8.1.40</v>
          </cell>
          <cell r="D776" t="str">
            <v>28.05.03</v>
          </cell>
          <cell r="E776" t="str">
            <v>Defensa -maleável simples - implantação</v>
          </cell>
          <cell r="F776" t="str">
            <v>m</v>
          </cell>
        </row>
        <row r="777">
          <cell r="B777" t="str">
            <v>8.1.41</v>
          </cell>
          <cell r="D777" t="str">
            <v>28.05.04</v>
          </cell>
          <cell r="E777" t="str">
            <v>Defensa -maleável duplo - implantação</v>
          </cell>
          <cell r="F777" t="str">
            <v>m</v>
          </cell>
        </row>
        <row r="778">
          <cell r="B778" t="str">
            <v>8.1.42</v>
          </cell>
          <cell r="D778" t="str">
            <v>28.05.05</v>
          </cell>
          <cell r="E778" t="str">
            <v xml:space="preserve">Defensa -semi-maleável simples - fornecim. </v>
          </cell>
          <cell r="F778" t="str">
            <v>m</v>
          </cell>
        </row>
        <row r="779">
          <cell r="B779" t="str">
            <v>8.1.43</v>
          </cell>
          <cell r="D779" t="str">
            <v>28.05.06</v>
          </cell>
          <cell r="E779" t="str">
            <v xml:space="preserve">Defensa -semi-maleável simples - instalação </v>
          </cell>
          <cell r="F779" t="str">
            <v>m</v>
          </cell>
        </row>
        <row r="780">
          <cell r="B780" t="str">
            <v>8.1.44</v>
          </cell>
          <cell r="D780" t="str">
            <v>28.06.01</v>
          </cell>
          <cell r="E780" t="str">
            <v xml:space="preserve">G.c.intransponível tipo I - des. 5289 </v>
          </cell>
          <cell r="F780" t="str">
            <v>m</v>
          </cell>
        </row>
        <row r="781">
          <cell r="B781" t="str">
            <v>8.1.45</v>
          </cell>
          <cell r="D781" t="str">
            <v>28.06.02</v>
          </cell>
          <cell r="E781" t="str">
            <v xml:space="preserve">G.c.intransponível tipo II - des. 5307 </v>
          </cell>
          <cell r="F781" t="str">
            <v>m</v>
          </cell>
        </row>
        <row r="782">
          <cell r="B782" t="str">
            <v>8.1.46</v>
          </cell>
          <cell r="D782" t="str">
            <v>28.06.03</v>
          </cell>
          <cell r="E782" t="str">
            <v>G.c.de conc. pré passarela - des. 5370</v>
          </cell>
          <cell r="F782" t="str">
            <v>m</v>
          </cell>
        </row>
        <row r="783">
          <cell r="B783" t="str">
            <v>8.1.47</v>
          </cell>
          <cell r="D783" t="str">
            <v>28.06.04</v>
          </cell>
          <cell r="E783" t="str">
            <v xml:space="preserve">Barreira de segurança tipo New Jersey - des. 5396 </v>
          </cell>
          <cell r="F783" t="str">
            <v>m</v>
          </cell>
        </row>
        <row r="784">
          <cell r="B784" t="str">
            <v>8.1.48</v>
          </cell>
          <cell r="D784" t="str">
            <v>28.06.05</v>
          </cell>
          <cell r="E784" t="str">
            <v xml:space="preserve">Barreira double face New Jersey des 5514 </v>
          </cell>
          <cell r="F784" t="str">
            <v>m</v>
          </cell>
        </row>
        <row r="785">
          <cell r="B785" t="str">
            <v>8.1.49</v>
          </cell>
          <cell r="D785" t="str">
            <v>28.06.06</v>
          </cell>
          <cell r="E785" t="str">
            <v xml:space="preserve">Barreira double face New Jersey O.A.E.des 5464 </v>
          </cell>
          <cell r="F785" t="str">
            <v>m</v>
          </cell>
        </row>
        <row r="786">
          <cell r="B786" t="str">
            <v>8.1.50</v>
          </cell>
          <cell r="D786" t="str">
            <v>28.06.07</v>
          </cell>
          <cell r="E786" t="str">
            <v xml:space="preserve">Barreira double face New Jersey des 5465 </v>
          </cell>
          <cell r="F786" t="str">
            <v>m</v>
          </cell>
        </row>
        <row r="787">
          <cell r="B787" t="str">
            <v>8.1.51</v>
          </cell>
          <cell r="D787" t="str">
            <v>28.06.08</v>
          </cell>
          <cell r="E787" t="str">
            <v xml:space="preserve">Barreira com passeio p/ O.A.E. - des 5397 </v>
          </cell>
          <cell r="F787" t="str">
            <v>m</v>
          </cell>
        </row>
        <row r="788">
          <cell r="B788" t="str">
            <v>8.1.52</v>
          </cell>
          <cell r="D788" t="str">
            <v>28.06.09</v>
          </cell>
          <cell r="E788" t="str">
            <v xml:space="preserve">Barreira New-Jersey extrudada </v>
          </cell>
          <cell r="F788" t="str">
            <v>m</v>
          </cell>
        </row>
        <row r="789">
          <cell r="B789" t="str">
            <v>8.1.53</v>
          </cell>
          <cell r="D789" t="str">
            <v>28.06.10</v>
          </cell>
          <cell r="E789" t="str">
            <v xml:space="preserve">Suporte madeira tratada 0,10 x 0,10m </v>
          </cell>
          <cell r="F789" t="str">
            <v>m</v>
          </cell>
        </row>
        <row r="790">
          <cell r="B790" t="str">
            <v>8.1.54</v>
          </cell>
          <cell r="D790" t="str">
            <v>28.06.11</v>
          </cell>
          <cell r="E790" t="str">
            <v xml:space="preserve">Suporte de perfil metálico galvanizado </v>
          </cell>
          <cell r="F790" t="str">
            <v>kg</v>
          </cell>
        </row>
        <row r="791">
          <cell r="B791" t="str">
            <v>8.1.55</v>
          </cell>
          <cell r="D791" t="str">
            <v>28.06.12</v>
          </cell>
          <cell r="E791" t="str">
            <v xml:space="preserve">Suporte de tubo galvanizado d= 2 1/2" </v>
          </cell>
          <cell r="F791" t="str">
            <v>m</v>
          </cell>
        </row>
        <row r="792">
          <cell r="B792" t="str">
            <v>8.1.56</v>
          </cell>
          <cell r="D792" t="str">
            <v>28.07.01</v>
          </cell>
          <cell r="E792" t="str">
            <v xml:space="preserve">Broca de concreto armado D=20,00cm </v>
          </cell>
          <cell r="F792" t="str">
            <v>m</v>
          </cell>
        </row>
        <row r="793">
          <cell r="B793" t="str">
            <v>8.1.57</v>
          </cell>
          <cell r="D793" t="str">
            <v>28.07.02</v>
          </cell>
          <cell r="E793" t="str">
            <v xml:space="preserve">Broca de concreto armado D=25,00cm </v>
          </cell>
          <cell r="F793" t="str">
            <v>m</v>
          </cell>
        </row>
        <row r="794">
          <cell r="B794" t="str">
            <v>8.1.58</v>
          </cell>
          <cell r="D794" t="str">
            <v>28.07.03</v>
          </cell>
          <cell r="E794" t="str">
            <v>Broca de concreto armado D=15,00cm</v>
          </cell>
          <cell r="F794" t="str">
            <v>m</v>
          </cell>
        </row>
        <row r="795">
          <cell r="B795" t="str">
            <v>8.1.59</v>
          </cell>
          <cell r="D795" t="str">
            <v>28.07.04</v>
          </cell>
          <cell r="E795" t="str">
            <v xml:space="preserve">Placa institucional </v>
          </cell>
          <cell r="F795" t="str">
            <v>un</v>
          </cell>
        </row>
        <row r="796">
          <cell r="B796" t="str">
            <v>8.1.60</v>
          </cell>
          <cell r="D796" t="str">
            <v>28.07.05</v>
          </cell>
          <cell r="E796" t="str">
            <v xml:space="preserve">Manut placa instit. </v>
          </cell>
          <cell r="F796" t="str">
            <v>manut x mês</v>
          </cell>
        </row>
        <row r="798">
          <cell r="B798" t="str">
            <v>Cód. Colinas</v>
          </cell>
          <cell r="D798" t="str">
            <v>Código</v>
          </cell>
          <cell r="E798" t="str">
            <v>Serviços</v>
          </cell>
          <cell r="F798" t="str">
            <v>Unid.</v>
          </cell>
        </row>
        <row r="801">
          <cell r="D801" t="str">
            <v>FASE 30 - SERVIÇO DE PROTEÇÂO AO MEIO AMBIENTE</v>
          </cell>
        </row>
        <row r="802">
          <cell r="B802" t="str">
            <v>9.1.1</v>
          </cell>
          <cell r="D802" t="str">
            <v>30.01.01</v>
          </cell>
          <cell r="E802" t="str">
            <v>Grama placa s/adubo</v>
          </cell>
          <cell r="F802" t="str">
            <v>m²</v>
          </cell>
        </row>
        <row r="803">
          <cell r="B803" t="str">
            <v>9.1.2</v>
          </cell>
          <cell r="D803" t="str">
            <v>30.01.02</v>
          </cell>
          <cell r="E803" t="str">
            <v>Grama placa c/adubo</v>
          </cell>
          <cell r="F803" t="str">
            <v>m²</v>
          </cell>
        </row>
        <row r="804">
          <cell r="B804" t="str">
            <v>9.1.3</v>
          </cell>
          <cell r="D804" t="str">
            <v>30.01.03</v>
          </cell>
          <cell r="E804" t="str">
            <v>Grama muda s/adubo</v>
          </cell>
          <cell r="F804" t="str">
            <v>m²</v>
          </cell>
        </row>
        <row r="805">
          <cell r="B805" t="str">
            <v>9.1.4</v>
          </cell>
          <cell r="D805" t="str">
            <v>30.01.04</v>
          </cell>
          <cell r="E805" t="str">
            <v>Grama muda c/adubo</v>
          </cell>
          <cell r="F805" t="str">
            <v>m²</v>
          </cell>
        </row>
        <row r="806">
          <cell r="B806" t="str">
            <v>9.1.5</v>
          </cell>
          <cell r="D806" t="str">
            <v>30.01.05</v>
          </cell>
          <cell r="E806" t="str">
            <v>Plant. Semen. s/adubo</v>
          </cell>
          <cell r="F806" t="str">
            <v>m²</v>
          </cell>
        </row>
        <row r="807">
          <cell r="B807" t="str">
            <v>9.1.6</v>
          </cell>
          <cell r="D807" t="str">
            <v>30.01.06</v>
          </cell>
          <cell r="E807" t="str">
            <v>Plant. Semen. c/adubo</v>
          </cell>
          <cell r="F807" t="str">
            <v>m²</v>
          </cell>
        </row>
        <row r="808">
          <cell r="B808" t="str">
            <v>9.1.7</v>
          </cell>
          <cell r="D808" t="str">
            <v>30.01.07</v>
          </cell>
          <cell r="E808" t="str">
            <v>Hidrossemeadura</v>
          </cell>
          <cell r="F808" t="str">
            <v>m²</v>
          </cell>
        </row>
        <row r="809">
          <cell r="B809" t="str">
            <v>9.1.8</v>
          </cell>
          <cell r="D809" t="str">
            <v>30.01.08</v>
          </cell>
          <cell r="E809" t="str">
            <v>Irrig. Revest. Vegetal</v>
          </cell>
          <cell r="F809" t="str">
            <v>m²</v>
          </cell>
        </row>
        <row r="810">
          <cell r="B810" t="str">
            <v>9.1.9</v>
          </cell>
          <cell r="D810" t="str">
            <v>30.01.21</v>
          </cell>
          <cell r="E810" t="str">
            <v xml:space="preserve">Plantio de arbustos </v>
          </cell>
          <cell r="F810" t="str">
            <v>un</v>
          </cell>
        </row>
        <row r="811">
          <cell r="B811" t="str">
            <v>9.1.10</v>
          </cell>
          <cell r="D811" t="str">
            <v>30.01.22</v>
          </cell>
          <cell r="E811" t="str">
            <v>Plantio de arvores</v>
          </cell>
          <cell r="F811" t="str">
            <v>un</v>
          </cell>
        </row>
        <row r="812">
          <cell r="B812" t="str">
            <v>9.1.11</v>
          </cell>
          <cell r="D812" t="str">
            <v>30.01.30</v>
          </cell>
          <cell r="E812" t="str">
            <v xml:space="preserve">Plant gram sem c adu. </v>
          </cell>
          <cell r="F812" t="str">
            <v>m²</v>
          </cell>
        </row>
        <row r="813">
          <cell r="B813" t="str">
            <v>9.1.12</v>
          </cell>
          <cell r="D813" t="str">
            <v>30.02.02</v>
          </cell>
          <cell r="E813" t="str">
            <v xml:space="preserve">Alambrado com tela de arame galv., mourao de conc, </v>
          </cell>
          <cell r="F813" t="str">
            <v>m²</v>
          </cell>
        </row>
        <row r="815">
          <cell r="B815" t="str">
            <v>Cód. Colinas</v>
          </cell>
          <cell r="D815" t="str">
            <v>Código</v>
          </cell>
          <cell r="E815" t="str">
            <v>Serviços</v>
          </cell>
          <cell r="F815" t="str">
            <v>Unid.</v>
          </cell>
        </row>
        <row r="818">
          <cell r="D818" t="str">
            <v>FASE 31 - CONSERVAÇÃO DE ROTINA</v>
          </cell>
        </row>
        <row r="819">
          <cell r="B819" t="str">
            <v>10.1.1</v>
          </cell>
          <cell r="D819" t="str">
            <v>31.01.01</v>
          </cell>
          <cell r="E819" t="str">
            <v>Remendo pre-mist. Quente</v>
          </cell>
          <cell r="F819" t="str">
            <v>m³</v>
          </cell>
        </row>
        <row r="820">
          <cell r="B820" t="str">
            <v>10.1.2</v>
          </cell>
          <cell r="D820" t="str">
            <v>31.01.02</v>
          </cell>
          <cell r="E820" t="str">
            <v>Remendo pre-mist. Frio</v>
          </cell>
          <cell r="F820" t="str">
            <v>m³</v>
          </cell>
        </row>
        <row r="821">
          <cell r="B821" t="str">
            <v>10.1.3</v>
          </cell>
          <cell r="D821" t="str">
            <v>31.01.03</v>
          </cell>
          <cell r="E821" t="str">
            <v>Reparo em pav. Tapa buraco</v>
          </cell>
          <cell r="F821" t="str">
            <v>m³</v>
          </cell>
        </row>
        <row r="822">
          <cell r="B822" t="str">
            <v>10.1.4</v>
          </cell>
          <cell r="D822" t="str">
            <v>31.01.04</v>
          </cell>
          <cell r="E822" t="str">
            <v>Reparo de base brita graduada</v>
          </cell>
          <cell r="F822" t="str">
            <v>m³</v>
          </cell>
        </row>
        <row r="823">
          <cell r="B823" t="str">
            <v>10.1.5</v>
          </cell>
          <cell r="D823" t="str">
            <v>31.01.05</v>
          </cell>
          <cell r="E823" t="str">
            <v>Selagem de trinca</v>
          </cell>
          <cell r="F823" t="str">
            <v>litros</v>
          </cell>
        </row>
        <row r="824">
          <cell r="B824" t="str">
            <v>10.1.6</v>
          </cell>
          <cell r="D824" t="str">
            <v>31.01.06</v>
          </cell>
          <cell r="E824" t="str">
            <v>Reparo de concreto portland</v>
          </cell>
          <cell r="F824" t="str">
            <v>m³</v>
          </cell>
        </row>
        <row r="825">
          <cell r="B825" t="str">
            <v>10.1.7</v>
          </cell>
          <cell r="D825" t="str">
            <v>31.01.07</v>
          </cell>
          <cell r="E825" t="str">
            <v xml:space="preserve">Repos. Ver. Prim. Pista </v>
          </cell>
          <cell r="F825" t="str">
            <v>m³</v>
          </cell>
        </row>
        <row r="826">
          <cell r="B826" t="str">
            <v>10.1.8</v>
          </cell>
          <cell r="D826" t="str">
            <v>31.01.08</v>
          </cell>
          <cell r="E826" t="str">
            <v>Repos. Ver. Prim. Acost.</v>
          </cell>
          <cell r="F826" t="str">
            <v>m³</v>
          </cell>
        </row>
        <row r="827">
          <cell r="B827" t="str">
            <v>10.1.9</v>
          </cell>
          <cell r="D827" t="str">
            <v>31.01.09</v>
          </cell>
          <cell r="E827" t="str">
            <v xml:space="preserve">Reconformação de plataforma </v>
          </cell>
          <cell r="F827" t="str">
            <v>km</v>
          </cell>
        </row>
        <row r="828">
          <cell r="B828" t="str">
            <v>10.1.10</v>
          </cell>
          <cell r="D828" t="str">
            <v>31.01.10</v>
          </cell>
          <cell r="E828" t="str">
            <v xml:space="preserve">Reconformação de acostamento </v>
          </cell>
          <cell r="F828" t="str">
            <v>km</v>
          </cell>
        </row>
        <row r="829">
          <cell r="B829" t="str">
            <v>10.1.11</v>
          </cell>
          <cell r="D829" t="str">
            <v>31.02.01</v>
          </cell>
          <cell r="E829" t="str">
            <v>Plantio de grama em placa sem adubo</v>
          </cell>
          <cell r="F829" t="str">
            <v>m²</v>
          </cell>
        </row>
        <row r="830">
          <cell r="B830" t="str">
            <v>10.1.12</v>
          </cell>
          <cell r="D830" t="str">
            <v>31.02.02</v>
          </cell>
          <cell r="E830" t="str">
            <v>Plantio de grama em placa com adubo</v>
          </cell>
          <cell r="F830" t="str">
            <v>m²</v>
          </cell>
        </row>
        <row r="831">
          <cell r="B831" t="str">
            <v>10.1.13</v>
          </cell>
          <cell r="D831" t="str">
            <v>31.02.03</v>
          </cell>
          <cell r="E831" t="str">
            <v>Roçada manual</v>
          </cell>
          <cell r="F831" t="str">
            <v>ha</v>
          </cell>
        </row>
        <row r="832">
          <cell r="B832" t="str">
            <v>10.1.14</v>
          </cell>
          <cell r="D832" t="str">
            <v>31.02.04</v>
          </cell>
          <cell r="E832" t="str">
            <v xml:space="preserve">Roçada mecânica </v>
          </cell>
          <cell r="F832" t="str">
            <v>ha</v>
          </cell>
        </row>
        <row r="833">
          <cell r="B833" t="str">
            <v>10.1.15</v>
          </cell>
          <cell r="D833" t="str">
            <v>31.02.05</v>
          </cell>
          <cell r="E833" t="str">
            <v>Capina manual</v>
          </cell>
          <cell r="F833" t="str">
            <v>ha</v>
          </cell>
        </row>
        <row r="834">
          <cell r="B834" t="str">
            <v>10.1.16</v>
          </cell>
          <cell r="D834" t="str">
            <v>31.02.06</v>
          </cell>
          <cell r="E834" t="str">
            <v>Capina química</v>
          </cell>
          <cell r="F834" t="str">
            <v>m²</v>
          </cell>
        </row>
        <row r="835">
          <cell r="B835" t="str">
            <v>10.1.17</v>
          </cell>
          <cell r="D835" t="str">
            <v>31.02.07</v>
          </cell>
          <cell r="E835" t="str">
            <v>Conservação manual de aceiro</v>
          </cell>
          <cell r="F835" t="str">
            <v>ha</v>
          </cell>
        </row>
        <row r="836">
          <cell r="B836" t="str">
            <v>10.1.18</v>
          </cell>
          <cell r="D836" t="str">
            <v>31.02.08</v>
          </cell>
          <cell r="E836" t="str">
            <v>Despraguejamento manual de gramado</v>
          </cell>
          <cell r="F836" t="str">
            <v>ha</v>
          </cell>
        </row>
        <row r="837">
          <cell r="B837" t="str">
            <v>10.1.19</v>
          </cell>
          <cell r="D837" t="str">
            <v>31.02.09</v>
          </cell>
          <cell r="E837" t="str">
            <v>Remoção lixo entulho</v>
          </cell>
          <cell r="F837" t="str">
            <v>equipexh</v>
          </cell>
        </row>
        <row r="838">
          <cell r="B838" t="str">
            <v>10.1.20</v>
          </cell>
          <cell r="D838" t="str">
            <v>31.03.01</v>
          </cell>
          <cell r="E838" t="str">
            <v>Reparo total de cerca</v>
          </cell>
          <cell r="F838" t="str">
            <v>m</v>
          </cell>
        </row>
        <row r="839">
          <cell r="B839" t="str">
            <v>10.1.21</v>
          </cell>
          <cell r="D839" t="str">
            <v>31.03.02</v>
          </cell>
          <cell r="E839" t="str">
            <v>Reparo parcial de cerca - mourão</v>
          </cell>
          <cell r="F839" t="str">
            <v>m</v>
          </cell>
        </row>
        <row r="840">
          <cell r="B840" t="str">
            <v>10.1.22</v>
          </cell>
          <cell r="D840" t="str">
            <v>31.03.03</v>
          </cell>
          <cell r="E840" t="str">
            <v>Reparo parcial de cerca - arame</v>
          </cell>
          <cell r="F840" t="str">
            <v>m</v>
          </cell>
        </row>
        <row r="841">
          <cell r="B841" t="str">
            <v>10.1.23</v>
          </cell>
          <cell r="D841" t="str">
            <v>31.04.01</v>
          </cell>
          <cell r="E841" t="str">
            <v>Recomposição manual de aterro</v>
          </cell>
          <cell r="F841" t="str">
            <v>m³</v>
          </cell>
        </row>
        <row r="842">
          <cell r="B842" t="str">
            <v>10.1.24</v>
          </cell>
          <cell r="D842" t="str">
            <v>31.04.02</v>
          </cell>
          <cell r="E842" t="str">
            <v>Recomposição mecânica de aterro</v>
          </cell>
          <cell r="F842" t="str">
            <v>m³</v>
          </cell>
        </row>
        <row r="843">
          <cell r="B843" t="str">
            <v>10.1.25</v>
          </cell>
          <cell r="D843" t="str">
            <v>31.04.03</v>
          </cell>
          <cell r="E843" t="str">
            <v xml:space="preserve">Remoção manual de barreira </v>
          </cell>
          <cell r="F843" t="str">
            <v>m³</v>
          </cell>
        </row>
        <row r="844">
          <cell r="B844" t="str">
            <v>10.1.26</v>
          </cell>
          <cell r="D844" t="str">
            <v>31.04.04</v>
          </cell>
          <cell r="E844" t="str">
            <v>Remoção mecânica de barreira</v>
          </cell>
          <cell r="F844" t="str">
            <v>m³</v>
          </cell>
        </row>
        <row r="845">
          <cell r="B845" t="str">
            <v>10.1.27</v>
          </cell>
          <cell r="D845" t="str">
            <v>31.05.01</v>
          </cell>
          <cell r="E845" t="str">
            <v>Limpeza de drenagem da plataforma</v>
          </cell>
          <cell r="F845" t="str">
            <v>m</v>
          </cell>
        </row>
        <row r="846">
          <cell r="B846" t="str">
            <v>10.1.28</v>
          </cell>
          <cell r="D846" t="str">
            <v>31.05.02</v>
          </cell>
          <cell r="E846" t="str">
            <v>Limpeza de drenagem fora da plataforma</v>
          </cell>
          <cell r="F846" t="str">
            <v>m</v>
          </cell>
        </row>
        <row r="847">
          <cell r="B847" t="str">
            <v>10.1.29</v>
          </cell>
          <cell r="D847" t="str">
            <v>31.05.03</v>
          </cell>
          <cell r="E847" t="str">
            <v>Limpeza de bueiros diametro até 60cm</v>
          </cell>
          <cell r="F847" t="str">
            <v>m</v>
          </cell>
        </row>
        <row r="848">
          <cell r="B848" t="str">
            <v>10.1.30</v>
          </cell>
          <cell r="D848" t="str">
            <v>31.05.04</v>
          </cell>
          <cell r="E848" t="str">
            <v>Limpeza de bueiros diametro até 80cm</v>
          </cell>
          <cell r="F848" t="str">
            <v>m</v>
          </cell>
        </row>
        <row r="849">
          <cell r="B849" t="str">
            <v>10.1.31</v>
          </cell>
          <cell r="D849" t="str">
            <v>31.05.05</v>
          </cell>
          <cell r="E849" t="str">
            <v>Limpeza de bueiros diametro até 100cm</v>
          </cell>
          <cell r="F849" t="str">
            <v>m</v>
          </cell>
        </row>
        <row r="850">
          <cell r="B850" t="str">
            <v>10.1.32</v>
          </cell>
          <cell r="D850" t="str">
            <v>31.05.06</v>
          </cell>
          <cell r="E850" t="str">
            <v>Limpeza de bueiros diametro até 120cm</v>
          </cell>
          <cell r="F850" t="str">
            <v>m</v>
          </cell>
        </row>
        <row r="851">
          <cell r="B851" t="str">
            <v>10.1.33</v>
          </cell>
          <cell r="D851" t="str">
            <v>31.05.07</v>
          </cell>
          <cell r="E851" t="str">
            <v>Limpeza de bueiros diametro até 150cm</v>
          </cell>
          <cell r="F851" t="str">
            <v>m</v>
          </cell>
        </row>
        <row r="852">
          <cell r="B852" t="str">
            <v>10.1.34</v>
          </cell>
          <cell r="D852" t="str">
            <v>31.05.08</v>
          </cell>
          <cell r="E852" t="str">
            <v>Limpeza de galeria</v>
          </cell>
          <cell r="F852" t="str">
            <v>m</v>
          </cell>
        </row>
        <row r="853">
          <cell r="B853" t="str">
            <v>10.1.35</v>
          </cell>
          <cell r="D853" t="str">
            <v>31.05.09</v>
          </cell>
          <cell r="E853" t="str">
            <v>Reparo drenagem superficial de concreto</v>
          </cell>
          <cell r="F853" t="str">
            <v>m³</v>
          </cell>
        </row>
        <row r="854">
          <cell r="B854" t="str">
            <v>10.1.36</v>
          </cell>
          <cell r="D854" t="str">
            <v>31.05.10</v>
          </cell>
          <cell r="E854" t="str">
            <v>Demolição de concreto simples</v>
          </cell>
          <cell r="F854" t="str">
            <v>m³</v>
          </cell>
        </row>
        <row r="855">
          <cell r="B855" t="str">
            <v>10.1.37</v>
          </cell>
          <cell r="D855" t="str">
            <v>31.05.11</v>
          </cell>
          <cell r="E855" t="str">
            <v xml:space="preserve">Demolição de concreto Armado </v>
          </cell>
          <cell r="F855" t="str">
            <v>m³</v>
          </cell>
        </row>
        <row r="856">
          <cell r="B856" t="str">
            <v>10.1.38</v>
          </cell>
          <cell r="D856" t="str">
            <v>31.05.12</v>
          </cell>
          <cell r="E856" t="str">
            <v>Demolição e retirada de guarda-corpo</v>
          </cell>
          <cell r="F856" t="str">
            <v>m³</v>
          </cell>
        </row>
        <row r="857">
          <cell r="B857" t="str">
            <v>10.1.39</v>
          </cell>
          <cell r="D857" t="str">
            <v>31.06.01</v>
          </cell>
          <cell r="E857" t="str">
            <v>Limpeza de placa</v>
          </cell>
          <cell r="F857" t="str">
            <v>m²</v>
          </cell>
        </row>
        <row r="858">
          <cell r="B858" t="str">
            <v>10.1.40</v>
          </cell>
          <cell r="D858" t="str">
            <v>31.06.02</v>
          </cell>
          <cell r="E858" t="str">
            <v>Substituição de placa</v>
          </cell>
          <cell r="F858" t="str">
            <v>m²</v>
          </cell>
        </row>
        <row r="859">
          <cell r="B859" t="str">
            <v>10.1.41</v>
          </cell>
          <cell r="D859" t="str">
            <v>31.06.03</v>
          </cell>
          <cell r="E859" t="str">
            <v>Fornec. de placa de aco FP+GT</v>
          </cell>
          <cell r="F859" t="str">
            <v>m²</v>
          </cell>
        </row>
        <row r="860">
          <cell r="B860" t="str">
            <v>10.1.42</v>
          </cell>
          <cell r="D860" t="str">
            <v>31.06.05</v>
          </cell>
          <cell r="E860" t="str">
            <v>Placa de alumínio GT+GT</v>
          </cell>
          <cell r="F860" t="str">
            <v>m²</v>
          </cell>
        </row>
        <row r="861">
          <cell r="B861" t="str">
            <v>10.1.43</v>
          </cell>
          <cell r="D861" t="str">
            <v>31.06.06</v>
          </cell>
          <cell r="E861" t="str">
            <v>Suporte madeira tratada 0,10 x 0,10m</v>
          </cell>
          <cell r="F861" t="str">
            <v>m</v>
          </cell>
        </row>
        <row r="862">
          <cell r="B862" t="str">
            <v>10.1.44</v>
          </cell>
          <cell r="D862" t="str">
            <v>31.06.07</v>
          </cell>
          <cell r="E862" t="str">
            <v>Suporte de perfil metálico galvanizado</v>
          </cell>
          <cell r="F862" t="str">
            <v>kg</v>
          </cell>
        </row>
        <row r="863">
          <cell r="B863" t="str">
            <v>10.1.45</v>
          </cell>
          <cell r="D863" t="str">
            <v>31.06.08</v>
          </cell>
          <cell r="E863" t="str">
            <v>Suporte de tubo galvanizado d=2 1/2"</v>
          </cell>
          <cell r="F863" t="str">
            <v>m</v>
          </cell>
        </row>
        <row r="864">
          <cell r="B864" t="str">
            <v>10.1.46</v>
          </cell>
          <cell r="D864" t="str">
            <v>31.06.09</v>
          </cell>
          <cell r="E864" t="str">
            <v>Limpeza tacha refletiva mono/bidirecional</v>
          </cell>
          <cell r="F864" t="str">
            <v>un</v>
          </cell>
        </row>
        <row r="865">
          <cell r="B865" t="str">
            <v>10.1.47</v>
          </cell>
          <cell r="D865" t="str">
            <v>31.06.10</v>
          </cell>
          <cell r="E865" t="str">
            <v>Pintura de caiação 2 demãos</v>
          </cell>
          <cell r="F865" t="str">
            <v>m²</v>
          </cell>
        </row>
        <row r="866">
          <cell r="B866" t="str">
            <v>10.1.48</v>
          </cell>
          <cell r="D866" t="str">
            <v>31.07.01</v>
          </cell>
          <cell r="E866" t="str">
            <v>Substituição de defensa semi-maleável sem mat.</v>
          </cell>
          <cell r="F866" t="str">
            <v>m</v>
          </cell>
        </row>
        <row r="867">
          <cell r="B867" t="str">
            <v>10.1.49</v>
          </cell>
          <cell r="D867" t="str">
            <v>31.07.02</v>
          </cell>
          <cell r="E867" t="str">
            <v>Defensa semi-maleável - fornecimento</v>
          </cell>
          <cell r="F867" t="str">
            <v>m</v>
          </cell>
        </row>
        <row r="868">
          <cell r="B868" t="str">
            <v>10.1.50</v>
          </cell>
          <cell r="D868" t="str">
            <v>31.07.03</v>
          </cell>
          <cell r="E868" t="str">
            <v>Defensa semi-maleável - Instalação</v>
          </cell>
          <cell r="F868" t="str">
            <v>m</v>
          </cell>
        </row>
        <row r="869">
          <cell r="B869" t="str">
            <v>10.1.51</v>
          </cell>
          <cell r="D869" t="str">
            <v>31.07.04</v>
          </cell>
          <cell r="E869" t="str">
            <v>Reparo de guarda corpo metálico</v>
          </cell>
          <cell r="F869" t="str">
            <v>m²</v>
          </cell>
        </row>
        <row r="870">
          <cell r="B870" t="str">
            <v>10.1.52</v>
          </cell>
          <cell r="D870" t="str">
            <v>31.08.01</v>
          </cell>
          <cell r="E870" t="str">
            <v>Limpeza superficial concreto</v>
          </cell>
          <cell r="F870" t="str">
            <v>m²</v>
          </cell>
        </row>
        <row r="871">
          <cell r="B871" t="str">
            <v>10.1.53</v>
          </cell>
          <cell r="D871" t="str">
            <v>31.08.02</v>
          </cell>
          <cell r="E871" t="str">
            <v>Alvenaria de 1 tijolo</v>
          </cell>
          <cell r="F871" t="str">
            <v>m³</v>
          </cell>
        </row>
        <row r="872">
          <cell r="B872" t="str">
            <v>10.1.54</v>
          </cell>
          <cell r="D872" t="str">
            <v>31.08.03</v>
          </cell>
          <cell r="E872" t="str">
            <v xml:space="preserve">Recolhimento de animais </v>
          </cell>
          <cell r="F872" t="str">
            <v>equipexhora</v>
          </cell>
        </row>
        <row r="873">
          <cell r="B873" t="str">
            <v>10.1.55</v>
          </cell>
          <cell r="D873" t="str">
            <v>31.08.07</v>
          </cell>
          <cell r="E873" t="str">
            <v>Equipe para serviços conservação</v>
          </cell>
          <cell r="F873" t="str">
            <v>equipexdia</v>
          </cell>
        </row>
        <row r="874">
          <cell r="B874" t="str">
            <v>10.1.56</v>
          </cell>
          <cell r="D874" t="str">
            <v>31.08.08</v>
          </cell>
          <cell r="E874" t="str">
            <v>Transporte de pessoal</v>
          </cell>
          <cell r="F874" t="str">
            <v>km</v>
          </cell>
        </row>
        <row r="875">
          <cell r="B875" t="str">
            <v>10.1.57</v>
          </cell>
          <cell r="D875" t="str">
            <v>31.08.09</v>
          </cell>
          <cell r="E875" t="str">
            <v>Pintura latex acrílica</v>
          </cell>
          <cell r="F875" t="str">
            <v>m²</v>
          </cell>
        </row>
        <row r="876">
          <cell r="B876" t="str">
            <v>10.1.58</v>
          </cell>
          <cell r="D876" t="str">
            <v>31.09.01</v>
          </cell>
          <cell r="E876" t="str">
            <v>Guia concreto Fck 15 Mpa</v>
          </cell>
          <cell r="F876" t="str">
            <v>m³</v>
          </cell>
        </row>
        <row r="877">
          <cell r="B877" t="str">
            <v>10.1.59</v>
          </cell>
          <cell r="D877" t="str">
            <v>31.09.02</v>
          </cell>
          <cell r="E877" t="str">
            <v>Sarjeta concreto Fck 15 Mpa</v>
          </cell>
          <cell r="F877" t="str">
            <v>m³</v>
          </cell>
        </row>
        <row r="879">
          <cell r="B879" t="str">
            <v>Cód. Colinas</v>
          </cell>
          <cell r="D879" t="str">
            <v>Código</v>
          </cell>
          <cell r="E879" t="str">
            <v>Serviços</v>
          </cell>
          <cell r="F879" t="str">
            <v>Unid.</v>
          </cell>
        </row>
        <row r="882">
          <cell r="D882" t="str">
            <v>FASE 32 - CONSERVAÇÃO ESPECIAL</v>
          </cell>
        </row>
        <row r="883">
          <cell r="B883" t="str">
            <v>11.1.1</v>
          </cell>
          <cell r="D883" t="str">
            <v>32.01.01</v>
          </cell>
          <cell r="E883" t="str">
            <v>Reforço de sub-leito - Escavação</v>
          </cell>
          <cell r="F883" t="str">
            <v>m³</v>
          </cell>
        </row>
        <row r="884">
          <cell r="B884" t="str">
            <v>11.1.2</v>
          </cell>
          <cell r="D884" t="str">
            <v>32.01.02</v>
          </cell>
          <cell r="E884" t="str">
            <v>Reforço de sub-leito - compactação</v>
          </cell>
          <cell r="F884" t="str">
            <v>m³</v>
          </cell>
        </row>
        <row r="885">
          <cell r="B885" t="str">
            <v>11.1.3</v>
          </cell>
          <cell r="D885" t="str">
            <v>32.01.03</v>
          </cell>
          <cell r="E885" t="str">
            <v xml:space="preserve">Preparo e melhoramento sub-leito </v>
          </cell>
          <cell r="F885" t="str">
            <v>m²</v>
          </cell>
        </row>
        <row r="886">
          <cell r="B886" t="str">
            <v>11.1.4</v>
          </cell>
          <cell r="D886" t="str">
            <v>32.01.05</v>
          </cell>
          <cell r="E886" t="str">
            <v>Sub-base ou base brita grad. simples</v>
          </cell>
          <cell r="F886" t="str">
            <v>m³</v>
          </cell>
        </row>
        <row r="887">
          <cell r="B887" t="str">
            <v>11.1.5</v>
          </cell>
          <cell r="D887" t="str">
            <v>32.01.06</v>
          </cell>
          <cell r="E887" t="str">
            <v>Imprimadura bet. impermeabilizante</v>
          </cell>
          <cell r="F887" t="str">
            <v>m²</v>
          </cell>
        </row>
        <row r="888">
          <cell r="B888" t="str">
            <v>11.1.6</v>
          </cell>
          <cell r="D888" t="str">
            <v>32.01.07</v>
          </cell>
          <cell r="E888" t="str">
            <v>Imprimadura betuminosa ligante</v>
          </cell>
          <cell r="F888" t="str">
            <v>m²</v>
          </cell>
        </row>
        <row r="889">
          <cell r="B889" t="str">
            <v>11.1.7</v>
          </cell>
          <cell r="D889" t="str">
            <v>32.01.08</v>
          </cell>
          <cell r="E889" t="str">
            <v>Tratamento superf. c/ lama asfáltica</v>
          </cell>
          <cell r="F889" t="str">
            <v>m²</v>
          </cell>
        </row>
        <row r="890">
          <cell r="B890" t="str">
            <v>11.1.8</v>
          </cell>
          <cell r="D890" t="str">
            <v>32.01.09</v>
          </cell>
          <cell r="E890" t="str">
            <v>Camada de lama asfáltica grossa</v>
          </cell>
          <cell r="F890" t="str">
            <v>m²</v>
          </cell>
        </row>
        <row r="891">
          <cell r="B891" t="str">
            <v>11.1.9</v>
          </cell>
          <cell r="D891" t="str">
            <v>32.01.10.01</v>
          </cell>
          <cell r="E891" t="str">
            <v>Camada de rolamento CBUQ - panos s/DOP</v>
          </cell>
          <cell r="F891" t="str">
            <v>m³</v>
          </cell>
        </row>
        <row r="892">
          <cell r="B892" t="str">
            <v>11.1.10</v>
          </cell>
          <cell r="D892" t="str">
            <v>32.01.11</v>
          </cell>
          <cell r="E892" t="str">
            <v>Camada Base/regularização de pré mist. A frio</v>
          </cell>
          <cell r="F892" t="str">
            <v>m³</v>
          </cell>
        </row>
        <row r="893">
          <cell r="B893" t="str">
            <v>11.1.11</v>
          </cell>
          <cell r="D893" t="str">
            <v>32.01.12</v>
          </cell>
          <cell r="E893" t="str">
            <v>Capa selante Betuminosa</v>
          </cell>
          <cell r="F893" t="str">
            <v>m²</v>
          </cell>
        </row>
        <row r="894">
          <cell r="B894" t="str">
            <v>11.1.12</v>
          </cell>
          <cell r="D894" t="str">
            <v>32.01.13</v>
          </cell>
          <cell r="E894" t="str">
            <v>Fresagem Pavimento</v>
          </cell>
          <cell r="F894" t="str">
            <v>m³</v>
          </cell>
        </row>
        <row r="895">
          <cell r="B895" t="str">
            <v>11.1.13</v>
          </cell>
          <cell r="D895" t="str">
            <v>32.01.14</v>
          </cell>
          <cell r="E895" t="str">
            <v>Imprimadura bet. auxiliar de ligação</v>
          </cell>
          <cell r="F895" t="str">
            <v>m²</v>
          </cell>
        </row>
        <row r="896">
          <cell r="B896" t="str">
            <v>11.1.14</v>
          </cell>
          <cell r="D896" t="str">
            <v>32.01.17</v>
          </cell>
          <cell r="E896" t="str">
            <v>Remoção Camada de rolamento</v>
          </cell>
          <cell r="F896" t="str">
            <v>m³</v>
          </cell>
        </row>
        <row r="897">
          <cell r="B897" t="str">
            <v>11.1.15</v>
          </cell>
          <cell r="D897" t="str">
            <v>32.01.18</v>
          </cell>
          <cell r="E897" t="str">
            <v>Tratamento superficial duplo</v>
          </cell>
          <cell r="F897" t="str">
            <v>m³</v>
          </cell>
        </row>
        <row r="898">
          <cell r="B898" t="str">
            <v>11.1.16</v>
          </cell>
          <cell r="D898" t="str">
            <v>32.01.19</v>
          </cell>
          <cell r="E898" t="str">
            <v>Tratamento superficial triplo</v>
          </cell>
          <cell r="F898" t="str">
            <v>m³</v>
          </cell>
        </row>
        <row r="899">
          <cell r="B899" t="str">
            <v>11.1.17</v>
          </cell>
          <cell r="D899" t="str">
            <v>32.02.01</v>
          </cell>
          <cell r="E899" t="str">
            <v xml:space="preserve">Escavação manual de 1ª/2ª categoria </v>
          </cell>
          <cell r="F899" t="str">
            <v>m³</v>
          </cell>
        </row>
        <row r="900">
          <cell r="B900" t="str">
            <v>11.1.18</v>
          </cell>
          <cell r="D900" t="str">
            <v>32.02.01.01</v>
          </cell>
          <cell r="E900" t="str">
            <v>Escavação fund., bueiro ou dreno s/expl.até 2m</v>
          </cell>
          <cell r="F900" t="str">
            <v>m³</v>
          </cell>
        </row>
        <row r="901">
          <cell r="B901" t="str">
            <v>11.1.19</v>
          </cell>
          <cell r="D901" t="str">
            <v>32.02.01.02</v>
          </cell>
          <cell r="E901" t="str">
            <v>Acresc. p/Escav. 1,5 m prof., além 2m</v>
          </cell>
          <cell r="F901" t="str">
            <v>m³</v>
          </cell>
        </row>
        <row r="902">
          <cell r="B902" t="str">
            <v>11.1.20</v>
          </cell>
          <cell r="D902" t="str">
            <v>32.02.01.03</v>
          </cell>
          <cell r="E902" t="str">
            <v>Escavação fund., bueiro ou dreno c/expl. até 2 m</v>
          </cell>
          <cell r="F902" t="str">
            <v>m³</v>
          </cell>
        </row>
        <row r="903">
          <cell r="B903" t="str">
            <v>11.1.21</v>
          </cell>
          <cell r="D903" t="str">
            <v>32.02.01.04</v>
          </cell>
          <cell r="E903" t="str">
            <v>Acresc. p/escav. ensec.c/explos. c/ 1,5m além 3m</v>
          </cell>
          <cell r="F903" t="str">
            <v>m³</v>
          </cell>
        </row>
        <row r="904">
          <cell r="B904" t="str">
            <v>11.1.22</v>
          </cell>
          <cell r="D904" t="str">
            <v>32.02.02</v>
          </cell>
          <cell r="E904" t="str">
            <v>Compactação manual com reaterro solo local</v>
          </cell>
          <cell r="F904" t="str">
            <v>m³</v>
          </cell>
        </row>
        <row r="905">
          <cell r="B905" t="str">
            <v>11.1.23</v>
          </cell>
          <cell r="D905" t="str">
            <v>32.02.03</v>
          </cell>
          <cell r="E905" t="str">
            <v>Forma plana para concreto comum</v>
          </cell>
          <cell r="F905" t="str">
            <v>m²</v>
          </cell>
        </row>
        <row r="906">
          <cell r="B906" t="str">
            <v>11.1.24</v>
          </cell>
          <cell r="D906" t="str">
            <v>32.02.04</v>
          </cell>
          <cell r="E906" t="str">
            <v>Forma plana para concreto aparente</v>
          </cell>
          <cell r="F906" t="str">
            <v>m²</v>
          </cell>
        </row>
        <row r="907">
          <cell r="B907" t="str">
            <v>11.1.25</v>
          </cell>
          <cell r="D907" t="str">
            <v>32.02.05</v>
          </cell>
          <cell r="E907" t="str">
            <v>Forma curva para concreto comum</v>
          </cell>
          <cell r="F907" t="str">
            <v>m²</v>
          </cell>
        </row>
        <row r="908">
          <cell r="B908" t="str">
            <v>11.1.26</v>
          </cell>
          <cell r="D908" t="str">
            <v>32.02.06</v>
          </cell>
          <cell r="E908" t="str">
            <v>Forma curva para concreto aparente</v>
          </cell>
          <cell r="F908" t="str">
            <v>m²</v>
          </cell>
        </row>
        <row r="909">
          <cell r="B909" t="str">
            <v>11.1.27</v>
          </cell>
          <cell r="D909" t="str">
            <v>32.02.07</v>
          </cell>
          <cell r="E909" t="str">
            <v>Aço CA-25</v>
          </cell>
          <cell r="F909" t="str">
            <v>kg</v>
          </cell>
        </row>
        <row r="910">
          <cell r="B910" t="str">
            <v>11.1.28</v>
          </cell>
          <cell r="D910" t="str">
            <v>32.02.08</v>
          </cell>
          <cell r="E910" t="str">
            <v>Aço CA-50</v>
          </cell>
          <cell r="F910" t="str">
            <v>kg</v>
          </cell>
        </row>
        <row r="911">
          <cell r="B911" t="str">
            <v>11.1.29</v>
          </cell>
          <cell r="D911" t="str">
            <v>32.02.09</v>
          </cell>
          <cell r="E911" t="str">
            <v>Aço CA-60</v>
          </cell>
          <cell r="F911" t="str">
            <v>kg</v>
          </cell>
        </row>
        <row r="912">
          <cell r="B912" t="str">
            <v>11.1.30</v>
          </cell>
          <cell r="D912" t="str">
            <v>32.02.10</v>
          </cell>
          <cell r="E912" t="str">
            <v>Concreto Fck 10 MPa</v>
          </cell>
          <cell r="F912" t="str">
            <v>m³</v>
          </cell>
        </row>
        <row r="913">
          <cell r="B913" t="str">
            <v>11.1.31</v>
          </cell>
          <cell r="D913" t="str">
            <v>32.02.10.01</v>
          </cell>
          <cell r="E913" t="str">
            <v>Concreto Fck 12 MPa</v>
          </cell>
          <cell r="F913" t="str">
            <v>m³</v>
          </cell>
        </row>
        <row r="914">
          <cell r="B914" t="str">
            <v>11.1.32</v>
          </cell>
          <cell r="D914" t="str">
            <v>32.02.11</v>
          </cell>
          <cell r="E914" t="str">
            <v>Concreto Fck 15 MPa</v>
          </cell>
          <cell r="F914" t="str">
            <v>m³</v>
          </cell>
        </row>
        <row r="915">
          <cell r="B915" t="str">
            <v>11.1.33</v>
          </cell>
          <cell r="D915" t="str">
            <v>32.02.11.01</v>
          </cell>
          <cell r="E915" t="str">
            <v>Concreto Fck 16 MPa</v>
          </cell>
          <cell r="F915" t="str">
            <v>m³</v>
          </cell>
        </row>
        <row r="916">
          <cell r="B916" t="str">
            <v>11.1.34</v>
          </cell>
          <cell r="D916" t="str">
            <v>32.02.12</v>
          </cell>
          <cell r="E916" t="str">
            <v>Concreto Fck 18 MPa</v>
          </cell>
          <cell r="F916" t="str">
            <v>m³</v>
          </cell>
        </row>
        <row r="917">
          <cell r="B917" t="str">
            <v>11.1.35</v>
          </cell>
          <cell r="D917" t="str">
            <v>32.02.13</v>
          </cell>
          <cell r="E917" t="str">
            <v>Concreto Fck 20 MPa</v>
          </cell>
          <cell r="F917" t="str">
            <v>m³</v>
          </cell>
        </row>
        <row r="918">
          <cell r="B918" t="str">
            <v>11.1.36</v>
          </cell>
          <cell r="D918" t="str">
            <v>32.02.14</v>
          </cell>
          <cell r="E918" t="str">
            <v>Concreto Fck 25 MPa</v>
          </cell>
          <cell r="F918" t="str">
            <v>m³</v>
          </cell>
        </row>
        <row r="919">
          <cell r="B919" t="str">
            <v>11.1.37</v>
          </cell>
          <cell r="D919" t="str">
            <v>32.02.16</v>
          </cell>
          <cell r="E919" t="str">
            <v>Concreto Fck 30 MPa</v>
          </cell>
          <cell r="F919" t="str">
            <v>m³</v>
          </cell>
        </row>
        <row r="920">
          <cell r="B920" t="str">
            <v>11.1.38</v>
          </cell>
          <cell r="D920" t="str">
            <v>32.02.16.01</v>
          </cell>
          <cell r="E920" t="str">
            <v>Concreto Fck 35 Mpa</v>
          </cell>
          <cell r="F920" t="str">
            <v>m³</v>
          </cell>
        </row>
        <row r="921">
          <cell r="B921" t="str">
            <v>11.1.39</v>
          </cell>
          <cell r="D921" t="str">
            <v>32.02.16.02</v>
          </cell>
          <cell r="E921" t="str">
            <v>Concreto Fck 40 MPa</v>
          </cell>
          <cell r="F921" t="str">
            <v>m³</v>
          </cell>
        </row>
        <row r="922">
          <cell r="B922" t="str">
            <v>11.1.40</v>
          </cell>
          <cell r="D922" t="str">
            <v>32.02.17</v>
          </cell>
          <cell r="E922" t="str">
            <v>Concreto Ciclópico</v>
          </cell>
          <cell r="F922" t="str">
            <v>m³</v>
          </cell>
        </row>
        <row r="923">
          <cell r="B923" t="str">
            <v>11.1.41</v>
          </cell>
          <cell r="D923" t="str">
            <v>32.02.18</v>
          </cell>
          <cell r="E923" t="str">
            <v>Bombeamento p/conc. qualquer resist.</v>
          </cell>
          <cell r="F923" t="str">
            <v>m³</v>
          </cell>
        </row>
        <row r="924">
          <cell r="B924" t="str">
            <v>11.1.42</v>
          </cell>
          <cell r="D924" t="str">
            <v>32.02.19</v>
          </cell>
          <cell r="E924" t="str">
            <v>Enrocamento pedra arrumada</v>
          </cell>
          <cell r="F924" t="str">
            <v>m³</v>
          </cell>
        </row>
        <row r="925">
          <cell r="B925" t="str">
            <v>11.1.43</v>
          </cell>
          <cell r="D925" t="str">
            <v>32.02.20</v>
          </cell>
          <cell r="E925" t="str">
            <v>Enrocamento pedra arrumada e rejuntada</v>
          </cell>
          <cell r="F925" t="str">
            <v>m³</v>
          </cell>
        </row>
        <row r="926">
          <cell r="B926" t="str">
            <v>11.1.44</v>
          </cell>
          <cell r="D926" t="str">
            <v>32.02.21</v>
          </cell>
          <cell r="E926" t="str">
            <v>Enrrocamento pedra jogada</v>
          </cell>
          <cell r="F926" t="str">
            <v>m³</v>
          </cell>
        </row>
        <row r="927">
          <cell r="B927" t="str">
            <v>11.1.45</v>
          </cell>
          <cell r="D927" t="str">
            <v>32.02.22</v>
          </cell>
          <cell r="E927" t="str">
            <v xml:space="preserve">Tubo concreto D=0,40m CA-1 - fornec. </v>
          </cell>
          <cell r="F927" t="str">
            <v>m</v>
          </cell>
        </row>
        <row r="928">
          <cell r="B928" t="str">
            <v>11.1.46</v>
          </cell>
          <cell r="D928" t="str">
            <v>32.02.23</v>
          </cell>
          <cell r="E928" t="str">
            <v>Tubo concreto D=0,40m CA-2 - fornec.</v>
          </cell>
          <cell r="F928" t="str">
            <v>m</v>
          </cell>
        </row>
        <row r="929">
          <cell r="B929" t="str">
            <v>11.1.47</v>
          </cell>
          <cell r="D929" t="str">
            <v>32.02.26</v>
          </cell>
          <cell r="E929" t="str">
            <v xml:space="preserve">Tubo concreto D=0,50m CA-3 - fornec. </v>
          </cell>
          <cell r="F929" t="str">
            <v>m</v>
          </cell>
        </row>
        <row r="930">
          <cell r="B930" t="str">
            <v>11.1.48</v>
          </cell>
          <cell r="D930" t="str">
            <v>32.02.28</v>
          </cell>
          <cell r="E930" t="str">
            <v>Tubo concreto D=0,60m CA-1 - fornec.</v>
          </cell>
          <cell r="F930" t="str">
            <v>m</v>
          </cell>
        </row>
        <row r="931">
          <cell r="B931" t="str">
            <v>11.1.49</v>
          </cell>
          <cell r="D931" t="str">
            <v>32.02.29</v>
          </cell>
          <cell r="E931" t="str">
            <v xml:space="preserve">Tubo concreto D=0,60m CA-2 - fornec. </v>
          </cell>
          <cell r="F931" t="str">
            <v>m</v>
          </cell>
        </row>
        <row r="932">
          <cell r="B932" t="str">
            <v>11.1.50</v>
          </cell>
          <cell r="D932" t="str">
            <v>32.02.30</v>
          </cell>
          <cell r="E932" t="str">
            <v>Tubo concreto D=0,60m CA-3 - fornec.</v>
          </cell>
          <cell r="F932" t="str">
            <v>m</v>
          </cell>
        </row>
        <row r="933">
          <cell r="B933" t="str">
            <v>11.1.51</v>
          </cell>
          <cell r="D933" t="str">
            <v>32.02.31</v>
          </cell>
          <cell r="E933" t="str">
            <v>Tubo concreto D=0,60m CA-4 - fornec.</v>
          </cell>
          <cell r="F933" t="str">
            <v>m</v>
          </cell>
        </row>
        <row r="934">
          <cell r="B934" t="str">
            <v>11.1.52</v>
          </cell>
          <cell r="D934" t="str">
            <v>32.02.32</v>
          </cell>
          <cell r="E934" t="str">
            <v>Tubo concreto D=0,80m CA-1 - fornec.</v>
          </cell>
          <cell r="F934" t="str">
            <v>m</v>
          </cell>
        </row>
        <row r="935">
          <cell r="B935" t="str">
            <v>11.1.53</v>
          </cell>
          <cell r="D935" t="str">
            <v>32.02.33</v>
          </cell>
          <cell r="E935" t="str">
            <v>Tubo concreto D=0,80m CA-2 - fornec.</v>
          </cell>
          <cell r="F935" t="str">
            <v>m</v>
          </cell>
        </row>
        <row r="936">
          <cell r="B936" t="str">
            <v>11.1.54</v>
          </cell>
          <cell r="D936" t="str">
            <v>32.02.34</v>
          </cell>
          <cell r="E936" t="str">
            <v>Tubo concreto D=0,80m CA-3 - fornec.</v>
          </cell>
          <cell r="F936" t="str">
            <v>m</v>
          </cell>
        </row>
        <row r="937">
          <cell r="B937" t="str">
            <v>11.1.55</v>
          </cell>
          <cell r="D937" t="str">
            <v>32.02.35</v>
          </cell>
          <cell r="E937" t="str">
            <v xml:space="preserve">Tubo concreto D=0,80m CA-4 - fornceimento </v>
          </cell>
          <cell r="F937" t="str">
            <v>m</v>
          </cell>
        </row>
        <row r="938">
          <cell r="B938" t="str">
            <v>11.1.56</v>
          </cell>
          <cell r="D938" t="str">
            <v>32.02.36</v>
          </cell>
          <cell r="E938" t="str">
            <v xml:space="preserve">Tubo concreto D=1,00m CA-1 - fornec. </v>
          </cell>
          <cell r="F938" t="str">
            <v>m</v>
          </cell>
        </row>
        <row r="939">
          <cell r="B939" t="str">
            <v>11.1.57</v>
          </cell>
          <cell r="D939" t="str">
            <v>32.02.40</v>
          </cell>
          <cell r="E939" t="str">
            <v xml:space="preserve">Tubo concreto D=1,20m CA-1 - fornec. </v>
          </cell>
          <cell r="F939" t="str">
            <v>m</v>
          </cell>
        </row>
        <row r="940">
          <cell r="B940" t="str">
            <v>11.1.58</v>
          </cell>
          <cell r="D940" t="str">
            <v>32.02.44</v>
          </cell>
          <cell r="E940" t="str">
            <v xml:space="preserve">Tubo concreto D=1,50m CA-1 - fornec. </v>
          </cell>
          <cell r="F940" t="str">
            <v>m</v>
          </cell>
        </row>
        <row r="941">
          <cell r="B941" t="str">
            <v>11.1.59</v>
          </cell>
          <cell r="D941" t="str">
            <v>32.02.48</v>
          </cell>
          <cell r="E941" t="str">
            <v>Tubo concreto D=0,40m assentamento</v>
          </cell>
          <cell r="F941" t="str">
            <v>m</v>
          </cell>
        </row>
        <row r="942">
          <cell r="B942" t="str">
            <v>11.1.60</v>
          </cell>
          <cell r="D942" t="str">
            <v>32.02.49</v>
          </cell>
          <cell r="E942" t="str">
            <v>Tubo de concreto D=0,50m assentamento</v>
          </cell>
          <cell r="F942" t="str">
            <v>m</v>
          </cell>
        </row>
        <row r="943">
          <cell r="B943" t="str">
            <v>11.1.61</v>
          </cell>
          <cell r="D943" t="str">
            <v>32.02.50</v>
          </cell>
          <cell r="E943" t="str">
            <v>Tubo concreto D=0,60m assentamento</v>
          </cell>
          <cell r="F943" t="str">
            <v>m</v>
          </cell>
        </row>
        <row r="944">
          <cell r="B944" t="str">
            <v>11.1.62</v>
          </cell>
          <cell r="D944" t="str">
            <v>32.02.51</v>
          </cell>
          <cell r="E944" t="str">
            <v xml:space="preserve">Tubo concreto D=0,80m assentamento </v>
          </cell>
          <cell r="F944" t="str">
            <v>m</v>
          </cell>
        </row>
        <row r="945">
          <cell r="B945" t="str">
            <v>11.1.63</v>
          </cell>
          <cell r="D945" t="str">
            <v>32.02.52</v>
          </cell>
          <cell r="E945" t="str">
            <v>Tubo concreto D=1,00m assentamento</v>
          </cell>
          <cell r="F945" t="str">
            <v>m</v>
          </cell>
        </row>
        <row r="946">
          <cell r="B946" t="str">
            <v>11.1.64</v>
          </cell>
          <cell r="D946" t="str">
            <v>32.02.53</v>
          </cell>
          <cell r="E946" t="str">
            <v>Tubo concreto D=1,20m assentamento</v>
          </cell>
          <cell r="F946" t="str">
            <v>m</v>
          </cell>
        </row>
        <row r="947">
          <cell r="B947" t="str">
            <v>11.1.65</v>
          </cell>
          <cell r="D947" t="str">
            <v>32.02.54</v>
          </cell>
          <cell r="E947" t="str">
            <v>Tubo concreto D=1,50m assentamento</v>
          </cell>
          <cell r="F947" t="str">
            <v>m</v>
          </cell>
        </row>
        <row r="948">
          <cell r="B948" t="str">
            <v>11.1.66</v>
          </cell>
          <cell r="D948" t="str">
            <v>32.02.55</v>
          </cell>
          <cell r="E948" t="str">
            <v>Gabião tipo caixa 50cm - tela galv.</v>
          </cell>
          <cell r="F948" t="str">
            <v>m³</v>
          </cell>
        </row>
        <row r="949">
          <cell r="B949" t="str">
            <v>11.1.67</v>
          </cell>
          <cell r="D949" t="str">
            <v>32.02.56.01</v>
          </cell>
          <cell r="E949" t="str">
            <v>Gabião tipo colchão e= 17cm - tela galv.</v>
          </cell>
          <cell r="F949" t="str">
            <v>m²</v>
          </cell>
        </row>
        <row r="950">
          <cell r="B950" t="str">
            <v>11.1.68</v>
          </cell>
          <cell r="D950" t="str">
            <v>32.02.57.01</v>
          </cell>
          <cell r="E950" t="str">
            <v>Gabião tipo colchão e= 23cm - tela galv.</v>
          </cell>
          <cell r="F950" t="str">
            <v>m²</v>
          </cell>
        </row>
        <row r="951">
          <cell r="B951" t="str">
            <v>11.1.69</v>
          </cell>
          <cell r="D951" t="str">
            <v>32.02.58.01</v>
          </cell>
          <cell r="E951" t="str">
            <v xml:space="preserve">Gabião tipo colchão espessura 30cm - tela galv. </v>
          </cell>
          <cell r="F951" t="str">
            <v>m²</v>
          </cell>
        </row>
        <row r="952">
          <cell r="B952" t="str">
            <v>11.1.70</v>
          </cell>
          <cell r="D952" t="str">
            <v>32.02.59.01</v>
          </cell>
          <cell r="E952" t="str">
            <v xml:space="preserve">Gabião tipo colchão e= 17cm - tela pvc </v>
          </cell>
          <cell r="F952" t="str">
            <v>m²</v>
          </cell>
        </row>
        <row r="953">
          <cell r="B953" t="str">
            <v>11.1.71</v>
          </cell>
          <cell r="D953" t="str">
            <v>32.02.60.01</v>
          </cell>
          <cell r="E953" t="str">
            <v>Gabião tipo colchão espessura 23cm - tela pvc</v>
          </cell>
          <cell r="F953" t="str">
            <v>m²</v>
          </cell>
        </row>
        <row r="954">
          <cell r="B954" t="str">
            <v>11.1.72</v>
          </cell>
          <cell r="D954" t="str">
            <v>32.02.61.01</v>
          </cell>
          <cell r="E954" t="str">
            <v>Gabião tipo colchão espessura 30cm - tela pvc</v>
          </cell>
          <cell r="F954" t="str">
            <v>m²</v>
          </cell>
        </row>
        <row r="955">
          <cell r="B955" t="str">
            <v>11.1.73</v>
          </cell>
          <cell r="D955" t="str">
            <v>32.02.62</v>
          </cell>
          <cell r="E955" t="str">
            <v>Gabião tipo saco - tela galv.</v>
          </cell>
          <cell r="F955" t="str">
            <v>m³</v>
          </cell>
        </row>
        <row r="956">
          <cell r="B956" t="str">
            <v>11.1.74</v>
          </cell>
          <cell r="D956" t="str">
            <v>32.02.63</v>
          </cell>
          <cell r="E956" t="str">
            <v>Camada filtrante pedra britada</v>
          </cell>
          <cell r="F956" t="str">
            <v>m³</v>
          </cell>
        </row>
        <row r="957">
          <cell r="B957" t="str">
            <v>11.1.75</v>
          </cell>
          <cell r="D957" t="str">
            <v>32.02.66</v>
          </cell>
          <cell r="E957" t="str">
            <v>Canaleta concreto 40 cm</v>
          </cell>
          <cell r="F957" t="str">
            <v>m</v>
          </cell>
        </row>
        <row r="958">
          <cell r="B958" t="str">
            <v>11.1.76</v>
          </cell>
          <cell r="D958" t="str">
            <v>32.02.67</v>
          </cell>
          <cell r="E958" t="str">
            <v>Canaleta concreto 60 cm</v>
          </cell>
          <cell r="F958" t="str">
            <v>m</v>
          </cell>
        </row>
        <row r="959">
          <cell r="B959" t="str">
            <v>11.1.77</v>
          </cell>
          <cell r="D959" t="str">
            <v>32.02.68</v>
          </cell>
          <cell r="E959" t="str">
            <v>Canaleta concreto 80 cm</v>
          </cell>
          <cell r="F959" t="str">
            <v>m</v>
          </cell>
        </row>
        <row r="960">
          <cell r="B960" t="str">
            <v>11.1.78</v>
          </cell>
          <cell r="D960" t="str">
            <v>32.02.69</v>
          </cell>
          <cell r="E960" t="str">
            <v>Tubo pvc perfurado ou não D=0,050m</v>
          </cell>
          <cell r="F960" t="str">
            <v>m</v>
          </cell>
        </row>
        <row r="961">
          <cell r="B961" t="str">
            <v>11.1.79</v>
          </cell>
          <cell r="D961" t="str">
            <v>32.02.71</v>
          </cell>
          <cell r="E961" t="str">
            <v>Tubo pvc perfurado ou não D=0,10m</v>
          </cell>
          <cell r="F961" t="str">
            <v>m</v>
          </cell>
        </row>
        <row r="962">
          <cell r="B962" t="str">
            <v>11.1.80</v>
          </cell>
          <cell r="D962" t="str">
            <v>32.02.72</v>
          </cell>
          <cell r="E962" t="str">
            <v>Tubo pvc perfurado ou não D=0,15m</v>
          </cell>
          <cell r="F962" t="str">
            <v>m</v>
          </cell>
        </row>
        <row r="963">
          <cell r="B963" t="str">
            <v>11.1.81</v>
          </cell>
          <cell r="D963" t="str">
            <v>32.02.73</v>
          </cell>
          <cell r="E963" t="str">
            <v xml:space="preserve">Manta geotêxtil não tecida </v>
          </cell>
          <cell r="F963" t="str">
            <v>kg</v>
          </cell>
        </row>
        <row r="964">
          <cell r="B964" t="str">
            <v>11.1.82</v>
          </cell>
          <cell r="D964" t="str">
            <v>32.02.74</v>
          </cell>
          <cell r="E964" t="str">
            <v xml:space="preserve">Manta geotêxtil tecida </v>
          </cell>
          <cell r="F964" t="str">
            <v>kg</v>
          </cell>
        </row>
        <row r="965">
          <cell r="B965" t="str">
            <v>11.1.83</v>
          </cell>
          <cell r="D965" t="str">
            <v>32.02.75</v>
          </cell>
          <cell r="E965" t="str">
            <v>Enchimento de vala com areia lavada</v>
          </cell>
          <cell r="F965" t="str">
            <v>m³</v>
          </cell>
        </row>
        <row r="966">
          <cell r="B966" t="str">
            <v>11.1.84</v>
          </cell>
          <cell r="D966" t="str">
            <v>32.02.76</v>
          </cell>
          <cell r="E966" t="str">
            <v>Enchimento de vala com pedra britada 3 e 4</v>
          </cell>
          <cell r="F966" t="str">
            <v>m³</v>
          </cell>
        </row>
        <row r="967">
          <cell r="B967" t="str">
            <v>11.1.85</v>
          </cell>
          <cell r="D967" t="str">
            <v>32.02.77</v>
          </cell>
          <cell r="E967" t="str">
            <v>Enchimento de vala com pedra rachão</v>
          </cell>
          <cell r="F967" t="str">
            <v>m³</v>
          </cell>
        </row>
        <row r="968">
          <cell r="B968" t="str">
            <v>11.1.86</v>
          </cell>
          <cell r="D968" t="str">
            <v>32.02.79</v>
          </cell>
          <cell r="E968" t="str">
            <v>Retaludamento mecânico 1ª/2ª cat.</v>
          </cell>
          <cell r="F968" t="str">
            <v>m³</v>
          </cell>
        </row>
        <row r="969">
          <cell r="B969" t="str">
            <v>11.1.87</v>
          </cell>
          <cell r="D969" t="str">
            <v>32.02.80.01</v>
          </cell>
          <cell r="E969" t="str">
            <v>Tubo aço corr.galv.met.não destrutivo</v>
          </cell>
          <cell r="F969" t="str">
            <v>kg</v>
          </cell>
        </row>
        <row r="970">
          <cell r="B970" t="str">
            <v>11.1.88</v>
          </cell>
          <cell r="D970" t="str">
            <v>32.02.80.02</v>
          </cell>
          <cell r="E970" t="str">
            <v>Tubo aço corr.epoxy met.não destrutivo</v>
          </cell>
          <cell r="F970" t="str">
            <v>kg</v>
          </cell>
        </row>
        <row r="971">
          <cell r="B971" t="str">
            <v>11.1.89</v>
          </cell>
          <cell r="D971" t="str">
            <v>32.02.80.03</v>
          </cell>
          <cell r="E971" t="str">
            <v>Tubo aço corr.galv.met. destrutivo</v>
          </cell>
          <cell r="F971" t="str">
            <v>kg</v>
          </cell>
        </row>
        <row r="972">
          <cell r="B972" t="str">
            <v>11.1.90</v>
          </cell>
          <cell r="D972" t="str">
            <v>32.02.80.04</v>
          </cell>
          <cell r="E972" t="str">
            <v>Tubo aço corr.epoxy met. destrutivo</v>
          </cell>
          <cell r="F972" t="str">
            <v>kg</v>
          </cell>
        </row>
        <row r="973">
          <cell r="B973" t="str">
            <v>11.1.91</v>
          </cell>
          <cell r="D973" t="str">
            <v>32.03.01</v>
          </cell>
          <cell r="E973" t="str">
            <v xml:space="preserve">Tacha c/elem refl. vidro esp.lap. monod. </v>
          </cell>
          <cell r="F973" t="str">
            <v>un</v>
          </cell>
        </row>
        <row r="974">
          <cell r="B974" t="str">
            <v>11.1.92</v>
          </cell>
          <cell r="D974" t="str">
            <v>32.03.02</v>
          </cell>
          <cell r="E974" t="str">
            <v xml:space="preserve">Tacha c/elem refl. vidro esp.lap.bidir. </v>
          </cell>
          <cell r="F974" t="str">
            <v>un</v>
          </cell>
        </row>
        <row r="975">
          <cell r="B975" t="str">
            <v>11.1.93</v>
          </cell>
          <cell r="D975" t="str">
            <v>32.03.03</v>
          </cell>
          <cell r="E975" t="str">
            <v xml:space="preserve">Tachão c/elem refl vidro esp.lap.monod. </v>
          </cell>
          <cell r="F975" t="str">
            <v>un</v>
          </cell>
        </row>
        <row r="976">
          <cell r="B976" t="str">
            <v>11.1.94</v>
          </cell>
          <cell r="D976" t="str">
            <v>32.03.04</v>
          </cell>
          <cell r="E976" t="str">
            <v>Tachão c/elem refl. vidro esp.lap bidirec.</v>
          </cell>
          <cell r="F976" t="str">
            <v>un</v>
          </cell>
        </row>
        <row r="977">
          <cell r="B977" t="str">
            <v>11.1.95</v>
          </cell>
          <cell r="D977" t="str">
            <v>32.03.04.01</v>
          </cell>
          <cell r="E977" t="str">
            <v xml:space="preserve">Tachão mini refl. vidro esp.lap.monod. </v>
          </cell>
          <cell r="F977" t="str">
            <v>un</v>
          </cell>
        </row>
        <row r="978">
          <cell r="B978" t="str">
            <v>11.1.96</v>
          </cell>
          <cell r="D978" t="str">
            <v>32.03.04.02</v>
          </cell>
          <cell r="E978" t="str">
            <v xml:space="preserve">Tachão mini refl. vidro esp.lap.bid </v>
          </cell>
          <cell r="F978" t="str">
            <v>un</v>
          </cell>
        </row>
        <row r="979">
          <cell r="B979" t="str">
            <v>11.1.97</v>
          </cell>
          <cell r="D979" t="str">
            <v>32.03.04.03</v>
          </cell>
          <cell r="E979" t="str">
            <v>Tacha c/elem refl de plastico monod.</v>
          </cell>
          <cell r="F979" t="str">
            <v>un</v>
          </cell>
        </row>
        <row r="980">
          <cell r="B980" t="str">
            <v>11.1.98</v>
          </cell>
          <cell r="D980" t="str">
            <v>32.03.04.04</v>
          </cell>
          <cell r="E980" t="str">
            <v xml:space="preserve">Tacha c/elem refl de plastico bidirec. </v>
          </cell>
          <cell r="F980" t="str">
            <v>un</v>
          </cell>
        </row>
        <row r="981">
          <cell r="B981" t="str">
            <v>11.1.99</v>
          </cell>
          <cell r="D981" t="str">
            <v>32.03.04.06</v>
          </cell>
          <cell r="E981" t="str">
            <v xml:space="preserve">Tacha c/elem refl prism. bidirec. </v>
          </cell>
          <cell r="F981" t="str">
            <v>un</v>
          </cell>
        </row>
        <row r="982">
          <cell r="B982" t="str">
            <v>11.1.100</v>
          </cell>
          <cell r="D982" t="str">
            <v>32.03.05</v>
          </cell>
          <cell r="E982" t="str">
            <v>Sinaliz. horiz. acril.base de água m²</v>
          </cell>
          <cell r="F982" t="str">
            <v>m²</v>
          </cell>
        </row>
        <row r="983">
          <cell r="B983" t="str">
            <v>11.1.101</v>
          </cell>
          <cell r="D983" t="str">
            <v>32.03.06</v>
          </cell>
          <cell r="E983" t="str">
            <v>Sinaliz. horiz. acril. base água c/visibead m²</v>
          </cell>
          <cell r="F983" t="str">
            <v>m²</v>
          </cell>
        </row>
        <row r="984">
          <cell r="B984" t="str">
            <v>11.1.102</v>
          </cell>
          <cell r="D984" t="str">
            <v>32.03.07</v>
          </cell>
          <cell r="E984" t="str">
            <v>Renovação tinta res. acríl./vinílica</v>
          </cell>
          <cell r="F984" t="str">
            <v>m²</v>
          </cell>
        </row>
        <row r="985">
          <cell r="B985" t="str">
            <v>11.1.103</v>
          </cell>
          <cell r="D985" t="str">
            <v>32.03.08</v>
          </cell>
          <cell r="E985" t="str">
            <v>Renovação mat.termopl.aspersão</v>
          </cell>
          <cell r="F985" t="str">
            <v>m²</v>
          </cell>
        </row>
        <row r="986">
          <cell r="B986" t="str">
            <v>11.1.104</v>
          </cell>
          <cell r="D986" t="str">
            <v>32.03.09</v>
          </cell>
          <cell r="E986" t="str">
            <v>Renovação mat.termopl.extrusão</v>
          </cell>
          <cell r="F986" t="str">
            <v>m²</v>
          </cell>
        </row>
        <row r="987">
          <cell r="B987" t="str">
            <v>11.1.105</v>
          </cell>
          <cell r="D987" t="str">
            <v>32.03.10</v>
          </cell>
          <cell r="E987" t="str">
            <v>Renovação tinta res. alqd.borracha clorada</v>
          </cell>
          <cell r="F987" t="str">
            <v>m²</v>
          </cell>
        </row>
        <row r="988">
          <cell r="B988" t="str">
            <v>11.1.106</v>
          </cell>
          <cell r="D988" t="str">
            <v>32.04.02</v>
          </cell>
          <cell r="E988" t="str">
            <v xml:space="preserve">Destocamento árv. com perímetro maior que 78cm </v>
          </cell>
          <cell r="F988" t="str">
            <v>un</v>
          </cell>
        </row>
        <row r="989">
          <cell r="B989" t="str">
            <v>11.1.107</v>
          </cell>
          <cell r="D989" t="str">
            <v>32.04.03</v>
          </cell>
          <cell r="E989" t="str">
            <v>Limp. terreno c/ dest.arv.perímetro&lt;= 78cm</v>
          </cell>
          <cell r="F989" t="str">
            <v>m²</v>
          </cell>
        </row>
        <row r="990">
          <cell r="B990" t="str">
            <v>11.1.108</v>
          </cell>
          <cell r="D990" t="str">
            <v>32.04.04</v>
          </cell>
          <cell r="E990" t="str">
            <v>Limp. terreno s/destocamento de árvores</v>
          </cell>
          <cell r="F990" t="str">
            <v>m²</v>
          </cell>
        </row>
        <row r="991">
          <cell r="B991" t="str">
            <v>11.1.109</v>
          </cell>
          <cell r="D991" t="str">
            <v>32.05.01</v>
          </cell>
          <cell r="E991" t="str">
            <v>Escavação 1/2ª cat. trator + pá carreg.</v>
          </cell>
          <cell r="F991" t="str">
            <v>m³</v>
          </cell>
        </row>
        <row r="992">
          <cell r="B992" t="str">
            <v>11.1.110</v>
          </cell>
          <cell r="D992" t="str">
            <v>32.05.02</v>
          </cell>
          <cell r="E992" t="str">
            <v>Escavação 1/2ª cat. c/ motoscraper</v>
          </cell>
          <cell r="F992" t="str">
            <v>m³</v>
          </cell>
        </row>
        <row r="993">
          <cell r="B993" t="str">
            <v>11.1.111</v>
          </cell>
          <cell r="D993" t="str">
            <v>32.05.03</v>
          </cell>
          <cell r="E993" t="str">
            <v>Escavação 1/2ª cat. c/ escav. hidraúlica</v>
          </cell>
          <cell r="F993" t="str">
            <v>m³</v>
          </cell>
        </row>
        <row r="994">
          <cell r="B994" t="str">
            <v>11.1.112</v>
          </cell>
          <cell r="D994" t="str">
            <v>32.05.04</v>
          </cell>
          <cell r="E994" t="str">
            <v>Escavação e carga material 2ª cat. c/ripper</v>
          </cell>
          <cell r="F994" t="str">
            <v>m³</v>
          </cell>
        </row>
        <row r="995">
          <cell r="B995" t="str">
            <v>11.1.113</v>
          </cell>
          <cell r="D995" t="str">
            <v>32.05.05</v>
          </cell>
          <cell r="E995" t="str">
            <v>Escavação carga material 2ª cat. com explosivo</v>
          </cell>
          <cell r="F995" t="str">
            <v>m³</v>
          </cell>
        </row>
        <row r="996">
          <cell r="B996" t="str">
            <v>11.1.114</v>
          </cell>
          <cell r="D996" t="str">
            <v>32.05.06</v>
          </cell>
          <cell r="E996" t="str">
            <v xml:space="preserve">Escavação e carga material de 3ª cat. </v>
          </cell>
          <cell r="F996" t="str">
            <v>m³</v>
          </cell>
        </row>
        <row r="997">
          <cell r="B997" t="str">
            <v>11.1.115</v>
          </cell>
          <cell r="D997" t="str">
            <v>32.06.01</v>
          </cell>
          <cell r="E997" t="str">
            <v xml:space="preserve">Compactação de aterro maior/igual 95%PS </v>
          </cell>
          <cell r="F997" t="str">
            <v>m³</v>
          </cell>
        </row>
        <row r="998">
          <cell r="B998" t="str">
            <v>11.1.116</v>
          </cell>
          <cell r="D998" t="str">
            <v>32.07.01</v>
          </cell>
          <cell r="E998" t="str">
            <v xml:space="preserve">Transporte de 1ª/2ª categoria até 1 km </v>
          </cell>
          <cell r="F998" t="str">
            <v>m³xkm</v>
          </cell>
        </row>
        <row r="999">
          <cell r="B999" t="str">
            <v>11.1.117</v>
          </cell>
          <cell r="D999" t="str">
            <v>32.07.02</v>
          </cell>
          <cell r="E999" t="str">
            <v xml:space="preserve">Transporte de 1ª/2ª categoria até 2 km </v>
          </cell>
          <cell r="F999" t="str">
            <v>m³xkm</v>
          </cell>
        </row>
        <row r="1000">
          <cell r="B1000" t="str">
            <v>11.1.118</v>
          </cell>
          <cell r="D1000" t="str">
            <v>32.07.03</v>
          </cell>
          <cell r="E1000" t="str">
            <v xml:space="preserve">Transporte de 1ª/2ª categoria até 5 km </v>
          </cell>
          <cell r="F1000" t="str">
            <v>m³xkm</v>
          </cell>
        </row>
        <row r="1001">
          <cell r="B1001" t="str">
            <v>11.1.119</v>
          </cell>
          <cell r="D1001" t="str">
            <v>32.07.04</v>
          </cell>
          <cell r="E1001" t="str">
            <v xml:space="preserve">Transporte de 1ª/2ª categoria até 10 km </v>
          </cell>
          <cell r="F1001" t="str">
            <v>m³xkm</v>
          </cell>
        </row>
        <row r="1002">
          <cell r="B1002" t="str">
            <v>11.1.120</v>
          </cell>
          <cell r="D1002" t="str">
            <v>32.07.05</v>
          </cell>
          <cell r="E1002" t="str">
            <v xml:space="preserve">Transporte de 1ª/2ª categoria até 15 km </v>
          </cell>
          <cell r="F1002" t="str">
            <v>m³xkm</v>
          </cell>
        </row>
        <row r="1003">
          <cell r="B1003" t="str">
            <v>11.1.121</v>
          </cell>
          <cell r="D1003" t="str">
            <v>32.07.06</v>
          </cell>
          <cell r="E1003" t="str">
            <v xml:space="preserve">Transporte de 1ª/2ª categoria alem 15 km </v>
          </cell>
          <cell r="F1003" t="str">
            <v>m³xkm</v>
          </cell>
        </row>
        <row r="1004">
          <cell r="B1004" t="str">
            <v>11.1.122</v>
          </cell>
          <cell r="D1004" t="str">
            <v>32.07.11</v>
          </cell>
          <cell r="E1004" t="str">
            <v xml:space="preserve">Transporte de solo cimento ate 5 km </v>
          </cell>
          <cell r="F1004" t="str">
            <v>m³xkm</v>
          </cell>
        </row>
        <row r="1005">
          <cell r="B1005" t="str">
            <v>11.1.123</v>
          </cell>
          <cell r="D1005" t="str">
            <v>32.08.01</v>
          </cell>
          <cell r="E1005" t="str">
            <v xml:space="preserve">Sub-base ou base solo cim 7% - Pulv. </v>
          </cell>
          <cell r="F1005" t="str">
            <v>m³</v>
          </cell>
        </row>
        <row r="1006">
          <cell r="B1006" t="str">
            <v>11.1.124</v>
          </cell>
          <cell r="D1006" t="str">
            <v>32.08.04</v>
          </cell>
          <cell r="E1006" t="str">
            <v xml:space="preserve">Sub-base ou base solo cim 10% - Pulv. </v>
          </cell>
          <cell r="F1006" t="str">
            <v>m³</v>
          </cell>
        </row>
        <row r="1008">
          <cell r="B1008" t="str">
            <v>Cód. Colinas</v>
          </cell>
          <cell r="D1008" t="str">
            <v>Código</v>
          </cell>
          <cell r="E1008" t="str">
            <v>Serviços</v>
          </cell>
          <cell r="F1008" t="str">
            <v>Unid.</v>
          </cell>
        </row>
        <row r="1011">
          <cell r="D1011" t="str">
            <v>FASE 34 - SERVIÇOS TERCEIRIZADOS</v>
          </cell>
        </row>
        <row r="1012">
          <cell r="B1012" t="str">
            <v>12.1.1</v>
          </cell>
          <cell r="D1012" t="str">
            <v>34.01.01</v>
          </cell>
          <cell r="E1012" t="str">
            <v xml:space="preserve">Arrecadador </v>
          </cell>
          <cell r="F1012" t="str">
            <v>sal. mês</v>
          </cell>
        </row>
        <row r="1013">
          <cell r="B1013" t="str">
            <v>12.1.2</v>
          </cell>
          <cell r="D1013" t="str">
            <v>34.01.02</v>
          </cell>
          <cell r="E1013" t="str">
            <v>Auxiliar Man. El. Eletronica</v>
          </cell>
          <cell r="F1013" t="str">
            <v>sal. mês</v>
          </cell>
        </row>
        <row r="1014">
          <cell r="B1014" t="str">
            <v>12.1.3</v>
          </cell>
          <cell r="D1014" t="str">
            <v>34.01.03</v>
          </cell>
          <cell r="E1014" t="str">
            <v>Auxiliar de Pista</v>
          </cell>
          <cell r="F1014" t="str">
            <v>sal. mês</v>
          </cell>
        </row>
        <row r="1015">
          <cell r="B1015" t="str">
            <v>12.1.4</v>
          </cell>
          <cell r="D1015" t="str">
            <v>34.01.04</v>
          </cell>
          <cell r="E1015" t="str">
            <v>Auxiliar de tráfego</v>
          </cell>
          <cell r="F1015" t="str">
            <v>sal. mês</v>
          </cell>
        </row>
        <row r="1016">
          <cell r="B1016" t="str">
            <v>12.1.5</v>
          </cell>
          <cell r="D1016" t="str">
            <v>34.01.05</v>
          </cell>
          <cell r="E1016" t="str">
            <v>Coordenador de pedágio</v>
          </cell>
          <cell r="F1016" t="str">
            <v>sal. mês</v>
          </cell>
        </row>
        <row r="1017">
          <cell r="B1017" t="str">
            <v>12.1.6</v>
          </cell>
          <cell r="D1017" t="str">
            <v>34.01.06</v>
          </cell>
          <cell r="E1017" t="str">
            <v>Supervisor de pedágio</v>
          </cell>
          <cell r="F1017" t="str">
            <v>sal. mês</v>
          </cell>
        </row>
        <row r="1018">
          <cell r="B1018" t="str">
            <v>12.1.7</v>
          </cell>
          <cell r="D1018" t="str">
            <v>34.01.07</v>
          </cell>
          <cell r="E1018" t="str">
            <v>Conferente</v>
          </cell>
          <cell r="F1018" t="str">
            <v>sal. mês</v>
          </cell>
        </row>
        <row r="1019">
          <cell r="B1019" t="str">
            <v>12.1.8</v>
          </cell>
          <cell r="D1019" t="str">
            <v>34.01.10</v>
          </cell>
          <cell r="E1019" t="str">
            <v xml:space="preserve">Técnico manut. Elet-eletr </v>
          </cell>
          <cell r="F1019" t="str">
            <v>sal. mês</v>
          </cell>
        </row>
        <row r="1020">
          <cell r="B1020" t="str">
            <v>12.1.9</v>
          </cell>
          <cell r="D1020" t="str">
            <v>34.01.11</v>
          </cell>
          <cell r="E1020" t="str">
            <v xml:space="preserve">Auxiliar Técnico </v>
          </cell>
          <cell r="F1020" t="str">
            <v>sal. mês</v>
          </cell>
        </row>
        <row r="1021">
          <cell r="B1021" t="str">
            <v>12.1.10</v>
          </cell>
          <cell r="D1021" t="str">
            <v>34.02.01</v>
          </cell>
          <cell r="E1021" t="str">
            <v>Balanceiro</v>
          </cell>
          <cell r="F1021" t="str">
            <v>sal. mês</v>
          </cell>
        </row>
        <row r="1022">
          <cell r="B1022" t="str">
            <v>12.1.11</v>
          </cell>
          <cell r="D1022" t="str">
            <v>34.02.02</v>
          </cell>
          <cell r="E1022" t="str">
            <v>Auxiliar de pesagem</v>
          </cell>
          <cell r="F1022" t="str">
            <v>sal. mês</v>
          </cell>
        </row>
        <row r="1023">
          <cell r="B1023" t="str">
            <v>12.1.12</v>
          </cell>
          <cell r="D1023" t="str">
            <v>34.03.01</v>
          </cell>
          <cell r="E1023" t="str">
            <v>Limpeza de áreas int. pisos acarpetados</v>
          </cell>
          <cell r="F1023" t="str">
            <v>m² x mês</v>
          </cell>
        </row>
        <row r="1024">
          <cell r="B1024" t="str">
            <v>12.1.13</v>
          </cell>
          <cell r="D1024" t="str">
            <v>34.03.02</v>
          </cell>
          <cell r="E1024" t="str">
            <v>Limpeza de áreas internas e pisos frios</v>
          </cell>
          <cell r="F1024" t="str">
            <v>m² x mês</v>
          </cell>
        </row>
        <row r="1025">
          <cell r="B1025" t="str">
            <v>12.1.14</v>
          </cell>
          <cell r="D1025" t="str">
            <v>34.03.03</v>
          </cell>
          <cell r="E1025" t="str">
            <v>Limpeza de áreas internas laboratórios</v>
          </cell>
          <cell r="F1025" t="str">
            <v>m² x mês</v>
          </cell>
        </row>
        <row r="1026">
          <cell r="B1026" t="str">
            <v>12.1.15</v>
          </cell>
          <cell r="D1026" t="str">
            <v>34.03.04</v>
          </cell>
          <cell r="E1026" t="str">
            <v>Limpeza de áreas int.almoxarif.e galpões</v>
          </cell>
          <cell r="F1026" t="str">
            <v>m² x mês</v>
          </cell>
        </row>
        <row r="1027">
          <cell r="B1027" t="str">
            <v>12.1.16</v>
          </cell>
          <cell r="D1027" t="str">
            <v>34.03.05</v>
          </cell>
          <cell r="E1027" t="str">
            <v>Limpeza de áreas internas oficinas</v>
          </cell>
          <cell r="F1027" t="str">
            <v>m² x mês</v>
          </cell>
        </row>
        <row r="1028">
          <cell r="B1028" t="str">
            <v>12.1.17</v>
          </cell>
          <cell r="D1028" t="str">
            <v>34.03.06</v>
          </cell>
          <cell r="E1028" t="str">
            <v>Limpeza áreas ext. pisos pav.e terra</v>
          </cell>
          <cell r="F1028" t="str">
            <v>m² x mês</v>
          </cell>
        </row>
        <row r="1029">
          <cell r="B1029" t="str">
            <v>12.1.18</v>
          </cell>
          <cell r="D1029" t="str">
            <v>34.03.07</v>
          </cell>
          <cell r="E1029" t="str">
            <v>Limpeza ext. pát.e áreas verdes alta freq.</v>
          </cell>
          <cell r="F1029" t="str">
            <v>m² x mês</v>
          </cell>
        </row>
        <row r="1030">
          <cell r="B1030" t="str">
            <v>12.1.19</v>
          </cell>
          <cell r="D1030" t="str">
            <v>34.03.08</v>
          </cell>
          <cell r="E1030" t="str">
            <v xml:space="preserve">Limpeza ext. pát.e áreas verdes média freq </v>
          </cell>
          <cell r="F1030" t="str">
            <v>m² x mês</v>
          </cell>
        </row>
        <row r="1031">
          <cell r="B1031" t="str">
            <v>12.1.20</v>
          </cell>
          <cell r="D1031" t="str">
            <v>34.03.09</v>
          </cell>
          <cell r="E1031" t="str">
            <v>Limpeza ext. pát.e áreas verdes baixa freq</v>
          </cell>
          <cell r="F1031" t="str">
            <v>m² x mês</v>
          </cell>
        </row>
        <row r="1032">
          <cell r="B1032" t="str">
            <v>12.1.21</v>
          </cell>
          <cell r="D1032" t="str">
            <v>34.03.10</v>
          </cell>
          <cell r="E1032" t="str">
            <v xml:space="preserve">Vidros externos c/ exp.risco trimestr. </v>
          </cell>
          <cell r="F1032" t="str">
            <v>m² x mês</v>
          </cell>
        </row>
        <row r="1033">
          <cell r="B1033" t="str">
            <v>12.1.22</v>
          </cell>
          <cell r="D1033" t="str">
            <v>34.03.11</v>
          </cell>
          <cell r="E1033" t="str">
            <v>Vidros externos s/ exp.risco - trimestr.</v>
          </cell>
          <cell r="F1033" t="str">
            <v>m² x mês</v>
          </cell>
        </row>
        <row r="1034">
          <cell r="B1034" t="str">
            <v>12.1.23</v>
          </cell>
          <cell r="D1034" t="str">
            <v>34.03.12</v>
          </cell>
          <cell r="E1034" t="str">
            <v xml:space="preserve">Vidros externos c/ exp.risco - s/estral </v>
          </cell>
          <cell r="F1034" t="str">
            <v>m² x mês</v>
          </cell>
        </row>
        <row r="1035">
          <cell r="B1035" t="str">
            <v>12.1.24</v>
          </cell>
          <cell r="D1035" t="str">
            <v>34.03.13</v>
          </cell>
          <cell r="E1035" t="str">
            <v xml:space="preserve">Vidros externos s/ exp.risco - s/estral </v>
          </cell>
          <cell r="F1035" t="str">
            <v>m² x mês</v>
          </cell>
        </row>
        <row r="1036">
          <cell r="B1036" t="str">
            <v>12.1.25</v>
          </cell>
          <cell r="D1036" t="str">
            <v>34.04.02</v>
          </cell>
          <cell r="E1036" t="str">
            <v xml:space="preserve">Vigilância 44h sem. de segunda a sextaVig.feira </v>
          </cell>
          <cell r="F1036" t="str">
            <v>p x dia</v>
          </cell>
        </row>
        <row r="1037">
          <cell r="B1037" t="str">
            <v>12.1.26</v>
          </cell>
          <cell r="D1037" t="str">
            <v>34.04.04</v>
          </cell>
          <cell r="E1037" t="str">
            <v xml:space="preserve">Vigilância 12h diurno de segunda a domingo </v>
          </cell>
          <cell r="F1037" t="str">
            <v>p x dia</v>
          </cell>
        </row>
        <row r="1038">
          <cell r="B1038" t="str">
            <v>12.1.27</v>
          </cell>
          <cell r="D1038" t="str">
            <v>34.04.06</v>
          </cell>
          <cell r="E1038" t="str">
            <v xml:space="preserve">Vigilância 12h noturno de segunda a domingo </v>
          </cell>
          <cell r="F1038" t="str">
            <v>p x dia</v>
          </cell>
        </row>
        <row r="1039">
          <cell r="B1039" t="str">
            <v>12.1.28</v>
          </cell>
          <cell r="D1039" t="str">
            <v>34.05.02</v>
          </cell>
          <cell r="E1039" t="str">
            <v xml:space="preserve">Portaria 44h sem. diurno deseg/ sexta-feira </v>
          </cell>
          <cell r="F1039" t="str">
            <v>p x dia</v>
          </cell>
        </row>
        <row r="1040">
          <cell r="B1040" t="str">
            <v>12.1.29</v>
          </cell>
          <cell r="D1040" t="str">
            <v>34.05.04</v>
          </cell>
          <cell r="E1040" t="str">
            <v xml:space="preserve">Portaria 12h sem. diurno deseg/ sexta-feira </v>
          </cell>
          <cell r="F1040" t="str">
            <v>p x dia</v>
          </cell>
        </row>
        <row r="1041">
          <cell r="B1041" t="str">
            <v>12.1.30</v>
          </cell>
          <cell r="D1041" t="str">
            <v>34.05.06</v>
          </cell>
          <cell r="E1041" t="str">
            <v xml:space="preserve">Portaria 8h diurno de segunda a domingo </v>
          </cell>
          <cell r="F1041" t="str">
            <v>p x dia</v>
          </cell>
        </row>
        <row r="1042">
          <cell r="B1042" t="str">
            <v>12.1.31</v>
          </cell>
          <cell r="D1042" t="str">
            <v>34.05.08</v>
          </cell>
          <cell r="E1042" t="str">
            <v xml:space="preserve">Portaria 24h diuturno de segunda a domingo </v>
          </cell>
          <cell r="F1042" t="str">
            <v>p x dia</v>
          </cell>
        </row>
        <row r="1043">
          <cell r="B1043" t="str">
            <v>12.1.32</v>
          </cell>
          <cell r="D1043" t="str">
            <v>34.07.01.01</v>
          </cell>
          <cell r="E1043" t="str">
            <v>Médico Supervisor</v>
          </cell>
          <cell r="F1043" t="str">
            <v>h</v>
          </cell>
        </row>
        <row r="1044">
          <cell r="B1044" t="str">
            <v>12.1.33</v>
          </cell>
          <cell r="D1044" t="str">
            <v>34.07.01.02</v>
          </cell>
          <cell r="E1044" t="str">
            <v>Paramédico</v>
          </cell>
          <cell r="F1044" t="str">
            <v>h</v>
          </cell>
        </row>
        <row r="1045">
          <cell r="B1045" t="str">
            <v>12.1.34</v>
          </cell>
          <cell r="D1045" t="str">
            <v>34.07.01.03</v>
          </cell>
          <cell r="E1045" t="str">
            <v>Atendente de primeiros socorros</v>
          </cell>
          <cell r="F1045" t="str">
            <v>h</v>
          </cell>
        </row>
        <row r="1046">
          <cell r="B1046" t="str">
            <v>12.1.35</v>
          </cell>
          <cell r="D1046" t="str">
            <v>34.07.01.04</v>
          </cell>
          <cell r="E1046" t="str">
            <v>Auxiliar Atendente de primeiros socorros</v>
          </cell>
          <cell r="F1046" t="str">
            <v>h</v>
          </cell>
        </row>
        <row r="1047">
          <cell r="B1047" t="str">
            <v>12.1.36</v>
          </cell>
          <cell r="D1047" t="str">
            <v>34.07.01.05</v>
          </cell>
          <cell r="E1047" t="str">
            <v>Motorista ambulância</v>
          </cell>
          <cell r="F1047" t="str">
            <v>h</v>
          </cell>
        </row>
        <row r="1048">
          <cell r="B1048" t="str">
            <v>12.1.37</v>
          </cell>
          <cell r="D1048" t="str">
            <v>34.07.01.06</v>
          </cell>
          <cell r="E1048" t="str">
            <v>Operador de guincho</v>
          </cell>
          <cell r="F1048" t="str">
            <v>h</v>
          </cell>
        </row>
        <row r="1049">
          <cell r="B1049" t="str">
            <v>12.1.38</v>
          </cell>
          <cell r="D1049" t="str">
            <v>34.08.27</v>
          </cell>
          <cell r="E1049" t="str">
            <v>Hidr. Daee e deprn</v>
          </cell>
          <cell r="F1049" t="str">
            <v xml:space="preserve">un </v>
          </cell>
        </row>
        <row r="1051">
          <cell r="B1051" t="str">
            <v>Cód. Colinas</v>
          </cell>
          <cell r="D1051" t="str">
            <v>Código</v>
          </cell>
          <cell r="E1051" t="str">
            <v>Serviços</v>
          </cell>
          <cell r="F1051" t="str">
            <v>Unid.</v>
          </cell>
        </row>
        <row r="1054">
          <cell r="D1054" t="str">
            <v>FASE 35 - EQUIPE DE PROJETO GERENCIAMENTO, MEIO AMBIENTE E OBRA</v>
          </cell>
        </row>
        <row r="1055">
          <cell r="B1055" t="str">
            <v>13.1.1</v>
          </cell>
          <cell r="D1055" t="str">
            <v>35.01.04</v>
          </cell>
          <cell r="E1055" t="str">
            <v>Analista de Sistema Júnior</v>
          </cell>
          <cell r="F1055" t="str">
            <v>h</v>
          </cell>
        </row>
        <row r="1056">
          <cell r="B1056" t="str">
            <v>13.1.2</v>
          </cell>
          <cell r="D1056" t="str">
            <v>35.01.05</v>
          </cell>
          <cell r="E1056" t="str">
            <v>Analista de Sistema Pleno</v>
          </cell>
          <cell r="F1056" t="str">
            <v>h</v>
          </cell>
        </row>
        <row r="1057">
          <cell r="B1057" t="str">
            <v>13.1.3</v>
          </cell>
          <cell r="D1057" t="str">
            <v>35.01.06</v>
          </cell>
          <cell r="E1057" t="str">
            <v>Analista de Sistema Senior</v>
          </cell>
          <cell r="F1057" t="str">
            <v>h</v>
          </cell>
        </row>
        <row r="1058">
          <cell r="B1058" t="str">
            <v>13.1.4</v>
          </cell>
          <cell r="D1058" t="str">
            <v>35.01.09</v>
          </cell>
          <cell r="E1058" t="str">
            <v>Auxiliar de Laboratório</v>
          </cell>
          <cell r="F1058" t="str">
            <v>h</v>
          </cell>
        </row>
        <row r="1059">
          <cell r="B1059" t="str">
            <v>13.1.5</v>
          </cell>
          <cell r="D1059" t="str">
            <v>35.01.10</v>
          </cell>
          <cell r="E1059" t="str">
            <v>Auxiliar Topografia</v>
          </cell>
          <cell r="F1059" t="str">
            <v>h</v>
          </cell>
        </row>
        <row r="1060">
          <cell r="B1060" t="str">
            <v>13.1.6</v>
          </cell>
          <cell r="D1060" t="str">
            <v>35.01.11</v>
          </cell>
          <cell r="E1060" t="str">
            <v>Auxiliar/Escritório</v>
          </cell>
          <cell r="F1060" t="str">
            <v>h</v>
          </cell>
        </row>
        <row r="1061">
          <cell r="B1061" t="str">
            <v>13.1.7</v>
          </cell>
          <cell r="D1061" t="str">
            <v>35.01.12</v>
          </cell>
          <cell r="E1061" t="str">
            <v>Chefe de Escritório</v>
          </cell>
          <cell r="F1061" t="str">
            <v>h</v>
          </cell>
        </row>
        <row r="1062">
          <cell r="B1062" t="str">
            <v>13.1.8</v>
          </cell>
          <cell r="D1062" t="str">
            <v>35.01.13</v>
          </cell>
          <cell r="E1062" t="str">
            <v>Consultor (sem vínculo)</v>
          </cell>
          <cell r="F1062" t="str">
            <v>h</v>
          </cell>
        </row>
        <row r="1063">
          <cell r="B1063" t="str">
            <v>13.1.9</v>
          </cell>
          <cell r="D1063" t="str">
            <v>35.01.13.01</v>
          </cell>
          <cell r="E1063" t="str">
            <v>Consultor jurídico (sem vínculo)</v>
          </cell>
          <cell r="F1063" t="str">
            <v>h</v>
          </cell>
        </row>
        <row r="1064">
          <cell r="B1064" t="str">
            <v>13.1.10</v>
          </cell>
          <cell r="D1064" t="str">
            <v>35.01.15</v>
          </cell>
          <cell r="E1064" t="str">
            <v>Digitado</v>
          </cell>
          <cell r="F1064" t="str">
            <v>h</v>
          </cell>
        </row>
        <row r="1065">
          <cell r="B1065" t="str">
            <v>13.1.11</v>
          </cell>
          <cell r="D1065" t="str">
            <v>35.01.16</v>
          </cell>
          <cell r="E1065" t="str">
            <v>Desenhista</v>
          </cell>
          <cell r="F1065" t="str">
            <v>h</v>
          </cell>
        </row>
        <row r="1066">
          <cell r="B1066" t="str">
            <v>13.1.12</v>
          </cell>
          <cell r="D1066" t="str">
            <v>35.01.17</v>
          </cell>
          <cell r="E1066" t="str">
            <v>Desenhista/Calculista</v>
          </cell>
          <cell r="F1066" t="str">
            <v>h</v>
          </cell>
        </row>
        <row r="1067">
          <cell r="B1067" t="str">
            <v>13.1.13</v>
          </cell>
          <cell r="D1067" t="str">
            <v>35.01.18</v>
          </cell>
          <cell r="E1067" t="str">
            <v>Economista Júnior</v>
          </cell>
          <cell r="F1067" t="str">
            <v>h</v>
          </cell>
        </row>
        <row r="1068">
          <cell r="B1068" t="str">
            <v>13.1.14</v>
          </cell>
          <cell r="D1068" t="str">
            <v>35.01.19</v>
          </cell>
          <cell r="E1068" t="str">
            <v>Economista Pleno</v>
          </cell>
          <cell r="F1068" t="str">
            <v>h</v>
          </cell>
        </row>
        <row r="1069">
          <cell r="B1069" t="str">
            <v>13.1.15</v>
          </cell>
          <cell r="D1069" t="str">
            <v>35.01.20</v>
          </cell>
          <cell r="E1069" t="str">
            <v>Economista Senior</v>
          </cell>
          <cell r="F1069" t="str">
            <v>h</v>
          </cell>
        </row>
        <row r="1070">
          <cell r="B1070" t="str">
            <v>13.1.16</v>
          </cell>
          <cell r="D1070" t="str">
            <v>35.01.21</v>
          </cell>
          <cell r="E1070" t="str">
            <v>Engenheiro Júnior</v>
          </cell>
          <cell r="F1070" t="str">
            <v>h</v>
          </cell>
        </row>
        <row r="1071">
          <cell r="B1071" t="str">
            <v>13.1.17</v>
          </cell>
          <cell r="D1071" t="str">
            <v>35.01.22</v>
          </cell>
          <cell r="E1071" t="str">
            <v>Engenheiro Pleno</v>
          </cell>
          <cell r="F1071" t="str">
            <v>h</v>
          </cell>
        </row>
        <row r="1072">
          <cell r="B1072" t="str">
            <v>13.1.18</v>
          </cell>
          <cell r="D1072" t="str">
            <v>35.01.23</v>
          </cell>
          <cell r="E1072" t="str">
            <v>Engenheiro Senior</v>
          </cell>
          <cell r="F1072" t="str">
            <v>h</v>
          </cell>
        </row>
        <row r="1073">
          <cell r="B1073" t="str">
            <v>13.1.19</v>
          </cell>
          <cell r="D1073" t="str">
            <v>35.01.24</v>
          </cell>
          <cell r="E1073" t="str">
            <v>Especialista em Treinamento Pleno</v>
          </cell>
          <cell r="F1073" t="str">
            <v>h</v>
          </cell>
        </row>
        <row r="1074">
          <cell r="B1074" t="str">
            <v>13.1.20</v>
          </cell>
          <cell r="D1074" t="str">
            <v>35.01.25</v>
          </cell>
          <cell r="E1074" t="str">
            <v>Especialista em Treinamento Senior</v>
          </cell>
          <cell r="F1074" t="str">
            <v>h</v>
          </cell>
        </row>
        <row r="1075">
          <cell r="B1075" t="str">
            <v>13.1.21</v>
          </cell>
          <cell r="D1075" t="str">
            <v>35.01.26</v>
          </cell>
          <cell r="E1075" t="str">
            <v>Fiscal de Obras</v>
          </cell>
          <cell r="F1075" t="str">
            <v>h</v>
          </cell>
        </row>
        <row r="1076">
          <cell r="B1076" t="str">
            <v>13.1.22</v>
          </cell>
          <cell r="D1076" t="str">
            <v>35.01.27</v>
          </cell>
          <cell r="E1076" t="str">
            <v>Geólogo Júnior</v>
          </cell>
          <cell r="F1076" t="str">
            <v>h</v>
          </cell>
        </row>
        <row r="1077">
          <cell r="B1077" t="str">
            <v>13.1.23</v>
          </cell>
          <cell r="D1077" t="str">
            <v>35.01.28</v>
          </cell>
          <cell r="E1077" t="str">
            <v>Geólogo Pleno</v>
          </cell>
          <cell r="F1077" t="str">
            <v>h</v>
          </cell>
        </row>
        <row r="1078">
          <cell r="B1078" t="str">
            <v>13.1.24</v>
          </cell>
          <cell r="D1078" t="str">
            <v>35.01.29</v>
          </cell>
          <cell r="E1078" t="str">
            <v>Geólogo Senior</v>
          </cell>
          <cell r="F1078" t="str">
            <v>h</v>
          </cell>
        </row>
        <row r="1079">
          <cell r="B1079" t="str">
            <v>13.1.25</v>
          </cell>
          <cell r="D1079" t="str">
            <v>35.01.30</v>
          </cell>
          <cell r="E1079" t="str">
            <v>Laboratorista</v>
          </cell>
          <cell r="F1079" t="str">
            <v>h</v>
          </cell>
        </row>
        <row r="1080">
          <cell r="B1080" t="str">
            <v>13.1.26</v>
          </cell>
          <cell r="D1080" t="str">
            <v>35.01.31</v>
          </cell>
          <cell r="E1080" t="str">
            <v>Laboratorista Auxiliar</v>
          </cell>
          <cell r="F1080" t="str">
            <v>h</v>
          </cell>
        </row>
        <row r="1081">
          <cell r="B1081" t="str">
            <v>13.1.27</v>
          </cell>
          <cell r="D1081" t="str">
            <v>35.01.32</v>
          </cell>
          <cell r="E1081" t="str">
            <v>Motorista</v>
          </cell>
          <cell r="F1081" t="str">
            <v>h</v>
          </cell>
        </row>
        <row r="1082">
          <cell r="B1082" t="str">
            <v>13.1.28</v>
          </cell>
          <cell r="D1082" t="str">
            <v>35.01.33</v>
          </cell>
          <cell r="E1082" t="str">
            <v>Nivelador</v>
          </cell>
          <cell r="F1082" t="str">
            <v>h</v>
          </cell>
        </row>
        <row r="1083">
          <cell r="B1083" t="str">
            <v>13.1.29</v>
          </cell>
          <cell r="D1083" t="str">
            <v>35.01.34</v>
          </cell>
          <cell r="E1083" t="str">
            <v>Operador de Microcomputador</v>
          </cell>
          <cell r="F1083" t="str">
            <v>h</v>
          </cell>
        </row>
        <row r="1084">
          <cell r="B1084" t="str">
            <v>13.1.30</v>
          </cell>
          <cell r="D1084" t="str">
            <v>35.01.35</v>
          </cell>
          <cell r="E1084" t="str">
            <v>Programador de Computador Júnior</v>
          </cell>
          <cell r="F1084" t="str">
            <v>h</v>
          </cell>
        </row>
        <row r="1085">
          <cell r="B1085" t="str">
            <v>13.1.31</v>
          </cell>
          <cell r="D1085" t="str">
            <v>35.01.36</v>
          </cell>
          <cell r="E1085" t="str">
            <v>Programador de Computador Pleno</v>
          </cell>
          <cell r="F1085" t="str">
            <v>h</v>
          </cell>
        </row>
        <row r="1086">
          <cell r="B1086" t="str">
            <v>13.1.32</v>
          </cell>
          <cell r="D1086" t="str">
            <v>35.01.37</v>
          </cell>
          <cell r="E1086" t="str">
            <v>Programador de Computador Senior</v>
          </cell>
          <cell r="F1086" t="str">
            <v>h</v>
          </cell>
        </row>
        <row r="1087">
          <cell r="B1087" t="str">
            <v>13.1.33</v>
          </cell>
          <cell r="D1087" t="str">
            <v>35.01.38</v>
          </cell>
          <cell r="E1087" t="str">
            <v>Psicólogo</v>
          </cell>
          <cell r="F1087" t="str">
            <v>h</v>
          </cell>
        </row>
        <row r="1088">
          <cell r="B1088" t="str">
            <v>13.1.34</v>
          </cell>
          <cell r="D1088" t="str">
            <v>35.01.39</v>
          </cell>
          <cell r="E1088" t="str">
            <v>Seccionista</v>
          </cell>
          <cell r="F1088" t="str">
            <v>h</v>
          </cell>
        </row>
        <row r="1089">
          <cell r="B1089" t="str">
            <v>13.1.35</v>
          </cell>
          <cell r="D1089" t="str">
            <v>35.01.40</v>
          </cell>
          <cell r="E1089" t="str">
            <v>Secretária</v>
          </cell>
          <cell r="F1089" t="str">
            <v>h</v>
          </cell>
        </row>
        <row r="1090">
          <cell r="B1090" t="str">
            <v>13.1.36</v>
          </cell>
          <cell r="D1090" t="str">
            <v>35.01.41</v>
          </cell>
          <cell r="E1090" t="str">
            <v>Topógrafo</v>
          </cell>
          <cell r="F1090" t="str">
            <v>h</v>
          </cell>
        </row>
        <row r="1091">
          <cell r="B1091" t="str">
            <v>13.1.37</v>
          </cell>
          <cell r="D1091" t="str">
            <v>35.01.42</v>
          </cell>
          <cell r="E1091" t="str">
            <v>Topógrafo Auxiliar</v>
          </cell>
          <cell r="F1091" t="str">
            <v>h</v>
          </cell>
        </row>
        <row r="1092">
          <cell r="B1092" t="str">
            <v>13.1.38</v>
          </cell>
          <cell r="D1092" t="str">
            <v>35.01.47</v>
          </cell>
          <cell r="E1092" t="str">
            <v>Entrevistador</v>
          </cell>
          <cell r="F1092" t="str">
            <v>h</v>
          </cell>
        </row>
        <row r="1093">
          <cell r="B1093" t="str">
            <v>13.1.39</v>
          </cell>
          <cell r="D1093" t="str">
            <v>35.02.04</v>
          </cell>
          <cell r="E1093" t="str">
            <v>Auxiliar de escritório</v>
          </cell>
          <cell r="F1093" t="str">
            <v>h</v>
          </cell>
        </row>
        <row r="1094">
          <cell r="B1094" t="str">
            <v>13.1.40</v>
          </cell>
          <cell r="D1094" t="str">
            <v>35.02.05</v>
          </cell>
          <cell r="E1094" t="str">
            <v>Auxiliar de topografia</v>
          </cell>
          <cell r="F1094" t="str">
            <v>h</v>
          </cell>
        </row>
        <row r="1095">
          <cell r="B1095" t="str">
            <v>13.1.41</v>
          </cell>
          <cell r="D1095" t="str">
            <v>35.02.06</v>
          </cell>
          <cell r="E1095" t="str">
            <v>Auxiliar Técnico</v>
          </cell>
          <cell r="F1095" t="str">
            <v>h</v>
          </cell>
        </row>
        <row r="1096">
          <cell r="B1096" t="str">
            <v>13.1.42</v>
          </cell>
          <cell r="D1096" t="str">
            <v>35.02.07</v>
          </cell>
          <cell r="E1096" t="str">
            <v>Consultor A</v>
          </cell>
          <cell r="F1096" t="str">
            <v>h</v>
          </cell>
        </row>
        <row r="1097">
          <cell r="B1097" t="str">
            <v>13.1.43</v>
          </cell>
          <cell r="D1097" t="str">
            <v>35.02.08</v>
          </cell>
          <cell r="E1097" t="str">
            <v xml:space="preserve">Consultor B </v>
          </cell>
          <cell r="F1097" t="str">
            <v>h</v>
          </cell>
        </row>
        <row r="1098">
          <cell r="B1098" t="str">
            <v>13.1.44</v>
          </cell>
          <cell r="D1098" t="str">
            <v>35.02.09</v>
          </cell>
          <cell r="E1098" t="str">
            <v>Consultor C</v>
          </cell>
          <cell r="F1098" t="str">
            <v>h</v>
          </cell>
        </row>
        <row r="1099">
          <cell r="B1099" t="str">
            <v>13.1.45</v>
          </cell>
          <cell r="D1099" t="str">
            <v xml:space="preserve">35.02.10 </v>
          </cell>
          <cell r="E1099" t="str">
            <v>Coordenador</v>
          </cell>
          <cell r="F1099" t="str">
            <v>h</v>
          </cell>
        </row>
        <row r="1100">
          <cell r="B1100" t="str">
            <v>13.1.46</v>
          </cell>
          <cell r="D1100" t="str">
            <v>35.02.11</v>
          </cell>
          <cell r="E1100" t="str">
            <v>Desenhista e Calculista I</v>
          </cell>
          <cell r="F1100" t="str">
            <v>h</v>
          </cell>
        </row>
        <row r="1101">
          <cell r="B1101" t="str">
            <v>13.1.47</v>
          </cell>
          <cell r="D1101" t="str">
            <v>35.02.12</v>
          </cell>
          <cell r="E1101" t="str">
            <v>Desenhista e Calculista II</v>
          </cell>
          <cell r="F1101" t="str">
            <v>h</v>
          </cell>
        </row>
        <row r="1102">
          <cell r="B1102" t="str">
            <v>13.1.48</v>
          </cell>
          <cell r="D1102" t="str">
            <v>35.02.13</v>
          </cell>
          <cell r="E1102" t="str">
            <v xml:space="preserve">Desenhista e Calculista III </v>
          </cell>
          <cell r="F1102" t="str">
            <v>h</v>
          </cell>
        </row>
        <row r="1103">
          <cell r="B1103" t="str">
            <v>13.1.49</v>
          </cell>
          <cell r="D1103" t="str">
            <v>35.02.14</v>
          </cell>
          <cell r="E1103" t="str">
            <v>Engenheiro Júnior</v>
          </cell>
          <cell r="F1103" t="str">
            <v>h</v>
          </cell>
        </row>
        <row r="1104">
          <cell r="B1104" t="str">
            <v>13.1.50</v>
          </cell>
          <cell r="D1104" t="str">
            <v>35.02.15</v>
          </cell>
          <cell r="E1104" t="str">
            <v>Engenheiro Pleno</v>
          </cell>
          <cell r="F1104" t="str">
            <v>h</v>
          </cell>
        </row>
        <row r="1105">
          <cell r="B1105" t="str">
            <v>13.1.51</v>
          </cell>
          <cell r="D1105" t="str">
            <v>35.02.16</v>
          </cell>
          <cell r="E1105" t="str">
            <v>Engenheiro Senior</v>
          </cell>
          <cell r="F1105" t="str">
            <v>h</v>
          </cell>
        </row>
        <row r="1106">
          <cell r="B1106" t="str">
            <v>13.1.52</v>
          </cell>
          <cell r="D1106" t="str">
            <v>35.02.17</v>
          </cell>
          <cell r="E1106" t="str">
            <v>Projetista A / Assistente Técnico I</v>
          </cell>
          <cell r="F1106" t="str">
            <v>h</v>
          </cell>
        </row>
        <row r="1107">
          <cell r="B1107" t="str">
            <v>13.1.53</v>
          </cell>
          <cell r="D1107" t="str">
            <v>35.02.18</v>
          </cell>
          <cell r="E1107" t="str">
            <v>Projetista B / Assistente Técnico II</v>
          </cell>
          <cell r="F1107" t="str">
            <v>h</v>
          </cell>
        </row>
        <row r="1108">
          <cell r="B1108" t="str">
            <v>13.1.54</v>
          </cell>
          <cell r="D1108" t="str">
            <v>35.02.19</v>
          </cell>
          <cell r="E1108" t="str">
            <v xml:space="preserve">Projetista C / Assistente Técnico III </v>
          </cell>
          <cell r="F1108" t="str">
            <v>h</v>
          </cell>
        </row>
        <row r="1109">
          <cell r="B1109" t="str">
            <v>13.1.55</v>
          </cell>
          <cell r="D1109" t="str">
            <v>35.02.23</v>
          </cell>
          <cell r="E1109" t="str">
            <v>Engenheiro Agronomo</v>
          </cell>
          <cell r="F1109" t="str">
            <v>h</v>
          </cell>
        </row>
        <row r="1110">
          <cell r="B1110" t="str">
            <v>13.1.56</v>
          </cell>
          <cell r="D1110" t="str">
            <v>35.02.24</v>
          </cell>
          <cell r="E1110" t="str">
            <v>Antropólogo</v>
          </cell>
          <cell r="F1110" t="str">
            <v>h</v>
          </cell>
        </row>
        <row r="1111">
          <cell r="B1111" t="str">
            <v>13.1.57</v>
          </cell>
          <cell r="D1111" t="str">
            <v>35.02.25</v>
          </cell>
          <cell r="E1111" t="str">
            <v>Nivelador</v>
          </cell>
          <cell r="F1111" t="str">
            <v>h</v>
          </cell>
        </row>
        <row r="1112">
          <cell r="B1112" t="str">
            <v>13.1.58</v>
          </cell>
          <cell r="D1112" t="str">
            <v>35.02.26</v>
          </cell>
          <cell r="E1112" t="str">
            <v>Topógrafo</v>
          </cell>
          <cell r="F1112" t="str">
            <v>h</v>
          </cell>
        </row>
        <row r="1113">
          <cell r="B1113" t="str">
            <v>13.1.59</v>
          </cell>
          <cell r="D1113" t="str">
            <v>35.02.28</v>
          </cell>
          <cell r="E1113" t="str">
            <v>Biólogo</v>
          </cell>
          <cell r="F1113" t="str">
            <v>h</v>
          </cell>
        </row>
        <row r="1114">
          <cell r="B1114" t="str">
            <v>13.1.60</v>
          </cell>
          <cell r="D1114" t="str">
            <v>35.02.29</v>
          </cell>
          <cell r="E1114" t="str">
            <v>Economista Júnior</v>
          </cell>
          <cell r="F1114" t="str">
            <v>h</v>
          </cell>
        </row>
        <row r="1115">
          <cell r="B1115" t="str">
            <v>13.1.61</v>
          </cell>
          <cell r="D1115" t="str">
            <v>35.02.30</v>
          </cell>
          <cell r="E1115" t="str">
            <v>Economista Pleno</v>
          </cell>
          <cell r="F1115" t="str">
            <v>h</v>
          </cell>
        </row>
        <row r="1116">
          <cell r="B1116" t="str">
            <v>13.1.62</v>
          </cell>
          <cell r="D1116" t="str">
            <v>35.02.31</v>
          </cell>
          <cell r="E1116" t="str">
            <v>Economista Senior</v>
          </cell>
          <cell r="F1116" t="str">
            <v>h</v>
          </cell>
        </row>
        <row r="1117">
          <cell r="B1117" t="str">
            <v>13.1.63</v>
          </cell>
          <cell r="D1117" t="str">
            <v>35.02.32</v>
          </cell>
          <cell r="E1117" t="str">
            <v>Especialista Ambiental</v>
          </cell>
          <cell r="F1117" t="str">
            <v>h</v>
          </cell>
        </row>
        <row r="1118">
          <cell r="B1118" t="str">
            <v>13.1.64</v>
          </cell>
          <cell r="D1118" t="str">
            <v>35.02.33</v>
          </cell>
          <cell r="E1118" t="str">
            <v>Geógrafo</v>
          </cell>
          <cell r="F1118" t="str">
            <v>h</v>
          </cell>
        </row>
        <row r="1119">
          <cell r="B1119" t="str">
            <v>13.1.65</v>
          </cell>
          <cell r="D1119" t="str">
            <v>35.02.34</v>
          </cell>
          <cell r="E1119" t="str">
            <v>Geólogo Júnior</v>
          </cell>
          <cell r="F1119" t="str">
            <v>h</v>
          </cell>
        </row>
        <row r="1120">
          <cell r="B1120" t="str">
            <v>13.1.66</v>
          </cell>
          <cell r="D1120" t="str">
            <v>35.02.35</v>
          </cell>
          <cell r="E1120" t="str">
            <v>Geólogo Pleno</v>
          </cell>
          <cell r="F1120" t="str">
            <v>h</v>
          </cell>
        </row>
        <row r="1121">
          <cell r="B1121" t="str">
            <v>13.1.67</v>
          </cell>
          <cell r="D1121" t="str">
            <v>35.02.36</v>
          </cell>
          <cell r="E1121" t="str">
            <v>Geólogo Senior</v>
          </cell>
          <cell r="F1121" t="str">
            <v>h</v>
          </cell>
        </row>
        <row r="1122">
          <cell r="B1122" t="str">
            <v>13.1.68</v>
          </cell>
          <cell r="D1122" t="str">
            <v>35.02.37</v>
          </cell>
          <cell r="E1122" t="str">
            <v>Sociólogo</v>
          </cell>
          <cell r="F1122" t="str">
            <v>h</v>
          </cell>
        </row>
        <row r="1123">
          <cell r="B1123" t="str">
            <v>13.1.69</v>
          </cell>
          <cell r="D1123" t="str">
            <v>35.02.38</v>
          </cell>
          <cell r="E1123" t="str">
            <v>Técnico Artes visuais</v>
          </cell>
          <cell r="F1123" t="str">
            <v>h</v>
          </cell>
        </row>
        <row r="1124">
          <cell r="B1124" t="str">
            <v>13.1.70</v>
          </cell>
          <cell r="D1124" t="str">
            <v>35.02.39</v>
          </cell>
          <cell r="E1124" t="str">
            <v>Arqueólogo</v>
          </cell>
          <cell r="F1124" t="str">
            <v>h</v>
          </cell>
        </row>
        <row r="1125">
          <cell r="B1125" t="str">
            <v>13.1.71</v>
          </cell>
          <cell r="D1125" t="str">
            <v>35.02.40</v>
          </cell>
          <cell r="E1125" t="str">
            <v>Geomorfologo</v>
          </cell>
          <cell r="F1125" t="str">
            <v>h</v>
          </cell>
        </row>
        <row r="1127">
          <cell r="B1127" t="str">
            <v>Cód. Colinas</v>
          </cell>
          <cell r="D1127" t="str">
            <v>Código</v>
          </cell>
          <cell r="E1127" t="str">
            <v>Serviços</v>
          </cell>
          <cell r="F1127" t="str">
            <v>Unid.</v>
          </cell>
        </row>
        <row r="1130">
          <cell r="D1130" t="str">
            <v>FASE 36 - CANTEIRO DE OBRA</v>
          </cell>
        </row>
        <row r="1131">
          <cell r="B1131" t="str">
            <v>14.1.1</v>
          </cell>
          <cell r="D1131" t="str">
            <v>36.01.01.01</v>
          </cell>
          <cell r="E1131" t="str">
            <v>Inst. Canteiro tipo I (1,50%)</v>
          </cell>
          <cell r="F1131" t="str">
            <v>gb</v>
          </cell>
        </row>
        <row r="1132">
          <cell r="B1132" t="str">
            <v>14.1.2</v>
          </cell>
          <cell r="D1132" t="str">
            <v>36.01.01.02</v>
          </cell>
          <cell r="E1132" t="str">
            <v xml:space="preserve">Oper. E manutençãocanteiro tipo I (0,875%) </v>
          </cell>
          <cell r="F1132" t="str">
            <v>gb</v>
          </cell>
        </row>
        <row r="1133">
          <cell r="B1133" t="str">
            <v>14.1.3</v>
          </cell>
          <cell r="D1133" t="str">
            <v>36.01.01.03</v>
          </cell>
          <cell r="E1133" t="str">
            <v>Desmobilização canteiro tipo I (0,125%)</v>
          </cell>
          <cell r="F1133" t="str">
            <v>gb</v>
          </cell>
        </row>
        <row r="1134">
          <cell r="B1134" t="str">
            <v>14.1.4</v>
          </cell>
          <cell r="D1134" t="str">
            <v>36.01.02.01</v>
          </cell>
          <cell r="E1134" t="str">
            <v>Inst. Canteiro tipo II (1,80%)</v>
          </cell>
          <cell r="F1134" t="str">
            <v>gb</v>
          </cell>
        </row>
        <row r="1135">
          <cell r="B1135" t="str">
            <v>14.1.5</v>
          </cell>
          <cell r="D1135" t="str">
            <v>36.01.02.02</v>
          </cell>
          <cell r="E1135" t="str">
            <v>Oper. E manutençãocanteiro tipo II (1,050%)</v>
          </cell>
          <cell r="F1135" t="str">
            <v>gb</v>
          </cell>
        </row>
        <row r="1136">
          <cell r="B1136" t="str">
            <v>14.1.6</v>
          </cell>
          <cell r="D1136" t="str">
            <v>36.01.02.03</v>
          </cell>
          <cell r="E1136" t="str">
            <v>Desmobilização canteiro tipo II (0,150%)</v>
          </cell>
          <cell r="F1136" t="str">
            <v>gb</v>
          </cell>
        </row>
        <row r="1137">
          <cell r="B1137" t="str">
            <v>14.1.7</v>
          </cell>
          <cell r="D1137" t="str">
            <v>36.01.03.01</v>
          </cell>
          <cell r="E1137" t="str">
            <v>Inst. Canteiro tipo III (4,80%)</v>
          </cell>
          <cell r="F1137" t="str">
            <v>gb</v>
          </cell>
        </row>
        <row r="1138">
          <cell r="B1138" t="str">
            <v>14.1.8</v>
          </cell>
          <cell r="D1138" t="str">
            <v xml:space="preserve">36.01.03.02 </v>
          </cell>
          <cell r="E1138" t="str">
            <v>Oper. E manutençãocanteiro tipo III (0,900%)</v>
          </cell>
          <cell r="F1138" t="str">
            <v>gb</v>
          </cell>
        </row>
        <row r="1139">
          <cell r="B1139" t="str">
            <v>14.1.9</v>
          </cell>
          <cell r="D1139" t="str">
            <v>36.01.03.03</v>
          </cell>
          <cell r="E1139" t="str">
            <v>Desmobilização canteiro tipo III (0,300%)</v>
          </cell>
          <cell r="F1139" t="str">
            <v>gb</v>
          </cell>
        </row>
        <row r="1141">
          <cell r="B1141" t="str">
            <v>Cód. Colinas</v>
          </cell>
          <cell r="D1141" t="str">
            <v>Código</v>
          </cell>
          <cell r="E1141" t="str">
            <v>Serviços</v>
          </cell>
          <cell r="F1141" t="str">
            <v>Unid.</v>
          </cell>
        </row>
        <row r="1144">
          <cell r="D1144" t="str">
            <v>FASE 37 - SERVIÇOS NÃO CONSTANTES NA PLANILHA</v>
          </cell>
        </row>
        <row r="1145">
          <cell r="B1145" t="str">
            <v>16.1.1</v>
          </cell>
          <cell r="D1145" t="str">
            <v>37.01.01</v>
          </cell>
          <cell r="E1145" t="str">
            <v>Rachão intertravado com bica corrida</v>
          </cell>
          <cell r="F1145" t="str">
            <v>m³</v>
          </cell>
        </row>
        <row r="1146">
          <cell r="B1146" t="str">
            <v>16.1.2</v>
          </cell>
          <cell r="D1146" t="str">
            <v>37.01.02</v>
          </cell>
          <cell r="E1146" t="str">
            <v>Camada de Bloqueio</v>
          </cell>
          <cell r="F1146" t="str">
            <v>m³</v>
          </cell>
        </row>
        <row r="1147">
          <cell r="B1147" t="str">
            <v>16.1.3</v>
          </cell>
          <cell r="D1147" t="str">
            <v>37.01.03</v>
          </cell>
          <cell r="E1147" t="str">
            <v>Conc. asf. us. quente - Grad. C c/ DOP.</v>
          </cell>
          <cell r="F1147" t="str">
            <v>m³</v>
          </cell>
        </row>
        <row r="1148">
          <cell r="B1148" t="str">
            <v>16.1.4</v>
          </cell>
          <cell r="D1148" t="str">
            <v>37.01.04</v>
          </cell>
          <cell r="E1148" t="str">
            <v>Compactação de Aterro maior /igual 95%PS( inclusive Reaterro mat. Brejoso)</v>
          </cell>
          <cell r="F1148" t="str">
            <v>m³</v>
          </cell>
        </row>
        <row r="1149">
          <cell r="B1149" t="str">
            <v>16.1.5</v>
          </cell>
          <cell r="D1149" t="str">
            <v>37.01.05</v>
          </cell>
          <cell r="E1149" t="str">
            <v>Tubo de concreto Ø 0,60m classe CA-2 ( fornecimento e assentamento )</v>
          </cell>
          <cell r="F1149" t="str">
            <v>m</v>
          </cell>
        </row>
        <row r="1150">
          <cell r="B1150" t="str">
            <v>16.1.6</v>
          </cell>
          <cell r="D1150" t="str">
            <v>37.01.06</v>
          </cell>
          <cell r="E1150" t="str">
            <v>Tubo de concreto Ø 1,00m classe CA-2 ( fornecimento e assentamento )</v>
          </cell>
          <cell r="F1150" t="str">
            <v>m</v>
          </cell>
        </row>
        <row r="1151">
          <cell r="B1151" t="str">
            <v>16.1.7</v>
          </cell>
          <cell r="D1151" t="str">
            <v>37.01.07</v>
          </cell>
          <cell r="E1151" t="str">
            <v>Escavação para execução de dreno</v>
          </cell>
          <cell r="F1151" t="str">
            <v>m³</v>
          </cell>
        </row>
        <row r="1152">
          <cell r="B1152" t="str">
            <v>16.1.8</v>
          </cell>
          <cell r="D1152" t="str">
            <v>37.01.08</v>
          </cell>
          <cell r="E1152" t="str">
            <v>Aquis. Mat. Espal. Conf. Rolagem mat. Sil. Argil. (*)</v>
          </cell>
          <cell r="F1152" t="str">
            <v>m³</v>
          </cell>
        </row>
        <row r="1153">
          <cell r="B1153" t="str">
            <v>16.1.9</v>
          </cell>
          <cell r="D1153" t="str">
            <v>37.01.09</v>
          </cell>
          <cell r="E1153" t="str">
            <v>Transporte de 1ª/2ª categoria até 1 Km (*)</v>
          </cell>
          <cell r="F1153" t="str">
            <v>m³xkm</v>
          </cell>
        </row>
        <row r="1154">
          <cell r="B1154" t="str">
            <v>16.1.10</v>
          </cell>
          <cell r="D1154" t="str">
            <v>37.01.10</v>
          </cell>
          <cell r="E1154" t="str">
            <v>Transporte de 1ª/2ª categoria até 2 Km (*)</v>
          </cell>
          <cell r="F1154" t="str">
            <v>m³xkm</v>
          </cell>
        </row>
        <row r="1155">
          <cell r="B1155" t="str">
            <v>16.1.11</v>
          </cell>
          <cell r="D1155" t="str">
            <v>37.01.11</v>
          </cell>
          <cell r="E1155" t="str">
            <v>Espalhamento de material no bota fora inclusive mat. de limpeza</v>
          </cell>
          <cell r="F1155" t="str">
            <v>m³</v>
          </cell>
        </row>
        <row r="1156">
          <cell r="B1156" t="str">
            <v>16.1.12</v>
          </cell>
          <cell r="D1156" t="str">
            <v>37.01.12</v>
          </cell>
          <cell r="E1156" t="str">
            <v>Conc. asf. us. quente - Binder - DERSA</v>
          </cell>
          <cell r="F1156" t="str">
            <v>m³</v>
          </cell>
        </row>
        <row r="1157">
          <cell r="B1157" t="str">
            <v>16.1.13</v>
          </cell>
          <cell r="D1157" t="str">
            <v>37.01.13</v>
          </cell>
          <cell r="E1157" t="str">
            <v>Conc. asf. us. quente - capa asfáltica - DERSA</v>
          </cell>
          <cell r="F1157" t="str">
            <v>m³</v>
          </cell>
        </row>
        <row r="1158">
          <cell r="B1158" t="str">
            <v>16.1.14</v>
          </cell>
          <cell r="D1158" t="str">
            <v>37.01.14</v>
          </cell>
          <cell r="E1158" t="str">
            <v>Tubo de concreto Ø 0,80m classe CA-2 ( fornecimento e assentamento )</v>
          </cell>
          <cell r="F1158" t="str">
            <v>m</v>
          </cell>
        </row>
        <row r="1159">
          <cell r="B1159" t="str">
            <v>16.1.15</v>
          </cell>
          <cell r="D1159" t="str">
            <v>37.01.15</v>
          </cell>
          <cell r="E1159" t="str">
            <v>Tubo de concreto Ø 0,80m classe CA-3 ( fornecimento e assentamento )</v>
          </cell>
          <cell r="F1159" t="str">
            <v>m</v>
          </cell>
        </row>
        <row r="1160">
          <cell r="B1160" t="str">
            <v>16.1.16</v>
          </cell>
          <cell r="D1160" t="str">
            <v>37.01.16</v>
          </cell>
          <cell r="E1160" t="str">
            <v>Tubo de concreto Ø 1,00m classe CA-4 ( fornecimento e assentamento )</v>
          </cell>
          <cell r="F1160" t="str">
            <v>m</v>
          </cell>
        </row>
        <row r="1161">
          <cell r="B1161" t="str">
            <v>16.1.17</v>
          </cell>
          <cell r="D1161" t="str">
            <v>37.01.17</v>
          </cell>
          <cell r="E1161" t="str">
            <v>Tubo de concreto Ø 1,20m classe CA-2 ( fornecimento e assentamento )</v>
          </cell>
          <cell r="F1161" t="str">
            <v>m</v>
          </cell>
        </row>
        <row r="1162">
          <cell r="B1162" t="str">
            <v>16.1.18</v>
          </cell>
          <cell r="D1162" t="str">
            <v>37.01.18</v>
          </cell>
          <cell r="E1162" t="str">
            <v>Tubo de aço corr. Epoxy met. Destrutivo-MP100/ e= 2,0mm/84kg/m Ø = 1,30m</v>
          </cell>
          <cell r="F1162" t="str">
            <v>kg</v>
          </cell>
        </row>
        <row r="1163">
          <cell r="B1163" t="str">
            <v>16.1.19</v>
          </cell>
          <cell r="D1163" t="str">
            <v>37.01.19</v>
          </cell>
          <cell r="E1163" t="str">
            <v>Tubo de aço corr. Epoxy met. Destrutivo-MP100/ e= 3,4mm/136kg/m Ø = 1,30m</v>
          </cell>
          <cell r="F1163" t="str">
            <v>kg</v>
          </cell>
        </row>
        <row r="1164">
          <cell r="B1164" t="str">
            <v>16.1.20</v>
          </cell>
          <cell r="D1164" t="str">
            <v>37.01.20</v>
          </cell>
          <cell r="E1164" t="str">
            <v>Tubo de aço corr. Epoxy met. Destrutivo-MP100/ e= 2,0mm/125kg/m Ø = 1,50m</v>
          </cell>
          <cell r="F1164" t="str">
            <v>kg</v>
          </cell>
        </row>
        <row r="1165">
          <cell r="B1165" t="str">
            <v>16.1.21</v>
          </cell>
          <cell r="D1165" t="str">
            <v>37.01.21</v>
          </cell>
          <cell r="E1165" t="str">
            <v>Tubo de aço corr. Epoxy met. Destrutivo-MP152/ e= 2,7mm/162kg/m Ø = 1,50m</v>
          </cell>
          <cell r="F1165" t="str">
            <v>kg</v>
          </cell>
        </row>
        <row r="1166">
          <cell r="B1166" t="str">
            <v>16.1.22</v>
          </cell>
          <cell r="D1166" t="str">
            <v>37.01.22</v>
          </cell>
          <cell r="E1166" t="str">
            <v>Remoção de Tubo Ø = 0,30m</v>
          </cell>
          <cell r="F1166" t="str">
            <v>m</v>
          </cell>
        </row>
        <row r="1167">
          <cell r="B1167" t="str">
            <v>16.1.23</v>
          </cell>
          <cell r="D1167" t="str">
            <v>37.01.23</v>
          </cell>
          <cell r="E1167" t="str">
            <v>Remoção de Tubo Ø = 0,40m</v>
          </cell>
          <cell r="F1167" t="str">
            <v>m</v>
          </cell>
        </row>
        <row r="1168">
          <cell r="B1168" t="str">
            <v>16.1.24</v>
          </cell>
          <cell r="D1168" t="str">
            <v>37.01.24</v>
          </cell>
          <cell r="E1168" t="str">
            <v>Remoção de Tubo Ø = 0,60m</v>
          </cell>
          <cell r="F1168" t="str">
            <v>m</v>
          </cell>
        </row>
        <row r="1169">
          <cell r="B1169" t="str">
            <v>16.1.25</v>
          </cell>
          <cell r="D1169" t="str">
            <v>37.01.25</v>
          </cell>
          <cell r="E1169" t="str">
            <v>Tubo de concreto Ø 0,60m classe CA-3 ( fornecimento e assentamento )</v>
          </cell>
          <cell r="F1169" t="str">
            <v>m</v>
          </cell>
        </row>
        <row r="1170">
          <cell r="B1170" t="str">
            <v>16.1.26</v>
          </cell>
          <cell r="D1170" t="str">
            <v>37.01.26</v>
          </cell>
          <cell r="E1170" t="str">
            <v>Tubo de concreto Ø 0,40m classe CA-2 ( fornecimento e assentamento )</v>
          </cell>
          <cell r="F1170" t="str">
            <v>m</v>
          </cell>
        </row>
        <row r="1171">
          <cell r="B1171" t="str">
            <v>16.1.27</v>
          </cell>
          <cell r="D1171" t="str">
            <v>37.01.27</v>
          </cell>
          <cell r="E1171" t="str">
            <v>Tubo de concreto Ø 1,50m classe CA-2 ( fornecimento e assentamento )</v>
          </cell>
          <cell r="F1171" t="str">
            <v>m</v>
          </cell>
        </row>
        <row r="1172">
          <cell r="B1172" t="str">
            <v>16.1.28</v>
          </cell>
          <cell r="D1172" t="str">
            <v>37.01.28</v>
          </cell>
          <cell r="E1172" t="str">
            <v>Remoção de Tubo Ø = 0,80m</v>
          </cell>
          <cell r="F1172" t="str">
            <v>m</v>
          </cell>
        </row>
        <row r="1173">
          <cell r="B1173" t="str">
            <v>16.1.29</v>
          </cell>
          <cell r="D1173" t="str">
            <v>37.01.29</v>
          </cell>
          <cell r="E1173" t="str">
            <v>Passeio</v>
          </cell>
          <cell r="F1173" t="str">
            <v>m²</v>
          </cell>
        </row>
        <row r="1174">
          <cell r="B1174" t="str">
            <v>16.1.30</v>
          </cell>
          <cell r="D1174" t="str">
            <v>37.01.30</v>
          </cell>
          <cell r="E1174" t="str">
            <v>Aterro - Solo mole - material de 3ª Categoria</v>
          </cell>
          <cell r="F1174" t="str">
            <v>m³</v>
          </cell>
        </row>
        <row r="1175">
          <cell r="B1175" t="str">
            <v>16.1.31</v>
          </cell>
          <cell r="D1175" t="str">
            <v>37.01.31</v>
          </cell>
          <cell r="E1175" t="str">
            <v>Aterros - materila de 3ª Categoria</v>
          </cell>
          <cell r="F1175" t="str">
            <v>m³</v>
          </cell>
        </row>
        <row r="1176">
          <cell r="B1176" t="str">
            <v>16.1.32</v>
          </cell>
          <cell r="D1176" t="str">
            <v>37.01.32</v>
          </cell>
          <cell r="E1176" t="str">
            <v>Revestimento vegetal de taludes com hidrossemeadura</v>
          </cell>
          <cell r="F1176" t="str">
            <v>m²</v>
          </cell>
        </row>
        <row r="1177">
          <cell r="B1177" t="str">
            <v>16.1.33</v>
          </cell>
          <cell r="D1177" t="str">
            <v>37.01.33</v>
          </cell>
          <cell r="E1177" t="str">
            <v>Abertura de caixa para execução do acostamento</v>
          </cell>
          <cell r="F1177" t="str">
            <v>m³</v>
          </cell>
        </row>
        <row r="1178">
          <cell r="B1178" t="str">
            <v>16.1.34</v>
          </cell>
          <cell r="D1178" t="str">
            <v>37.01.34</v>
          </cell>
          <cell r="E1178" t="str">
            <v>Demolição pavi.flex, incl.transp.até 1km</v>
          </cell>
          <cell r="F1178" t="str">
            <v>m²</v>
          </cell>
        </row>
        <row r="1179">
          <cell r="B1179" t="str">
            <v>16.1.35</v>
          </cell>
          <cell r="D1179" t="str">
            <v>37.01.35</v>
          </cell>
          <cell r="E1179" t="str">
            <v>Concreto Fck 13,5 MPa</v>
          </cell>
          <cell r="F1179" t="str">
            <v>m³</v>
          </cell>
        </row>
        <row r="1180">
          <cell r="B1180" t="str">
            <v>16.1.36</v>
          </cell>
          <cell r="D1180" t="str">
            <v>37.01.36</v>
          </cell>
          <cell r="E1180" t="str">
            <v>Gabião tipo colchão espessura 30cm - tela galv.</v>
          </cell>
          <cell r="F1180" t="str">
            <v>m³</v>
          </cell>
        </row>
        <row r="1181">
          <cell r="B1181" t="str">
            <v>16.1.37</v>
          </cell>
          <cell r="D1181" t="str">
            <v>37.01.37</v>
          </cell>
          <cell r="E1181" t="str">
            <v>Barreira double face New Jersey - des 5514 (TIPO 3)</v>
          </cell>
          <cell r="F1181" t="str">
            <v>m</v>
          </cell>
        </row>
        <row r="1182">
          <cell r="B1182" t="str">
            <v>16.1.38</v>
          </cell>
          <cell r="D1182" t="str">
            <v>37.01.38</v>
          </cell>
          <cell r="E1182" t="str">
            <v>Manta geotêxtil não tecido ( Bidim RT-09 ou similar)</v>
          </cell>
          <cell r="F1182" t="str">
            <v>kg</v>
          </cell>
        </row>
        <row r="1183">
          <cell r="B1183" t="str">
            <v>16.1.39</v>
          </cell>
          <cell r="D1183" t="str">
            <v>37.01.39</v>
          </cell>
          <cell r="E1183" t="str">
            <v>Escavação de material em jazida</v>
          </cell>
          <cell r="F1183" t="str">
            <v>m³</v>
          </cell>
        </row>
        <row r="1184">
          <cell r="B1184" t="str">
            <v>16.1.40</v>
          </cell>
          <cell r="D1184" t="str">
            <v>37.01.40</v>
          </cell>
          <cell r="E1184" t="str">
            <v>Tubo ovóide S=2,25 m²</v>
          </cell>
          <cell r="F1184" t="str">
            <v>m</v>
          </cell>
        </row>
        <row r="1185">
          <cell r="B1185" t="str">
            <v>16.1.41</v>
          </cell>
          <cell r="D1185" t="str">
            <v>37.01.41</v>
          </cell>
          <cell r="E1185" t="str">
            <v>Tubo ovóide S=3,00</v>
          </cell>
          <cell r="F1185" t="str">
            <v>m</v>
          </cell>
        </row>
        <row r="1186">
          <cell r="B1186" t="str">
            <v>16.1.42</v>
          </cell>
          <cell r="D1186" t="str">
            <v>37.01.42</v>
          </cell>
          <cell r="E1186" t="str">
            <v>Tubo ovóide S=4,00</v>
          </cell>
          <cell r="F1186" t="str">
            <v>m</v>
          </cell>
        </row>
        <row r="1187">
          <cell r="B1187" t="str">
            <v>16.1.43</v>
          </cell>
          <cell r="D1187" t="str">
            <v>37.01.43</v>
          </cell>
          <cell r="E1187" t="str">
            <v>Demolição do Pavimento</v>
          </cell>
          <cell r="F1187" t="str">
            <v>m²</v>
          </cell>
        </row>
        <row r="1188">
          <cell r="B1188" t="str">
            <v>16.1.44</v>
          </cell>
          <cell r="D1188" t="str">
            <v>37.01.44</v>
          </cell>
          <cell r="E1188" t="str">
            <v>Restauração do Pavimento</v>
          </cell>
          <cell r="F1188" t="str">
            <v>m²</v>
          </cell>
        </row>
        <row r="1189">
          <cell r="B1189" t="str">
            <v>16.1.45</v>
          </cell>
          <cell r="D1189" t="str">
            <v>37.01.45</v>
          </cell>
          <cell r="E1189" t="str">
            <v xml:space="preserve">Articulação de concreto tipo "Freyssinet" </v>
          </cell>
          <cell r="F1189" t="str">
            <v>m</v>
          </cell>
        </row>
        <row r="1190">
          <cell r="B1190" t="str">
            <v>16.1.46</v>
          </cell>
          <cell r="D1190" t="str">
            <v>37.01.46</v>
          </cell>
          <cell r="E1190" t="str">
            <v>Junta de dilatação tipo Jeene</v>
          </cell>
          <cell r="F1190" t="str">
            <v>m</v>
          </cell>
        </row>
        <row r="1191">
          <cell r="B1191" t="str">
            <v>16.1.47</v>
          </cell>
          <cell r="D1191" t="str">
            <v>37.01.47</v>
          </cell>
          <cell r="E1191" t="str">
            <v>Tirantes 280 kN</v>
          </cell>
          <cell r="F1191" t="str">
            <v>m</v>
          </cell>
        </row>
        <row r="1192">
          <cell r="B1192" t="str">
            <v>16.1.48</v>
          </cell>
          <cell r="D1192" t="str">
            <v>37.01.48</v>
          </cell>
          <cell r="E1192" t="str">
            <v>Tirantes 140 kN</v>
          </cell>
          <cell r="F1192" t="str">
            <v>m</v>
          </cell>
        </row>
        <row r="1193">
          <cell r="B1193" t="str">
            <v>16.1.49</v>
          </cell>
          <cell r="D1193" t="str">
            <v>37.01.49</v>
          </cell>
          <cell r="E1193" t="str">
            <v>Ap. Ancoragem p/ Cabos Proten. Ativa</v>
          </cell>
          <cell r="F1193" t="str">
            <v>un</v>
          </cell>
        </row>
        <row r="1194">
          <cell r="B1194" t="str">
            <v>16.1.50</v>
          </cell>
          <cell r="D1194" t="str">
            <v>37.01.50</v>
          </cell>
          <cell r="E1194" t="str">
            <v>Barbacãs</v>
          </cell>
          <cell r="F1194" t="str">
            <v>un</v>
          </cell>
        </row>
        <row r="1195">
          <cell r="B1195" t="str">
            <v>16.1.51</v>
          </cell>
          <cell r="D1195" t="str">
            <v>37.01.51</v>
          </cell>
          <cell r="E1195" t="str">
            <v>Tubo de concreto Ø 0,50m classe CA-2 ( fornecimento e assentamento )</v>
          </cell>
          <cell r="F1195" t="str">
            <v>m</v>
          </cell>
        </row>
        <row r="1196">
          <cell r="B1196" t="str">
            <v>16.1.52</v>
          </cell>
          <cell r="D1196" t="str">
            <v>37.01.52</v>
          </cell>
          <cell r="E1196" t="str">
            <v>Barreira de segurança tipo New Jersey - des 5396 (TIPO 1A)</v>
          </cell>
          <cell r="F1196" t="str">
            <v>m</v>
          </cell>
        </row>
        <row r="1197">
          <cell r="B1197" t="str">
            <v>16.1.53</v>
          </cell>
          <cell r="D1197" t="str">
            <v>37.01.53</v>
          </cell>
          <cell r="E1197" t="str">
            <v>Tubo MP 100 Ø 2,10m e= 2,0mm - ( Forncimento e assentamento )</v>
          </cell>
          <cell r="F1197" t="str">
            <v>m</v>
          </cell>
        </row>
        <row r="1198">
          <cell r="B1198" t="str">
            <v>16.1.54</v>
          </cell>
          <cell r="D1198" t="str">
            <v>37.01.54</v>
          </cell>
          <cell r="E1198" t="str">
            <v>Tubo MP 100 Ø 2,20m e= 2,7mm - ( Forncimento e assentamento )</v>
          </cell>
          <cell r="F1198" t="str">
            <v>m</v>
          </cell>
        </row>
        <row r="1199">
          <cell r="B1199" t="str">
            <v>16.1.55</v>
          </cell>
          <cell r="D1199" t="str">
            <v>37.01.55</v>
          </cell>
          <cell r="E1199" t="str">
            <v>Tubo MP 152 Ø 4,60m e= 2,7mm - ( Forncimento e assentamento )</v>
          </cell>
          <cell r="F1199" t="str">
            <v>m</v>
          </cell>
        </row>
        <row r="1200">
          <cell r="B1200" t="str">
            <v>16.1.56</v>
          </cell>
          <cell r="D1200" t="str">
            <v>37.01.56</v>
          </cell>
          <cell r="E1200" t="str">
            <v>Remoção de Tubo metálico Ø = 1,50m</v>
          </cell>
          <cell r="F1200" t="str">
            <v>m</v>
          </cell>
        </row>
        <row r="1201">
          <cell r="B1201" t="str">
            <v>16.1.57</v>
          </cell>
          <cell r="D1201" t="str">
            <v>37.01.57</v>
          </cell>
          <cell r="E1201" t="str">
            <v>Tubo Metálico Ø =2,30m</v>
          </cell>
          <cell r="F1201" t="str">
            <v>m</v>
          </cell>
        </row>
        <row r="1202">
          <cell r="B1202" t="str">
            <v>16.1.58</v>
          </cell>
          <cell r="D1202" t="str">
            <v>37.01.58</v>
          </cell>
          <cell r="E1202" t="str">
            <v>Tubo de concreto Ø 1,00m classe CA-3 ( fornecimento e assentamento )</v>
          </cell>
          <cell r="F1202" t="str">
            <v>m</v>
          </cell>
        </row>
        <row r="1203">
          <cell r="B1203" t="str">
            <v>16.1.59</v>
          </cell>
          <cell r="D1203" t="str">
            <v>37.01.59</v>
          </cell>
          <cell r="E1203" t="str">
            <v>Tubo de concreto Ø 0,50m classe CA-4 ( fornecimento e assentamento )</v>
          </cell>
          <cell r="F1203" t="str">
            <v>m</v>
          </cell>
        </row>
        <row r="1204">
          <cell r="B1204" t="str">
            <v>16.1.60</v>
          </cell>
          <cell r="D1204" t="str">
            <v>37.01.60</v>
          </cell>
          <cell r="E1204" t="str">
            <v>Tubo de concreto Ø 1,50m classe CA-3 ( fornecimento e assentamento )</v>
          </cell>
          <cell r="F1204" t="str">
            <v>m</v>
          </cell>
        </row>
        <row r="1205">
          <cell r="B1205" t="str">
            <v>16.1.61</v>
          </cell>
          <cell r="D1205" t="str">
            <v>37.01.61</v>
          </cell>
          <cell r="E1205" t="str">
            <v>Restauração do Pavimento</v>
          </cell>
          <cell r="F1205" t="str">
            <v>m³</v>
          </cell>
        </row>
        <row r="1206">
          <cell r="B1206" t="str">
            <v>16.1.62</v>
          </cell>
          <cell r="D1206" t="str">
            <v>37.01.62</v>
          </cell>
          <cell r="E1206" t="str">
            <v>Aterro solo mole - material de 3ª categoria</v>
          </cell>
          <cell r="F1206" t="str">
            <v>m³</v>
          </cell>
        </row>
        <row r="1207">
          <cell r="B1207" t="str">
            <v>16.1.63</v>
          </cell>
          <cell r="D1207" t="str">
            <v>37.01.63</v>
          </cell>
          <cell r="E1207" t="str">
            <v>Aterros - material de 3ª categoria</v>
          </cell>
          <cell r="F1207" t="str">
            <v>m³</v>
          </cell>
        </row>
        <row r="1208">
          <cell r="B1208" t="str">
            <v>16.1.64</v>
          </cell>
          <cell r="D1208" t="str">
            <v>37.01.64</v>
          </cell>
          <cell r="E1208" t="str">
            <v>Sub-base ou base solo brita c/ cimento</v>
          </cell>
          <cell r="F1208" t="str">
            <v>m³</v>
          </cell>
        </row>
        <row r="1209">
          <cell r="B1209" t="str">
            <v>16.1.65</v>
          </cell>
          <cell r="D1209" t="str">
            <v>37.01.65</v>
          </cell>
          <cell r="E1209" t="str">
            <v>Apiloamento / Nivelamento</v>
          </cell>
          <cell r="F1209" t="str">
            <v>m²</v>
          </cell>
        </row>
        <row r="1210">
          <cell r="B1210" t="str">
            <v>16.1.66</v>
          </cell>
          <cell r="D1210" t="str">
            <v>37.01.66</v>
          </cell>
          <cell r="E1210" t="str">
            <v>Tela metálica</v>
          </cell>
          <cell r="F1210" t="str">
            <v>m²</v>
          </cell>
        </row>
        <row r="1211">
          <cell r="B1211" t="str">
            <v>16.1.67</v>
          </cell>
          <cell r="D1211" t="str">
            <v>37.01.67</v>
          </cell>
        </row>
        <row r="1212">
          <cell r="B1212" t="str">
            <v>16.1.68</v>
          </cell>
          <cell r="D1212" t="str">
            <v>37.01.68</v>
          </cell>
          <cell r="E1212" t="str">
            <v>Perfuração  p/ DHP em solo</v>
          </cell>
          <cell r="F1212" t="str">
            <v>m</v>
          </cell>
        </row>
        <row r="1213">
          <cell r="B1213" t="str">
            <v>16.1.69</v>
          </cell>
          <cell r="D1213" t="str">
            <v>37.01.69</v>
          </cell>
          <cell r="E1213" t="str">
            <v>Perfuração  p/ tirante em solo</v>
          </cell>
          <cell r="F1213" t="str">
            <v>m</v>
          </cell>
        </row>
        <row r="1214">
          <cell r="B1214" t="str">
            <v>16.1.70</v>
          </cell>
          <cell r="D1214" t="str">
            <v>37.01.70</v>
          </cell>
          <cell r="E1214" t="str">
            <v>Túnnel Liner Ø 2,00 e=3,4mm epoxy</v>
          </cell>
          <cell r="F1214" t="str">
            <v>m</v>
          </cell>
        </row>
        <row r="1215">
          <cell r="B1215" t="str">
            <v>16.1.71</v>
          </cell>
          <cell r="D1215" t="str">
            <v>37.01.71</v>
          </cell>
          <cell r="E1215" t="str">
            <v>Implantação de Túnnel Liner Ø = 2,00m e=3,4mm ( em solo )</v>
          </cell>
          <cell r="F1215" t="str">
            <v>m</v>
          </cell>
        </row>
        <row r="1216">
          <cell r="B1216" t="str">
            <v>16.1.72</v>
          </cell>
          <cell r="D1216" t="str">
            <v>37.01.72</v>
          </cell>
          <cell r="E1216" t="str">
            <v>Implantação de Túnnel Liner Ø = 2,00m e=3,4mm ( em talus )</v>
          </cell>
          <cell r="F1216" t="str">
            <v>m</v>
          </cell>
        </row>
        <row r="1217">
          <cell r="B1217" t="str">
            <v>16.1.73</v>
          </cell>
          <cell r="D1217" t="str">
            <v>37.01.73</v>
          </cell>
          <cell r="E1217" t="str">
            <v>Implantação de fuste metálico Ø = 2,00m e=3,4mm ( em talus )</v>
          </cell>
          <cell r="F1217" t="str">
            <v>m</v>
          </cell>
        </row>
        <row r="1218">
          <cell r="B1218" t="str">
            <v>16.1.74</v>
          </cell>
          <cell r="D1218" t="str">
            <v>37.01.74</v>
          </cell>
          <cell r="E1218" t="str">
            <v>Levantamento Topográfico</v>
          </cell>
          <cell r="F1218" t="str">
            <v>m²</v>
          </cell>
        </row>
        <row r="1219">
          <cell r="B1219" t="str">
            <v>16.1.75</v>
          </cell>
          <cell r="D1219" t="str">
            <v>37.01.75</v>
          </cell>
          <cell r="E1219" t="str">
            <v>Remoção de Tubo metálico Ø = 1,50m</v>
          </cell>
        </row>
        <row r="1220">
          <cell r="B1220" t="str">
            <v>16.1.76</v>
          </cell>
          <cell r="D1220" t="str">
            <v>37.01.76</v>
          </cell>
          <cell r="E1220" t="str">
            <v>Injeção de calda de cimento p/ consolidação do Talude</v>
          </cell>
          <cell r="F1220" t="str">
            <v>kg</v>
          </cell>
        </row>
        <row r="1221">
          <cell r="B1221" t="str">
            <v>16.1.77</v>
          </cell>
          <cell r="D1221" t="str">
            <v>37.01.77</v>
          </cell>
          <cell r="E1221" t="str">
            <v xml:space="preserve">Perfuração  p/ DHP  em talus </v>
          </cell>
          <cell r="F1221" t="str">
            <v>m</v>
          </cell>
        </row>
        <row r="1222">
          <cell r="B1222" t="str">
            <v>16.1.78</v>
          </cell>
          <cell r="D1222" t="str">
            <v>37.01.78</v>
          </cell>
          <cell r="E1222" t="str">
            <v xml:space="preserve">Perfuração  p/ tirante em rocha sã </v>
          </cell>
          <cell r="F1222" t="str">
            <v>m</v>
          </cell>
        </row>
        <row r="1223">
          <cell r="B1223" t="str">
            <v>16.1.79</v>
          </cell>
          <cell r="D1223" t="str">
            <v>37.01.79</v>
          </cell>
          <cell r="E1223" t="str">
            <v>Perfuração  p/ tirante em talus</v>
          </cell>
          <cell r="F1223" t="str">
            <v>m</v>
          </cell>
        </row>
        <row r="1224">
          <cell r="B1224" t="str">
            <v>16.1.80</v>
          </cell>
          <cell r="D1224" t="str">
            <v>37.01.80</v>
          </cell>
          <cell r="E1224" t="str">
            <v>Apar. anc. p/ Tirantes 40 TF</v>
          </cell>
          <cell r="F1224" t="str">
            <v>un</v>
          </cell>
        </row>
        <row r="1225">
          <cell r="B1225" t="str">
            <v>16.1.81</v>
          </cell>
          <cell r="D1225" t="str">
            <v>37.01.81</v>
          </cell>
          <cell r="E1225" t="str">
            <v>Tiran. 60 TF 8F D= 1/2"</v>
          </cell>
          <cell r="F1225" t="str">
            <v>m</v>
          </cell>
        </row>
        <row r="1226">
          <cell r="B1226" t="str">
            <v>16.1.82</v>
          </cell>
          <cell r="D1226" t="str">
            <v>37.01.82</v>
          </cell>
          <cell r="E1226" t="str">
            <v>Dispositivo eletronico para canalização de Tráfego</v>
          </cell>
          <cell r="F1226" t="str">
            <v>un</v>
          </cell>
        </row>
        <row r="1227">
          <cell r="B1227" t="str">
            <v>16.1.83</v>
          </cell>
          <cell r="D1227" t="str">
            <v>37.01.83</v>
          </cell>
          <cell r="E1227" t="str">
            <v>Junta Fungenband tipo "O-22"</v>
          </cell>
          <cell r="F1227" t="str">
            <v>m</v>
          </cell>
        </row>
        <row r="1247">
          <cell r="B1247" t="str">
            <v>Cód. Colinas</v>
          </cell>
          <cell r="D1247" t="str">
            <v>Código</v>
          </cell>
          <cell r="E1247" t="str">
            <v>Serviços</v>
          </cell>
          <cell r="F1247" t="str">
            <v>Unid.</v>
          </cell>
        </row>
        <row r="1250">
          <cell r="D1250" t="str">
            <v>FASE 72 - ALUGUEL DE MAQUINAS, VEICULOS E EQUIPAMENTOS</v>
          </cell>
        </row>
        <row r="1251">
          <cell r="B1251" t="str">
            <v>15.1.1</v>
          </cell>
          <cell r="D1251" t="str">
            <v>72.01.01.01</v>
          </cell>
          <cell r="E1251" t="str">
            <v>AC.CONC.SUP.B436 C-A</v>
          </cell>
          <cell r="F1251" t="str">
            <v>h</v>
          </cell>
        </row>
        <row r="1252">
          <cell r="B1252" t="str">
            <v>15.1.2</v>
          </cell>
          <cell r="D1252" t="str">
            <v>72.01.01.02</v>
          </cell>
          <cell r="E1252" t="str">
            <v xml:space="preserve">AC.CONC.SUP.B436 C-B </v>
          </cell>
          <cell r="F1252" t="str">
            <v>h</v>
          </cell>
        </row>
        <row r="1253">
          <cell r="B1253" t="str">
            <v>15.1.3</v>
          </cell>
          <cell r="D1253" t="str">
            <v>72.01.01.03</v>
          </cell>
          <cell r="E1253" t="str">
            <v>AC.CONC.SUP.B436 C-C</v>
          </cell>
          <cell r="F1253" t="str">
            <v>h</v>
          </cell>
        </row>
        <row r="1254">
          <cell r="B1254" t="str">
            <v>15.1.4</v>
          </cell>
          <cell r="D1254" t="str">
            <v>72.01.01.04</v>
          </cell>
          <cell r="E1254" t="str">
            <v>AC.CONC.SUP.B436 C-D</v>
          </cell>
          <cell r="F1254" t="str">
            <v>h</v>
          </cell>
        </row>
        <row r="1255">
          <cell r="B1255" t="str">
            <v>15.1.5</v>
          </cell>
          <cell r="D1255" t="str">
            <v>72.01.02.01</v>
          </cell>
          <cell r="E1255" t="str">
            <v>AC.CONC.SUP.BG38 C-A</v>
          </cell>
          <cell r="F1255" t="str">
            <v>h</v>
          </cell>
        </row>
        <row r="1256">
          <cell r="B1256" t="str">
            <v>15.1.6</v>
          </cell>
          <cell r="D1256" t="str">
            <v>72.01.02.02</v>
          </cell>
          <cell r="E1256" t="str">
            <v>AC.CONC.SUP.BG38 C-B</v>
          </cell>
          <cell r="F1256" t="str">
            <v>h</v>
          </cell>
        </row>
        <row r="1257">
          <cell r="B1257" t="str">
            <v>15.1.7</v>
          </cell>
          <cell r="D1257" t="str">
            <v>72.01.02.03</v>
          </cell>
          <cell r="E1257" t="str">
            <v>AC.CONC.SUP.BG38 C-C</v>
          </cell>
          <cell r="F1257" t="str">
            <v>h</v>
          </cell>
        </row>
        <row r="1258">
          <cell r="B1258" t="str">
            <v>15.1.8</v>
          </cell>
          <cell r="D1258" t="str">
            <v>72.01.02.04</v>
          </cell>
          <cell r="E1258" t="str">
            <v>AC.CONC.SUP.BG38 C-D</v>
          </cell>
          <cell r="F1258" t="str">
            <v>h</v>
          </cell>
        </row>
        <row r="1259">
          <cell r="B1259" t="str">
            <v>15.1.9</v>
          </cell>
          <cell r="D1259" t="str">
            <v>72.02.01.01</v>
          </cell>
          <cell r="E1259" t="str">
            <v>VEIC.PEQ.1600CC C-A</v>
          </cell>
          <cell r="F1259" t="str">
            <v>h</v>
          </cell>
        </row>
        <row r="1260">
          <cell r="B1260" t="str">
            <v>15.1.10</v>
          </cell>
          <cell r="D1260" t="str">
            <v>72.02.01.02</v>
          </cell>
          <cell r="E1260" t="str">
            <v>VEIC.PEQ.1600CC C-B</v>
          </cell>
          <cell r="F1260" t="str">
            <v>h</v>
          </cell>
        </row>
        <row r="1261">
          <cell r="B1261" t="str">
            <v>15.1.11</v>
          </cell>
          <cell r="D1261" t="str">
            <v>72.02.01.03</v>
          </cell>
          <cell r="E1261" t="str">
            <v>VEIC.PEQ.1600CC C-C</v>
          </cell>
          <cell r="F1261" t="str">
            <v>h</v>
          </cell>
        </row>
        <row r="1262">
          <cell r="B1262" t="str">
            <v>15.1.12</v>
          </cell>
          <cell r="D1262" t="str">
            <v>72.02.01.04</v>
          </cell>
          <cell r="E1262" t="str">
            <v>VEIC.PEQ.1600CC C-D</v>
          </cell>
          <cell r="F1262" t="str">
            <v>h</v>
          </cell>
        </row>
        <row r="1263">
          <cell r="B1263" t="str">
            <v>15.1.13</v>
          </cell>
          <cell r="D1263" t="str">
            <v>72.02.01.05</v>
          </cell>
          <cell r="E1263" t="str">
            <v xml:space="preserve">VEIC.PEQ.1600CC C-E </v>
          </cell>
          <cell r="F1263" t="str">
            <v>km</v>
          </cell>
        </row>
        <row r="1264">
          <cell r="B1264" t="str">
            <v>15.1.14</v>
          </cell>
          <cell r="D1264" t="str">
            <v>72.02.01.06</v>
          </cell>
          <cell r="E1264" t="str">
            <v>VEIC.PEQ.1600CC C-F</v>
          </cell>
          <cell r="F1264" t="str">
            <v>vei.mens.</v>
          </cell>
        </row>
        <row r="1265">
          <cell r="B1265" t="str">
            <v>15.1.15</v>
          </cell>
          <cell r="D1265" t="str">
            <v>72.02.02.01</v>
          </cell>
          <cell r="E1265" t="str">
            <v>VEIC.PEQ.1000CC C-A</v>
          </cell>
          <cell r="F1265" t="str">
            <v>h</v>
          </cell>
        </row>
        <row r="1266">
          <cell r="B1266" t="str">
            <v>15.1.16</v>
          </cell>
          <cell r="D1266" t="str">
            <v>72.02.02.02</v>
          </cell>
          <cell r="E1266" t="str">
            <v>VEIC.PEQ.1000CC C-B</v>
          </cell>
          <cell r="F1266" t="str">
            <v>h</v>
          </cell>
        </row>
        <row r="1267">
          <cell r="B1267" t="str">
            <v>15.1.17</v>
          </cell>
          <cell r="D1267" t="str">
            <v>72.02.02.03</v>
          </cell>
          <cell r="E1267" t="str">
            <v>VEIC.PEQ.1000CC C-C</v>
          </cell>
          <cell r="F1267" t="str">
            <v>h</v>
          </cell>
        </row>
        <row r="1268">
          <cell r="B1268" t="str">
            <v>15.1.18</v>
          </cell>
          <cell r="D1268" t="str">
            <v>72.02.02.04</v>
          </cell>
          <cell r="E1268" t="str">
            <v>VEIC.PEQ.1000CC C-D</v>
          </cell>
          <cell r="F1268" t="str">
            <v>h</v>
          </cell>
        </row>
        <row r="1269">
          <cell r="B1269" t="str">
            <v>15.1.19</v>
          </cell>
          <cell r="D1269" t="str">
            <v>72.02.02.05</v>
          </cell>
          <cell r="E1269" t="str">
            <v>VEIC.PEQ.1000CC C-E</v>
          </cell>
          <cell r="F1269" t="str">
            <v>km</v>
          </cell>
        </row>
        <row r="1270">
          <cell r="B1270" t="str">
            <v>15.1.20</v>
          </cell>
          <cell r="D1270" t="str">
            <v>72.02.02.06</v>
          </cell>
          <cell r="E1270" t="str">
            <v xml:space="preserve">VEIC.PEQ.1000CC C-F </v>
          </cell>
          <cell r="F1270" t="str">
            <v>vei.mens.</v>
          </cell>
        </row>
        <row r="1271">
          <cell r="B1271" t="str">
            <v>15.1.21</v>
          </cell>
          <cell r="D1271" t="str">
            <v>72.02.03.01</v>
          </cell>
          <cell r="E1271" t="str">
            <v>VEIC.UTIL. 09 PS C-A</v>
          </cell>
          <cell r="F1271" t="str">
            <v>h</v>
          </cell>
        </row>
        <row r="1272">
          <cell r="B1272" t="str">
            <v>15.1.22</v>
          </cell>
          <cell r="D1272" t="str">
            <v xml:space="preserve">72.02.03.02 </v>
          </cell>
          <cell r="E1272" t="str">
            <v xml:space="preserve">VEIC.UTIL. 09 PS C-B </v>
          </cell>
          <cell r="F1272" t="str">
            <v>h</v>
          </cell>
        </row>
        <row r="1273">
          <cell r="B1273" t="str">
            <v>15.1.23</v>
          </cell>
          <cell r="D1273" t="str">
            <v>72.02.03.03</v>
          </cell>
          <cell r="E1273" t="str">
            <v>VEIC.UTIL. 09 PS C-C</v>
          </cell>
          <cell r="F1273" t="str">
            <v>h</v>
          </cell>
        </row>
        <row r="1274">
          <cell r="B1274" t="str">
            <v>15.1.24</v>
          </cell>
          <cell r="D1274" t="str">
            <v>72.02.03.04</v>
          </cell>
          <cell r="E1274" t="str">
            <v xml:space="preserve">VEIC.UTIL. 09 PS C-D </v>
          </cell>
          <cell r="F1274" t="str">
            <v>h</v>
          </cell>
        </row>
        <row r="1275">
          <cell r="B1275" t="str">
            <v>15.1.25</v>
          </cell>
          <cell r="D1275" t="str">
            <v>72.02.03.05</v>
          </cell>
          <cell r="E1275" t="str">
            <v>VEIC.UTIL. 09 PS C-E</v>
          </cell>
          <cell r="F1275" t="str">
            <v>km</v>
          </cell>
        </row>
        <row r="1276">
          <cell r="B1276" t="str">
            <v>15.1.26</v>
          </cell>
          <cell r="D1276" t="str">
            <v>72.02.03.06</v>
          </cell>
          <cell r="E1276" t="str">
            <v xml:space="preserve">VEIC.UTIL. 09 PS C-F </v>
          </cell>
          <cell r="F1276" t="str">
            <v>vei.mens.</v>
          </cell>
        </row>
        <row r="1277">
          <cell r="B1277" t="str">
            <v>15.1.27</v>
          </cell>
          <cell r="D1277" t="str">
            <v>72.02.04.01</v>
          </cell>
          <cell r="E1277" t="str">
            <v>VEIC.UT.PICK-UP C-A</v>
          </cell>
          <cell r="F1277" t="str">
            <v>h</v>
          </cell>
        </row>
        <row r="1278">
          <cell r="B1278" t="str">
            <v>15.1.28</v>
          </cell>
          <cell r="D1278" t="str">
            <v>72.02.04.02</v>
          </cell>
          <cell r="E1278" t="str">
            <v>VEIC.UT.PICK-UP C-B</v>
          </cell>
          <cell r="F1278" t="str">
            <v>h</v>
          </cell>
        </row>
        <row r="1279">
          <cell r="B1279" t="str">
            <v>15.1.29</v>
          </cell>
          <cell r="D1279" t="str">
            <v>72.02.04.03</v>
          </cell>
          <cell r="E1279" t="str">
            <v xml:space="preserve">VEIC.UT.PICK-UP C-C </v>
          </cell>
          <cell r="F1279" t="str">
            <v>h</v>
          </cell>
        </row>
        <row r="1280">
          <cell r="B1280" t="str">
            <v>15.1.30</v>
          </cell>
          <cell r="D1280" t="str">
            <v>72.02.04.04</v>
          </cell>
          <cell r="E1280" t="str">
            <v>VEIC.UT.PICK-UP C-D</v>
          </cell>
          <cell r="F1280" t="str">
            <v>h</v>
          </cell>
        </row>
        <row r="1281">
          <cell r="B1281" t="str">
            <v>15.1.31</v>
          </cell>
          <cell r="D1281" t="str">
            <v>72.02.04.05</v>
          </cell>
          <cell r="E1281" t="str">
            <v>VEIC.UT.PICK-UP C-E</v>
          </cell>
          <cell r="F1281" t="str">
            <v>km</v>
          </cell>
        </row>
        <row r="1282">
          <cell r="B1282" t="str">
            <v>15.1.32</v>
          </cell>
          <cell r="D1282" t="str">
            <v>72.02.04.06</v>
          </cell>
          <cell r="E1282" t="str">
            <v xml:space="preserve">VEIC.UT.PICK-UP C-F </v>
          </cell>
          <cell r="F1282" t="str">
            <v>vei.mens.</v>
          </cell>
        </row>
        <row r="1283">
          <cell r="B1283" t="str">
            <v>15.1.33</v>
          </cell>
          <cell r="D1283" t="str">
            <v>72.02.05.01</v>
          </cell>
          <cell r="E1283" t="str">
            <v xml:space="preserve">VEIC.PREMARCAÇÃO C-A </v>
          </cell>
          <cell r="F1283" t="str">
            <v>h</v>
          </cell>
        </row>
        <row r="1284">
          <cell r="B1284" t="str">
            <v>15.1.34</v>
          </cell>
          <cell r="D1284" t="str">
            <v>72.02.05.02</v>
          </cell>
          <cell r="E1284" t="str">
            <v>VEIC.PREMARCAÇÃO C-B</v>
          </cell>
          <cell r="F1284" t="str">
            <v>h</v>
          </cell>
        </row>
        <row r="1285">
          <cell r="B1285" t="str">
            <v>15.1.35</v>
          </cell>
          <cell r="D1285" t="str">
            <v>72.02.05.03</v>
          </cell>
          <cell r="E1285" t="str">
            <v xml:space="preserve">VEIC.PREMARCAÇÃO C-C </v>
          </cell>
          <cell r="F1285" t="str">
            <v>h</v>
          </cell>
        </row>
        <row r="1286">
          <cell r="B1286" t="str">
            <v>15.1.36</v>
          </cell>
          <cell r="D1286" t="str">
            <v>72.02.05.04</v>
          </cell>
          <cell r="E1286" t="str">
            <v xml:space="preserve">VEIC.PREMARCAÇÃO C-D </v>
          </cell>
          <cell r="F1286" t="str">
            <v>h</v>
          </cell>
        </row>
        <row r="1287">
          <cell r="B1287" t="str">
            <v>15.1.37</v>
          </cell>
          <cell r="D1287" t="str">
            <v>72.02.06.01</v>
          </cell>
          <cell r="E1287" t="str">
            <v>ONIBUS C-A</v>
          </cell>
          <cell r="F1287" t="str">
            <v>h</v>
          </cell>
        </row>
        <row r="1288">
          <cell r="B1288" t="str">
            <v>15.1.38</v>
          </cell>
          <cell r="D1288" t="str">
            <v>72.02.06.02</v>
          </cell>
          <cell r="E1288" t="str">
            <v xml:space="preserve">ONIBUS C-B </v>
          </cell>
          <cell r="F1288" t="str">
            <v>h</v>
          </cell>
        </row>
        <row r="1289">
          <cell r="B1289" t="str">
            <v>15.1.39</v>
          </cell>
          <cell r="D1289" t="str">
            <v>72.02.06.03</v>
          </cell>
          <cell r="E1289" t="str">
            <v>ONIBUS C-C</v>
          </cell>
          <cell r="F1289" t="str">
            <v>h</v>
          </cell>
        </row>
        <row r="1290">
          <cell r="B1290" t="str">
            <v>15.1.40</v>
          </cell>
          <cell r="D1290" t="str">
            <v>72.02.06.04</v>
          </cell>
          <cell r="E1290" t="str">
            <v>ONIBUS C-D</v>
          </cell>
          <cell r="F1290" t="str">
            <v>h</v>
          </cell>
        </row>
        <row r="1291">
          <cell r="B1291" t="str">
            <v>15.1.41</v>
          </cell>
          <cell r="D1291" t="str">
            <v>72.02.06.05</v>
          </cell>
          <cell r="E1291" t="str">
            <v>ONIBUS C-E</v>
          </cell>
          <cell r="F1291" t="str">
            <v>km</v>
          </cell>
        </row>
        <row r="1292">
          <cell r="B1292" t="str">
            <v>15.1.42</v>
          </cell>
          <cell r="D1292" t="str">
            <v>72.02.07.01</v>
          </cell>
          <cell r="E1292" t="str">
            <v>MICRO ONIBUS C-A</v>
          </cell>
          <cell r="F1292" t="str">
            <v>h</v>
          </cell>
        </row>
        <row r="1293">
          <cell r="B1293" t="str">
            <v>15.1.43</v>
          </cell>
          <cell r="D1293" t="str">
            <v>72.02.07.02</v>
          </cell>
          <cell r="E1293" t="str">
            <v>MICRO ONIBUS C-B</v>
          </cell>
          <cell r="F1293" t="str">
            <v>h</v>
          </cell>
        </row>
        <row r="1294">
          <cell r="B1294" t="str">
            <v>15.1.44</v>
          </cell>
          <cell r="D1294" t="str">
            <v>72.02.07.03</v>
          </cell>
          <cell r="E1294" t="str">
            <v>MICRO ONIBUS C-C</v>
          </cell>
          <cell r="F1294" t="str">
            <v>h</v>
          </cell>
        </row>
        <row r="1295">
          <cell r="B1295" t="str">
            <v>15.1.45</v>
          </cell>
          <cell r="D1295" t="str">
            <v>72.02.07.04</v>
          </cell>
          <cell r="E1295" t="str">
            <v>MICRO ONIBUS C-D</v>
          </cell>
          <cell r="F1295" t="str">
            <v>h</v>
          </cell>
        </row>
        <row r="1296">
          <cell r="B1296" t="str">
            <v>15.1.46</v>
          </cell>
          <cell r="D1296" t="str">
            <v>72.02.07.05</v>
          </cell>
          <cell r="E1296" t="str">
            <v>MICRO ONIBUS C-E</v>
          </cell>
          <cell r="F1296" t="str">
            <v>km</v>
          </cell>
        </row>
        <row r="1297">
          <cell r="B1297" t="str">
            <v>15.1.47</v>
          </cell>
          <cell r="D1297" t="str">
            <v>72.03.01.01</v>
          </cell>
          <cell r="E1297" t="str">
            <v>BATE EST.40/80T C-A</v>
          </cell>
          <cell r="F1297" t="str">
            <v>h</v>
          </cell>
        </row>
        <row r="1298">
          <cell r="B1298" t="str">
            <v>15.1.48</v>
          </cell>
          <cell r="D1298" t="str">
            <v>72.03.01.02</v>
          </cell>
          <cell r="E1298" t="str">
            <v>BATE EST.40/80T C-B</v>
          </cell>
          <cell r="F1298" t="str">
            <v>h</v>
          </cell>
        </row>
        <row r="1299">
          <cell r="B1299" t="str">
            <v>15.1.49</v>
          </cell>
          <cell r="D1299" t="str">
            <v>72.03.01.03</v>
          </cell>
          <cell r="E1299" t="str">
            <v>BATE EST.40/80T C-C</v>
          </cell>
          <cell r="F1299" t="str">
            <v>h</v>
          </cell>
        </row>
        <row r="1300">
          <cell r="B1300" t="str">
            <v>15.1.50</v>
          </cell>
          <cell r="D1300" t="str">
            <v>72.03.01.04</v>
          </cell>
          <cell r="E1300" t="str">
            <v>BATE EST.40/80T C-D</v>
          </cell>
          <cell r="F1300" t="str">
            <v>h</v>
          </cell>
        </row>
        <row r="1301">
          <cell r="B1301" t="str">
            <v>15.1.51</v>
          </cell>
          <cell r="D1301" t="str">
            <v>72.03.02.01</v>
          </cell>
          <cell r="E1301" t="str">
            <v>BATE EST.ATE 40T C-A</v>
          </cell>
          <cell r="F1301" t="str">
            <v>h</v>
          </cell>
        </row>
        <row r="1302">
          <cell r="B1302" t="str">
            <v>15.1.52</v>
          </cell>
          <cell r="D1302" t="str">
            <v>72.03.02.02</v>
          </cell>
          <cell r="E1302" t="str">
            <v>BATE EST.ATE 40T C-B</v>
          </cell>
          <cell r="F1302" t="str">
            <v>h</v>
          </cell>
        </row>
        <row r="1303">
          <cell r="B1303" t="str">
            <v>15.1.53</v>
          </cell>
          <cell r="D1303" t="str">
            <v>72.03.02.03</v>
          </cell>
          <cell r="E1303" t="str">
            <v>BATE EST.ATE 40T C-C</v>
          </cell>
          <cell r="F1303" t="str">
            <v>h</v>
          </cell>
        </row>
        <row r="1304">
          <cell r="B1304" t="str">
            <v>15.1.54</v>
          </cell>
          <cell r="D1304" t="str">
            <v>72.03.02.04</v>
          </cell>
          <cell r="E1304" t="str">
            <v>BATE EST.ATE 40T C-D</v>
          </cell>
          <cell r="F1304" t="str">
            <v>h</v>
          </cell>
        </row>
        <row r="1305">
          <cell r="B1305" t="str">
            <v>15.1.55</v>
          </cell>
          <cell r="D1305" t="str">
            <v>72.04.01.01</v>
          </cell>
          <cell r="E1305" t="str">
            <v>BETONEIRA 320L C-A</v>
          </cell>
          <cell r="F1305" t="str">
            <v>h</v>
          </cell>
        </row>
        <row r="1306">
          <cell r="B1306" t="str">
            <v>15.1.56</v>
          </cell>
          <cell r="D1306" t="str">
            <v>72.04.01.02</v>
          </cell>
          <cell r="E1306" t="str">
            <v>BETONEIRA 320L C-B</v>
          </cell>
          <cell r="F1306" t="str">
            <v>h</v>
          </cell>
        </row>
        <row r="1307">
          <cell r="B1307" t="str">
            <v>15.1.57</v>
          </cell>
          <cell r="D1307" t="str">
            <v>72.04.01.03</v>
          </cell>
          <cell r="E1307" t="str">
            <v>BETONEIRA 320L C-C</v>
          </cell>
          <cell r="F1307" t="str">
            <v>h</v>
          </cell>
        </row>
        <row r="1308">
          <cell r="B1308" t="str">
            <v>15.1.58</v>
          </cell>
          <cell r="D1308" t="str">
            <v>72.04.01.04</v>
          </cell>
          <cell r="E1308" t="str">
            <v>BETONEIRA 320L C-D</v>
          </cell>
          <cell r="F1308" t="str">
            <v>h</v>
          </cell>
        </row>
        <row r="1309">
          <cell r="B1309" t="str">
            <v>15.1.59</v>
          </cell>
          <cell r="D1309" t="str">
            <v>72.04.02.01</v>
          </cell>
          <cell r="E1309" t="str">
            <v>BETON.320L M.G.C-A</v>
          </cell>
          <cell r="F1309" t="str">
            <v>h</v>
          </cell>
        </row>
        <row r="1310">
          <cell r="B1310" t="str">
            <v>15.1.60</v>
          </cell>
          <cell r="D1310" t="str">
            <v>72.04.02.02</v>
          </cell>
          <cell r="E1310" t="str">
            <v>BETON.320L M.G.C-B</v>
          </cell>
          <cell r="F1310" t="str">
            <v>h</v>
          </cell>
        </row>
        <row r="1311">
          <cell r="B1311" t="str">
            <v>15.1.61</v>
          </cell>
          <cell r="D1311" t="str">
            <v>72.04.02.03</v>
          </cell>
          <cell r="E1311" t="str">
            <v>BETON.320L M.G.C-C</v>
          </cell>
          <cell r="F1311" t="str">
            <v>h</v>
          </cell>
        </row>
        <row r="1312">
          <cell r="B1312" t="str">
            <v>15.1.62</v>
          </cell>
          <cell r="D1312" t="str">
            <v>72.04.02.04</v>
          </cell>
          <cell r="E1312" t="str">
            <v>BETON.320L M.G.C-D</v>
          </cell>
          <cell r="F1312" t="str">
            <v>h</v>
          </cell>
        </row>
        <row r="1313">
          <cell r="B1313" t="str">
            <v>15.1.63</v>
          </cell>
          <cell r="D1313" t="str">
            <v>72.04.03.01</v>
          </cell>
          <cell r="E1313" t="str">
            <v>BETON.580L E.C/C.C-A</v>
          </cell>
          <cell r="F1313" t="str">
            <v>h</v>
          </cell>
        </row>
        <row r="1314">
          <cell r="B1314" t="str">
            <v>15.1.64</v>
          </cell>
          <cell r="D1314" t="str">
            <v>72.04.03.02</v>
          </cell>
          <cell r="E1314" t="str">
            <v>BETON.580L E.C/C.C-B</v>
          </cell>
          <cell r="F1314" t="str">
            <v>h</v>
          </cell>
        </row>
        <row r="1315">
          <cell r="B1315" t="str">
            <v>15.1.65</v>
          </cell>
          <cell r="D1315" t="str">
            <v>72.04.03.03</v>
          </cell>
          <cell r="E1315" t="str">
            <v>BETON.580L E.C/C.C-C</v>
          </cell>
          <cell r="F1315" t="str">
            <v>h</v>
          </cell>
        </row>
        <row r="1316">
          <cell r="B1316" t="str">
            <v>15.1.66</v>
          </cell>
          <cell r="D1316" t="str">
            <v>72.04.03.04</v>
          </cell>
          <cell r="E1316" t="str">
            <v>BETON.580L E.C/C.C-D</v>
          </cell>
          <cell r="F1316" t="str">
            <v>h</v>
          </cell>
        </row>
        <row r="1317">
          <cell r="B1317" t="str">
            <v>15.1.67</v>
          </cell>
          <cell r="D1317" t="str">
            <v>72.04.04.01</v>
          </cell>
          <cell r="E1317" t="str">
            <v xml:space="preserve">BETON.580L M.G.C-A </v>
          </cell>
          <cell r="F1317" t="str">
            <v>h</v>
          </cell>
        </row>
        <row r="1318">
          <cell r="B1318" t="str">
            <v>15.1.68</v>
          </cell>
          <cell r="D1318" t="str">
            <v>72.04.04.02</v>
          </cell>
          <cell r="E1318" t="str">
            <v>BETON.580L M.G.C-B</v>
          </cell>
          <cell r="F1318" t="str">
            <v>h</v>
          </cell>
        </row>
        <row r="1319">
          <cell r="B1319" t="str">
            <v>15.1.69</v>
          </cell>
          <cell r="D1319" t="str">
            <v>72.04.04.03</v>
          </cell>
          <cell r="E1319" t="str">
            <v>BETON.580L M.G.C-C</v>
          </cell>
          <cell r="F1319" t="str">
            <v>h</v>
          </cell>
        </row>
        <row r="1320">
          <cell r="B1320" t="str">
            <v>15.1.70</v>
          </cell>
          <cell r="D1320" t="str">
            <v>72.04.04.04</v>
          </cell>
          <cell r="E1320" t="str">
            <v>BETON.580L M.G.C-D</v>
          </cell>
          <cell r="F1320" t="str">
            <v>h</v>
          </cell>
        </row>
        <row r="1321">
          <cell r="B1321" t="str">
            <v>15.1.71</v>
          </cell>
          <cell r="D1321" t="str">
            <v>72.05.01.01</v>
          </cell>
          <cell r="E1321" t="str">
            <v>BOM.DREN.27M3/H C-A</v>
          </cell>
          <cell r="F1321" t="str">
            <v>h</v>
          </cell>
        </row>
        <row r="1322">
          <cell r="B1322" t="str">
            <v>15.1.72</v>
          </cell>
          <cell r="D1322" t="str">
            <v>72.05.01.02</v>
          </cell>
          <cell r="E1322" t="str">
            <v>BOM.DREN.27M3/H C-B</v>
          </cell>
          <cell r="F1322" t="str">
            <v>h</v>
          </cell>
        </row>
        <row r="1323">
          <cell r="B1323" t="str">
            <v>15.1.73</v>
          </cell>
          <cell r="D1323" t="str">
            <v>72.05.01.03</v>
          </cell>
          <cell r="E1323" t="str">
            <v>BOM.DREN.27M3/H C-C</v>
          </cell>
          <cell r="F1323" t="str">
            <v>h</v>
          </cell>
        </row>
        <row r="1324">
          <cell r="B1324" t="str">
            <v>15.1.74</v>
          </cell>
          <cell r="D1324" t="str">
            <v>72.05.01.04</v>
          </cell>
          <cell r="E1324" t="str">
            <v>BOM.DREN.27M3/H C-D</v>
          </cell>
          <cell r="F1324" t="str">
            <v>h</v>
          </cell>
        </row>
        <row r="1325">
          <cell r="B1325" t="str">
            <v>15.1.75</v>
          </cell>
          <cell r="D1325" t="str">
            <v>72.05.02.01</v>
          </cell>
          <cell r="E1325" t="str">
            <v>BOM.DREN.60M3/H C-A</v>
          </cell>
          <cell r="F1325" t="str">
            <v>h</v>
          </cell>
        </row>
        <row r="1326">
          <cell r="B1326" t="str">
            <v>15.1.76</v>
          </cell>
          <cell r="D1326" t="str">
            <v>72.05.02.02</v>
          </cell>
          <cell r="E1326" t="str">
            <v>BOM.DREN.60M3/H C-B</v>
          </cell>
          <cell r="F1326" t="str">
            <v>h</v>
          </cell>
        </row>
        <row r="1327">
          <cell r="B1327" t="str">
            <v>15.1.77</v>
          </cell>
          <cell r="D1327" t="str">
            <v>72.05.02.03</v>
          </cell>
          <cell r="E1327" t="str">
            <v>BOM.DREN.60M3/H C-C</v>
          </cell>
          <cell r="F1327" t="str">
            <v>h</v>
          </cell>
        </row>
        <row r="1328">
          <cell r="B1328" t="str">
            <v>15.1.78</v>
          </cell>
          <cell r="D1328" t="str">
            <v>72.05.02.04</v>
          </cell>
          <cell r="E1328" t="str">
            <v>BOM.DREN.60M3/H C-D</v>
          </cell>
          <cell r="F1328" t="str">
            <v>h</v>
          </cell>
        </row>
        <row r="1329">
          <cell r="B1329" t="str">
            <v>15.1.79</v>
          </cell>
          <cell r="D1329" t="str">
            <v>72.05.03.01</v>
          </cell>
          <cell r="E1329" t="str">
            <v>BOM.DREN.144M3/H C-A</v>
          </cell>
          <cell r="F1329" t="str">
            <v>h</v>
          </cell>
        </row>
        <row r="1330">
          <cell r="B1330" t="str">
            <v>15.1.80</v>
          </cell>
          <cell r="D1330" t="str">
            <v>72.05.03.02</v>
          </cell>
          <cell r="E1330" t="str">
            <v>BOM.DREN.144M3/H C-B</v>
          </cell>
          <cell r="F1330" t="str">
            <v>h</v>
          </cell>
        </row>
        <row r="1331">
          <cell r="B1331" t="str">
            <v>15.1.81</v>
          </cell>
          <cell r="D1331" t="str">
            <v>72.05.03.03</v>
          </cell>
          <cell r="E1331" t="str">
            <v>BOM.DREN.144M3/H C-C</v>
          </cell>
          <cell r="F1331" t="str">
            <v>h</v>
          </cell>
        </row>
        <row r="1332">
          <cell r="B1332" t="str">
            <v>15.1.82</v>
          </cell>
          <cell r="D1332" t="str">
            <v>72.05.03.04</v>
          </cell>
          <cell r="E1332" t="str">
            <v>BOM.DREN.144M3/H C-D</v>
          </cell>
          <cell r="F1332" t="str">
            <v>h</v>
          </cell>
        </row>
        <row r="1333">
          <cell r="B1333" t="str">
            <v>15.1.83</v>
          </cell>
          <cell r="D1333" t="str">
            <v>72.05.04.01</v>
          </cell>
          <cell r="E1333" t="str">
            <v>BOM.DREN.180M3/H C-A</v>
          </cell>
          <cell r="F1333" t="str">
            <v>h</v>
          </cell>
        </row>
        <row r="1334">
          <cell r="B1334" t="str">
            <v>15.1.84</v>
          </cell>
          <cell r="D1334" t="str">
            <v>72.05.04.02</v>
          </cell>
          <cell r="E1334" t="str">
            <v>BOM.DREN.180M3/H C-B</v>
          </cell>
          <cell r="F1334" t="str">
            <v>h</v>
          </cell>
        </row>
        <row r="1335">
          <cell r="B1335" t="str">
            <v>15.1.85</v>
          </cell>
          <cell r="D1335" t="str">
            <v>72.05.04.03</v>
          </cell>
          <cell r="E1335" t="str">
            <v>BOM.DREN.180M3/H C-C</v>
          </cell>
          <cell r="F1335" t="str">
            <v>h</v>
          </cell>
        </row>
        <row r="1336">
          <cell r="B1336" t="str">
            <v>15.1.86</v>
          </cell>
          <cell r="D1336" t="str">
            <v>72.05.04.04</v>
          </cell>
          <cell r="E1336" t="str">
            <v>BOM.DREN.180M3/H C-D</v>
          </cell>
          <cell r="F1336" t="str">
            <v>h</v>
          </cell>
        </row>
        <row r="1337">
          <cell r="B1337" t="str">
            <v>15.1.87</v>
          </cell>
          <cell r="D1337" t="str">
            <v>72.05.05.01</v>
          </cell>
          <cell r="E1337" t="str">
            <v>BOM.DREN.60.000L C-A</v>
          </cell>
          <cell r="F1337" t="str">
            <v>h</v>
          </cell>
        </row>
        <row r="1338">
          <cell r="B1338" t="str">
            <v>15.1.88</v>
          </cell>
          <cell r="D1338" t="str">
            <v>72.05.05.02</v>
          </cell>
          <cell r="E1338" t="str">
            <v>BOM.DREN.60.000L C-B</v>
          </cell>
          <cell r="F1338" t="str">
            <v>h</v>
          </cell>
        </row>
        <row r="1339">
          <cell r="B1339" t="str">
            <v>15.1.89</v>
          </cell>
          <cell r="D1339" t="str">
            <v>72.05.05.03</v>
          </cell>
          <cell r="E1339" t="str">
            <v>BOM.DREN.60.000L C-C</v>
          </cell>
          <cell r="F1339" t="str">
            <v>h</v>
          </cell>
        </row>
        <row r="1340">
          <cell r="B1340" t="str">
            <v>15.1.90</v>
          </cell>
          <cell r="D1340" t="str">
            <v>72.05.05.04</v>
          </cell>
          <cell r="E1340" t="str">
            <v>BOM.DREN.60.000L C-D</v>
          </cell>
          <cell r="F1340" t="str">
            <v>h</v>
          </cell>
        </row>
        <row r="1341">
          <cell r="B1341" t="str">
            <v>15.1.91</v>
          </cell>
          <cell r="D1341" t="str">
            <v>72.06.01.01</v>
          </cell>
          <cell r="E1341" t="str">
            <v>BOM.INJ.1M3/H C-A</v>
          </cell>
          <cell r="F1341" t="str">
            <v>h</v>
          </cell>
        </row>
        <row r="1342">
          <cell r="B1342" t="str">
            <v>15.1.92</v>
          </cell>
          <cell r="D1342" t="str">
            <v>72.06.01.02</v>
          </cell>
          <cell r="E1342" t="str">
            <v xml:space="preserve">BOM.INJ.1M3/H C-B </v>
          </cell>
          <cell r="F1342" t="str">
            <v>h</v>
          </cell>
        </row>
        <row r="1343">
          <cell r="B1343" t="str">
            <v>15.1.93</v>
          </cell>
          <cell r="D1343" t="str">
            <v>72.06.01.03</v>
          </cell>
          <cell r="E1343" t="str">
            <v>BOM.INJ.1M3/H C-C</v>
          </cell>
          <cell r="F1343" t="str">
            <v>h</v>
          </cell>
        </row>
        <row r="1344">
          <cell r="B1344" t="str">
            <v>15.1.94</v>
          </cell>
          <cell r="D1344" t="str">
            <v>72.06.01.04</v>
          </cell>
          <cell r="E1344" t="str">
            <v>BOM.INJ.1M3/H C-D</v>
          </cell>
          <cell r="F1344" t="str">
            <v>h</v>
          </cell>
        </row>
        <row r="1345">
          <cell r="B1345" t="str">
            <v>15.1.95</v>
          </cell>
          <cell r="D1345" t="str">
            <v>72.06.02.01</v>
          </cell>
          <cell r="E1345" t="str">
            <v>BOM.INJ.3M3/H C-A</v>
          </cell>
          <cell r="F1345" t="str">
            <v>h</v>
          </cell>
        </row>
        <row r="1346">
          <cell r="B1346" t="str">
            <v>15.1.96</v>
          </cell>
          <cell r="D1346" t="str">
            <v>72.06.02.02</v>
          </cell>
          <cell r="E1346" t="str">
            <v>BOM.INJ.3M3/H C-B</v>
          </cell>
          <cell r="F1346" t="str">
            <v>h</v>
          </cell>
        </row>
        <row r="1347">
          <cell r="B1347" t="str">
            <v>15.1.97</v>
          </cell>
          <cell r="D1347" t="str">
            <v>72.06.02.03</v>
          </cell>
          <cell r="E1347" t="str">
            <v>BOM.INJ.3M3/H C-C</v>
          </cell>
          <cell r="F1347" t="str">
            <v>h</v>
          </cell>
        </row>
        <row r="1348">
          <cell r="B1348" t="str">
            <v>15.1.98</v>
          </cell>
          <cell r="D1348" t="str">
            <v>72.06.02.04</v>
          </cell>
          <cell r="E1348" t="str">
            <v xml:space="preserve">BOM.INJ.3M3/H C-D </v>
          </cell>
          <cell r="F1348" t="str">
            <v>h</v>
          </cell>
        </row>
        <row r="1349">
          <cell r="B1349" t="str">
            <v>15.1.99</v>
          </cell>
          <cell r="D1349" t="str">
            <v>72.06.03.01</v>
          </cell>
          <cell r="E1349" t="str">
            <v>BOM.INJ.35 M3/H C-A</v>
          </cell>
          <cell r="F1349" t="str">
            <v>h</v>
          </cell>
        </row>
        <row r="1350">
          <cell r="B1350" t="str">
            <v>15.1.100</v>
          </cell>
          <cell r="D1350" t="str">
            <v>72.06.03.02</v>
          </cell>
          <cell r="E1350" t="str">
            <v>BOM.INJ.35 M3/H C-B</v>
          </cell>
          <cell r="F1350" t="str">
            <v>h</v>
          </cell>
        </row>
        <row r="1351">
          <cell r="B1351" t="str">
            <v>15.1.101</v>
          </cell>
          <cell r="D1351" t="str">
            <v xml:space="preserve">72.06.03.03 </v>
          </cell>
          <cell r="E1351" t="str">
            <v>BOM.INJ.35 M3/H C-C</v>
          </cell>
          <cell r="F1351" t="str">
            <v>h</v>
          </cell>
        </row>
        <row r="1352">
          <cell r="B1352" t="str">
            <v>15.1.102</v>
          </cell>
          <cell r="D1352" t="str">
            <v xml:space="preserve">72.06.03.04 </v>
          </cell>
          <cell r="E1352" t="str">
            <v>BOM.INJ.35 M3/H C-D</v>
          </cell>
          <cell r="F1352" t="str">
            <v>h</v>
          </cell>
        </row>
        <row r="1353">
          <cell r="B1353" t="str">
            <v>15.1.103</v>
          </cell>
          <cell r="D1353" t="str">
            <v>72.06.04.01</v>
          </cell>
          <cell r="E1353" t="str">
            <v>BOM.PROJ.MAN.10 C-A</v>
          </cell>
          <cell r="F1353" t="str">
            <v>h</v>
          </cell>
        </row>
        <row r="1354">
          <cell r="B1354" t="str">
            <v>15.1.104</v>
          </cell>
          <cell r="D1354" t="str">
            <v>72.06.04.02</v>
          </cell>
          <cell r="E1354" t="str">
            <v>BOM.PROJ.MAN.10 C-B</v>
          </cell>
          <cell r="F1354" t="str">
            <v>h</v>
          </cell>
        </row>
        <row r="1355">
          <cell r="B1355" t="str">
            <v>15.1.105</v>
          </cell>
          <cell r="D1355" t="str">
            <v>72.06.04.03</v>
          </cell>
          <cell r="E1355" t="str">
            <v>BOM.PROJ.MAN.10 C-C</v>
          </cell>
          <cell r="F1355" t="str">
            <v>h</v>
          </cell>
        </row>
        <row r="1356">
          <cell r="B1356" t="str">
            <v>15.1.106</v>
          </cell>
          <cell r="D1356" t="str">
            <v>72.06.04.04</v>
          </cell>
          <cell r="E1356" t="str">
            <v>BOM.PROJ.MAN.10 C-D</v>
          </cell>
          <cell r="F1356" t="str">
            <v>h</v>
          </cell>
        </row>
        <row r="1357">
          <cell r="B1357" t="str">
            <v>15.1.107</v>
          </cell>
          <cell r="D1357" t="str">
            <v>72.06.05.01</v>
          </cell>
          <cell r="E1357" t="str">
            <v>BOM.PROJ.23M3/H C-A</v>
          </cell>
          <cell r="F1357" t="str">
            <v>h</v>
          </cell>
        </row>
        <row r="1358">
          <cell r="B1358" t="str">
            <v>15.1.108</v>
          </cell>
          <cell r="D1358" t="str">
            <v>72.06.05.02</v>
          </cell>
          <cell r="E1358" t="str">
            <v>BOM.PROJ.23M3/H C-B</v>
          </cell>
          <cell r="F1358" t="str">
            <v>h</v>
          </cell>
        </row>
        <row r="1359">
          <cell r="B1359" t="str">
            <v>15.1.109</v>
          </cell>
          <cell r="D1359" t="str">
            <v>72.06.05.03</v>
          </cell>
          <cell r="E1359" t="str">
            <v>BOM.PROJ.23M3/H C-C</v>
          </cell>
          <cell r="F1359" t="str">
            <v>h</v>
          </cell>
        </row>
        <row r="1360">
          <cell r="B1360" t="str">
            <v>15.1.110</v>
          </cell>
          <cell r="D1360" t="str">
            <v>72.06.05.04</v>
          </cell>
          <cell r="E1360" t="str">
            <v>BOM.PROJ.23M3/H C-D</v>
          </cell>
          <cell r="F1360" t="str">
            <v>h</v>
          </cell>
        </row>
        <row r="1361">
          <cell r="B1361" t="str">
            <v>15.1.111</v>
          </cell>
          <cell r="D1361" t="str">
            <v>72.07.01.01</v>
          </cell>
          <cell r="E1361" t="str">
            <v>BOMBA HIDR.PROT.C-A</v>
          </cell>
          <cell r="F1361" t="str">
            <v>h</v>
          </cell>
        </row>
        <row r="1362">
          <cell r="B1362" t="str">
            <v>15.1.112</v>
          </cell>
          <cell r="D1362" t="str">
            <v>72.07.01.02</v>
          </cell>
          <cell r="E1362" t="str">
            <v>BOMBA HIDR.PROT.C-B</v>
          </cell>
          <cell r="F1362" t="str">
            <v>h</v>
          </cell>
        </row>
        <row r="1363">
          <cell r="B1363" t="str">
            <v>15.1.113</v>
          </cell>
          <cell r="D1363" t="str">
            <v>72.07.01.03</v>
          </cell>
          <cell r="E1363" t="str">
            <v>BOMBA HIDR.PROT.C-C</v>
          </cell>
          <cell r="F1363" t="str">
            <v>h</v>
          </cell>
        </row>
        <row r="1364">
          <cell r="B1364" t="str">
            <v>15.1.114</v>
          </cell>
          <cell r="D1364" t="str">
            <v>72.07.01.04</v>
          </cell>
          <cell r="E1364" t="str">
            <v>BOMBA HIDR.PROT.C-D</v>
          </cell>
          <cell r="F1364" t="str">
            <v>h</v>
          </cell>
        </row>
        <row r="1365">
          <cell r="B1365" t="str">
            <v>15.1.115</v>
          </cell>
          <cell r="D1365" t="str">
            <v>72.07.02.01</v>
          </cell>
          <cell r="E1365" t="str">
            <v>MAC.P/PROT. AU-1 C-A</v>
          </cell>
          <cell r="F1365" t="str">
            <v>h</v>
          </cell>
        </row>
        <row r="1366">
          <cell r="B1366" t="str">
            <v>15.1.116</v>
          </cell>
          <cell r="D1366" t="str">
            <v>72.07.02.02</v>
          </cell>
          <cell r="E1366" t="str">
            <v>MAC.P/PROT. AU-1 C-B</v>
          </cell>
          <cell r="F1366" t="str">
            <v>h</v>
          </cell>
        </row>
        <row r="1367">
          <cell r="B1367" t="str">
            <v>15.1.117</v>
          </cell>
          <cell r="D1367" t="str">
            <v>72.07.02.03</v>
          </cell>
          <cell r="E1367" t="str">
            <v>MAC.P/PROT. AU-1 C-C</v>
          </cell>
          <cell r="F1367" t="str">
            <v>h</v>
          </cell>
        </row>
        <row r="1368">
          <cell r="B1368" t="str">
            <v>15.1.118</v>
          </cell>
          <cell r="D1368" t="str">
            <v>72.07.02.04</v>
          </cell>
          <cell r="E1368" t="str">
            <v>MAC.P/PROT. AU-1 C-D</v>
          </cell>
          <cell r="F1368" t="str">
            <v>h</v>
          </cell>
        </row>
        <row r="1369">
          <cell r="B1369" t="str">
            <v>15.1.119</v>
          </cell>
          <cell r="D1369" t="str">
            <v>72.07.03.01</v>
          </cell>
          <cell r="E1369" t="str">
            <v>MAC.P/PROT. AU-5 C-A</v>
          </cell>
          <cell r="F1369" t="str">
            <v>h</v>
          </cell>
        </row>
        <row r="1370">
          <cell r="B1370" t="str">
            <v>15.1.120</v>
          </cell>
          <cell r="D1370" t="str">
            <v>72.07.03.02</v>
          </cell>
          <cell r="E1370" t="str">
            <v>MAC.P/PROT. AU-5 C-B</v>
          </cell>
          <cell r="F1370" t="str">
            <v>h</v>
          </cell>
        </row>
        <row r="1371">
          <cell r="B1371" t="str">
            <v>15.1.121</v>
          </cell>
          <cell r="D1371" t="str">
            <v>72.07.03.03</v>
          </cell>
          <cell r="E1371" t="str">
            <v>MAC.P/PROT. AU-5 C-C</v>
          </cell>
          <cell r="F1371" t="str">
            <v>h</v>
          </cell>
        </row>
        <row r="1372">
          <cell r="B1372" t="str">
            <v>15.1.122</v>
          </cell>
          <cell r="D1372" t="str">
            <v>72.07.03.04</v>
          </cell>
          <cell r="E1372" t="str">
            <v>MAC.P/PROT. AU-5 C-D</v>
          </cell>
          <cell r="F1372" t="str">
            <v>h</v>
          </cell>
        </row>
        <row r="1373">
          <cell r="B1373" t="str">
            <v>15.1.123</v>
          </cell>
          <cell r="D1373" t="str">
            <v>72.07.06.01</v>
          </cell>
          <cell r="E1373" t="str">
            <v>MAC.P/PROT.S-6 C-A</v>
          </cell>
          <cell r="F1373" t="str">
            <v>h</v>
          </cell>
        </row>
        <row r="1374">
          <cell r="B1374" t="str">
            <v>15.1.124</v>
          </cell>
          <cell r="D1374" t="str">
            <v>72.07.06.02</v>
          </cell>
          <cell r="E1374" t="str">
            <v>MAC.P/PROT.S-6 C-B</v>
          </cell>
          <cell r="F1374" t="str">
            <v>h</v>
          </cell>
        </row>
        <row r="1375">
          <cell r="B1375" t="str">
            <v>15.1.125</v>
          </cell>
          <cell r="D1375" t="str">
            <v>72.07.06.03</v>
          </cell>
          <cell r="E1375" t="str">
            <v>MAC.P/PROT.S-6 C-C</v>
          </cell>
          <cell r="F1375" t="str">
            <v>h</v>
          </cell>
        </row>
        <row r="1376">
          <cell r="B1376" t="str">
            <v>15.1.126</v>
          </cell>
          <cell r="D1376" t="str">
            <v>72.07.06.04</v>
          </cell>
          <cell r="E1376" t="str">
            <v>MAC.P/PROT.S-6 C-D</v>
          </cell>
          <cell r="F1376" t="str">
            <v>h</v>
          </cell>
        </row>
        <row r="1377">
          <cell r="B1377" t="str">
            <v>15.1.127</v>
          </cell>
          <cell r="D1377" t="str">
            <v>72.07.07.01</v>
          </cell>
          <cell r="E1377" t="str">
            <v>MAC.P/PROT.K-350 C-A</v>
          </cell>
          <cell r="F1377" t="str">
            <v>h</v>
          </cell>
        </row>
        <row r="1378">
          <cell r="B1378" t="str">
            <v>15.1.128</v>
          </cell>
          <cell r="D1378" t="str">
            <v>72.07.07.02</v>
          </cell>
          <cell r="E1378" t="str">
            <v>MAC.P/PROT.K-350 C-B</v>
          </cell>
          <cell r="F1378" t="str">
            <v>h</v>
          </cell>
        </row>
        <row r="1379">
          <cell r="B1379" t="str">
            <v>15.1.129</v>
          </cell>
          <cell r="D1379" t="str">
            <v>72.07.07.03</v>
          </cell>
          <cell r="E1379" t="str">
            <v>MAC.P/PROT.K-350 C-C</v>
          </cell>
          <cell r="F1379" t="str">
            <v>h</v>
          </cell>
        </row>
        <row r="1380">
          <cell r="B1380" t="str">
            <v>15.1.130</v>
          </cell>
          <cell r="D1380" t="str">
            <v>72.07.07.04</v>
          </cell>
          <cell r="E1380" t="str">
            <v>MAC.P/PROT.K-350 C-D</v>
          </cell>
          <cell r="F1380" t="str">
            <v>h</v>
          </cell>
        </row>
        <row r="1381">
          <cell r="B1381" t="str">
            <v>15.1.131</v>
          </cell>
          <cell r="D1381" t="str">
            <v>72.08.01.01</v>
          </cell>
          <cell r="E1381" t="str">
            <v>CHAS.IRRIG.6000L C-A</v>
          </cell>
          <cell r="F1381" t="str">
            <v>h</v>
          </cell>
        </row>
        <row r="1382">
          <cell r="B1382" t="str">
            <v>15.1.132</v>
          </cell>
          <cell r="D1382" t="str">
            <v>72.08.01.02</v>
          </cell>
          <cell r="E1382" t="str">
            <v>CHAS.IRRIG.6000L C-B</v>
          </cell>
          <cell r="F1382" t="str">
            <v>h</v>
          </cell>
        </row>
        <row r="1383">
          <cell r="B1383" t="str">
            <v>15.1.133</v>
          </cell>
          <cell r="D1383" t="str">
            <v>72.08.01.03</v>
          </cell>
          <cell r="E1383" t="str">
            <v>CHAS.IRRIG.6000L C-C</v>
          </cell>
          <cell r="F1383" t="str">
            <v>h</v>
          </cell>
        </row>
        <row r="1384">
          <cell r="B1384" t="str">
            <v>15.1.134</v>
          </cell>
          <cell r="D1384" t="str">
            <v>72.08.01.04</v>
          </cell>
          <cell r="E1384" t="str">
            <v>CHAS.IRRIG.6000L C-D</v>
          </cell>
          <cell r="F1384" t="str">
            <v>h</v>
          </cell>
        </row>
        <row r="1385">
          <cell r="B1385" t="str">
            <v>15.1.135</v>
          </cell>
          <cell r="D1385" t="str">
            <v>72.08.01.05</v>
          </cell>
          <cell r="E1385" t="str">
            <v>CHAS.IRRIG.6000L C-E</v>
          </cell>
          <cell r="F1385" t="str">
            <v>km</v>
          </cell>
        </row>
        <row r="1386">
          <cell r="B1386" t="str">
            <v>15.1.136</v>
          </cell>
          <cell r="D1386" t="str">
            <v>72.08.02.01</v>
          </cell>
          <cell r="E1386" t="str">
            <v>CHAS.IRRIG.9000L C-A</v>
          </cell>
          <cell r="F1386" t="str">
            <v>h</v>
          </cell>
        </row>
        <row r="1387">
          <cell r="B1387" t="str">
            <v>15.1.137</v>
          </cell>
          <cell r="D1387" t="str">
            <v>72.08.02.02</v>
          </cell>
          <cell r="E1387" t="str">
            <v>CHAS.IRRIG.9000L C-B</v>
          </cell>
          <cell r="F1387" t="str">
            <v>h</v>
          </cell>
        </row>
        <row r="1388">
          <cell r="B1388" t="str">
            <v>15.1.138</v>
          </cell>
          <cell r="D1388" t="str">
            <v>72.08.02.03</v>
          </cell>
          <cell r="E1388" t="str">
            <v>CHAS.IRRIG.9000L C-C</v>
          </cell>
          <cell r="F1388" t="str">
            <v>h</v>
          </cell>
        </row>
        <row r="1389">
          <cell r="B1389" t="str">
            <v>15.1.139</v>
          </cell>
          <cell r="D1389" t="str">
            <v>72.08.02.04</v>
          </cell>
          <cell r="E1389" t="str">
            <v>CHAS.IRRIG.9000L C-D</v>
          </cell>
          <cell r="F1389" t="str">
            <v>h</v>
          </cell>
        </row>
        <row r="1390">
          <cell r="B1390" t="str">
            <v>15.1.140</v>
          </cell>
          <cell r="D1390" t="str">
            <v>72.08.02.05</v>
          </cell>
          <cell r="E1390" t="str">
            <v>CHAS.IRRIG.9000L C-E</v>
          </cell>
          <cell r="F1390" t="str">
            <v>km</v>
          </cell>
        </row>
        <row r="1391">
          <cell r="B1391" t="str">
            <v>15.1.141</v>
          </cell>
          <cell r="D1391" t="str">
            <v>72.09.01.01</v>
          </cell>
          <cell r="E1391" t="str">
            <v>CHAS.BASC. 5M3 C-A</v>
          </cell>
          <cell r="F1391" t="str">
            <v>h</v>
          </cell>
        </row>
        <row r="1392">
          <cell r="B1392" t="str">
            <v>15.1.142</v>
          </cell>
          <cell r="D1392" t="str">
            <v>72.09.01.02</v>
          </cell>
          <cell r="E1392" t="str">
            <v>CHAS.BASC. 5M3 C-B</v>
          </cell>
          <cell r="F1392" t="str">
            <v>h</v>
          </cell>
        </row>
        <row r="1393">
          <cell r="B1393" t="str">
            <v>15.1.143</v>
          </cell>
          <cell r="D1393" t="str">
            <v>72.09.01.03</v>
          </cell>
          <cell r="E1393" t="str">
            <v>CHAS.BASC. 5M3 C-C</v>
          </cell>
          <cell r="F1393" t="str">
            <v>h</v>
          </cell>
        </row>
        <row r="1394">
          <cell r="B1394" t="str">
            <v>15.1.144</v>
          </cell>
          <cell r="D1394" t="str">
            <v>72.09.01.04</v>
          </cell>
          <cell r="E1394" t="str">
            <v>CHAS.BASC. 5M3 C-D</v>
          </cell>
          <cell r="F1394" t="str">
            <v>h</v>
          </cell>
        </row>
        <row r="1395">
          <cell r="B1395" t="str">
            <v>15.1.145</v>
          </cell>
          <cell r="D1395" t="str">
            <v>72.09.01.05</v>
          </cell>
          <cell r="E1395" t="str">
            <v>CHAS.BASC. 5M3 C-E</v>
          </cell>
          <cell r="F1395" t="str">
            <v>km</v>
          </cell>
        </row>
        <row r="1396">
          <cell r="B1396" t="str">
            <v>15.1.146</v>
          </cell>
          <cell r="D1396" t="str">
            <v>72.09.02.01</v>
          </cell>
          <cell r="E1396" t="str">
            <v>CHAS.BASC. 8M3 C-A</v>
          </cell>
          <cell r="F1396" t="str">
            <v>h</v>
          </cell>
        </row>
        <row r="1397">
          <cell r="B1397" t="str">
            <v>15.1.147</v>
          </cell>
          <cell r="D1397" t="str">
            <v>72.09.02.02</v>
          </cell>
          <cell r="E1397" t="str">
            <v>CHAS.BASC. 8M3 C-B</v>
          </cell>
          <cell r="F1397" t="str">
            <v>h</v>
          </cell>
        </row>
        <row r="1398">
          <cell r="B1398" t="str">
            <v>15.1.148</v>
          </cell>
          <cell r="D1398" t="str">
            <v>72.09.02.03</v>
          </cell>
          <cell r="E1398" t="str">
            <v>CHAS.BASC. 8M3 C-C</v>
          </cell>
          <cell r="F1398" t="str">
            <v>h</v>
          </cell>
        </row>
        <row r="1399">
          <cell r="B1399" t="str">
            <v>15.1.149</v>
          </cell>
          <cell r="D1399" t="str">
            <v>72.09.02.04</v>
          </cell>
          <cell r="E1399" t="str">
            <v>CHAS.BASC. 8M3 C-D</v>
          </cell>
          <cell r="F1399" t="str">
            <v>h</v>
          </cell>
        </row>
        <row r="1400">
          <cell r="B1400" t="str">
            <v>15.1.150</v>
          </cell>
          <cell r="D1400" t="str">
            <v>72.09.02.05</v>
          </cell>
          <cell r="E1400" t="str">
            <v xml:space="preserve">CHAS.BASC. 8M3 C-E </v>
          </cell>
          <cell r="F1400" t="str">
            <v>km</v>
          </cell>
        </row>
        <row r="1401">
          <cell r="B1401" t="str">
            <v>15.1.151</v>
          </cell>
          <cell r="D1401" t="str">
            <v>72.09.03.01</v>
          </cell>
          <cell r="E1401" t="str">
            <v>CHAS.BASC. 10M3 C-A</v>
          </cell>
          <cell r="F1401" t="str">
            <v>h</v>
          </cell>
        </row>
        <row r="1402">
          <cell r="B1402" t="str">
            <v>15.1.152</v>
          </cell>
          <cell r="D1402" t="str">
            <v>72.09.03.02</v>
          </cell>
          <cell r="E1402" t="str">
            <v>CHAS.BASC. 10M3 C-B</v>
          </cell>
          <cell r="F1402" t="str">
            <v>h</v>
          </cell>
        </row>
        <row r="1403">
          <cell r="B1403" t="str">
            <v>15.1.153</v>
          </cell>
          <cell r="D1403" t="str">
            <v>72.09.03.03</v>
          </cell>
          <cell r="E1403" t="str">
            <v>CHAS.BASC. 10M3 C-C</v>
          </cell>
          <cell r="F1403" t="str">
            <v>h</v>
          </cell>
        </row>
        <row r="1404">
          <cell r="B1404" t="str">
            <v>15.1.154</v>
          </cell>
          <cell r="D1404" t="str">
            <v>72.09.03.04</v>
          </cell>
          <cell r="E1404" t="str">
            <v>CHAS.BASC. 10M3 C-D</v>
          </cell>
          <cell r="F1404" t="str">
            <v>h</v>
          </cell>
        </row>
        <row r="1405">
          <cell r="B1405" t="str">
            <v>15.1.155</v>
          </cell>
          <cell r="D1405" t="str">
            <v>72.09.03.05</v>
          </cell>
          <cell r="E1405" t="str">
            <v>CHAS.BASC. 10M3 C-E</v>
          </cell>
          <cell r="F1405" t="str">
            <v>km</v>
          </cell>
        </row>
        <row r="1406">
          <cell r="B1406" t="str">
            <v>15.1.156</v>
          </cell>
          <cell r="D1406" t="str">
            <v>72.10.01.01</v>
          </cell>
          <cell r="E1406" t="str">
            <v>CHAS.BASC. 18,3M3 C-A</v>
          </cell>
          <cell r="F1406" t="str">
            <v>h</v>
          </cell>
        </row>
        <row r="1407">
          <cell r="B1407" t="str">
            <v>15.1.157</v>
          </cell>
          <cell r="D1407" t="str">
            <v>72.10.01.02</v>
          </cell>
          <cell r="E1407" t="str">
            <v>CHAS.BASC. 18,3M3 C-B</v>
          </cell>
          <cell r="F1407" t="str">
            <v>h</v>
          </cell>
        </row>
        <row r="1408">
          <cell r="B1408" t="str">
            <v>15.1.158</v>
          </cell>
          <cell r="D1408" t="str">
            <v>72.10.01.03</v>
          </cell>
          <cell r="E1408" t="str">
            <v>CHAS.BASC. 18,3M3 C-C</v>
          </cell>
          <cell r="F1408" t="str">
            <v>h</v>
          </cell>
        </row>
        <row r="1409">
          <cell r="B1409" t="str">
            <v>15.1.159</v>
          </cell>
          <cell r="D1409" t="str">
            <v>72.10.01.04</v>
          </cell>
          <cell r="E1409" t="str">
            <v>CHAS.BASC. 18,3M3 C-D</v>
          </cell>
          <cell r="F1409" t="str">
            <v>h</v>
          </cell>
        </row>
        <row r="1410">
          <cell r="B1410" t="str">
            <v>15.1.160</v>
          </cell>
          <cell r="D1410" t="str">
            <v>72.10.01.05</v>
          </cell>
          <cell r="E1410" t="str">
            <v>CHAS.BASC. 18,3M3 C-E</v>
          </cell>
          <cell r="F1410" t="str">
            <v>km</v>
          </cell>
        </row>
        <row r="1411">
          <cell r="B1411" t="str">
            <v>15.1.161</v>
          </cell>
          <cell r="D1411" t="str">
            <v>72.11.01.01</v>
          </cell>
          <cell r="E1411" t="str">
            <v xml:space="preserve">CHAS.BET. 5M3 C-A </v>
          </cell>
          <cell r="F1411" t="str">
            <v>h</v>
          </cell>
        </row>
        <row r="1412">
          <cell r="B1412" t="str">
            <v>15.1.162</v>
          </cell>
          <cell r="D1412" t="str">
            <v>72.11.01.02</v>
          </cell>
          <cell r="E1412" t="str">
            <v>CHAS.BET. 5M3 C-B</v>
          </cell>
          <cell r="F1412" t="str">
            <v>h</v>
          </cell>
        </row>
        <row r="1413">
          <cell r="B1413" t="str">
            <v>15.1.163</v>
          </cell>
          <cell r="D1413" t="str">
            <v>72.11.01.03</v>
          </cell>
          <cell r="E1413" t="str">
            <v>CHAS.BET. 5M3 C-C</v>
          </cell>
          <cell r="F1413" t="str">
            <v>h</v>
          </cell>
        </row>
        <row r="1414">
          <cell r="B1414" t="str">
            <v>15.1.164</v>
          </cell>
          <cell r="D1414" t="str">
            <v>72.11.01.04</v>
          </cell>
          <cell r="E1414" t="str">
            <v>CHAS.BET. 5M3 C-D</v>
          </cell>
          <cell r="F1414" t="str">
            <v>h</v>
          </cell>
        </row>
        <row r="1415">
          <cell r="B1415" t="str">
            <v>15.1.165</v>
          </cell>
          <cell r="D1415" t="str">
            <v>72.11.01.05</v>
          </cell>
          <cell r="E1415" t="str">
            <v>CHAS.BET. 5M3 C-E</v>
          </cell>
          <cell r="F1415" t="str">
            <v>km</v>
          </cell>
        </row>
        <row r="1416">
          <cell r="B1416" t="str">
            <v>15.1.166</v>
          </cell>
          <cell r="D1416" t="str">
            <v>72.11.02.01</v>
          </cell>
          <cell r="E1416" t="str">
            <v>CHAS.BET. 7M3 C-A</v>
          </cell>
          <cell r="F1416" t="str">
            <v>h</v>
          </cell>
        </row>
        <row r="1417">
          <cell r="B1417" t="str">
            <v>15.1.167</v>
          </cell>
          <cell r="D1417" t="str">
            <v>72.11.02.02</v>
          </cell>
          <cell r="E1417" t="str">
            <v>CHAS.BET. 7M3 C-B</v>
          </cell>
          <cell r="F1417" t="str">
            <v>h</v>
          </cell>
        </row>
        <row r="1418">
          <cell r="B1418" t="str">
            <v>15.1.168</v>
          </cell>
          <cell r="D1418" t="str">
            <v>72.11.02.03</v>
          </cell>
          <cell r="E1418" t="str">
            <v>CHAS.BET. 7M3 C-C</v>
          </cell>
          <cell r="F1418" t="str">
            <v>h</v>
          </cell>
        </row>
        <row r="1419">
          <cell r="B1419" t="str">
            <v>15.1.169</v>
          </cell>
          <cell r="D1419" t="str">
            <v>72.11.02.04</v>
          </cell>
          <cell r="E1419" t="str">
            <v>CHAS.BET. 7M3 C-D</v>
          </cell>
          <cell r="F1419" t="str">
            <v>h</v>
          </cell>
        </row>
        <row r="1420">
          <cell r="B1420" t="str">
            <v>15.1.170</v>
          </cell>
          <cell r="D1420" t="str">
            <v>72.11.02.05</v>
          </cell>
          <cell r="E1420" t="str">
            <v>CHAS.BET. 7M3 C-E</v>
          </cell>
          <cell r="F1420" t="str">
            <v>km</v>
          </cell>
        </row>
        <row r="1421">
          <cell r="B1421" t="str">
            <v>15.1.171</v>
          </cell>
          <cell r="D1421" t="str">
            <v>72.11.03.01</v>
          </cell>
          <cell r="E1421" t="str">
            <v>CHAS.BOMB.C.22T C-A</v>
          </cell>
          <cell r="F1421" t="str">
            <v>h</v>
          </cell>
        </row>
        <row r="1422">
          <cell r="B1422" t="str">
            <v>15.1.172</v>
          </cell>
          <cell r="D1422" t="str">
            <v>72.11.03.02</v>
          </cell>
          <cell r="E1422" t="str">
            <v>CHAS.BOMB.C.22T C-B</v>
          </cell>
          <cell r="F1422" t="str">
            <v>h</v>
          </cell>
        </row>
        <row r="1423">
          <cell r="B1423" t="str">
            <v>15.1.173</v>
          </cell>
          <cell r="D1423" t="str">
            <v>72.11.03.03</v>
          </cell>
          <cell r="E1423" t="str">
            <v>CHAS.BOMB.C.22T C-C</v>
          </cell>
          <cell r="F1423" t="str">
            <v>h</v>
          </cell>
        </row>
        <row r="1424">
          <cell r="B1424" t="str">
            <v>15.1.174</v>
          </cell>
          <cell r="D1424" t="str">
            <v>72.11.03.04</v>
          </cell>
          <cell r="E1424" t="str">
            <v>CHAS.BOMB.C.22T C-D</v>
          </cell>
          <cell r="F1424" t="str">
            <v>h</v>
          </cell>
        </row>
        <row r="1425">
          <cell r="B1425" t="str">
            <v>15.1.175</v>
          </cell>
          <cell r="D1425" t="str">
            <v>72.11.03.05</v>
          </cell>
          <cell r="E1425" t="str">
            <v>CHAS.BOMB.C.22T C-E</v>
          </cell>
          <cell r="F1425" t="str">
            <v>km</v>
          </cell>
        </row>
        <row r="1426">
          <cell r="B1426" t="str">
            <v>15.1.176</v>
          </cell>
          <cell r="D1426" t="str">
            <v>72.12.01.01</v>
          </cell>
          <cell r="E1426" t="str">
            <v>CHAS.C.M.4,5T C-A</v>
          </cell>
          <cell r="F1426" t="str">
            <v>h</v>
          </cell>
        </row>
        <row r="1427">
          <cell r="B1427" t="str">
            <v>15.1.177</v>
          </cell>
          <cell r="D1427" t="str">
            <v>72.12.01.02</v>
          </cell>
          <cell r="E1427" t="str">
            <v>CHAS.C.M.4,5T C-B</v>
          </cell>
          <cell r="F1427" t="str">
            <v>h</v>
          </cell>
        </row>
        <row r="1428">
          <cell r="B1428" t="str">
            <v>15.1.178</v>
          </cell>
          <cell r="D1428" t="str">
            <v>72.12.01.03</v>
          </cell>
          <cell r="E1428" t="str">
            <v>CHAS.C.M.4,5T C-C</v>
          </cell>
          <cell r="F1428" t="str">
            <v>h</v>
          </cell>
        </row>
        <row r="1429">
          <cell r="B1429" t="str">
            <v>15.1.179</v>
          </cell>
          <cell r="D1429" t="str">
            <v>72.12.01.04</v>
          </cell>
          <cell r="E1429" t="str">
            <v>CHAS.C.M.4,5T C-D</v>
          </cell>
          <cell r="F1429" t="str">
            <v>h</v>
          </cell>
        </row>
        <row r="1430">
          <cell r="B1430" t="str">
            <v>15.1.180</v>
          </cell>
          <cell r="D1430" t="str">
            <v>72.12.01.05</v>
          </cell>
          <cell r="E1430" t="str">
            <v>CHAS.C.M.4,5T C-E</v>
          </cell>
          <cell r="F1430" t="str">
            <v>km</v>
          </cell>
        </row>
        <row r="1431">
          <cell r="B1431" t="str">
            <v>15.1.181</v>
          </cell>
          <cell r="D1431" t="str">
            <v>72.12.02.01</v>
          </cell>
          <cell r="E1431" t="str">
            <v xml:space="preserve">CHAS.C.M.8,0T C-A </v>
          </cell>
          <cell r="F1431" t="str">
            <v>h</v>
          </cell>
        </row>
        <row r="1432">
          <cell r="B1432" t="str">
            <v>15.1.182</v>
          </cell>
          <cell r="D1432" t="str">
            <v>72.12.02.02</v>
          </cell>
          <cell r="E1432" t="str">
            <v>CHAS.C.M.8,0T C-B</v>
          </cell>
          <cell r="F1432" t="str">
            <v>h</v>
          </cell>
        </row>
        <row r="1433">
          <cell r="B1433" t="str">
            <v>15.1.183</v>
          </cell>
          <cell r="D1433" t="str">
            <v>72.12.02.03</v>
          </cell>
          <cell r="E1433" t="str">
            <v>CHAS.C.M.8,0T C-C</v>
          </cell>
          <cell r="F1433" t="str">
            <v>h</v>
          </cell>
        </row>
        <row r="1434">
          <cell r="B1434" t="str">
            <v>15.1.184</v>
          </cell>
          <cell r="D1434" t="str">
            <v>72.12.02.04</v>
          </cell>
          <cell r="E1434" t="str">
            <v xml:space="preserve">CHAS.C.M.8,0T C-D </v>
          </cell>
          <cell r="F1434" t="str">
            <v>h</v>
          </cell>
        </row>
        <row r="1435">
          <cell r="B1435" t="str">
            <v>15.1.185</v>
          </cell>
          <cell r="D1435" t="str">
            <v>72.12.02.05</v>
          </cell>
          <cell r="E1435" t="str">
            <v>CHAS.C.M.8,0T C-E</v>
          </cell>
          <cell r="F1435" t="str">
            <v>km</v>
          </cell>
        </row>
        <row r="1436">
          <cell r="B1436" t="str">
            <v>15.1.186</v>
          </cell>
          <cell r="D1436" t="str">
            <v>72.12.03.01</v>
          </cell>
          <cell r="E1436" t="str">
            <v>CHAS.C.M.10,5T C-A</v>
          </cell>
          <cell r="F1436" t="str">
            <v>h</v>
          </cell>
        </row>
        <row r="1437">
          <cell r="B1437" t="str">
            <v>15.1.187</v>
          </cell>
          <cell r="D1437" t="str">
            <v>72.12.03.02</v>
          </cell>
          <cell r="E1437" t="str">
            <v>CHAS.C.M.10,5T C-B</v>
          </cell>
          <cell r="F1437" t="str">
            <v>h</v>
          </cell>
        </row>
        <row r="1438">
          <cell r="B1438" t="str">
            <v>15.1.188</v>
          </cell>
          <cell r="D1438" t="str">
            <v>72.12.03.03</v>
          </cell>
          <cell r="E1438" t="str">
            <v>CHAS.C.M.10,5T C-C</v>
          </cell>
          <cell r="F1438" t="str">
            <v>h</v>
          </cell>
        </row>
        <row r="1439">
          <cell r="B1439" t="str">
            <v>15.1.189</v>
          </cell>
          <cell r="D1439" t="str">
            <v>72.12.03.04</v>
          </cell>
          <cell r="E1439" t="str">
            <v xml:space="preserve">CHAS.C.M.10,5T C-D </v>
          </cell>
          <cell r="F1439" t="str">
            <v>h</v>
          </cell>
        </row>
        <row r="1440">
          <cell r="B1440" t="str">
            <v>15.1.190</v>
          </cell>
          <cell r="D1440" t="str">
            <v>72.12.03.05</v>
          </cell>
          <cell r="E1440" t="str">
            <v>CHAS.C.M.10,5T C-E</v>
          </cell>
          <cell r="F1440" t="str">
            <v>km</v>
          </cell>
        </row>
        <row r="1441">
          <cell r="B1441" t="str">
            <v>15.1.191</v>
          </cell>
          <cell r="D1441" t="str">
            <v>72.12.04.01</v>
          </cell>
          <cell r="E1441" t="str">
            <v>CHAS.LUBR.3000L C-A</v>
          </cell>
          <cell r="F1441" t="str">
            <v>h</v>
          </cell>
        </row>
        <row r="1442">
          <cell r="B1442" t="str">
            <v>15.1.192</v>
          </cell>
          <cell r="D1442" t="str">
            <v>72.12.04.02</v>
          </cell>
          <cell r="E1442" t="str">
            <v>CHAS.LUBR.3000L C-B</v>
          </cell>
          <cell r="F1442" t="str">
            <v>h</v>
          </cell>
        </row>
        <row r="1443">
          <cell r="B1443" t="str">
            <v>15.1.193</v>
          </cell>
          <cell r="D1443" t="str">
            <v>72.12.04.03</v>
          </cell>
          <cell r="E1443" t="str">
            <v>CHAS.LUBR.3000L C-C</v>
          </cell>
          <cell r="F1443" t="str">
            <v>h</v>
          </cell>
        </row>
        <row r="1444">
          <cell r="B1444" t="str">
            <v>15.1.194</v>
          </cell>
          <cell r="D1444" t="str">
            <v>72.12.04.04</v>
          </cell>
          <cell r="E1444" t="str">
            <v>CHAS.LUBR.3000L C-D</v>
          </cell>
          <cell r="F1444" t="str">
            <v>h</v>
          </cell>
        </row>
        <row r="1445">
          <cell r="B1445" t="str">
            <v>15.1.195</v>
          </cell>
          <cell r="D1445" t="str">
            <v>72.12.04.05</v>
          </cell>
          <cell r="E1445" t="str">
            <v>CHAS.LUBR.3000L C-E</v>
          </cell>
          <cell r="F1445" t="str">
            <v>km</v>
          </cell>
        </row>
        <row r="1446">
          <cell r="B1446" t="str">
            <v>15.1.196</v>
          </cell>
          <cell r="D1446" t="str">
            <v>72.12.05.01</v>
          </cell>
          <cell r="E1446" t="str">
            <v>CHAS.LUBR.7000L C-A</v>
          </cell>
          <cell r="F1446" t="str">
            <v>h</v>
          </cell>
        </row>
        <row r="1447">
          <cell r="B1447" t="str">
            <v>15.1.197</v>
          </cell>
          <cell r="D1447" t="str">
            <v>72.12.05.02</v>
          </cell>
          <cell r="E1447" t="str">
            <v>CHAS.LUBR.7000L C-B</v>
          </cell>
          <cell r="F1447" t="str">
            <v>h</v>
          </cell>
        </row>
        <row r="1448">
          <cell r="B1448" t="str">
            <v>15.1.198</v>
          </cell>
          <cell r="D1448" t="str">
            <v>72.12.05.03</v>
          </cell>
          <cell r="E1448" t="str">
            <v>CHAS.LUBR.7000L C-C</v>
          </cell>
          <cell r="F1448" t="str">
            <v>h</v>
          </cell>
        </row>
        <row r="1449">
          <cell r="B1449" t="str">
            <v>15.1.199</v>
          </cell>
          <cell r="D1449" t="str">
            <v>72.12.05.04</v>
          </cell>
          <cell r="E1449" t="str">
            <v>CHAS.LUBR.7000L C-D</v>
          </cell>
          <cell r="F1449" t="str">
            <v>h</v>
          </cell>
        </row>
        <row r="1450">
          <cell r="B1450" t="str">
            <v>15.1.200</v>
          </cell>
          <cell r="D1450" t="str">
            <v>72.12.05.05</v>
          </cell>
          <cell r="E1450" t="str">
            <v>CHAS.LUBR.7000L C-E</v>
          </cell>
          <cell r="F1450" t="str">
            <v>km</v>
          </cell>
        </row>
        <row r="1451">
          <cell r="B1451" t="str">
            <v>15.1.201</v>
          </cell>
          <cell r="D1451" t="str">
            <v>72.12.06.01</v>
          </cell>
          <cell r="E1451" t="str">
            <v>CHAS.ABASTECEDOR C-A</v>
          </cell>
          <cell r="F1451" t="str">
            <v>h</v>
          </cell>
        </row>
        <row r="1452">
          <cell r="B1452" t="str">
            <v>15.1.202</v>
          </cell>
          <cell r="D1452" t="str">
            <v>72.12.06.02</v>
          </cell>
          <cell r="E1452" t="str">
            <v>CHAS.ABASTECEDOR C-B</v>
          </cell>
          <cell r="F1452" t="str">
            <v>h</v>
          </cell>
        </row>
        <row r="1453">
          <cell r="B1453" t="str">
            <v>15.1.203</v>
          </cell>
          <cell r="D1453" t="str">
            <v>72.12.06.03</v>
          </cell>
          <cell r="E1453" t="str">
            <v>CHAS.ABASTECEDOR C-C</v>
          </cell>
          <cell r="F1453" t="str">
            <v>h</v>
          </cell>
        </row>
        <row r="1454">
          <cell r="B1454" t="str">
            <v>15.1.204</v>
          </cell>
          <cell r="D1454" t="str">
            <v>72.12.06.04</v>
          </cell>
          <cell r="E1454" t="str">
            <v>CHAS.ABASTECEDOR C-D</v>
          </cell>
          <cell r="F1454" t="str">
            <v>h</v>
          </cell>
        </row>
        <row r="1455">
          <cell r="B1455" t="str">
            <v>15.1.205</v>
          </cell>
          <cell r="D1455" t="str">
            <v>72.12.06.05</v>
          </cell>
          <cell r="E1455" t="str">
            <v>CHAS.ABASTECEDOR C-E</v>
          </cell>
          <cell r="F1455" t="str">
            <v>km</v>
          </cell>
        </row>
        <row r="1456">
          <cell r="B1456" t="str">
            <v>15.1.206</v>
          </cell>
          <cell r="D1456" t="str">
            <v>72.12.07.01</v>
          </cell>
          <cell r="E1456" t="str">
            <v>CHAS.BOIAD.R. 8T C-A</v>
          </cell>
          <cell r="F1456" t="str">
            <v>h</v>
          </cell>
        </row>
        <row r="1457">
          <cell r="B1457" t="str">
            <v>15.1.207</v>
          </cell>
          <cell r="D1457" t="str">
            <v>72.12.07.02</v>
          </cell>
          <cell r="E1457" t="str">
            <v>CHAS.BOIAD.R. 8T C-B</v>
          </cell>
          <cell r="F1457" t="str">
            <v>h</v>
          </cell>
        </row>
        <row r="1458">
          <cell r="B1458" t="str">
            <v>15.1.208</v>
          </cell>
          <cell r="D1458" t="str">
            <v>72.12.07.03</v>
          </cell>
          <cell r="E1458" t="str">
            <v>CHAS.BOIAD.R. 8T C-C</v>
          </cell>
          <cell r="F1458" t="str">
            <v>h</v>
          </cell>
        </row>
        <row r="1459">
          <cell r="B1459" t="str">
            <v>15.1.209</v>
          </cell>
          <cell r="D1459" t="str">
            <v>72.12.07.04</v>
          </cell>
          <cell r="E1459" t="str">
            <v>CHAS.BOIAD.R. 8T C-D</v>
          </cell>
          <cell r="F1459" t="str">
            <v>h</v>
          </cell>
        </row>
        <row r="1460">
          <cell r="B1460" t="str">
            <v>15.1.210</v>
          </cell>
          <cell r="D1460" t="str">
            <v>72.12.08.04</v>
          </cell>
          <cell r="E1460" t="str">
            <v>CAMIN. ELEETRIF. C/CEST</v>
          </cell>
          <cell r="F1460" t="str">
            <v>h</v>
          </cell>
        </row>
        <row r="1461">
          <cell r="B1461" t="str">
            <v>15.1.211</v>
          </cell>
          <cell r="D1461" t="str">
            <v>72.13.01.01</v>
          </cell>
          <cell r="E1461" t="str">
            <v>CHAS.HIDROS.5600 C-A</v>
          </cell>
          <cell r="F1461" t="str">
            <v>h</v>
          </cell>
        </row>
        <row r="1462">
          <cell r="B1462" t="str">
            <v>15.1.212</v>
          </cell>
          <cell r="D1462" t="str">
            <v>72.13.01.02</v>
          </cell>
          <cell r="E1462" t="str">
            <v>CHAS.HIDROS.5600 C-B</v>
          </cell>
          <cell r="F1462" t="str">
            <v>h</v>
          </cell>
        </row>
        <row r="1463">
          <cell r="B1463" t="str">
            <v>15.1.213</v>
          </cell>
          <cell r="D1463" t="str">
            <v>72.13.01.03</v>
          </cell>
          <cell r="E1463" t="str">
            <v>CHAS.HIDROS.5600 C-C</v>
          </cell>
          <cell r="F1463" t="str">
            <v>h</v>
          </cell>
        </row>
        <row r="1464">
          <cell r="B1464" t="str">
            <v>15.1.214</v>
          </cell>
          <cell r="D1464" t="str">
            <v>72.13.01.04</v>
          </cell>
          <cell r="E1464" t="str">
            <v>CHAS.HIDROS.5600 C-D</v>
          </cell>
          <cell r="F1464" t="str">
            <v>h</v>
          </cell>
        </row>
        <row r="1465">
          <cell r="B1465" t="str">
            <v>15.1.215</v>
          </cell>
          <cell r="D1465" t="str">
            <v>72.13.01.05</v>
          </cell>
          <cell r="E1465" t="str">
            <v>CHAS.HIDROS.5600 C-E</v>
          </cell>
          <cell r="F1465" t="str">
            <v>km</v>
          </cell>
        </row>
        <row r="1466">
          <cell r="B1466" t="str">
            <v>15.1.216</v>
          </cell>
          <cell r="D1466" t="str">
            <v>72.14.01.01</v>
          </cell>
          <cell r="E1466" t="str">
            <v>CHAS.ESPARG.6000 C-A</v>
          </cell>
          <cell r="F1466" t="str">
            <v>h</v>
          </cell>
        </row>
        <row r="1467">
          <cell r="B1467" t="str">
            <v>15.1.217</v>
          </cell>
          <cell r="D1467" t="str">
            <v>72.14.01.02</v>
          </cell>
          <cell r="E1467" t="str">
            <v>CHAS.ESPARG.6000 C-B</v>
          </cell>
          <cell r="F1467" t="str">
            <v>h</v>
          </cell>
        </row>
        <row r="1468">
          <cell r="B1468" t="str">
            <v>15.1.218</v>
          </cell>
          <cell r="D1468" t="str">
            <v>72.14.01.03</v>
          </cell>
          <cell r="E1468" t="str">
            <v>CHAS.ESPARG.6000 C-C</v>
          </cell>
          <cell r="F1468" t="str">
            <v>h</v>
          </cell>
        </row>
        <row r="1469">
          <cell r="B1469" t="str">
            <v>15.1.219</v>
          </cell>
          <cell r="D1469" t="str">
            <v>72.14.01.04</v>
          </cell>
          <cell r="E1469" t="str">
            <v>CHAS.ESPARG.6000 C-D</v>
          </cell>
          <cell r="F1469" t="str">
            <v>h</v>
          </cell>
        </row>
        <row r="1470">
          <cell r="B1470" t="str">
            <v>15.1.220</v>
          </cell>
          <cell r="D1470" t="str">
            <v>72.14.01.05</v>
          </cell>
          <cell r="E1470" t="str">
            <v>CHAS.ESPARG.6000 C-E</v>
          </cell>
          <cell r="F1470" t="str">
            <v>km</v>
          </cell>
        </row>
        <row r="1471">
          <cell r="B1471" t="str">
            <v>15.1.221</v>
          </cell>
          <cell r="D1471" t="str">
            <v>72.15.01.01</v>
          </cell>
          <cell r="E1471" t="str">
            <v>CHAS.GUIN. 3,75T C-A</v>
          </cell>
          <cell r="F1471" t="str">
            <v>h</v>
          </cell>
        </row>
        <row r="1472">
          <cell r="B1472" t="str">
            <v>15.1.222</v>
          </cell>
          <cell r="D1472" t="str">
            <v>72.15.01.02</v>
          </cell>
          <cell r="E1472" t="str">
            <v>CHAS.GUIN. 3,75T C-B</v>
          </cell>
          <cell r="F1472" t="str">
            <v>h</v>
          </cell>
        </row>
        <row r="1473">
          <cell r="B1473" t="str">
            <v>15.1.223</v>
          </cell>
          <cell r="D1473" t="str">
            <v>72.15.01.03</v>
          </cell>
          <cell r="E1473" t="str">
            <v>CHAS.GUIN. 3,75T C-C</v>
          </cell>
          <cell r="F1473" t="str">
            <v>h</v>
          </cell>
        </row>
        <row r="1474">
          <cell r="B1474" t="str">
            <v>15.1.224</v>
          </cell>
          <cell r="D1474" t="str">
            <v>72.15.01.04</v>
          </cell>
          <cell r="E1474" t="str">
            <v>CHAS.GUIN. 3,75T C-D</v>
          </cell>
          <cell r="F1474" t="str">
            <v>h</v>
          </cell>
        </row>
        <row r="1475">
          <cell r="B1475" t="str">
            <v>15.1.225</v>
          </cell>
          <cell r="D1475" t="str">
            <v>72.15.01.05</v>
          </cell>
          <cell r="E1475" t="str">
            <v>CHAS.GUIN. 3,75T C-E</v>
          </cell>
          <cell r="F1475" t="str">
            <v>km</v>
          </cell>
        </row>
        <row r="1476">
          <cell r="B1476" t="str">
            <v>15.1.226</v>
          </cell>
          <cell r="D1476" t="str">
            <v>72.15.02.01</v>
          </cell>
          <cell r="E1476" t="str">
            <v>CHAS.GUINCHO 4,10T C-A</v>
          </cell>
          <cell r="F1476" t="str">
            <v>h</v>
          </cell>
        </row>
        <row r="1477">
          <cell r="B1477" t="str">
            <v>15.1.227</v>
          </cell>
          <cell r="D1477" t="str">
            <v>72.15.02.02</v>
          </cell>
          <cell r="E1477" t="str">
            <v>CHAS.GUINCHO 4,10T C-B</v>
          </cell>
          <cell r="F1477" t="str">
            <v>h</v>
          </cell>
        </row>
        <row r="1478">
          <cell r="B1478" t="str">
            <v>15.1.228</v>
          </cell>
          <cell r="D1478" t="str">
            <v>72.15.02.03</v>
          </cell>
          <cell r="E1478" t="str">
            <v>CHAS.GUINCHO 4,10T C-C</v>
          </cell>
          <cell r="F1478" t="str">
            <v>h</v>
          </cell>
        </row>
        <row r="1479">
          <cell r="B1479" t="str">
            <v>15.1.229</v>
          </cell>
          <cell r="D1479" t="str">
            <v>72.15.02.04</v>
          </cell>
          <cell r="E1479" t="str">
            <v>CHAS.GUINCHO 4,10T C-D</v>
          </cell>
          <cell r="F1479" t="str">
            <v>h</v>
          </cell>
        </row>
        <row r="1480">
          <cell r="B1480" t="str">
            <v>15.1.230</v>
          </cell>
          <cell r="D1480" t="str">
            <v>72.15.02.05</v>
          </cell>
          <cell r="E1480" t="str">
            <v>CHAS.GUINCHO 4,10T C-E</v>
          </cell>
          <cell r="F1480" t="str">
            <v>km</v>
          </cell>
        </row>
        <row r="1481">
          <cell r="B1481" t="str">
            <v>15.1.231</v>
          </cell>
          <cell r="D1481" t="str">
            <v>72.16.01.01</v>
          </cell>
          <cell r="E1481" t="str">
            <v>CHAS.US.L.A.10,5 C-A</v>
          </cell>
          <cell r="F1481" t="str">
            <v>h</v>
          </cell>
        </row>
        <row r="1482">
          <cell r="B1482" t="str">
            <v>15.1.232</v>
          </cell>
          <cell r="D1482" t="str">
            <v>72.16.01.02</v>
          </cell>
          <cell r="E1482" t="str">
            <v>CHAS.US.L.A.10,5 C-B</v>
          </cell>
          <cell r="F1482" t="str">
            <v>h</v>
          </cell>
        </row>
        <row r="1483">
          <cell r="B1483" t="str">
            <v>15.1.233</v>
          </cell>
          <cell r="D1483" t="str">
            <v>72.16.01.03</v>
          </cell>
          <cell r="E1483" t="str">
            <v>CHAS.US.L.A.10,5 C-C</v>
          </cell>
          <cell r="F1483" t="str">
            <v>h</v>
          </cell>
        </row>
        <row r="1484">
          <cell r="B1484" t="str">
            <v>15.1.234</v>
          </cell>
          <cell r="D1484" t="str">
            <v>72.16.01.04</v>
          </cell>
          <cell r="E1484" t="str">
            <v>CHAS.US.L.A.10,5 C-D</v>
          </cell>
          <cell r="F1484" t="str">
            <v>h</v>
          </cell>
        </row>
        <row r="1485">
          <cell r="B1485" t="str">
            <v>15.1.235</v>
          </cell>
          <cell r="D1485" t="str">
            <v>72.16.01.05</v>
          </cell>
          <cell r="E1485" t="str">
            <v>CHAS.US.L.A.10,5 C-E</v>
          </cell>
          <cell r="F1485" t="str">
            <v>km</v>
          </cell>
        </row>
        <row r="1486">
          <cell r="B1486" t="str">
            <v>15.1.236</v>
          </cell>
          <cell r="D1486" t="str">
            <v>72.16.02.01</v>
          </cell>
          <cell r="E1486" t="str">
            <v>CHAS.US.M.P.9M3 C-A</v>
          </cell>
          <cell r="F1486" t="str">
            <v>h</v>
          </cell>
        </row>
        <row r="1487">
          <cell r="B1487" t="str">
            <v>15.1.237</v>
          </cell>
          <cell r="D1487" t="str">
            <v>72.16.02.02</v>
          </cell>
          <cell r="E1487" t="str">
            <v>CHAS.US.M.P.9M3 C-B</v>
          </cell>
          <cell r="F1487" t="str">
            <v>h</v>
          </cell>
        </row>
        <row r="1488">
          <cell r="B1488" t="str">
            <v>15.1.238</v>
          </cell>
          <cell r="D1488" t="str">
            <v>72.16.02.03</v>
          </cell>
          <cell r="E1488" t="str">
            <v>CHAS.US.M.P.9M3 C-C</v>
          </cell>
          <cell r="F1488" t="str">
            <v>h</v>
          </cell>
        </row>
        <row r="1489">
          <cell r="B1489" t="str">
            <v>15.1.239</v>
          </cell>
          <cell r="D1489" t="str">
            <v>72.16.02.04</v>
          </cell>
          <cell r="E1489" t="str">
            <v>CHAS.US.M.P.9M3 C-D</v>
          </cell>
          <cell r="F1489" t="str">
            <v>h</v>
          </cell>
        </row>
        <row r="1490">
          <cell r="B1490" t="str">
            <v>15.1.240</v>
          </cell>
          <cell r="D1490" t="str">
            <v>72.17.01.01</v>
          </cell>
          <cell r="E1490" t="str">
            <v>CHAS.PANT.9M C-A</v>
          </cell>
          <cell r="F1490" t="str">
            <v>h</v>
          </cell>
        </row>
        <row r="1491">
          <cell r="B1491" t="str">
            <v>15.1.241</v>
          </cell>
          <cell r="D1491" t="str">
            <v>72.17.01.02</v>
          </cell>
          <cell r="E1491" t="str">
            <v>CHAS.PANT.9M C-B</v>
          </cell>
          <cell r="F1491" t="str">
            <v>h</v>
          </cell>
        </row>
        <row r="1492">
          <cell r="B1492" t="str">
            <v>15.1.242</v>
          </cell>
          <cell r="D1492" t="str">
            <v>72.17.01.03</v>
          </cell>
          <cell r="E1492" t="str">
            <v>CHAS.PANT.9M C-C</v>
          </cell>
          <cell r="F1492" t="str">
            <v>h</v>
          </cell>
        </row>
        <row r="1493">
          <cell r="B1493" t="str">
            <v>15.1.243</v>
          </cell>
          <cell r="D1493" t="str">
            <v>72.17.01.04</v>
          </cell>
          <cell r="E1493" t="str">
            <v>CHAS.PANT.9M C-D</v>
          </cell>
          <cell r="F1493" t="str">
            <v>h</v>
          </cell>
        </row>
        <row r="1494">
          <cell r="B1494" t="str">
            <v>15.1.244</v>
          </cell>
          <cell r="D1494" t="str">
            <v>72.18.01.01</v>
          </cell>
          <cell r="E1494" t="str">
            <v>CAV.M.CARR.30000 C-A</v>
          </cell>
          <cell r="F1494" t="str">
            <v>h</v>
          </cell>
        </row>
        <row r="1495">
          <cell r="B1495" t="str">
            <v>15.1.245</v>
          </cell>
          <cell r="D1495" t="str">
            <v>72.18.01.02</v>
          </cell>
          <cell r="E1495" t="str">
            <v>CAV.M.CARR.30000 C-B</v>
          </cell>
          <cell r="F1495" t="str">
            <v>h</v>
          </cell>
        </row>
        <row r="1496">
          <cell r="B1496" t="str">
            <v>15.1.246</v>
          </cell>
          <cell r="D1496" t="str">
            <v>72.18.01.03</v>
          </cell>
          <cell r="E1496" t="str">
            <v>CAV.M.CARR.30000 C-C</v>
          </cell>
          <cell r="F1496" t="str">
            <v>h</v>
          </cell>
        </row>
        <row r="1497">
          <cell r="B1497" t="str">
            <v>15.1.247</v>
          </cell>
          <cell r="D1497" t="str">
            <v>72.18.01.04</v>
          </cell>
          <cell r="E1497" t="str">
            <v>CAV.M.CARR.30000 C-D</v>
          </cell>
          <cell r="F1497" t="str">
            <v>h</v>
          </cell>
        </row>
        <row r="1498">
          <cell r="B1498" t="str">
            <v>15.1.248</v>
          </cell>
          <cell r="D1498" t="str">
            <v>72.18.01.05</v>
          </cell>
          <cell r="E1498" t="str">
            <v>CAV.M.CARR.30000 C-E</v>
          </cell>
          <cell r="F1498" t="str">
            <v>km</v>
          </cell>
        </row>
        <row r="1499">
          <cell r="B1499" t="str">
            <v>15.1.249</v>
          </cell>
          <cell r="D1499" t="str">
            <v>72.18.02.01</v>
          </cell>
          <cell r="E1499" t="str">
            <v>CAV.M.PRAN.30000 C-A</v>
          </cell>
          <cell r="F1499" t="str">
            <v>h</v>
          </cell>
        </row>
        <row r="1500">
          <cell r="B1500" t="str">
            <v>15.1.250</v>
          </cell>
          <cell r="D1500" t="str">
            <v>72.18.02.02</v>
          </cell>
          <cell r="E1500" t="str">
            <v>CAV.M.PRAN.30000 C-B</v>
          </cell>
          <cell r="F1500" t="str">
            <v>h</v>
          </cell>
        </row>
        <row r="1501">
          <cell r="B1501" t="str">
            <v>15.1.251</v>
          </cell>
          <cell r="D1501" t="str">
            <v>72.18.02.03</v>
          </cell>
          <cell r="E1501" t="str">
            <v>CAV.M.PRAN.30000 C-C</v>
          </cell>
          <cell r="F1501" t="str">
            <v>h</v>
          </cell>
        </row>
        <row r="1502">
          <cell r="B1502" t="str">
            <v>15.1.252</v>
          </cell>
          <cell r="D1502" t="str">
            <v>72.18.02.04</v>
          </cell>
          <cell r="E1502" t="str">
            <v>CAV.M.PRAN.30000 C-D</v>
          </cell>
          <cell r="F1502" t="str">
            <v>h</v>
          </cell>
        </row>
        <row r="1503">
          <cell r="B1503" t="str">
            <v>15.1.253</v>
          </cell>
          <cell r="D1503" t="str">
            <v>72.18.02.05</v>
          </cell>
          <cell r="E1503" t="str">
            <v>CAV.M.PRAN.30000 C-E</v>
          </cell>
          <cell r="F1503" t="str">
            <v>km</v>
          </cell>
        </row>
        <row r="1504">
          <cell r="B1504" t="str">
            <v>15.1.254</v>
          </cell>
          <cell r="D1504" t="str">
            <v>72.19.01.01</v>
          </cell>
          <cell r="E1504" t="str">
            <v>CAMPANULA C-A</v>
          </cell>
          <cell r="F1504" t="str">
            <v>h</v>
          </cell>
        </row>
        <row r="1505">
          <cell r="B1505" t="str">
            <v>15.1.255</v>
          </cell>
          <cell r="D1505" t="str">
            <v>72.19.01.02</v>
          </cell>
          <cell r="E1505" t="str">
            <v>CAMPANULA C-B</v>
          </cell>
          <cell r="F1505" t="str">
            <v>h</v>
          </cell>
        </row>
        <row r="1506">
          <cell r="B1506" t="str">
            <v>15.1.256</v>
          </cell>
          <cell r="D1506" t="str">
            <v>72.19.01.03</v>
          </cell>
          <cell r="E1506" t="str">
            <v>CAMPANULA C-C</v>
          </cell>
          <cell r="F1506" t="str">
            <v>h</v>
          </cell>
        </row>
        <row r="1507">
          <cell r="B1507" t="str">
            <v>15.1.257</v>
          </cell>
          <cell r="D1507" t="str">
            <v>72.19.01.04</v>
          </cell>
          <cell r="E1507" t="str">
            <v>CAMPANULA C-D</v>
          </cell>
          <cell r="F1507" t="str">
            <v>h</v>
          </cell>
        </row>
        <row r="1508">
          <cell r="B1508" t="str">
            <v>15.1.258</v>
          </cell>
          <cell r="D1508" t="str">
            <v>72.20.01.01</v>
          </cell>
          <cell r="E1508" t="str">
            <v xml:space="preserve">COMP.PERC.M.220 C-A </v>
          </cell>
          <cell r="F1508" t="str">
            <v>h</v>
          </cell>
        </row>
        <row r="1509">
          <cell r="B1509" t="str">
            <v>15.1.259</v>
          </cell>
          <cell r="D1509" t="str">
            <v>72.20.01.02</v>
          </cell>
          <cell r="E1509" t="str">
            <v>COMP.PERC.M.220 C-B</v>
          </cell>
          <cell r="F1509" t="str">
            <v>h</v>
          </cell>
        </row>
        <row r="1510">
          <cell r="B1510" t="str">
            <v>15.1.260</v>
          </cell>
          <cell r="D1510" t="str">
            <v>72.20.01.03</v>
          </cell>
          <cell r="E1510" t="str">
            <v>COMP.PERC.M.220 C-C</v>
          </cell>
          <cell r="F1510" t="str">
            <v>h</v>
          </cell>
        </row>
        <row r="1511">
          <cell r="B1511" t="str">
            <v>15.1.261</v>
          </cell>
          <cell r="D1511" t="str">
            <v>72.20.01.04</v>
          </cell>
          <cell r="E1511" t="str">
            <v>COMP.PERC.M.220 C-D</v>
          </cell>
          <cell r="F1511" t="str">
            <v>h</v>
          </cell>
        </row>
        <row r="1512">
          <cell r="B1512" t="str">
            <v>15.1.262</v>
          </cell>
          <cell r="D1512" t="str">
            <v>72.20.02.01</v>
          </cell>
          <cell r="E1512" t="str">
            <v>COMP.PL.M.1000 C-A</v>
          </cell>
          <cell r="F1512" t="str">
            <v>h</v>
          </cell>
        </row>
        <row r="1513">
          <cell r="B1513" t="str">
            <v>15.1.263</v>
          </cell>
          <cell r="D1513" t="str">
            <v>72.20.02.02</v>
          </cell>
          <cell r="E1513" t="str">
            <v>COMP.PL.M.1000 C-B</v>
          </cell>
          <cell r="F1513" t="str">
            <v>h</v>
          </cell>
        </row>
        <row r="1514">
          <cell r="B1514" t="str">
            <v>15.1.264</v>
          </cell>
          <cell r="D1514" t="str">
            <v>72.20.02.03</v>
          </cell>
          <cell r="E1514" t="str">
            <v>COMP.PL.M.1000 C-C</v>
          </cell>
          <cell r="F1514" t="str">
            <v>h</v>
          </cell>
        </row>
        <row r="1515">
          <cell r="B1515" t="str">
            <v>15.1.265</v>
          </cell>
          <cell r="D1515" t="str">
            <v>72.20.02.04</v>
          </cell>
          <cell r="E1515" t="str">
            <v>COMP.PL.M.1000 C-D</v>
          </cell>
          <cell r="F1515" t="str">
            <v>h</v>
          </cell>
        </row>
        <row r="1516">
          <cell r="B1516" t="str">
            <v>15.1.266</v>
          </cell>
          <cell r="D1516" t="str">
            <v>72.21.01.01</v>
          </cell>
          <cell r="E1516" t="str">
            <v>COMP. XA-90 MWD C-A</v>
          </cell>
          <cell r="F1516" t="str">
            <v>h</v>
          </cell>
        </row>
        <row r="1517">
          <cell r="B1517" t="str">
            <v>15.1.267</v>
          </cell>
          <cell r="D1517" t="str">
            <v>72.21.01.02</v>
          </cell>
          <cell r="E1517" t="str">
            <v>COMP. XA-90 MWD C-B</v>
          </cell>
          <cell r="F1517" t="str">
            <v>h</v>
          </cell>
        </row>
        <row r="1518">
          <cell r="B1518" t="str">
            <v>15.1.268</v>
          </cell>
          <cell r="D1518" t="str">
            <v>72.21.01.03</v>
          </cell>
          <cell r="E1518" t="str">
            <v>COMP. XA-90 MWD C-C</v>
          </cell>
          <cell r="F1518" t="str">
            <v>h</v>
          </cell>
        </row>
        <row r="1519">
          <cell r="B1519" t="str">
            <v>15.1.269</v>
          </cell>
          <cell r="D1519" t="str">
            <v>72.21.01.04</v>
          </cell>
          <cell r="E1519" t="str">
            <v>COMP. XA-90 MWD C-D</v>
          </cell>
          <cell r="F1519" t="str">
            <v>h</v>
          </cell>
        </row>
        <row r="1520">
          <cell r="B1520" t="str">
            <v>15.1.270</v>
          </cell>
          <cell r="D1520" t="str">
            <v>72.21.02.01</v>
          </cell>
          <cell r="E1520" t="str">
            <v>COMP. XA-125 MWD C-A</v>
          </cell>
          <cell r="F1520" t="str">
            <v>h</v>
          </cell>
        </row>
        <row r="1521">
          <cell r="B1521" t="str">
            <v>15.1.271</v>
          </cell>
          <cell r="D1521" t="str">
            <v>72.21.02.02</v>
          </cell>
          <cell r="E1521" t="str">
            <v>COMP. XA-125 MWD C-B</v>
          </cell>
          <cell r="F1521" t="str">
            <v>h</v>
          </cell>
        </row>
        <row r="1522">
          <cell r="B1522" t="str">
            <v>15.1.272</v>
          </cell>
          <cell r="D1522" t="str">
            <v>72.21.02.03</v>
          </cell>
          <cell r="E1522" t="str">
            <v>COMP. XA-125 MWD C-C</v>
          </cell>
          <cell r="F1522" t="str">
            <v>h</v>
          </cell>
        </row>
        <row r="1523">
          <cell r="B1523" t="str">
            <v>15.1.273</v>
          </cell>
          <cell r="D1523" t="str">
            <v>72.21.02.04</v>
          </cell>
          <cell r="E1523" t="str">
            <v>COMP. XA-125 MWD C-D</v>
          </cell>
          <cell r="F1523" t="str">
            <v>h</v>
          </cell>
        </row>
        <row r="1524">
          <cell r="B1524" t="str">
            <v>15.1.274</v>
          </cell>
          <cell r="D1524" t="str">
            <v>72.21.03.01</v>
          </cell>
          <cell r="E1524" t="str">
            <v>COMP. XA-175 MWD C-A</v>
          </cell>
          <cell r="F1524" t="str">
            <v>h</v>
          </cell>
        </row>
        <row r="1525">
          <cell r="B1525" t="str">
            <v>15.1.275</v>
          </cell>
          <cell r="D1525" t="str">
            <v>72.21.03.02</v>
          </cell>
          <cell r="E1525" t="str">
            <v>COMP. XA-175 MWD C-B</v>
          </cell>
          <cell r="F1525" t="str">
            <v>h</v>
          </cell>
        </row>
        <row r="1526">
          <cell r="B1526" t="str">
            <v>15.1.276</v>
          </cell>
          <cell r="D1526" t="str">
            <v>72.21.03.03</v>
          </cell>
          <cell r="E1526" t="str">
            <v>COMP. XA-175 MWD C-C</v>
          </cell>
          <cell r="F1526" t="str">
            <v>h</v>
          </cell>
        </row>
        <row r="1527">
          <cell r="B1527" t="str">
            <v>15.1.277</v>
          </cell>
          <cell r="D1527" t="str">
            <v>72.21.03.04</v>
          </cell>
          <cell r="E1527" t="str">
            <v>COMP. XA-175 MWD C-D</v>
          </cell>
          <cell r="F1527" t="str">
            <v>h</v>
          </cell>
        </row>
        <row r="1528">
          <cell r="B1528" t="str">
            <v>15.1.278</v>
          </cell>
          <cell r="D1528" t="str">
            <v>72.21.04.01</v>
          </cell>
          <cell r="E1528" t="str">
            <v>COMP. XA-360 MWD C-A</v>
          </cell>
          <cell r="F1528" t="str">
            <v>h</v>
          </cell>
        </row>
        <row r="1529">
          <cell r="B1529" t="str">
            <v>15.1.279</v>
          </cell>
          <cell r="D1529" t="str">
            <v>72.21.04.02</v>
          </cell>
          <cell r="E1529" t="str">
            <v>COMP. XA-360 MWD C-B</v>
          </cell>
          <cell r="F1529" t="str">
            <v>h</v>
          </cell>
        </row>
        <row r="1530">
          <cell r="B1530" t="str">
            <v>15.1.280</v>
          </cell>
          <cell r="D1530" t="str">
            <v>72.21.04.03</v>
          </cell>
          <cell r="E1530" t="str">
            <v>COMP. XA-360 MWD C-C</v>
          </cell>
          <cell r="F1530" t="str">
            <v>h</v>
          </cell>
        </row>
        <row r="1531">
          <cell r="B1531" t="str">
            <v>15.1.281</v>
          </cell>
          <cell r="D1531" t="str">
            <v>72.21.04.04</v>
          </cell>
          <cell r="E1531" t="str">
            <v>COMP. XA-360 MWD C-D</v>
          </cell>
          <cell r="F1531" t="str">
            <v>h</v>
          </cell>
        </row>
        <row r="1532">
          <cell r="B1532" t="str">
            <v>15.1.282</v>
          </cell>
          <cell r="D1532" t="str">
            <v>72.22.03.01</v>
          </cell>
          <cell r="E1532" t="str">
            <v>DEM.FAIXA Q. 500L C-A</v>
          </cell>
          <cell r="F1532" t="str">
            <v>h</v>
          </cell>
        </row>
        <row r="1533">
          <cell r="B1533" t="str">
            <v>15.1.283</v>
          </cell>
          <cell r="D1533" t="str">
            <v>72.22.03.02</v>
          </cell>
          <cell r="E1533" t="str">
            <v>DEM.FAIXA Q. 500L C-B</v>
          </cell>
          <cell r="F1533" t="str">
            <v>h</v>
          </cell>
        </row>
        <row r="1534">
          <cell r="B1534" t="str">
            <v>15.1.284</v>
          </cell>
          <cell r="D1534" t="str">
            <v>72.22.03.03</v>
          </cell>
          <cell r="E1534" t="str">
            <v>DEM.FAIXA Q. 500L C-C</v>
          </cell>
          <cell r="F1534" t="str">
            <v>h</v>
          </cell>
        </row>
        <row r="1535">
          <cell r="B1535" t="str">
            <v>15.1.285</v>
          </cell>
          <cell r="D1535" t="str">
            <v>72.22.03.04</v>
          </cell>
          <cell r="E1535" t="str">
            <v>DEM.FAIXA Q. 500L C-D</v>
          </cell>
          <cell r="F1535" t="str">
            <v>h</v>
          </cell>
        </row>
        <row r="1536">
          <cell r="B1536" t="str">
            <v>15.1.286</v>
          </cell>
          <cell r="D1536" t="str">
            <v>72.23.01.01</v>
          </cell>
          <cell r="E1536" t="str">
            <v>DIST.A.S/E 1000 C-A</v>
          </cell>
          <cell r="F1536" t="str">
            <v>h</v>
          </cell>
        </row>
        <row r="1537">
          <cell r="B1537" t="str">
            <v>15.1.287</v>
          </cell>
          <cell r="D1537" t="str">
            <v>72.23.01.02</v>
          </cell>
          <cell r="E1537" t="str">
            <v>DIST.A.S/E 1000 C-B</v>
          </cell>
          <cell r="F1537" t="str">
            <v>h</v>
          </cell>
        </row>
        <row r="1538">
          <cell r="B1538" t="str">
            <v>15.1.288</v>
          </cell>
          <cell r="D1538" t="str">
            <v>72.23.01.03</v>
          </cell>
          <cell r="E1538" t="str">
            <v>DIST.A.S/E 1000 C-C</v>
          </cell>
          <cell r="F1538" t="str">
            <v>h</v>
          </cell>
        </row>
        <row r="1539">
          <cell r="B1539" t="str">
            <v>15.1.289</v>
          </cell>
          <cell r="D1539" t="str">
            <v>72.23.01.04</v>
          </cell>
          <cell r="E1539" t="str">
            <v>DIST.A.S/E 1000 C-D</v>
          </cell>
          <cell r="F1539" t="str">
            <v>h</v>
          </cell>
        </row>
        <row r="1540">
          <cell r="B1540" t="str">
            <v>15.1.290</v>
          </cell>
          <cell r="D1540" t="str">
            <v>72.23.02.01</v>
          </cell>
          <cell r="E1540" t="str">
            <v>DIST.AGR.600T/H C-A</v>
          </cell>
          <cell r="F1540" t="str">
            <v>h</v>
          </cell>
        </row>
        <row r="1541">
          <cell r="B1541" t="str">
            <v>15.1.291</v>
          </cell>
          <cell r="D1541" t="str">
            <v>72.23.02.02</v>
          </cell>
          <cell r="E1541" t="str">
            <v>DIST.AGR.600T/H C-B</v>
          </cell>
          <cell r="F1541" t="str">
            <v>h</v>
          </cell>
        </row>
        <row r="1542">
          <cell r="B1542" t="str">
            <v>15.1.292</v>
          </cell>
          <cell r="D1542" t="str">
            <v>72.23.02.03</v>
          </cell>
          <cell r="E1542" t="str">
            <v>DIST.AGR.600T/H C-C</v>
          </cell>
          <cell r="F1542" t="str">
            <v>h</v>
          </cell>
        </row>
        <row r="1543">
          <cell r="B1543" t="str">
            <v>15.1.293</v>
          </cell>
          <cell r="D1543" t="str">
            <v>72.23.02.04</v>
          </cell>
          <cell r="E1543" t="str">
            <v>DIST.AGR.600T/H C-D</v>
          </cell>
          <cell r="F1543" t="str">
            <v>h</v>
          </cell>
        </row>
        <row r="1544">
          <cell r="B1544" t="str">
            <v>15.1.294</v>
          </cell>
          <cell r="D1544" t="str">
            <v>72.23.03.01</v>
          </cell>
          <cell r="E1544" t="str">
            <v>DISTR.ASF.R.2400 C-A</v>
          </cell>
          <cell r="F1544" t="str">
            <v>h</v>
          </cell>
        </row>
        <row r="1545">
          <cell r="B1545" t="str">
            <v>15.1.295</v>
          </cell>
          <cell r="D1545" t="str">
            <v>72.23.03.02</v>
          </cell>
          <cell r="E1545" t="str">
            <v>DISTR.ASF.R.2400 C-B</v>
          </cell>
          <cell r="F1545" t="str">
            <v>h</v>
          </cell>
        </row>
        <row r="1546">
          <cell r="B1546" t="str">
            <v>15.1.296</v>
          </cell>
          <cell r="D1546" t="str">
            <v>72.23.03.03</v>
          </cell>
          <cell r="E1546" t="str">
            <v>DISTR.ASF.R.2400 C-C</v>
          </cell>
          <cell r="F1546" t="str">
            <v>h</v>
          </cell>
        </row>
        <row r="1547">
          <cell r="B1547" t="str">
            <v>15.1.297</v>
          </cell>
          <cell r="D1547" t="str">
            <v>72.23.03.04</v>
          </cell>
          <cell r="E1547" t="str">
            <v>DISTR.ASF.R.2400 C-D</v>
          </cell>
          <cell r="F1547" t="str">
            <v>h</v>
          </cell>
        </row>
        <row r="1548">
          <cell r="B1548" t="str">
            <v>15.1.298</v>
          </cell>
          <cell r="D1548" t="str">
            <v>72.24.01.01</v>
          </cell>
          <cell r="E1548" t="str">
            <v>DIST.AD. SEM.700L C-A</v>
          </cell>
          <cell r="F1548" t="str">
            <v>h</v>
          </cell>
        </row>
        <row r="1549">
          <cell r="B1549" t="str">
            <v>15.1.299</v>
          </cell>
          <cell r="D1549" t="str">
            <v>72.24.01.02</v>
          </cell>
          <cell r="E1549" t="str">
            <v>DIST.AD. SEM.700L C-B</v>
          </cell>
          <cell r="F1549" t="str">
            <v>h</v>
          </cell>
        </row>
        <row r="1550">
          <cell r="B1550" t="str">
            <v>15.1.300</v>
          </cell>
          <cell r="D1550" t="str">
            <v>72.24.01.03</v>
          </cell>
          <cell r="E1550" t="str">
            <v>DIST.AD. SEM.700L C-C</v>
          </cell>
          <cell r="F1550" t="str">
            <v>h</v>
          </cell>
        </row>
        <row r="1551">
          <cell r="B1551" t="str">
            <v>15.1.301</v>
          </cell>
          <cell r="D1551" t="str">
            <v>72.24.01.04</v>
          </cell>
          <cell r="E1551" t="str">
            <v>DIST.AD. SEM.700L C-D</v>
          </cell>
          <cell r="F1551" t="str">
            <v>h</v>
          </cell>
        </row>
        <row r="1552">
          <cell r="B1552" t="str">
            <v>15.1.302</v>
          </cell>
          <cell r="D1552" t="str">
            <v>72.25.01.01</v>
          </cell>
          <cell r="E1552" t="str">
            <v>DRAGA C/EMB.A.400 C-A</v>
          </cell>
          <cell r="F1552" t="str">
            <v>h</v>
          </cell>
        </row>
        <row r="1553">
          <cell r="B1553" t="str">
            <v>15.1.303</v>
          </cell>
          <cell r="D1553" t="str">
            <v>72.25.01.02</v>
          </cell>
          <cell r="E1553" t="str">
            <v>DRAGA C/EMB.A.400 C-B</v>
          </cell>
          <cell r="F1553" t="str">
            <v>h</v>
          </cell>
        </row>
        <row r="1554">
          <cell r="B1554" t="str">
            <v>15.1.304</v>
          </cell>
          <cell r="D1554" t="str">
            <v>72.25.01.03</v>
          </cell>
          <cell r="E1554" t="str">
            <v>DRAGA C/EMB.A.400 C-C h</v>
          </cell>
          <cell r="F1554" t="str">
            <v>h</v>
          </cell>
        </row>
        <row r="1555">
          <cell r="B1555" t="str">
            <v>15.1.305</v>
          </cell>
          <cell r="D1555" t="str">
            <v>72.25.01.04</v>
          </cell>
          <cell r="E1555" t="str">
            <v>DRAGA C/EMB.A.400 C-D</v>
          </cell>
          <cell r="F1555" t="str">
            <v>h</v>
          </cell>
        </row>
        <row r="1556">
          <cell r="B1556" t="str">
            <v>15.1.306</v>
          </cell>
          <cell r="D1556" t="str">
            <v>72.26.01.01</v>
          </cell>
          <cell r="E1556" t="str">
            <v>EQUIP.VIS.OAE 25M C-A</v>
          </cell>
          <cell r="F1556" t="str">
            <v>h</v>
          </cell>
        </row>
        <row r="1557">
          <cell r="B1557" t="str">
            <v>15.1.307</v>
          </cell>
          <cell r="D1557" t="str">
            <v>72.26.01.02</v>
          </cell>
          <cell r="E1557" t="str">
            <v>EQUIP.VIS.OAE 25M C-B</v>
          </cell>
          <cell r="F1557" t="str">
            <v>h</v>
          </cell>
        </row>
        <row r="1558">
          <cell r="B1558" t="str">
            <v>15.1.308</v>
          </cell>
          <cell r="D1558" t="str">
            <v>72.26.01.03</v>
          </cell>
          <cell r="E1558" t="str">
            <v>EQUIP.VIS.OAE 25M C-C</v>
          </cell>
          <cell r="F1558" t="str">
            <v>h</v>
          </cell>
        </row>
        <row r="1559">
          <cell r="B1559" t="str">
            <v>15.1.309</v>
          </cell>
          <cell r="D1559" t="str">
            <v>72.26.01.04</v>
          </cell>
          <cell r="E1559" t="str">
            <v>EQUIP.VIS.OAE 25M C-D</v>
          </cell>
          <cell r="F1559" t="str">
            <v>h</v>
          </cell>
        </row>
        <row r="1560">
          <cell r="B1560" t="str">
            <v>15.1.310</v>
          </cell>
          <cell r="D1560" t="str">
            <v>72.26.02.01</v>
          </cell>
          <cell r="E1560" t="str">
            <v>EQ.VIS.OAE 12,14M C-A</v>
          </cell>
          <cell r="F1560" t="str">
            <v>h</v>
          </cell>
        </row>
        <row r="1561">
          <cell r="B1561" t="str">
            <v>15.1.311</v>
          </cell>
          <cell r="D1561" t="str">
            <v>72.26.02.02</v>
          </cell>
          <cell r="E1561" t="str">
            <v>EQ.VIS.OAE 12,14M C-B</v>
          </cell>
          <cell r="F1561" t="str">
            <v>h</v>
          </cell>
        </row>
        <row r="1562">
          <cell r="B1562" t="str">
            <v>15.1.312</v>
          </cell>
          <cell r="D1562" t="str">
            <v>72.26.02.03</v>
          </cell>
          <cell r="E1562" t="str">
            <v>EQ.VIS.OAE 12,14M C-C</v>
          </cell>
          <cell r="F1562" t="str">
            <v>h</v>
          </cell>
        </row>
        <row r="1563">
          <cell r="B1563" t="str">
            <v>15.1.313</v>
          </cell>
          <cell r="D1563" t="str">
            <v>72.26.02.04</v>
          </cell>
          <cell r="E1563" t="str">
            <v xml:space="preserve">EQ.VIS.OAE 12,14M C-D </v>
          </cell>
          <cell r="F1563" t="str">
            <v>h</v>
          </cell>
        </row>
        <row r="1564">
          <cell r="B1564" t="str">
            <v>15.1.314</v>
          </cell>
          <cell r="D1564" t="str">
            <v>72.26.03.01</v>
          </cell>
          <cell r="E1564" t="str">
            <v>EQ.VIS.OAE 7,62M C-A</v>
          </cell>
          <cell r="F1564" t="str">
            <v>h</v>
          </cell>
        </row>
        <row r="1565">
          <cell r="B1565" t="str">
            <v>15.1.315</v>
          </cell>
          <cell r="D1565" t="str">
            <v>72.26.03.02</v>
          </cell>
          <cell r="E1565" t="str">
            <v>EQ.VIS.OAE 7,62M C-B</v>
          </cell>
          <cell r="F1565" t="str">
            <v>h</v>
          </cell>
        </row>
        <row r="1566">
          <cell r="B1566" t="str">
            <v>15.1.316</v>
          </cell>
          <cell r="D1566" t="str">
            <v>72.26.03.03</v>
          </cell>
          <cell r="E1566" t="str">
            <v>EQ.VIS.OAE 7,62M C-C</v>
          </cell>
          <cell r="F1566" t="str">
            <v>h</v>
          </cell>
        </row>
        <row r="1567">
          <cell r="B1567" t="str">
            <v>15.1.317</v>
          </cell>
          <cell r="D1567" t="str">
            <v>72.26.03.04</v>
          </cell>
          <cell r="E1567" t="str">
            <v>EQ.VIS.OAE 7,62M C-D</v>
          </cell>
          <cell r="F1567" t="str">
            <v>h</v>
          </cell>
        </row>
        <row r="1568">
          <cell r="B1568" t="str">
            <v>15.1.318</v>
          </cell>
          <cell r="D1568" t="str">
            <v xml:space="preserve">72.26.04.06 </v>
          </cell>
          <cell r="E1568" t="str">
            <v>E. LAB. CAMPO/SEDE C-F</v>
          </cell>
          <cell r="F1568" t="str">
            <v>equip. mensal</v>
          </cell>
        </row>
        <row r="1569">
          <cell r="B1569" t="str">
            <v>15.1.319</v>
          </cell>
          <cell r="D1569" t="str">
            <v>72.27.01.01</v>
          </cell>
          <cell r="E1569" t="str">
            <v>ESC.H.S/ES.0,7M3 C-A</v>
          </cell>
          <cell r="F1569" t="str">
            <v>h</v>
          </cell>
        </row>
        <row r="1570">
          <cell r="B1570" t="str">
            <v>15.1.320</v>
          </cell>
          <cell r="D1570" t="str">
            <v>72.27.01.02</v>
          </cell>
          <cell r="E1570" t="str">
            <v>ESC.H.S/ES.0,7M3 C-B</v>
          </cell>
          <cell r="F1570" t="str">
            <v>h</v>
          </cell>
        </row>
        <row r="1571">
          <cell r="B1571" t="str">
            <v>15.1.321</v>
          </cell>
          <cell r="D1571" t="str">
            <v>72.27.01.03</v>
          </cell>
          <cell r="E1571" t="str">
            <v>ESC.H.S/ES.0,7M3 C-C</v>
          </cell>
          <cell r="F1571" t="str">
            <v>h</v>
          </cell>
        </row>
        <row r="1572">
          <cell r="B1572" t="str">
            <v>15.1.322</v>
          </cell>
          <cell r="D1572" t="str">
            <v>72.27.01.04</v>
          </cell>
          <cell r="E1572" t="str">
            <v>ESC.H.S/ES.0,7M3 C-D</v>
          </cell>
          <cell r="F1572" t="str">
            <v>h</v>
          </cell>
        </row>
        <row r="1573">
          <cell r="B1573" t="str">
            <v>15.1.323</v>
          </cell>
          <cell r="D1573" t="str">
            <v>72.27.02.01</v>
          </cell>
          <cell r="E1573" t="str">
            <v>ESC.H.S/ES.0,6M3 C-A</v>
          </cell>
          <cell r="F1573" t="str">
            <v>h</v>
          </cell>
        </row>
        <row r="1574">
          <cell r="B1574" t="str">
            <v>15.1.324</v>
          </cell>
          <cell r="D1574" t="str">
            <v>72.27.02.02</v>
          </cell>
          <cell r="E1574" t="str">
            <v xml:space="preserve">ESC.H.S/ES.0,6M3 C-B </v>
          </cell>
          <cell r="F1574" t="str">
            <v>h</v>
          </cell>
        </row>
        <row r="1575">
          <cell r="B1575" t="str">
            <v>15.1.325</v>
          </cell>
          <cell r="D1575" t="str">
            <v>72.27.02.03</v>
          </cell>
          <cell r="E1575" t="str">
            <v>ESC.H.S/ES.0,6M3 C-C</v>
          </cell>
          <cell r="F1575" t="str">
            <v>h</v>
          </cell>
        </row>
        <row r="1576">
          <cell r="B1576" t="str">
            <v>15.1.326</v>
          </cell>
          <cell r="D1576" t="str">
            <v>72.27.02.04</v>
          </cell>
          <cell r="E1576" t="str">
            <v>ESC.H.S/ES.0,6M3 C-D</v>
          </cell>
          <cell r="F1576" t="str">
            <v>h</v>
          </cell>
        </row>
        <row r="1577">
          <cell r="B1577" t="str">
            <v>15.1.327</v>
          </cell>
          <cell r="D1577" t="str">
            <v>72.27.03.01</v>
          </cell>
          <cell r="E1577" t="str">
            <v xml:space="preserve">ESC.H.S/ES.0,62M3 C-A </v>
          </cell>
          <cell r="F1577" t="str">
            <v>h</v>
          </cell>
        </row>
        <row r="1578">
          <cell r="B1578" t="str">
            <v>15.1.328</v>
          </cell>
          <cell r="D1578" t="str">
            <v>72.27.03.02</v>
          </cell>
          <cell r="E1578" t="str">
            <v>ESC.H.S/ES.0,62M3 C-B</v>
          </cell>
          <cell r="F1578" t="str">
            <v>h</v>
          </cell>
        </row>
        <row r="1579">
          <cell r="B1579" t="str">
            <v>15.1.329</v>
          </cell>
          <cell r="D1579" t="str">
            <v>72.27.03.03</v>
          </cell>
          <cell r="E1579" t="str">
            <v>ESC.H.S/ES.0,62M3 C-C</v>
          </cell>
          <cell r="F1579" t="str">
            <v>h</v>
          </cell>
        </row>
        <row r="1580">
          <cell r="B1580" t="str">
            <v>15.1.330</v>
          </cell>
          <cell r="D1580" t="str">
            <v>72.27.03.04</v>
          </cell>
          <cell r="E1580" t="str">
            <v>ESC.H.S/ES.0,62M3 C-D</v>
          </cell>
          <cell r="F1580" t="str">
            <v>h</v>
          </cell>
        </row>
        <row r="1581">
          <cell r="B1581" t="str">
            <v>15.1.331</v>
          </cell>
          <cell r="D1581" t="str">
            <v>72.27.04.01</v>
          </cell>
          <cell r="E1581" t="str">
            <v>ESC.H.S/ES.2,2M3 C-A</v>
          </cell>
          <cell r="F1581" t="str">
            <v>h</v>
          </cell>
        </row>
        <row r="1582">
          <cell r="B1582" t="str">
            <v>15.1.332</v>
          </cell>
          <cell r="D1582" t="str">
            <v>72.27.04.02</v>
          </cell>
          <cell r="E1582" t="str">
            <v>ESC.H.S/ES.2,2M3 C-B</v>
          </cell>
          <cell r="F1582" t="str">
            <v>h</v>
          </cell>
        </row>
        <row r="1583">
          <cell r="B1583" t="str">
            <v>15.1.333</v>
          </cell>
          <cell r="D1583" t="str">
            <v>72.27.04.03</v>
          </cell>
          <cell r="E1583" t="str">
            <v>ESC.H.S/ES.2,2M3 C-C</v>
          </cell>
          <cell r="F1583" t="str">
            <v>h</v>
          </cell>
        </row>
        <row r="1584">
          <cell r="B1584" t="str">
            <v>15.1.334</v>
          </cell>
          <cell r="D1584" t="str">
            <v>72.27.04.04</v>
          </cell>
          <cell r="E1584" t="str">
            <v>ESC.H.S/ES.2,2M3 C-D</v>
          </cell>
          <cell r="F1584" t="str">
            <v>h</v>
          </cell>
        </row>
        <row r="1585">
          <cell r="B1585" t="str">
            <v>15.1.335</v>
          </cell>
          <cell r="D1585" t="str">
            <v>72.27.05.01</v>
          </cell>
          <cell r="E1585" t="str">
            <v>ESC.H.S/PN0,25M3 C-A</v>
          </cell>
          <cell r="F1585" t="str">
            <v>h</v>
          </cell>
        </row>
        <row r="1586">
          <cell r="B1586" t="str">
            <v>15.1.336</v>
          </cell>
          <cell r="D1586" t="str">
            <v>72.27.05.02</v>
          </cell>
          <cell r="E1586" t="str">
            <v>ESC.H.S/PN0,25M3 C-B</v>
          </cell>
          <cell r="F1586" t="str">
            <v>h</v>
          </cell>
        </row>
        <row r="1587">
          <cell r="B1587" t="str">
            <v>15.1.337</v>
          </cell>
          <cell r="D1587" t="str">
            <v>72.27.05.03</v>
          </cell>
          <cell r="E1587" t="str">
            <v>ESC.H.S/PN0,25M3 C-C</v>
          </cell>
          <cell r="F1587" t="str">
            <v>h</v>
          </cell>
        </row>
        <row r="1588">
          <cell r="B1588" t="str">
            <v>15.1.338</v>
          </cell>
          <cell r="D1588" t="str">
            <v>72.27.05.04</v>
          </cell>
          <cell r="E1588" t="str">
            <v>ESC.H.S/PN0,25M3 C-D</v>
          </cell>
          <cell r="F1588" t="str">
            <v>h</v>
          </cell>
        </row>
        <row r="1589">
          <cell r="B1589" t="str">
            <v>15.1.339</v>
          </cell>
          <cell r="D1589" t="str">
            <v>72.28.01.01</v>
          </cell>
          <cell r="E1589" t="str">
            <v>EMPILHAD.2500KG C-A</v>
          </cell>
          <cell r="F1589" t="str">
            <v>h</v>
          </cell>
        </row>
        <row r="1590">
          <cell r="B1590" t="str">
            <v>15.1.340</v>
          </cell>
          <cell r="D1590" t="str">
            <v>72.28.01.02</v>
          </cell>
          <cell r="E1590" t="str">
            <v>EMPILHAD.2500KG C-B</v>
          </cell>
          <cell r="F1590" t="str">
            <v>h</v>
          </cell>
        </row>
        <row r="1591">
          <cell r="B1591" t="str">
            <v>15.1.341</v>
          </cell>
          <cell r="D1591" t="str">
            <v>72.28.01.03</v>
          </cell>
          <cell r="E1591" t="str">
            <v xml:space="preserve">EMPILHAD.2500KG C-C </v>
          </cell>
          <cell r="F1591" t="str">
            <v>h</v>
          </cell>
        </row>
        <row r="1592">
          <cell r="B1592" t="str">
            <v>15.1.342</v>
          </cell>
          <cell r="D1592" t="str">
            <v>72.28.01.04</v>
          </cell>
          <cell r="E1592" t="str">
            <v>EMPILHAD.2500KG C-D</v>
          </cell>
          <cell r="F1592" t="str">
            <v>h</v>
          </cell>
        </row>
        <row r="1593">
          <cell r="B1593" t="str">
            <v>15.1.343</v>
          </cell>
          <cell r="D1593" t="str">
            <v>72.28.02.01</v>
          </cell>
          <cell r="E1593" t="str">
            <v>EMPILHAD.5000KG C-A</v>
          </cell>
          <cell r="F1593" t="str">
            <v>h</v>
          </cell>
        </row>
        <row r="1594">
          <cell r="B1594" t="str">
            <v>15.1.344</v>
          </cell>
          <cell r="D1594" t="str">
            <v>72.28.02.02</v>
          </cell>
          <cell r="E1594" t="str">
            <v>EMPILHAD.5000KG C-B</v>
          </cell>
          <cell r="F1594" t="str">
            <v>h</v>
          </cell>
        </row>
        <row r="1595">
          <cell r="B1595" t="str">
            <v>15.1.345</v>
          </cell>
          <cell r="D1595" t="str">
            <v>72.28.02.03</v>
          </cell>
          <cell r="E1595" t="str">
            <v>EMPILHAD.5000KG C-C</v>
          </cell>
          <cell r="F1595" t="str">
            <v>h</v>
          </cell>
        </row>
        <row r="1596">
          <cell r="B1596" t="str">
            <v>15.1.346</v>
          </cell>
          <cell r="D1596" t="str">
            <v>72.28.02.04</v>
          </cell>
          <cell r="E1596" t="str">
            <v>EMPILHAD.5000KG C-D</v>
          </cell>
          <cell r="F1596" t="str">
            <v>h</v>
          </cell>
        </row>
        <row r="1597">
          <cell r="B1597" t="str">
            <v>15.1.347</v>
          </cell>
          <cell r="D1597" t="str">
            <v>72.29.01.01</v>
          </cell>
          <cell r="E1597" t="str">
            <v>FRES.F.S/PN 150 C-A</v>
          </cell>
          <cell r="F1597" t="str">
            <v>h</v>
          </cell>
        </row>
        <row r="1598">
          <cell r="B1598" t="str">
            <v>15.1.348</v>
          </cell>
          <cell r="D1598" t="str">
            <v>72.29.01.02</v>
          </cell>
          <cell r="E1598" t="str">
            <v>FRES.F.S/PN 150 C-B</v>
          </cell>
          <cell r="F1598" t="str">
            <v>h</v>
          </cell>
        </row>
        <row r="1599">
          <cell r="B1599" t="str">
            <v>15.1.349</v>
          </cell>
          <cell r="D1599" t="str">
            <v>72.29.01.03</v>
          </cell>
          <cell r="E1599" t="str">
            <v xml:space="preserve">FRES.F.S/PN 150 C-C </v>
          </cell>
          <cell r="F1599" t="str">
            <v>h</v>
          </cell>
        </row>
        <row r="1600">
          <cell r="B1600" t="str">
            <v>15.1.350</v>
          </cell>
          <cell r="D1600" t="str">
            <v>72.29.01.04</v>
          </cell>
          <cell r="E1600" t="str">
            <v>FRES.F.S/PN 150 C-D</v>
          </cell>
          <cell r="F1600" t="str">
            <v>h</v>
          </cell>
        </row>
        <row r="1601">
          <cell r="B1601" t="str">
            <v>15.1.351</v>
          </cell>
          <cell r="D1601" t="str">
            <v>72.29.02.01</v>
          </cell>
          <cell r="E1601" t="str">
            <v>FRES.F.S/EST.403 C-A</v>
          </cell>
          <cell r="F1601" t="str">
            <v>h</v>
          </cell>
        </row>
        <row r="1602">
          <cell r="B1602" t="str">
            <v>15.1.352</v>
          </cell>
          <cell r="D1602" t="str">
            <v>72.29.02.02</v>
          </cell>
          <cell r="E1602" t="str">
            <v>FRES.F.S/EST.403 C-B</v>
          </cell>
          <cell r="F1602" t="str">
            <v>h</v>
          </cell>
        </row>
        <row r="1603">
          <cell r="B1603" t="str">
            <v>15.1.353</v>
          </cell>
          <cell r="D1603" t="str">
            <v>72.29.02.03</v>
          </cell>
          <cell r="E1603" t="str">
            <v>FRES.F.S/EST.403 C-C</v>
          </cell>
          <cell r="F1603" t="str">
            <v>h</v>
          </cell>
        </row>
        <row r="1604">
          <cell r="B1604" t="str">
            <v>15.1.354</v>
          </cell>
          <cell r="D1604" t="str">
            <v>72.29.02.04</v>
          </cell>
          <cell r="E1604" t="str">
            <v>FRES.F.S/EST.403 C-D</v>
          </cell>
          <cell r="F1604" t="str">
            <v>h</v>
          </cell>
        </row>
        <row r="1605">
          <cell r="B1605" t="str">
            <v>15.1.355</v>
          </cell>
          <cell r="D1605" t="str">
            <v>72.31.01.01</v>
          </cell>
          <cell r="E1605" t="str">
            <v>GRUP.GERAD.40KVA C-A</v>
          </cell>
          <cell r="F1605" t="str">
            <v>h</v>
          </cell>
        </row>
        <row r="1606">
          <cell r="B1606" t="str">
            <v>15.1.356</v>
          </cell>
          <cell r="D1606" t="str">
            <v>72.31.01.02</v>
          </cell>
          <cell r="E1606" t="str">
            <v>GRUP.GERAD.40KVA C-B</v>
          </cell>
          <cell r="F1606" t="str">
            <v>h</v>
          </cell>
        </row>
        <row r="1607">
          <cell r="B1607" t="str">
            <v>15.1.357</v>
          </cell>
          <cell r="D1607" t="str">
            <v>72.31.01.03</v>
          </cell>
          <cell r="E1607" t="str">
            <v>GRUP.GERAD.40KVA C-C</v>
          </cell>
          <cell r="F1607" t="str">
            <v>h</v>
          </cell>
        </row>
        <row r="1608">
          <cell r="B1608" t="str">
            <v>15.1.358</v>
          </cell>
          <cell r="D1608" t="str">
            <v>72.31.01.04</v>
          </cell>
          <cell r="E1608" t="str">
            <v>GRUP.GERAD.40 KVA C-D</v>
          </cell>
          <cell r="F1608" t="str">
            <v>h</v>
          </cell>
        </row>
        <row r="1609">
          <cell r="B1609" t="str">
            <v>15.1.359</v>
          </cell>
          <cell r="D1609" t="str">
            <v>72.31.02.01</v>
          </cell>
          <cell r="E1609" t="str">
            <v>GRUP.GERAD.55 KVA C-A</v>
          </cell>
          <cell r="F1609" t="str">
            <v>h</v>
          </cell>
        </row>
        <row r="1610">
          <cell r="B1610" t="str">
            <v>15.1.360</v>
          </cell>
          <cell r="D1610" t="str">
            <v>72.31.02.02</v>
          </cell>
          <cell r="E1610" t="str">
            <v>GRUP.GERAD.55 KVA C-B</v>
          </cell>
          <cell r="F1610" t="str">
            <v>h</v>
          </cell>
        </row>
        <row r="1611">
          <cell r="B1611" t="str">
            <v>15.1.361</v>
          </cell>
          <cell r="D1611" t="str">
            <v>72.31.02.03</v>
          </cell>
          <cell r="E1611" t="str">
            <v>GRUP.GERAD.55 KVA C-C</v>
          </cell>
          <cell r="F1611" t="str">
            <v>h</v>
          </cell>
        </row>
        <row r="1612">
          <cell r="B1612" t="str">
            <v>15.1.362</v>
          </cell>
          <cell r="D1612" t="str">
            <v>72.31.02.04</v>
          </cell>
          <cell r="E1612" t="str">
            <v>GRUP.GERAD.55 KVA C-D</v>
          </cell>
          <cell r="F1612" t="str">
            <v>h</v>
          </cell>
        </row>
        <row r="1613">
          <cell r="B1613" t="str">
            <v>15.1.363</v>
          </cell>
          <cell r="D1613" t="str">
            <v>72.31.03.01</v>
          </cell>
          <cell r="E1613" t="str">
            <v>GRUP.GERAD.83 KVA C-A</v>
          </cell>
          <cell r="F1613" t="str">
            <v>h</v>
          </cell>
        </row>
        <row r="1614">
          <cell r="B1614" t="str">
            <v>15.1.364</v>
          </cell>
          <cell r="D1614" t="str">
            <v>72.31.03.02</v>
          </cell>
          <cell r="E1614" t="str">
            <v>GRUP.GERAD.83 KVA C-B</v>
          </cell>
          <cell r="F1614" t="str">
            <v>h</v>
          </cell>
        </row>
        <row r="1615">
          <cell r="B1615" t="str">
            <v>15.1.365</v>
          </cell>
          <cell r="D1615" t="str">
            <v>72.31.03.03</v>
          </cell>
          <cell r="E1615" t="str">
            <v>GRUP.GERAD.83 KVA C-C</v>
          </cell>
          <cell r="F1615" t="str">
            <v>h</v>
          </cell>
        </row>
        <row r="1616">
          <cell r="B1616" t="str">
            <v>15.1.366</v>
          </cell>
          <cell r="D1616" t="str">
            <v>72.31.03.04</v>
          </cell>
          <cell r="E1616" t="str">
            <v>GRUP.GERAD.83 KVA C-D</v>
          </cell>
          <cell r="F1616" t="str">
            <v>h</v>
          </cell>
        </row>
        <row r="1617">
          <cell r="B1617" t="str">
            <v>15.1.367</v>
          </cell>
          <cell r="D1617" t="str">
            <v>72.31.04.01</v>
          </cell>
          <cell r="E1617" t="str">
            <v>G.GERADOR 115 KVA C-A</v>
          </cell>
          <cell r="F1617" t="str">
            <v>h</v>
          </cell>
        </row>
        <row r="1618">
          <cell r="B1618" t="str">
            <v>15.1.368</v>
          </cell>
          <cell r="D1618" t="str">
            <v>72.31.04.02</v>
          </cell>
          <cell r="E1618" t="str">
            <v>G.GERADOR 115 KVA C-B</v>
          </cell>
          <cell r="F1618" t="str">
            <v>h</v>
          </cell>
        </row>
        <row r="1619">
          <cell r="B1619" t="str">
            <v>15.1.369</v>
          </cell>
          <cell r="D1619" t="str">
            <v>72.31.04.03</v>
          </cell>
          <cell r="E1619" t="str">
            <v>G.GERADOR 115 KVA C-C</v>
          </cell>
          <cell r="F1619" t="str">
            <v>h</v>
          </cell>
        </row>
        <row r="1620">
          <cell r="B1620" t="str">
            <v>15.1.370</v>
          </cell>
          <cell r="D1620" t="str">
            <v>72.31.04.04</v>
          </cell>
          <cell r="E1620" t="str">
            <v>G.GERADOR 115 KVA C-D</v>
          </cell>
          <cell r="F1620" t="str">
            <v>h</v>
          </cell>
        </row>
        <row r="1621">
          <cell r="B1621" t="str">
            <v>15.1.371</v>
          </cell>
          <cell r="D1621" t="str">
            <v>72.31.05.01</v>
          </cell>
          <cell r="E1621" t="str">
            <v>G.GER.POR.3,5KVA C-A</v>
          </cell>
          <cell r="F1621" t="str">
            <v>h</v>
          </cell>
        </row>
        <row r="1622">
          <cell r="B1622" t="str">
            <v>15.1.372</v>
          </cell>
          <cell r="D1622" t="str">
            <v>72.31.05.02</v>
          </cell>
          <cell r="E1622" t="str">
            <v>G.GER.POR.3,5KVA C-B</v>
          </cell>
          <cell r="F1622" t="str">
            <v>h</v>
          </cell>
        </row>
        <row r="1623">
          <cell r="B1623" t="str">
            <v>15.1.373</v>
          </cell>
          <cell r="D1623" t="str">
            <v>72.31.05.03</v>
          </cell>
          <cell r="E1623" t="str">
            <v>G.GER.POR.3,5KVA C-C</v>
          </cell>
          <cell r="F1623" t="str">
            <v>h</v>
          </cell>
        </row>
        <row r="1624">
          <cell r="B1624" t="str">
            <v>15.1.374</v>
          </cell>
          <cell r="D1624" t="str">
            <v>72.31.05.04</v>
          </cell>
          <cell r="E1624" t="str">
            <v>G.GER.POR.3,5KVA C-D</v>
          </cell>
          <cell r="F1624" t="str">
            <v>h</v>
          </cell>
        </row>
        <row r="1625">
          <cell r="B1625" t="str">
            <v>15.1.375</v>
          </cell>
          <cell r="D1625" t="str">
            <v>72.31.06.01</v>
          </cell>
          <cell r="E1625" t="str">
            <v>G.GER.POR.7KVA C-A</v>
          </cell>
          <cell r="F1625" t="str">
            <v>h</v>
          </cell>
        </row>
        <row r="1626">
          <cell r="B1626" t="str">
            <v>15.1.376</v>
          </cell>
          <cell r="D1626" t="str">
            <v>72.31.06.02</v>
          </cell>
          <cell r="E1626" t="str">
            <v>G.GER.POR.7KVA C-B</v>
          </cell>
          <cell r="F1626" t="str">
            <v>h</v>
          </cell>
        </row>
        <row r="1627">
          <cell r="B1627" t="str">
            <v>15.1.377</v>
          </cell>
          <cell r="D1627" t="str">
            <v>72.31.06.03</v>
          </cell>
          <cell r="E1627" t="str">
            <v>G.GER.POR.7KVA C-C</v>
          </cell>
          <cell r="F1627" t="str">
            <v>h</v>
          </cell>
        </row>
        <row r="1628">
          <cell r="B1628" t="str">
            <v>15.1.378</v>
          </cell>
          <cell r="D1628" t="str">
            <v>72.31.06.04</v>
          </cell>
          <cell r="E1628" t="str">
            <v>G.GER.POR.7KVA C-D</v>
          </cell>
          <cell r="F1628" t="str">
            <v>h</v>
          </cell>
        </row>
        <row r="1629">
          <cell r="B1629" t="str">
            <v>15.1.379</v>
          </cell>
          <cell r="D1629" t="str">
            <v>72.32.01.01</v>
          </cell>
          <cell r="E1629" t="str">
            <v>GUIN.ELET.COL.30MC-A</v>
          </cell>
          <cell r="F1629" t="str">
            <v>h</v>
          </cell>
        </row>
        <row r="1630">
          <cell r="B1630" t="str">
            <v>15.1.380</v>
          </cell>
          <cell r="D1630" t="str">
            <v>72.32.01.02</v>
          </cell>
          <cell r="E1630" t="str">
            <v>GUIN.ELET.COL.30MC-B</v>
          </cell>
          <cell r="F1630" t="str">
            <v>h</v>
          </cell>
        </row>
        <row r="1631">
          <cell r="B1631" t="str">
            <v>15.1.381</v>
          </cell>
          <cell r="D1631" t="str">
            <v>72.32.01.03</v>
          </cell>
          <cell r="E1631" t="str">
            <v>GUIN.ELET.COL.30MC-C</v>
          </cell>
          <cell r="F1631" t="str">
            <v>h</v>
          </cell>
        </row>
        <row r="1632">
          <cell r="B1632" t="str">
            <v>15.1.382</v>
          </cell>
          <cell r="D1632" t="str">
            <v>72.32.01.04</v>
          </cell>
          <cell r="E1632" t="str">
            <v>GUIN.ELET.COL.30MC-D</v>
          </cell>
          <cell r="F1632" t="str">
            <v>h</v>
          </cell>
        </row>
        <row r="1633">
          <cell r="B1633" t="str">
            <v>15.1.383</v>
          </cell>
          <cell r="D1633" t="str">
            <v>72.32.02.01</v>
          </cell>
          <cell r="E1633" t="str">
            <v>GUIN.ELET.EL.30M C-A</v>
          </cell>
          <cell r="F1633" t="str">
            <v>h</v>
          </cell>
        </row>
        <row r="1634">
          <cell r="B1634" t="str">
            <v>15.1.384</v>
          </cell>
          <cell r="D1634" t="str">
            <v>72.32.02.02</v>
          </cell>
          <cell r="E1634" t="str">
            <v>GUIN.ELET.EL.30M C-B</v>
          </cell>
          <cell r="F1634" t="str">
            <v>h</v>
          </cell>
        </row>
        <row r="1635">
          <cell r="B1635" t="str">
            <v>15.1.385</v>
          </cell>
          <cell r="D1635" t="str">
            <v>72.32.02.03</v>
          </cell>
          <cell r="E1635" t="str">
            <v>GUIN.ELET.EL.30M C-C</v>
          </cell>
          <cell r="F1635" t="str">
            <v>h</v>
          </cell>
        </row>
        <row r="1636">
          <cell r="B1636" t="str">
            <v>15.1.386</v>
          </cell>
          <cell r="D1636" t="str">
            <v>72.32.02.04</v>
          </cell>
          <cell r="E1636" t="str">
            <v>GUIN.ELET.EL.30M C-D</v>
          </cell>
          <cell r="F1636" t="str">
            <v>h</v>
          </cell>
        </row>
        <row r="1637">
          <cell r="B1637" t="str">
            <v>15.1.387</v>
          </cell>
          <cell r="D1637" t="str">
            <v>72.33.01.01</v>
          </cell>
          <cell r="E1637" t="str">
            <v>GUIN.H.S/PN 20T C-A</v>
          </cell>
          <cell r="F1637" t="str">
            <v>h</v>
          </cell>
        </row>
        <row r="1638">
          <cell r="B1638" t="str">
            <v>15.1.388</v>
          </cell>
          <cell r="D1638" t="str">
            <v>72.33.01.02</v>
          </cell>
          <cell r="E1638" t="str">
            <v>GUIN.H.S/PN 20T C-B h</v>
          </cell>
          <cell r="F1638" t="str">
            <v>h</v>
          </cell>
        </row>
        <row r="1639">
          <cell r="B1639" t="str">
            <v>15.1.389</v>
          </cell>
          <cell r="D1639" t="str">
            <v>72.33.01.03</v>
          </cell>
          <cell r="E1639" t="str">
            <v>GUIN.H.S/PN 20T C-C</v>
          </cell>
          <cell r="F1639" t="str">
            <v>h</v>
          </cell>
        </row>
        <row r="1640">
          <cell r="B1640" t="str">
            <v>15.1.390</v>
          </cell>
          <cell r="D1640" t="str">
            <v>72.33.01.04</v>
          </cell>
          <cell r="E1640" t="str">
            <v>GUIN.H.S/PN 20T C-D</v>
          </cell>
          <cell r="F1640" t="str">
            <v>h</v>
          </cell>
        </row>
        <row r="1641">
          <cell r="B1641" t="str">
            <v>15.1.391</v>
          </cell>
          <cell r="D1641" t="str">
            <v>72.33.02.01</v>
          </cell>
          <cell r="E1641" t="str">
            <v>GUIN.H.S/PN27,2T C-A</v>
          </cell>
          <cell r="F1641" t="str">
            <v>h</v>
          </cell>
        </row>
        <row r="1642">
          <cell r="B1642" t="str">
            <v>15.1.392</v>
          </cell>
          <cell r="D1642" t="str">
            <v>72.33.02.02</v>
          </cell>
          <cell r="E1642" t="str">
            <v>GUIN.H.S/PN27,2T C-B</v>
          </cell>
          <cell r="F1642" t="str">
            <v>h</v>
          </cell>
        </row>
        <row r="1643">
          <cell r="B1643" t="str">
            <v>15.1.393</v>
          </cell>
          <cell r="D1643" t="str">
            <v>72.33.02.03</v>
          </cell>
          <cell r="E1643" t="str">
            <v>GUIN.H.S/PN27,2T C-C</v>
          </cell>
          <cell r="F1643" t="str">
            <v>h</v>
          </cell>
        </row>
        <row r="1644">
          <cell r="B1644" t="str">
            <v>15.1.394</v>
          </cell>
          <cell r="D1644" t="str">
            <v>72.33.02.04</v>
          </cell>
          <cell r="E1644" t="str">
            <v>GUIN.H.S/PN27,2T C-D</v>
          </cell>
          <cell r="F1644" t="str">
            <v>h</v>
          </cell>
        </row>
        <row r="1645">
          <cell r="B1645" t="str">
            <v>15.1.395</v>
          </cell>
          <cell r="D1645" t="str">
            <v>72.34.01.01</v>
          </cell>
          <cell r="E1645" t="str">
            <v>LAVA JATO 200L/H C-A</v>
          </cell>
          <cell r="F1645" t="str">
            <v>h</v>
          </cell>
        </row>
        <row r="1646">
          <cell r="B1646" t="str">
            <v>15.1.396</v>
          </cell>
          <cell r="D1646" t="str">
            <v>72.34.01.02</v>
          </cell>
          <cell r="E1646" t="str">
            <v xml:space="preserve">LAVA JATO 200L/H C-B </v>
          </cell>
          <cell r="F1646" t="str">
            <v>h</v>
          </cell>
        </row>
        <row r="1647">
          <cell r="B1647" t="str">
            <v>15.1.397</v>
          </cell>
          <cell r="D1647" t="str">
            <v>72.34.01.03</v>
          </cell>
          <cell r="E1647" t="str">
            <v>LAVA JATO 200L/H C-C</v>
          </cell>
          <cell r="F1647" t="str">
            <v>h</v>
          </cell>
        </row>
        <row r="1648">
          <cell r="B1648" t="str">
            <v>15.1.398</v>
          </cell>
          <cell r="D1648" t="str">
            <v>72.34.01.04</v>
          </cell>
          <cell r="E1648" t="str">
            <v>LAVA JATO 200L/H C-D</v>
          </cell>
          <cell r="F1648" t="str">
            <v>h</v>
          </cell>
        </row>
        <row r="1649">
          <cell r="B1649" t="str">
            <v>15.1.399</v>
          </cell>
          <cell r="D1649" t="str">
            <v>72.35.01.01</v>
          </cell>
          <cell r="E1649" t="str">
            <v>MAR.ROMP.PN.11,2 C-A</v>
          </cell>
          <cell r="F1649" t="str">
            <v>h</v>
          </cell>
        </row>
        <row r="1650">
          <cell r="B1650" t="str">
            <v>15.1.400</v>
          </cell>
          <cell r="D1650" t="str">
            <v>72.35.01.02</v>
          </cell>
          <cell r="E1650" t="str">
            <v>MAR.ROMP.PN.11,2 C-B</v>
          </cell>
          <cell r="F1650" t="str">
            <v>h</v>
          </cell>
        </row>
        <row r="1651">
          <cell r="B1651" t="str">
            <v>15.1.401</v>
          </cell>
          <cell r="D1651" t="str">
            <v>72.35.01.03</v>
          </cell>
          <cell r="E1651" t="str">
            <v>MAR.ROMP.PN.11,2 C-C</v>
          </cell>
          <cell r="F1651" t="str">
            <v>h</v>
          </cell>
        </row>
        <row r="1652">
          <cell r="B1652" t="str">
            <v>15.1.402</v>
          </cell>
          <cell r="D1652" t="str">
            <v>72.35.01.04</v>
          </cell>
          <cell r="E1652" t="str">
            <v>MAR.ROMP.PN.11,2 C-D</v>
          </cell>
          <cell r="F1652" t="str">
            <v>h</v>
          </cell>
        </row>
        <row r="1653">
          <cell r="B1653" t="str">
            <v>15.1.403</v>
          </cell>
          <cell r="D1653" t="str">
            <v xml:space="preserve">72.35.02.01 </v>
          </cell>
          <cell r="E1653" t="str">
            <v>MAR.ROMP.PN.35KG C-A</v>
          </cell>
          <cell r="F1653" t="str">
            <v>h</v>
          </cell>
        </row>
        <row r="1654">
          <cell r="B1654" t="str">
            <v>15.1.404</v>
          </cell>
          <cell r="D1654" t="str">
            <v xml:space="preserve">72.35.02.02 </v>
          </cell>
          <cell r="E1654" t="str">
            <v>MAR.ROMP.PN.35KG C-B</v>
          </cell>
          <cell r="F1654" t="str">
            <v>h</v>
          </cell>
        </row>
        <row r="1655">
          <cell r="B1655" t="str">
            <v>15.1.405</v>
          </cell>
          <cell r="D1655" t="str">
            <v>72.35.02.03</v>
          </cell>
          <cell r="E1655" t="str">
            <v>MAR.ROMP.PN.35KG C-C</v>
          </cell>
          <cell r="F1655" t="str">
            <v>h</v>
          </cell>
        </row>
        <row r="1656">
          <cell r="B1656" t="str">
            <v>15.1.406</v>
          </cell>
          <cell r="D1656" t="str">
            <v>72.35.02.04</v>
          </cell>
          <cell r="E1656" t="str">
            <v>MAR.ROMP.PN.35KG C-D</v>
          </cell>
          <cell r="F1656" t="str">
            <v>h</v>
          </cell>
        </row>
        <row r="1657">
          <cell r="B1657" t="str">
            <v>15.1.407</v>
          </cell>
          <cell r="D1657" t="str">
            <v>72.35.03.01</v>
          </cell>
          <cell r="E1657" t="str">
            <v>MAR.ROMP.PN.42KG C-A</v>
          </cell>
          <cell r="F1657" t="str">
            <v>h</v>
          </cell>
        </row>
        <row r="1658">
          <cell r="B1658" t="str">
            <v>15.1.408</v>
          </cell>
          <cell r="D1658" t="str">
            <v>72.35.03.02</v>
          </cell>
          <cell r="E1658" t="str">
            <v>MAR.ROMP.PN.42KG C-B</v>
          </cell>
          <cell r="F1658" t="str">
            <v>h</v>
          </cell>
        </row>
        <row r="1659">
          <cell r="B1659" t="str">
            <v>15.1.409</v>
          </cell>
          <cell r="D1659" t="str">
            <v>72.35.03.03</v>
          </cell>
          <cell r="E1659" t="str">
            <v>MAR.ROMP.PN.42KG C-C</v>
          </cell>
          <cell r="F1659" t="str">
            <v>h</v>
          </cell>
        </row>
        <row r="1660">
          <cell r="B1660" t="str">
            <v>15.1.410</v>
          </cell>
          <cell r="D1660" t="str">
            <v>72.35.03.04</v>
          </cell>
          <cell r="E1660" t="str">
            <v>MAR.ROMP.PN.42KG C-D</v>
          </cell>
          <cell r="F1660" t="str">
            <v>h</v>
          </cell>
        </row>
        <row r="1661">
          <cell r="B1661" t="str">
            <v>15.1.411</v>
          </cell>
          <cell r="D1661" t="str">
            <v xml:space="preserve">72.36.01.01 </v>
          </cell>
          <cell r="E1661" t="str">
            <v>ROMP.HIDR.ESC. C-A</v>
          </cell>
          <cell r="F1661" t="str">
            <v>h</v>
          </cell>
        </row>
        <row r="1662">
          <cell r="B1662" t="str">
            <v>15.1.412</v>
          </cell>
          <cell r="D1662" t="str">
            <v>72.36.01.02</v>
          </cell>
          <cell r="E1662" t="str">
            <v>ROMP.HIDR.ESC. C-B</v>
          </cell>
          <cell r="F1662" t="str">
            <v>h</v>
          </cell>
        </row>
        <row r="1663">
          <cell r="B1663" t="str">
            <v>15.1.413</v>
          </cell>
          <cell r="D1663" t="str">
            <v>72.36.01.03</v>
          </cell>
          <cell r="E1663" t="str">
            <v>ROMP.HIDR.ESC. C-C</v>
          </cell>
          <cell r="F1663" t="str">
            <v>h</v>
          </cell>
        </row>
        <row r="1664">
          <cell r="B1664" t="str">
            <v>15.1.414</v>
          </cell>
          <cell r="D1664" t="str">
            <v xml:space="preserve">72.36.01.04 </v>
          </cell>
          <cell r="E1664" t="str">
            <v>ROMP.HIDR.ESC. C-D</v>
          </cell>
          <cell r="F1664" t="str">
            <v>h</v>
          </cell>
        </row>
        <row r="1665">
          <cell r="B1665" t="str">
            <v>15.1.415</v>
          </cell>
          <cell r="D1665" t="str">
            <v>72.36.02.01</v>
          </cell>
          <cell r="E1665" t="str">
            <v>ROMP.HID.RETRO. C-A</v>
          </cell>
          <cell r="F1665" t="str">
            <v>h</v>
          </cell>
        </row>
        <row r="1666">
          <cell r="B1666" t="str">
            <v>15.1.416</v>
          </cell>
          <cell r="D1666" t="str">
            <v xml:space="preserve">72.36.02.02 </v>
          </cell>
          <cell r="E1666" t="str">
            <v>ROMP.HID.RETRO. C-B</v>
          </cell>
          <cell r="F1666" t="str">
            <v>h</v>
          </cell>
        </row>
        <row r="1667">
          <cell r="B1667" t="str">
            <v>15.1.417</v>
          </cell>
          <cell r="D1667" t="str">
            <v xml:space="preserve">72.36.02.03 </v>
          </cell>
          <cell r="E1667" t="str">
            <v>ROMP.HID.RETRO. C-C</v>
          </cell>
          <cell r="F1667" t="str">
            <v>h</v>
          </cell>
        </row>
        <row r="1668">
          <cell r="B1668" t="str">
            <v>15.1.418</v>
          </cell>
          <cell r="D1668" t="str">
            <v>72.36.02.04</v>
          </cell>
          <cell r="E1668" t="str">
            <v>ROMP.HID.RETRO. C-D</v>
          </cell>
          <cell r="F1668" t="str">
            <v>h</v>
          </cell>
        </row>
        <row r="1669">
          <cell r="B1669" t="str">
            <v>15.1.419</v>
          </cell>
          <cell r="D1669" t="str">
            <v>72.37.01.01</v>
          </cell>
          <cell r="E1669" t="str">
            <v>MOTONIV.RIPPER C-A</v>
          </cell>
          <cell r="F1669" t="str">
            <v>h</v>
          </cell>
        </row>
        <row r="1670">
          <cell r="B1670" t="str">
            <v>15.1.420</v>
          </cell>
          <cell r="D1670" t="str">
            <v>72.37.01.02</v>
          </cell>
          <cell r="E1670" t="str">
            <v>MOTONIV.RIPPER C-B</v>
          </cell>
          <cell r="F1670" t="str">
            <v>h</v>
          </cell>
        </row>
        <row r="1671">
          <cell r="B1671" t="str">
            <v>15.1.421</v>
          </cell>
          <cell r="D1671" t="str">
            <v>72.37.01.03</v>
          </cell>
          <cell r="E1671" t="str">
            <v>MOTONIV.RIPPER C-C</v>
          </cell>
          <cell r="F1671" t="str">
            <v>h</v>
          </cell>
        </row>
        <row r="1672">
          <cell r="B1672" t="str">
            <v>15.1.422</v>
          </cell>
          <cell r="D1672" t="str">
            <v>72.37.01.04</v>
          </cell>
          <cell r="E1672" t="str">
            <v>MOTONIV.RIPPER C-D</v>
          </cell>
          <cell r="F1672" t="str">
            <v>h</v>
          </cell>
        </row>
        <row r="1673">
          <cell r="B1673" t="str">
            <v>15.1.423</v>
          </cell>
          <cell r="D1673" t="str">
            <v xml:space="preserve">72.37.02.01 </v>
          </cell>
          <cell r="E1673" t="str">
            <v>MOTONIV.ESCARIF. C-A</v>
          </cell>
          <cell r="F1673" t="str">
            <v>h</v>
          </cell>
        </row>
        <row r="1674">
          <cell r="B1674" t="str">
            <v>15.1.424</v>
          </cell>
          <cell r="D1674" t="str">
            <v xml:space="preserve">72.37.02.02 </v>
          </cell>
          <cell r="E1674" t="str">
            <v>MOTONIV.ESCARIF. C-B</v>
          </cell>
          <cell r="F1674" t="str">
            <v>h</v>
          </cell>
        </row>
        <row r="1675">
          <cell r="B1675" t="str">
            <v>15.1.425</v>
          </cell>
          <cell r="D1675" t="str">
            <v xml:space="preserve">72.37.02.03 </v>
          </cell>
          <cell r="E1675" t="str">
            <v>MOTONIV.ESCARIF. C-C</v>
          </cell>
          <cell r="F1675" t="str">
            <v>h</v>
          </cell>
        </row>
        <row r="1676">
          <cell r="B1676" t="str">
            <v>15.1.426</v>
          </cell>
          <cell r="D1676" t="str">
            <v>72.37.02.04</v>
          </cell>
          <cell r="E1676" t="str">
            <v>MOTONIV.ESCARIF. C-D</v>
          </cell>
          <cell r="F1676" t="str">
            <v>h</v>
          </cell>
        </row>
        <row r="1677">
          <cell r="B1677" t="str">
            <v>15.1.427</v>
          </cell>
          <cell r="D1677" t="str">
            <v>72.38.01.01</v>
          </cell>
          <cell r="E1677" t="str">
            <v>MOTOSCRAPER 15M3 C-A</v>
          </cell>
          <cell r="F1677" t="str">
            <v>h</v>
          </cell>
        </row>
        <row r="1678">
          <cell r="B1678" t="str">
            <v>15.1.428</v>
          </cell>
          <cell r="D1678" t="str">
            <v>72.38.01.02</v>
          </cell>
          <cell r="E1678" t="str">
            <v>MOTOSCRAPER 15M3 C-B</v>
          </cell>
          <cell r="F1678" t="str">
            <v>h</v>
          </cell>
        </row>
        <row r="1679">
          <cell r="B1679" t="str">
            <v>15.1.429</v>
          </cell>
          <cell r="D1679" t="str">
            <v xml:space="preserve">72.38.01.03 </v>
          </cell>
          <cell r="E1679" t="str">
            <v>MOTOSCRAPER 15M3 C-C</v>
          </cell>
          <cell r="F1679" t="str">
            <v>h</v>
          </cell>
        </row>
        <row r="1680">
          <cell r="B1680" t="str">
            <v>15.1.430</v>
          </cell>
          <cell r="D1680" t="str">
            <v>72.38.01.04</v>
          </cell>
          <cell r="E1680" t="str">
            <v>MOTOSCRAPER 15M3 C-D</v>
          </cell>
          <cell r="F1680" t="str">
            <v>h</v>
          </cell>
        </row>
        <row r="1681">
          <cell r="B1681" t="str">
            <v>15.1.431</v>
          </cell>
          <cell r="D1681" t="str">
            <v xml:space="preserve">72.38.02.01 </v>
          </cell>
          <cell r="E1681" t="str">
            <v>MOTOSCRAPER 26M3 C-A</v>
          </cell>
          <cell r="F1681" t="str">
            <v>h</v>
          </cell>
        </row>
        <row r="1682">
          <cell r="B1682" t="str">
            <v>15.1.432</v>
          </cell>
          <cell r="D1682" t="str">
            <v xml:space="preserve">72.38.02.02 </v>
          </cell>
          <cell r="E1682" t="str">
            <v>MOTOSCRAPER 26M3 C-B</v>
          </cell>
          <cell r="F1682" t="str">
            <v>h</v>
          </cell>
        </row>
        <row r="1683">
          <cell r="B1683" t="str">
            <v>15.1.433</v>
          </cell>
          <cell r="D1683" t="str">
            <v xml:space="preserve">72.38.02.03 </v>
          </cell>
          <cell r="E1683" t="str">
            <v>MOTOSCRAPER 26M3 C-C</v>
          </cell>
          <cell r="F1683" t="str">
            <v>h</v>
          </cell>
        </row>
        <row r="1684">
          <cell r="B1684" t="str">
            <v>15.1.434</v>
          </cell>
          <cell r="D1684" t="str">
            <v xml:space="preserve">72.38.02.04 </v>
          </cell>
          <cell r="E1684" t="str">
            <v>MOTOSCRAPER 26M3 C-D</v>
          </cell>
          <cell r="F1684" t="str">
            <v>h</v>
          </cell>
        </row>
        <row r="1685">
          <cell r="B1685" t="str">
            <v>15.1.435</v>
          </cell>
          <cell r="D1685" t="str">
            <v xml:space="preserve">72.39.01.01 </v>
          </cell>
          <cell r="E1685" t="str">
            <v>MAQ.SOLDA ELETR. C-A</v>
          </cell>
          <cell r="F1685" t="str">
            <v>h</v>
          </cell>
        </row>
        <row r="1686">
          <cell r="B1686" t="str">
            <v>15.1.436</v>
          </cell>
          <cell r="D1686" t="str">
            <v xml:space="preserve">72.39.01.02 </v>
          </cell>
          <cell r="E1686" t="str">
            <v>MAQ.SOLDA ELETR. C-B</v>
          </cell>
          <cell r="F1686" t="str">
            <v>h</v>
          </cell>
        </row>
        <row r="1687">
          <cell r="B1687" t="str">
            <v>15.1.437</v>
          </cell>
          <cell r="D1687" t="str">
            <v>72.39.01.03</v>
          </cell>
          <cell r="E1687" t="str">
            <v>MAQ.SOLDA ELETR. C-C</v>
          </cell>
          <cell r="F1687" t="str">
            <v>h</v>
          </cell>
        </row>
        <row r="1688">
          <cell r="B1688" t="str">
            <v>15.1.438</v>
          </cell>
          <cell r="D1688" t="str">
            <v xml:space="preserve">72.39.01.04 </v>
          </cell>
          <cell r="E1688" t="str">
            <v>MAQ.SOLDA ELETR. C-D</v>
          </cell>
          <cell r="F1688" t="str">
            <v>h</v>
          </cell>
        </row>
        <row r="1689">
          <cell r="B1689" t="str">
            <v>15.1.439</v>
          </cell>
          <cell r="D1689" t="str">
            <v xml:space="preserve">72.39.02.01 </v>
          </cell>
          <cell r="E1689" t="str">
            <v>MAQ.SOLDA DIESEL C-A</v>
          </cell>
          <cell r="F1689" t="str">
            <v>h</v>
          </cell>
        </row>
        <row r="1690">
          <cell r="B1690" t="str">
            <v>15.1.440</v>
          </cell>
          <cell r="D1690" t="str">
            <v xml:space="preserve">72.39.02.02 </v>
          </cell>
          <cell r="E1690" t="str">
            <v>MAQ.SOLDA DIESEL C-B</v>
          </cell>
          <cell r="F1690" t="str">
            <v>h</v>
          </cell>
        </row>
        <row r="1691">
          <cell r="B1691" t="str">
            <v>15.1.441</v>
          </cell>
          <cell r="D1691" t="str">
            <v xml:space="preserve">72.39.02.03 </v>
          </cell>
          <cell r="E1691" t="str">
            <v>MAQ.SOLDA DIESEL C-C</v>
          </cell>
          <cell r="F1691" t="str">
            <v>h</v>
          </cell>
        </row>
        <row r="1692">
          <cell r="B1692" t="str">
            <v>15.1.442</v>
          </cell>
          <cell r="D1692" t="str">
            <v xml:space="preserve">72.39.02.04 </v>
          </cell>
          <cell r="E1692" t="str">
            <v>MAQ.SOLDA DIESEL C-D</v>
          </cell>
          <cell r="F1692" t="str">
            <v>h</v>
          </cell>
        </row>
        <row r="1693">
          <cell r="B1693" t="str">
            <v>15.1.443</v>
          </cell>
          <cell r="D1693" t="str">
            <v xml:space="preserve">72.39.03.01 </v>
          </cell>
          <cell r="E1693" t="str">
            <v>MACARICO CORTE C-A</v>
          </cell>
          <cell r="F1693" t="str">
            <v>h</v>
          </cell>
        </row>
        <row r="1694">
          <cell r="B1694" t="str">
            <v>15.1.444</v>
          </cell>
          <cell r="D1694" t="str">
            <v>72.39.03.02</v>
          </cell>
          <cell r="E1694" t="str">
            <v>MACARICO CORTE C-B</v>
          </cell>
          <cell r="F1694" t="str">
            <v>h</v>
          </cell>
        </row>
        <row r="1695">
          <cell r="B1695" t="str">
            <v>15.1.445</v>
          </cell>
          <cell r="D1695" t="str">
            <v xml:space="preserve">72.39.03.03 </v>
          </cell>
          <cell r="E1695" t="str">
            <v>MACARICO CORTE C-C</v>
          </cell>
          <cell r="F1695" t="str">
            <v>h</v>
          </cell>
        </row>
        <row r="1696">
          <cell r="B1696" t="str">
            <v>15.1.446</v>
          </cell>
          <cell r="D1696" t="str">
            <v>72.39.03.04</v>
          </cell>
          <cell r="E1696" t="str">
            <v>MACARICO CORTE C-D</v>
          </cell>
          <cell r="F1696" t="str">
            <v>h</v>
          </cell>
        </row>
        <row r="1697">
          <cell r="B1697" t="str">
            <v>15.1.447</v>
          </cell>
          <cell r="D1697" t="str">
            <v xml:space="preserve">72.40.01.01 </v>
          </cell>
          <cell r="E1697" t="str">
            <v>TEODOLITO C/TRIP.C-A</v>
          </cell>
          <cell r="F1697" t="str">
            <v>h</v>
          </cell>
        </row>
        <row r="1698">
          <cell r="B1698" t="str">
            <v>15.1.448</v>
          </cell>
          <cell r="D1698" t="str">
            <v xml:space="preserve">72.40.01.02 </v>
          </cell>
          <cell r="E1698" t="str">
            <v>TEODOLITO C/TRIP.C-B</v>
          </cell>
          <cell r="F1698" t="str">
            <v>h</v>
          </cell>
        </row>
        <row r="1699">
          <cell r="B1699" t="str">
            <v>15.1.449</v>
          </cell>
          <cell r="D1699" t="str">
            <v xml:space="preserve">72.40.01.03 </v>
          </cell>
          <cell r="E1699" t="str">
            <v>TEODOLITO C/TRIP.C-C</v>
          </cell>
          <cell r="F1699" t="str">
            <v>h</v>
          </cell>
        </row>
        <row r="1700">
          <cell r="B1700" t="str">
            <v>15.1.450</v>
          </cell>
          <cell r="D1700" t="str">
            <v xml:space="preserve">72.40.01.04 </v>
          </cell>
          <cell r="E1700" t="str">
            <v>TEODOLITO C/TRIP.C-D</v>
          </cell>
          <cell r="F1700" t="str">
            <v>h</v>
          </cell>
        </row>
        <row r="1701">
          <cell r="B1701" t="str">
            <v>15.1.451</v>
          </cell>
          <cell r="D1701" t="str">
            <v xml:space="preserve">72.40.02.01 </v>
          </cell>
          <cell r="E1701" t="str">
            <v xml:space="preserve">ESTACAO TOTAL C-A </v>
          </cell>
          <cell r="F1701" t="str">
            <v>h</v>
          </cell>
        </row>
        <row r="1702">
          <cell r="B1702" t="str">
            <v>15.1.452</v>
          </cell>
          <cell r="D1702" t="str">
            <v>72.40.02.02</v>
          </cell>
          <cell r="E1702" t="str">
            <v>ESTACAO TOTAL C-B</v>
          </cell>
          <cell r="F1702" t="str">
            <v>h</v>
          </cell>
        </row>
        <row r="1703">
          <cell r="B1703" t="str">
            <v>15.1.453</v>
          </cell>
          <cell r="D1703" t="str">
            <v xml:space="preserve">72.40.02.03 </v>
          </cell>
          <cell r="E1703" t="str">
            <v>ESTACAO TOTAL C-C</v>
          </cell>
          <cell r="F1703" t="str">
            <v>h</v>
          </cell>
        </row>
        <row r="1704">
          <cell r="B1704" t="str">
            <v>15.1.454</v>
          </cell>
          <cell r="D1704" t="str">
            <v xml:space="preserve">72.40.02.04 </v>
          </cell>
          <cell r="E1704" t="str">
            <v>ESTACAO TOTAL C-D</v>
          </cell>
          <cell r="F1704" t="str">
            <v>h</v>
          </cell>
        </row>
        <row r="1705">
          <cell r="B1705" t="str">
            <v>15.1.455</v>
          </cell>
          <cell r="D1705" t="str">
            <v xml:space="preserve">72.40.03.01 </v>
          </cell>
          <cell r="E1705" t="str">
            <v xml:space="preserve">NIVEL C/TRIPE C-A </v>
          </cell>
          <cell r="F1705" t="str">
            <v>h</v>
          </cell>
        </row>
        <row r="1706">
          <cell r="B1706" t="str">
            <v>15.1.456</v>
          </cell>
          <cell r="D1706" t="str">
            <v>72.40.03.02</v>
          </cell>
          <cell r="E1706" t="str">
            <v>NIVEL C/TRIPE C-B</v>
          </cell>
          <cell r="F1706" t="str">
            <v>h</v>
          </cell>
        </row>
        <row r="1707">
          <cell r="B1707" t="str">
            <v>15.1.457</v>
          </cell>
          <cell r="D1707" t="str">
            <v>72.40.03.03</v>
          </cell>
          <cell r="E1707" t="str">
            <v>NIVEL C/TRIPE C-C</v>
          </cell>
          <cell r="F1707" t="str">
            <v>h</v>
          </cell>
        </row>
        <row r="1708">
          <cell r="B1708" t="str">
            <v>15.1.458</v>
          </cell>
          <cell r="D1708" t="str">
            <v>72.40.03.04</v>
          </cell>
          <cell r="E1708" t="str">
            <v>NIVEL C/TRIPE C-D</v>
          </cell>
          <cell r="F1708" t="str">
            <v>h</v>
          </cell>
        </row>
        <row r="1709">
          <cell r="B1709" t="str">
            <v>15.1.459</v>
          </cell>
          <cell r="D1709" t="str">
            <v>72.41.01.01</v>
          </cell>
          <cell r="E1709" t="str">
            <v>PA CAR.S/PN1,8M3 C-A</v>
          </cell>
          <cell r="F1709" t="str">
            <v>h</v>
          </cell>
        </row>
        <row r="1710">
          <cell r="B1710" t="str">
            <v>15.1.460</v>
          </cell>
          <cell r="D1710" t="str">
            <v>72.41.01.02</v>
          </cell>
          <cell r="E1710" t="str">
            <v>PA CAR.S/PN1,8M3 C-B</v>
          </cell>
          <cell r="F1710" t="str">
            <v>h</v>
          </cell>
        </row>
        <row r="1711">
          <cell r="B1711" t="str">
            <v>15.1.461</v>
          </cell>
          <cell r="D1711" t="str">
            <v xml:space="preserve">72.41.01.03 </v>
          </cell>
          <cell r="E1711" t="str">
            <v>PA CAR.S/PN1,8M3 C-C</v>
          </cell>
          <cell r="F1711" t="str">
            <v>h</v>
          </cell>
        </row>
        <row r="1712">
          <cell r="B1712" t="str">
            <v>15.1.462</v>
          </cell>
          <cell r="D1712" t="str">
            <v>72.41.01.04</v>
          </cell>
          <cell r="E1712" t="str">
            <v>PA CAR.S/PN1,8M3 C-D</v>
          </cell>
          <cell r="F1712" t="str">
            <v>h</v>
          </cell>
        </row>
        <row r="1713">
          <cell r="B1713" t="str">
            <v>15.1.463</v>
          </cell>
          <cell r="D1713" t="str">
            <v>72.41.02.01</v>
          </cell>
          <cell r="E1713" t="str">
            <v>PA CAR.S/PN2,2M3 C-A</v>
          </cell>
          <cell r="F1713" t="str">
            <v>h</v>
          </cell>
        </row>
        <row r="1714">
          <cell r="B1714" t="str">
            <v>15.1.464</v>
          </cell>
          <cell r="D1714" t="str">
            <v>72.41.02.02</v>
          </cell>
          <cell r="E1714" t="str">
            <v>PA CAR.S/PN2,2M3 C-B</v>
          </cell>
          <cell r="F1714" t="str">
            <v>h</v>
          </cell>
        </row>
        <row r="1715">
          <cell r="B1715" t="str">
            <v>15.1.465</v>
          </cell>
          <cell r="D1715" t="str">
            <v xml:space="preserve">72.41.02.03 </v>
          </cell>
          <cell r="E1715" t="str">
            <v>PA CAR.S/PN2,2M3 C-C</v>
          </cell>
          <cell r="F1715" t="str">
            <v>h</v>
          </cell>
        </row>
        <row r="1716">
          <cell r="B1716" t="str">
            <v>15.1.466</v>
          </cell>
          <cell r="D1716" t="str">
            <v>72.41.02.04</v>
          </cell>
          <cell r="E1716" t="str">
            <v>PA CAR.S/PN2,2M3 C-D</v>
          </cell>
          <cell r="F1716" t="str">
            <v>h</v>
          </cell>
        </row>
        <row r="1717">
          <cell r="B1717" t="str">
            <v>15.1.467</v>
          </cell>
          <cell r="D1717" t="str">
            <v>72.41.03.01</v>
          </cell>
          <cell r="E1717" t="str">
            <v>PA CAR.S/PN3,6M3 C-A</v>
          </cell>
          <cell r="F1717" t="str">
            <v>h</v>
          </cell>
        </row>
        <row r="1718">
          <cell r="B1718" t="str">
            <v>15.1.468</v>
          </cell>
          <cell r="D1718" t="str">
            <v xml:space="preserve">72.41.03.02 </v>
          </cell>
          <cell r="E1718" t="str">
            <v>PA CAR.S/PN3,6M3 C-B</v>
          </cell>
          <cell r="F1718" t="str">
            <v>h</v>
          </cell>
        </row>
        <row r="1719">
          <cell r="B1719" t="str">
            <v>15.1.469</v>
          </cell>
          <cell r="D1719" t="str">
            <v>72.41.03.03</v>
          </cell>
          <cell r="E1719" t="str">
            <v>PA CAR.S/PN3,6M3 C-C</v>
          </cell>
          <cell r="F1719" t="str">
            <v>h</v>
          </cell>
        </row>
        <row r="1720">
          <cell r="B1720" t="str">
            <v>15.1.470</v>
          </cell>
          <cell r="D1720" t="str">
            <v>72.41.03.04</v>
          </cell>
          <cell r="E1720" t="str">
            <v>PA CAR.S/PN3,6M3 C-D</v>
          </cell>
          <cell r="F1720" t="str">
            <v>h</v>
          </cell>
        </row>
        <row r="1721">
          <cell r="B1721" t="str">
            <v>15.1.471</v>
          </cell>
          <cell r="D1721" t="str">
            <v>72.41.04.01</v>
          </cell>
          <cell r="E1721" t="str">
            <v>PA CAR.S/ES.1,85 C-A</v>
          </cell>
          <cell r="F1721" t="str">
            <v>h</v>
          </cell>
        </row>
        <row r="1722">
          <cell r="B1722" t="str">
            <v>15.1.472</v>
          </cell>
          <cell r="D1722" t="str">
            <v xml:space="preserve">72.41.04.02 </v>
          </cell>
          <cell r="E1722" t="str">
            <v>PA CAR.S/ES.1,85 C-B</v>
          </cell>
          <cell r="F1722" t="str">
            <v>h</v>
          </cell>
        </row>
        <row r="1723">
          <cell r="B1723" t="str">
            <v>15.1.473</v>
          </cell>
          <cell r="D1723" t="str">
            <v xml:space="preserve">72.41.04.03 </v>
          </cell>
          <cell r="E1723" t="str">
            <v>PA CAR.S/ES.1,85 C-C</v>
          </cell>
          <cell r="F1723" t="str">
            <v>h</v>
          </cell>
        </row>
        <row r="1724">
          <cell r="B1724" t="str">
            <v>15.1.474</v>
          </cell>
          <cell r="D1724" t="str">
            <v>72.41.04.04</v>
          </cell>
          <cell r="E1724" t="str">
            <v>PA CAR.S/ES.1,85 C-D</v>
          </cell>
          <cell r="F1724" t="str">
            <v>h</v>
          </cell>
        </row>
        <row r="1725">
          <cell r="B1725" t="str">
            <v>15.1.475</v>
          </cell>
          <cell r="D1725" t="str">
            <v>72.41.05.01</v>
          </cell>
          <cell r="E1725" t="str">
            <v xml:space="preserve">PA CAR.S/ES.2,3 C-A </v>
          </cell>
          <cell r="F1725" t="str">
            <v>h</v>
          </cell>
        </row>
        <row r="1726">
          <cell r="B1726" t="str">
            <v>15.1.476</v>
          </cell>
          <cell r="D1726" t="str">
            <v>72.41.05.02</v>
          </cell>
          <cell r="E1726" t="str">
            <v>PA CAR.S/ES.2,3 C-B</v>
          </cell>
          <cell r="F1726" t="str">
            <v>h</v>
          </cell>
        </row>
        <row r="1727">
          <cell r="B1727" t="str">
            <v>15.1.477</v>
          </cell>
          <cell r="D1727" t="str">
            <v>72.41.05.03</v>
          </cell>
          <cell r="E1727" t="str">
            <v>PA CAR.S/ES.2,3 C-C</v>
          </cell>
          <cell r="F1727" t="str">
            <v>h</v>
          </cell>
        </row>
        <row r="1728">
          <cell r="B1728" t="str">
            <v>15.1.478</v>
          </cell>
          <cell r="D1728" t="str">
            <v xml:space="preserve">72.41.05.04 </v>
          </cell>
          <cell r="E1728" t="str">
            <v>PA CAR.S/ES.2,3 C-D</v>
          </cell>
          <cell r="F1728" t="str">
            <v>h</v>
          </cell>
        </row>
        <row r="1729">
          <cell r="B1729" t="str">
            <v>15.1.479</v>
          </cell>
          <cell r="D1729" t="str">
            <v>72.42.01.01</v>
          </cell>
          <cell r="E1729" t="str">
            <v>PERF. MANUAL C-A</v>
          </cell>
          <cell r="F1729" t="str">
            <v>h</v>
          </cell>
        </row>
        <row r="1730">
          <cell r="B1730" t="str">
            <v>15.1.480</v>
          </cell>
          <cell r="D1730" t="str">
            <v xml:space="preserve">72.42.01.02 </v>
          </cell>
          <cell r="E1730" t="str">
            <v>PERF. MANUAL C-B</v>
          </cell>
          <cell r="F1730" t="str">
            <v>h</v>
          </cell>
        </row>
        <row r="1731">
          <cell r="B1731" t="str">
            <v>15.1.481</v>
          </cell>
          <cell r="D1731" t="str">
            <v xml:space="preserve">72.42.01.03 </v>
          </cell>
          <cell r="E1731" t="str">
            <v>PERF. MANUAL C-C</v>
          </cell>
          <cell r="F1731" t="str">
            <v>h</v>
          </cell>
        </row>
        <row r="1732">
          <cell r="B1732" t="str">
            <v>15.1.482</v>
          </cell>
          <cell r="D1732" t="str">
            <v xml:space="preserve">72.42.01.04 </v>
          </cell>
          <cell r="E1732" t="str">
            <v>PERF. MANUAL C-D</v>
          </cell>
          <cell r="F1732" t="str">
            <v>h</v>
          </cell>
        </row>
        <row r="1733">
          <cell r="B1733" t="str">
            <v>15.1.483</v>
          </cell>
          <cell r="D1733" t="str">
            <v xml:space="preserve">72.42.02.01 </v>
          </cell>
          <cell r="E1733" t="str">
            <v>PERF.S/EST. C-A</v>
          </cell>
          <cell r="F1733" t="str">
            <v>h</v>
          </cell>
        </row>
        <row r="1734">
          <cell r="B1734" t="str">
            <v>15.1.484</v>
          </cell>
          <cell r="D1734" t="str">
            <v xml:space="preserve">72.42.02.02 </v>
          </cell>
          <cell r="E1734" t="str">
            <v>PERF.S/EST. C-B</v>
          </cell>
          <cell r="F1734" t="str">
            <v>h</v>
          </cell>
        </row>
        <row r="1735">
          <cell r="B1735" t="str">
            <v>15.1.485</v>
          </cell>
          <cell r="D1735" t="str">
            <v>72.42.02.03</v>
          </cell>
          <cell r="E1735" t="str">
            <v>PERF.S/EST. C-C</v>
          </cell>
          <cell r="F1735" t="str">
            <v>h</v>
          </cell>
        </row>
        <row r="1736">
          <cell r="B1736" t="str">
            <v>15.1.486</v>
          </cell>
          <cell r="D1736" t="str">
            <v xml:space="preserve">72.42.02.04 </v>
          </cell>
          <cell r="E1736" t="str">
            <v>PERF.S/EST. C-D</v>
          </cell>
          <cell r="F1736" t="str">
            <v>h</v>
          </cell>
        </row>
        <row r="1737">
          <cell r="B1737" t="str">
            <v>15.1.487</v>
          </cell>
          <cell r="D1737" t="str">
            <v>72.42.03.01</v>
          </cell>
          <cell r="E1737" t="str">
            <v>PERF.JUMBO C-A</v>
          </cell>
          <cell r="F1737" t="str">
            <v>h</v>
          </cell>
        </row>
        <row r="1738">
          <cell r="B1738" t="str">
            <v>15.1.488</v>
          </cell>
          <cell r="D1738" t="str">
            <v>72.42.03.02</v>
          </cell>
          <cell r="E1738" t="str">
            <v>PERF.JUMBO C-B</v>
          </cell>
          <cell r="F1738" t="str">
            <v>h</v>
          </cell>
        </row>
        <row r="1739">
          <cell r="B1739" t="str">
            <v>15.1.489</v>
          </cell>
          <cell r="D1739" t="str">
            <v xml:space="preserve">72.42.03.03 </v>
          </cell>
          <cell r="E1739" t="str">
            <v>PERF.JUMBO C-C</v>
          </cell>
          <cell r="F1739" t="str">
            <v>h</v>
          </cell>
        </row>
        <row r="1740">
          <cell r="B1740" t="str">
            <v>15.1.490</v>
          </cell>
          <cell r="D1740" t="str">
            <v>72.42.03.04</v>
          </cell>
          <cell r="E1740" t="str">
            <v>PERF.JUMBO C-D</v>
          </cell>
          <cell r="F1740" t="str">
            <v>h</v>
          </cell>
        </row>
        <row r="1741">
          <cell r="B1741" t="str">
            <v>15.1.491</v>
          </cell>
          <cell r="D1741" t="str">
            <v xml:space="preserve">72.42.04.01 </v>
          </cell>
          <cell r="E1741" t="str">
            <v>SONDA ROTATIVA C-A</v>
          </cell>
          <cell r="F1741" t="str">
            <v>h</v>
          </cell>
        </row>
        <row r="1742">
          <cell r="B1742" t="str">
            <v>15.1.492</v>
          </cell>
          <cell r="D1742" t="str">
            <v xml:space="preserve">72.42.04.02 </v>
          </cell>
          <cell r="E1742" t="str">
            <v>SONDA ROTATIVA C-B</v>
          </cell>
          <cell r="F1742" t="str">
            <v>h</v>
          </cell>
        </row>
        <row r="1743">
          <cell r="B1743" t="str">
            <v>15.1.493</v>
          </cell>
          <cell r="D1743" t="str">
            <v>72.42.04.03</v>
          </cell>
          <cell r="E1743" t="str">
            <v>SONDA ROTATIVA C-C</v>
          </cell>
          <cell r="F1743" t="str">
            <v>h</v>
          </cell>
        </row>
        <row r="1744">
          <cell r="B1744" t="str">
            <v>15.1.494</v>
          </cell>
          <cell r="D1744" t="str">
            <v>72.42.04.04</v>
          </cell>
          <cell r="E1744" t="str">
            <v>SONDA ROTATIVA C-D</v>
          </cell>
          <cell r="F1744" t="str">
            <v>h</v>
          </cell>
        </row>
        <row r="1745">
          <cell r="B1745" t="str">
            <v>15.1.495</v>
          </cell>
          <cell r="D1745" t="str">
            <v xml:space="preserve">72.42.05.01 </v>
          </cell>
          <cell r="E1745" t="str">
            <v>PERF.CINZAL C-A</v>
          </cell>
          <cell r="F1745" t="str">
            <v>h</v>
          </cell>
        </row>
        <row r="1746">
          <cell r="B1746" t="str">
            <v>15.1.496</v>
          </cell>
          <cell r="D1746" t="str">
            <v>72.42.05.02</v>
          </cell>
          <cell r="E1746" t="str">
            <v>PERF.CINZAL C-B</v>
          </cell>
          <cell r="F1746" t="str">
            <v>h</v>
          </cell>
        </row>
        <row r="1747">
          <cell r="B1747" t="str">
            <v>15.1.497</v>
          </cell>
          <cell r="D1747" t="str">
            <v xml:space="preserve">72.42.05.03 </v>
          </cell>
          <cell r="E1747" t="str">
            <v>PERF.CINZAL C-C</v>
          </cell>
          <cell r="F1747" t="str">
            <v>h</v>
          </cell>
        </row>
        <row r="1748">
          <cell r="B1748" t="str">
            <v>15.1.498</v>
          </cell>
          <cell r="D1748" t="str">
            <v xml:space="preserve">72.42.05.04 </v>
          </cell>
          <cell r="E1748" t="str">
            <v>PERF.CINZAL C-D</v>
          </cell>
          <cell r="F1748" t="str">
            <v>h</v>
          </cell>
        </row>
        <row r="1749">
          <cell r="B1749" t="str">
            <v>15.1.499</v>
          </cell>
          <cell r="D1749" t="str">
            <v xml:space="preserve">72.43.01.01 </v>
          </cell>
          <cell r="E1749" t="str">
            <v>RETRO CARR.0,77M3C-A</v>
          </cell>
          <cell r="F1749" t="str">
            <v>h</v>
          </cell>
        </row>
        <row r="1750">
          <cell r="B1750" t="str">
            <v>15.1.500</v>
          </cell>
          <cell r="D1750" t="str">
            <v>72.43.01.02</v>
          </cell>
          <cell r="E1750" t="str">
            <v>RETRO CARR.0,77M3C-B</v>
          </cell>
          <cell r="F1750" t="str">
            <v>h</v>
          </cell>
        </row>
        <row r="1751">
          <cell r="B1751" t="str">
            <v>15.1.501</v>
          </cell>
          <cell r="D1751" t="str">
            <v xml:space="preserve">72.43.01.03 </v>
          </cell>
          <cell r="E1751" t="str">
            <v>RETRO CARR.0,77M3C-C</v>
          </cell>
          <cell r="F1751" t="str">
            <v>h</v>
          </cell>
        </row>
        <row r="1752">
          <cell r="B1752" t="str">
            <v>15.1.502</v>
          </cell>
          <cell r="D1752" t="str">
            <v>72.43.01.04</v>
          </cell>
          <cell r="E1752" t="str">
            <v>RETRO CARR.0,77M3C-D</v>
          </cell>
          <cell r="F1752" t="str">
            <v>h</v>
          </cell>
        </row>
        <row r="1753">
          <cell r="B1753" t="str">
            <v>15.1.503</v>
          </cell>
          <cell r="D1753" t="str">
            <v xml:space="preserve">72.43.02.01 </v>
          </cell>
          <cell r="E1753" t="str">
            <v>RETRO CARR.0,30M3C-A</v>
          </cell>
          <cell r="F1753" t="str">
            <v>h</v>
          </cell>
        </row>
        <row r="1754">
          <cell r="B1754" t="str">
            <v>15.1.504</v>
          </cell>
          <cell r="D1754" t="str">
            <v>72.43.02.02</v>
          </cell>
          <cell r="E1754" t="str">
            <v>RETRO CARR.0,30M3C-B</v>
          </cell>
          <cell r="F1754" t="str">
            <v>h</v>
          </cell>
        </row>
        <row r="1755">
          <cell r="B1755" t="str">
            <v>15.1.505</v>
          </cell>
          <cell r="D1755" t="str">
            <v>72.43.02.03</v>
          </cell>
          <cell r="E1755" t="str">
            <v>RETRO CARR.0,30M3C-C</v>
          </cell>
          <cell r="F1755" t="str">
            <v>h</v>
          </cell>
        </row>
        <row r="1756">
          <cell r="B1756" t="str">
            <v>15.1.506</v>
          </cell>
          <cell r="D1756" t="str">
            <v>72.43.02.04</v>
          </cell>
          <cell r="E1756" t="str">
            <v>RETRO CARR.0,30M3C-D</v>
          </cell>
          <cell r="F1756" t="str">
            <v>h</v>
          </cell>
        </row>
        <row r="1757">
          <cell r="B1757" t="str">
            <v>15.1.507</v>
          </cell>
          <cell r="D1757" t="str">
            <v>72.44.01.01</v>
          </cell>
          <cell r="E1757" t="str">
            <v>ROCAD.MAN.GAS. C-A</v>
          </cell>
          <cell r="F1757" t="str">
            <v>h</v>
          </cell>
        </row>
        <row r="1758">
          <cell r="B1758" t="str">
            <v>15.1.508</v>
          </cell>
          <cell r="D1758" t="str">
            <v>72.44.01.02</v>
          </cell>
          <cell r="E1758" t="str">
            <v>ROCAD.MAN.GAS. C-B</v>
          </cell>
          <cell r="F1758" t="str">
            <v>h</v>
          </cell>
        </row>
        <row r="1759">
          <cell r="B1759" t="str">
            <v>15.1.509</v>
          </cell>
          <cell r="D1759" t="str">
            <v>72.44.01.03</v>
          </cell>
          <cell r="E1759" t="str">
            <v>ROCAD.MAN.GAS. C-C</v>
          </cell>
          <cell r="F1759" t="str">
            <v>h</v>
          </cell>
        </row>
        <row r="1760">
          <cell r="B1760" t="str">
            <v>15.1.510</v>
          </cell>
          <cell r="D1760" t="str">
            <v>72.44.01.04</v>
          </cell>
          <cell r="E1760" t="str">
            <v>ROCAD.MAN.GAS. C-D</v>
          </cell>
          <cell r="F1760" t="str">
            <v>h</v>
          </cell>
        </row>
        <row r="1761">
          <cell r="B1761" t="str">
            <v>15.1.511</v>
          </cell>
          <cell r="D1761" t="str">
            <v>72.44.02.01</v>
          </cell>
          <cell r="E1761" t="str">
            <v>ROCAD.MAN.ELETR. C-A</v>
          </cell>
          <cell r="F1761" t="str">
            <v>h</v>
          </cell>
        </row>
        <row r="1762">
          <cell r="B1762" t="str">
            <v>15.1.512</v>
          </cell>
          <cell r="D1762" t="str">
            <v>72.44.02.02</v>
          </cell>
          <cell r="E1762" t="str">
            <v>ROCAD.MAN.ELETR. C-B</v>
          </cell>
          <cell r="F1762" t="str">
            <v>h</v>
          </cell>
        </row>
        <row r="1763">
          <cell r="B1763" t="str">
            <v>15.1.513</v>
          </cell>
          <cell r="D1763" t="str">
            <v>72.44.02.03</v>
          </cell>
          <cell r="E1763" t="str">
            <v>ROCAD.MAN.ELETR. C-C</v>
          </cell>
          <cell r="F1763" t="str">
            <v>h</v>
          </cell>
        </row>
        <row r="1764">
          <cell r="B1764" t="str">
            <v>15.1.514</v>
          </cell>
          <cell r="D1764" t="str">
            <v>72.44.02.04</v>
          </cell>
          <cell r="E1764" t="str">
            <v>ROCAD.MAN.ELETR. C-D</v>
          </cell>
          <cell r="F1764" t="str">
            <v>h</v>
          </cell>
        </row>
        <row r="1765">
          <cell r="B1765" t="str">
            <v>15.1.515</v>
          </cell>
          <cell r="D1765" t="str">
            <v>72.44.03.01</v>
          </cell>
          <cell r="E1765" t="str">
            <v>ROCAD. REBOC. C-A</v>
          </cell>
          <cell r="F1765" t="str">
            <v>h</v>
          </cell>
        </row>
        <row r="1766">
          <cell r="B1766" t="str">
            <v>15.1.516</v>
          </cell>
          <cell r="D1766" t="str">
            <v>72.44.03.02</v>
          </cell>
          <cell r="E1766" t="str">
            <v>ROCAD. REBOC. C-B</v>
          </cell>
          <cell r="F1766" t="str">
            <v>h</v>
          </cell>
        </row>
        <row r="1767">
          <cell r="B1767" t="str">
            <v>15.1.517</v>
          </cell>
          <cell r="D1767" t="str">
            <v>72.44.03.03</v>
          </cell>
          <cell r="E1767" t="str">
            <v>ROCAD. REBOC. C-C</v>
          </cell>
          <cell r="F1767" t="str">
            <v>h</v>
          </cell>
        </row>
        <row r="1768">
          <cell r="B1768" t="str">
            <v>15.1.518</v>
          </cell>
          <cell r="D1768" t="str">
            <v>72.44.03.04</v>
          </cell>
          <cell r="E1768" t="str">
            <v>ROCAD. REBOC. C-D</v>
          </cell>
          <cell r="F1768" t="str">
            <v>h</v>
          </cell>
        </row>
        <row r="1769">
          <cell r="B1769" t="str">
            <v>15.1.519</v>
          </cell>
          <cell r="D1769" t="str">
            <v>72.45.01.01</v>
          </cell>
          <cell r="E1769" t="str">
            <v>ROLO COMPACT.7T C-A</v>
          </cell>
          <cell r="F1769" t="str">
            <v>h</v>
          </cell>
        </row>
        <row r="1770">
          <cell r="B1770" t="str">
            <v>15.1.520</v>
          </cell>
          <cell r="D1770" t="str">
            <v>72.45.01.02</v>
          </cell>
          <cell r="E1770" t="str">
            <v>ROLO COMPACT.7T C-B</v>
          </cell>
          <cell r="F1770" t="str">
            <v>h</v>
          </cell>
        </row>
        <row r="1771">
          <cell r="B1771" t="str">
            <v>15.1.521</v>
          </cell>
          <cell r="D1771" t="str">
            <v>72.45.01.03</v>
          </cell>
          <cell r="E1771" t="str">
            <v xml:space="preserve">ROLO COMPACT.7T C-C </v>
          </cell>
          <cell r="F1771" t="str">
            <v>h</v>
          </cell>
        </row>
        <row r="1772">
          <cell r="B1772" t="str">
            <v>15.1.522</v>
          </cell>
          <cell r="D1772" t="str">
            <v>72.45.01.04</v>
          </cell>
          <cell r="E1772" t="str">
            <v>ROLO COMPACT.7T C-D</v>
          </cell>
          <cell r="F1772" t="str">
            <v>h</v>
          </cell>
        </row>
        <row r="1773">
          <cell r="B1773" t="str">
            <v>15.1.523</v>
          </cell>
          <cell r="D1773" t="str">
            <v>72.45.02.01</v>
          </cell>
          <cell r="E1773" t="str">
            <v>ROLO COMPACT.7,7T C-A</v>
          </cell>
          <cell r="F1773" t="str">
            <v>h</v>
          </cell>
        </row>
        <row r="1774">
          <cell r="B1774" t="str">
            <v>15.1.524</v>
          </cell>
          <cell r="D1774" t="str">
            <v>72.45.02.02</v>
          </cell>
          <cell r="E1774" t="str">
            <v>ROLO COMPACT.7,7T C-B</v>
          </cell>
          <cell r="F1774" t="str">
            <v>h</v>
          </cell>
        </row>
        <row r="1775">
          <cell r="B1775" t="str">
            <v>15.1.525</v>
          </cell>
          <cell r="D1775" t="str">
            <v>72.45.02.03</v>
          </cell>
          <cell r="E1775" t="str">
            <v xml:space="preserve">ROLO COMPACT.7,7T C-C </v>
          </cell>
          <cell r="F1775" t="str">
            <v>h</v>
          </cell>
        </row>
        <row r="1776">
          <cell r="B1776" t="str">
            <v>15.1.526</v>
          </cell>
          <cell r="D1776" t="str">
            <v>72.45.02.04</v>
          </cell>
          <cell r="E1776" t="str">
            <v>ROLO COMPACT.7,7T C-D</v>
          </cell>
          <cell r="F1776" t="str">
            <v>h</v>
          </cell>
        </row>
        <row r="1777">
          <cell r="B1777" t="str">
            <v>15.1.527</v>
          </cell>
          <cell r="D1777" t="str">
            <v>72.45.03.01</v>
          </cell>
          <cell r="E1777" t="str">
            <v>ROLO COMPACT.10T C-A</v>
          </cell>
          <cell r="F1777" t="str">
            <v>h</v>
          </cell>
        </row>
        <row r="1778">
          <cell r="B1778" t="str">
            <v>15.1.528</v>
          </cell>
          <cell r="D1778" t="str">
            <v>72.45.03.02</v>
          </cell>
          <cell r="E1778" t="str">
            <v>ROLO COMPACT.10T C-B</v>
          </cell>
          <cell r="F1778" t="str">
            <v>h</v>
          </cell>
        </row>
        <row r="1779">
          <cell r="B1779" t="str">
            <v>15.1.529</v>
          </cell>
          <cell r="D1779" t="str">
            <v>72.45.03.03</v>
          </cell>
          <cell r="E1779" t="str">
            <v>ROLO COMPACT.10T C-C</v>
          </cell>
          <cell r="F1779" t="str">
            <v>h</v>
          </cell>
        </row>
        <row r="1780">
          <cell r="B1780" t="str">
            <v>15.1.530</v>
          </cell>
          <cell r="D1780" t="str">
            <v>72.45.03.04</v>
          </cell>
          <cell r="E1780" t="str">
            <v>ROLO COMPACT.10T C-D</v>
          </cell>
          <cell r="F1780" t="str">
            <v>h</v>
          </cell>
        </row>
        <row r="1781">
          <cell r="B1781" t="str">
            <v>15.1.531</v>
          </cell>
          <cell r="D1781" t="str">
            <v>72.45.04.01</v>
          </cell>
          <cell r="E1781" t="str">
            <v>ROLO COMPAC.11,3T C-A</v>
          </cell>
          <cell r="F1781" t="str">
            <v>h</v>
          </cell>
        </row>
        <row r="1782">
          <cell r="B1782" t="str">
            <v>15.1.532</v>
          </cell>
          <cell r="D1782" t="str">
            <v>72.45.04.02</v>
          </cell>
          <cell r="E1782" t="str">
            <v>ROLO COMPAC.11,3T C-B</v>
          </cell>
          <cell r="F1782" t="str">
            <v>h</v>
          </cell>
        </row>
        <row r="1783">
          <cell r="B1783" t="str">
            <v>15.1.533</v>
          </cell>
          <cell r="D1783" t="str">
            <v>72.45.04.03</v>
          </cell>
          <cell r="E1783" t="str">
            <v>ROLO COMPAC.11,3T C-C</v>
          </cell>
          <cell r="F1783" t="str">
            <v>h</v>
          </cell>
        </row>
        <row r="1784">
          <cell r="B1784" t="str">
            <v>15.1.534</v>
          </cell>
          <cell r="D1784" t="str">
            <v>72.45.04.04</v>
          </cell>
          <cell r="E1784" t="str">
            <v>ROLO COMPAC.11,3T C-D</v>
          </cell>
          <cell r="F1784" t="str">
            <v>h</v>
          </cell>
        </row>
        <row r="1785">
          <cell r="B1785" t="str">
            <v>15.1.535</v>
          </cell>
          <cell r="D1785" t="str">
            <v>72.45.05.01</v>
          </cell>
          <cell r="E1785" t="str">
            <v>ROLO COMPAC.15,5T C-A</v>
          </cell>
          <cell r="F1785" t="str">
            <v>h</v>
          </cell>
        </row>
        <row r="1786">
          <cell r="B1786" t="str">
            <v>15.1.536</v>
          </cell>
          <cell r="D1786" t="str">
            <v>72.45.05.02</v>
          </cell>
          <cell r="E1786" t="str">
            <v>ROLO COMPAC.15,5T C-B</v>
          </cell>
          <cell r="F1786" t="str">
            <v>h</v>
          </cell>
        </row>
        <row r="1787">
          <cell r="B1787" t="str">
            <v>15.1.537</v>
          </cell>
          <cell r="D1787" t="str">
            <v>72.45.05.03</v>
          </cell>
          <cell r="E1787" t="str">
            <v>ROLO COMPAC.15,5T C-C</v>
          </cell>
          <cell r="F1787" t="str">
            <v>h</v>
          </cell>
        </row>
        <row r="1788">
          <cell r="B1788" t="str">
            <v>15.1.538</v>
          </cell>
          <cell r="D1788" t="str">
            <v>72.45.05.04</v>
          </cell>
          <cell r="E1788" t="str">
            <v>ROLO COMPAC.15,5T C-D</v>
          </cell>
          <cell r="F1788" t="str">
            <v>h</v>
          </cell>
        </row>
        <row r="1789">
          <cell r="B1789" t="str">
            <v>15.1.539</v>
          </cell>
          <cell r="D1789" t="str">
            <v>72.45.06.01</v>
          </cell>
          <cell r="E1789" t="str">
            <v>ROLO COMP.PE15,5T C-A</v>
          </cell>
          <cell r="F1789" t="str">
            <v>h</v>
          </cell>
        </row>
        <row r="1790">
          <cell r="B1790" t="str">
            <v>15.1.540</v>
          </cell>
          <cell r="D1790" t="str">
            <v>72.45.06.02</v>
          </cell>
          <cell r="E1790" t="str">
            <v>ROLO COMP.PE15,5T C-B</v>
          </cell>
          <cell r="F1790" t="str">
            <v>h</v>
          </cell>
        </row>
        <row r="1791">
          <cell r="B1791" t="str">
            <v>15.1.541</v>
          </cell>
          <cell r="D1791" t="str">
            <v>72.45.06.03</v>
          </cell>
          <cell r="E1791" t="str">
            <v>ROLO COMP.PE15,5T C-C</v>
          </cell>
          <cell r="F1791" t="str">
            <v>h</v>
          </cell>
        </row>
        <row r="1792">
          <cell r="B1792" t="str">
            <v>15.1.542</v>
          </cell>
          <cell r="D1792" t="str">
            <v>72.45.06.04</v>
          </cell>
          <cell r="E1792" t="str">
            <v>ROLO COMP.PE15,5T C-D</v>
          </cell>
          <cell r="F1792" t="str">
            <v>h</v>
          </cell>
        </row>
        <row r="1793">
          <cell r="B1793" t="str">
            <v>15.1.543</v>
          </cell>
          <cell r="D1793" t="str">
            <v>72.46.01.01</v>
          </cell>
          <cell r="E1793" t="str">
            <v>ROLO COMP.ASF.7,2 C-A</v>
          </cell>
          <cell r="F1793" t="str">
            <v>h</v>
          </cell>
        </row>
        <row r="1794">
          <cell r="B1794" t="str">
            <v>15.1.544</v>
          </cell>
          <cell r="D1794" t="str">
            <v>72.46.01.02</v>
          </cell>
          <cell r="E1794" t="str">
            <v>ROLO COMP.ASF.7,2 C-B</v>
          </cell>
          <cell r="F1794" t="str">
            <v>h</v>
          </cell>
        </row>
        <row r="1795">
          <cell r="B1795" t="str">
            <v>15.1.545</v>
          </cell>
          <cell r="D1795" t="str">
            <v>72.46.01.03</v>
          </cell>
          <cell r="E1795" t="str">
            <v>ROLO COMP.ASF.7,2 C-C</v>
          </cell>
          <cell r="F1795" t="str">
            <v>h</v>
          </cell>
        </row>
        <row r="1796">
          <cell r="B1796" t="str">
            <v>15.1.546</v>
          </cell>
          <cell r="D1796" t="str">
            <v>72.46.01.04</v>
          </cell>
          <cell r="E1796" t="str">
            <v>ROLO COMP.ASF.7,2 C-D</v>
          </cell>
          <cell r="F1796" t="str">
            <v>h</v>
          </cell>
        </row>
        <row r="1797">
          <cell r="B1797" t="str">
            <v>15.1.547</v>
          </cell>
          <cell r="D1797" t="str">
            <v>72.46.02.01</v>
          </cell>
          <cell r="E1797" t="str">
            <v>ROLO COM.ASF.10,2 C-A</v>
          </cell>
          <cell r="F1797" t="str">
            <v>h</v>
          </cell>
        </row>
        <row r="1798">
          <cell r="B1798" t="str">
            <v>15.1.548</v>
          </cell>
          <cell r="D1798" t="str">
            <v>72.46.02.02</v>
          </cell>
          <cell r="E1798" t="str">
            <v>ROLO COM.ASF.10,2 C-B</v>
          </cell>
          <cell r="F1798" t="str">
            <v>h</v>
          </cell>
        </row>
        <row r="1799">
          <cell r="B1799" t="str">
            <v>15.1.549</v>
          </cell>
          <cell r="D1799" t="str">
            <v>72.46.02.03</v>
          </cell>
          <cell r="E1799" t="str">
            <v>ROLO COM.ASF.10,2 C-C</v>
          </cell>
          <cell r="F1799" t="str">
            <v>h</v>
          </cell>
        </row>
        <row r="1800">
          <cell r="B1800" t="str">
            <v>15.1.550</v>
          </cell>
          <cell r="D1800" t="str">
            <v>72.46.02.04</v>
          </cell>
          <cell r="E1800" t="str">
            <v>ROLO COM.ASF.10,2 C-D</v>
          </cell>
          <cell r="F1800" t="str">
            <v>h</v>
          </cell>
        </row>
        <row r="1801">
          <cell r="B1801" t="str">
            <v>15.1.551</v>
          </cell>
          <cell r="D1801" t="str">
            <v>72.47.01.01</v>
          </cell>
          <cell r="E1801" t="str">
            <v>ROLO COM.TAN.2,3 C-A</v>
          </cell>
          <cell r="F1801" t="str">
            <v>h</v>
          </cell>
        </row>
        <row r="1802">
          <cell r="B1802" t="str">
            <v>15.1.552</v>
          </cell>
          <cell r="D1802" t="str">
            <v>72.47.01.02</v>
          </cell>
          <cell r="E1802" t="str">
            <v>ROLO COM.TAN.2,3 C-B</v>
          </cell>
          <cell r="F1802" t="str">
            <v>h</v>
          </cell>
        </row>
        <row r="1803">
          <cell r="B1803" t="str">
            <v>15.1.553</v>
          </cell>
          <cell r="D1803" t="str">
            <v>72.47.01.03</v>
          </cell>
          <cell r="E1803" t="str">
            <v>ROLO COM.TAN.2,3 C-C</v>
          </cell>
          <cell r="F1803" t="str">
            <v>h</v>
          </cell>
        </row>
        <row r="1804">
          <cell r="B1804" t="str">
            <v>15.1.554</v>
          </cell>
          <cell r="D1804" t="str">
            <v>72.47.01.04</v>
          </cell>
          <cell r="E1804" t="str">
            <v>ROLO COM.TAN.2,3 C-D</v>
          </cell>
          <cell r="F1804" t="str">
            <v>h</v>
          </cell>
        </row>
        <row r="1805">
          <cell r="B1805" t="str">
            <v>15.1.555</v>
          </cell>
          <cell r="D1805" t="str">
            <v>72.47.02.01</v>
          </cell>
          <cell r="E1805" t="str">
            <v>ROLO COMP.TAN.7T C-A</v>
          </cell>
          <cell r="F1805" t="str">
            <v>h</v>
          </cell>
        </row>
        <row r="1806">
          <cell r="B1806" t="str">
            <v>15.1.556</v>
          </cell>
          <cell r="D1806" t="str">
            <v>72.47.02.02</v>
          </cell>
          <cell r="E1806" t="str">
            <v>ROLO COMP.TAN.7T C-B</v>
          </cell>
          <cell r="F1806" t="str">
            <v>h</v>
          </cell>
        </row>
        <row r="1807">
          <cell r="B1807" t="str">
            <v>15.1.557</v>
          </cell>
          <cell r="D1807" t="str">
            <v>72.47.02.03</v>
          </cell>
          <cell r="E1807" t="str">
            <v>ROLO COMP.TAN.7T C-C</v>
          </cell>
          <cell r="F1807" t="str">
            <v>h</v>
          </cell>
        </row>
        <row r="1808">
          <cell r="B1808" t="str">
            <v>15.1.558</v>
          </cell>
          <cell r="D1808" t="str">
            <v>72.47.02.04</v>
          </cell>
          <cell r="E1808" t="str">
            <v>ROLO COMP.TAN.7T C-D</v>
          </cell>
          <cell r="F1808" t="str">
            <v>h</v>
          </cell>
        </row>
        <row r="1809">
          <cell r="B1809" t="str">
            <v>15.1.559</v>
          </cell>
          <cell r="D1809" t="str">
            <v>72.47.03.01</v>
          </cell>
          <cell r="E1809" t="str">
            <v>ROLO COMP.TAN.12T C-A</v>
          </cell>
          <cell r="F1809" t="str">
            <v>h</v>
          </cell>
        </row>
        <row r="1810">
          <cell r="B1810" t="str">
            <v>15.1.560</v>
          </cell>
          <cell r="D1810" t="str">
            <v>72.47.03.02</v>
          </cell>
          <cell r="E1810" t="str">
            <v>ROLO COMP.TAN.12T C-B</v>
          </cell>
          <cell r="F1810" t="str">
            <v>h</v>
          </cell>
        </row>
        <row r="1811">
          <cell r="B1811" t="str">
            <v>15.1.561</v>
          </cell>
          <cell r="D1811" t="str">
            <v>72.47.03.03</v>
          </cell>
          <cell r="E1811" t="str">
            <v>ROLO COMP.TAN.12T C-C</v>
          </cell>
          <cell r="F1811" t="str">
            <v>h</v>
          </cell>
        </row>
        <row r="1812">
          <cell r="B1812" t="str">
            <v>15.1.562</v>
          </cell>
          <cell r="D1812" t="str">
            <v>72.47.03.04</v>
          </cell>
          <cell r="E1812" t="str">
            <v>ROLO COMP.TAN.12T C-D</v>
          </cell>
          <cell r="F1812" t="str">
            <v>h</v>
          </cell>
        </row>
        <row r="1813">
          <cell r="B1813" t="str">
            <v>15.1.563</v>
          </cell>
          <cell r="D1813" t="str">
            <v>72.48.01.01</v>
          </cell>
          <cell r="E1813" t="str">
            <v>ROLO COM.P.A.12,5 C-A</v>
          </cell>
          <cell r="F1813" t="str">
            <v>h</v>
          </cell>
        </row>
        <row r="1814">
          <cell r="B1814" t="str">
            <v>15.1.564</v>
          </cell>
          <cell r="D1814" t="str">
            <v>72.48.01.02</v>
          </cell>
          <cell r="E1814" t="str">
            <v>ROLO COM.P.A.12,5 C-B</v>
          </cell>
          <cell r="F1814" t="str">
            <v>h</v>
          </cell>
        </row>
        <row r="1815">
          <cell r="B1815" t="str">
            <v>15.1.565</v>
          </cell>
          <cell r="D1815" t="str">
            <v>72.48.01.03</v>
          </cell>
          <cell r="E1815" t="str">
            <v>ROLO COM.P.A.12,5 C-C</v>
          </cell>
          <cell r="F1815" t="str">
            <v>h</v>
          </cell>
        </row>
        <row r="1816">
          <cell r="B1816" t="str">
            <v>15.1.566</v>
          </cell>
          <cell r="D1816" t="str">
            <v>72.48.01.04</v>
          </cell>
          <cell r="E1816" t="str">
            <v>ROLO COM.P.A.12,5 C-D</v>
          </cell>
          <cell r="F1816" t="str">
            <v>h</v>
          </cell>
        </row>
        <row r="1817">
          <cell r="B1817" t="str">
            <v>15.1.567</v>
          </cell>
          <cell r="D1817" t="str">
            <v>72.48.02.01</v>
          </cell>
          <cell r="E1817" t="str">
            <v>ROLO COM.P.A.27T C-A</v>
          </cell>
          <cell r="F1817" t="str">
            <v>h</v>
          </cell>
        </row>
        <row r="1818">
          <cell r="B1818" t="str">
            <v>15.1.568</v>
          </cell>
          <cell r="D1818" t="str">
            <v>72.48.02.02</v>
          </cell>
          <cell r="E1818" t="str">
            <v>ROLO COM.P.A.27T C-B</v>
          </cell>
          <cell r="F1818" t="str">
            <v>h</v>
          </cell>
        </row>
        <row r="1819">
          <cell r="B1819" t="str">
            <v>15.1.569</v>
          </cell>
          <cell r="D1819" t="str">
            <v>72.48.02.03</v>
          </cell>
          <cell r="E1819" t="str">
            <v>ROLO COM.P.A.27T C-C</v>
          </cell>
          <cell r="F1819" t="str">
            <v>h</v>
          </cell>
        </row>
        <row r="1820">
          <cell r="B1820" t="str">
            <v>15.1.570</v>
          </cell>
          <cell r="D1820" t="str">
            <v>72.48.02.04</v>
          </cell>
          <cell r="E1820" t="str">
            <v>ROLO COM.P.A.27T C-D</v>
          </cell>
          <cell r="F1820" t="str">
            <v>h</v>
          </cell>
        </row>
        <row r="1821">
          <cell r="B1821" t="str">
            <v>15.1.571</v>
          </cell>
          <cell r="D1821" t="str">
            <v>72.49.01.01</v>
          </cell>
          <cell r="E1821" t="str">
            <v>TRAT.AGR.3,7TON C-A</v>
          </cell>
          <cell r="F1821" t="str">
            <v>h</v>
          </cell>
        </row>
        <row r="1822">
          <cell r="B1822" t="str">
            <v>15.1.572</v>
          </cell>
          <cell r="D1822" t="str">
            <v>72.49.01.02</v>
          </cell>
          <cell r="E1822" t="str">
            <v>TRAT.AGR.3,7TON C-B</v>
          </cell>
          <cell r="F1822" t="str">
            <v>h</v>
          </cell>
        </row>
        <row r="1823">
          <cell r="B1823" t="str">
            <v>15.1.573</v>
          </cell>
          <cell r="D1823" t="str">
            <v>72.49.01.03</v>
          </cell>
          <cell r="E1823" t="str">
            <v>TRAT.AGR.3,7TON C-C</v>
          </cell>
          <cell r="F1823" t="str">
            <v>h</v>
          </cell>
        </row>
        <row r="1824">
          <cell r="B1824" t="str">
            <v>15.1.574</v>
          </cell>
          <cell r="D1824" t="str">
            <v>72.49.01.04</v>
          </cell>
          <cell r="E1824" t="str">
            <v>TRAT.AGR.3,7TON C-D</v>
          </cell>
          <cell r="F1824" t="str">
            <v>h</v>
          </cell>
        </row>
        <row r="1825">
          <cell r="B1825" t="str">
            <v>15.1.575</v>
          </cell>
          <cell r="D1825" t="str">
            <v>72.49.02.01</v>
          </cell>
          <cell r="E1825" t="str">
            <v>TRAT.AGR.5TON C-A</v>
          </cell>
          <cell r="F1825" t="str">
            <v>h</v>
          </cell>
        </row>
        <row r="1826">
          <cell r="B1826" t="str">
            <v>15.1.576</v>
          </cell>
          <cell r="D1826" t="str">
            <v>72.49.02.02</v>
          </cell>
          <cell r="E1826" t="str">
            <v>TRAT.AGR.5TON C-B</v>
          </cell>
          <cell r="F1826" t="str">
            <v>h</v>
          </cell>
        </row>
        <row r="1827">
          <cell r="B1827" t="str">
            <v>15.1.577</v>
          </cell>
          <cell r="D1827" t="str">
            <v>72.49.02.03</v>
          </cell>
          <cell r="E1827" t="str">
            <v>TRAT.AGR.5TON C-C</v>
          </cell>
          <cell r="F1827" t="str">
            <v>h</v>
          </cell>
        </row>
        <row r="1828">
          <cell r="B1828" t="str">
            <v>15.1.578</v>
          </cell>
          <cell r="D1828" t="str">
            <v>72.49.02.04</v>
          </cell>
          <cell r="E1828" t="str">
            <v>TRAT.AGR.5TON C-D</v>
          </cell>
          <cell r="F1828" t="str">
            <v>h</v>
          </cell>
        </row>
        <row r="1829">
          <cell r="B1829" t="str">
            <v>15.1.579</v>
          </cell>
          <cell r="D1829" t="str">
            <v>72.49.03.01</v>
          </cell>
          <cell r="E1829" t="str">
            <v>MICRO TRAT.2,2T C-A</v>
          </cell>
          <cell r="F1829" t="str">
            <v>h</v>
          </cell>
        </row>
        <row r="1830">
          <cell r="B1830" t="str">
            <v>15.1.580</v>
          </cell>
          <cell r="D1830" t="str">
            <v>72.49.03.02</v>
          </cell>
          <cell r="E1830" t="str">
            <v>MICRO TRAT.2,2T C-B</v>
          </cell>
          <cell r="F1830" t="str">
            <v>h</v>
          </cell>
        </row>
        <row r="1831">
          <cell r="B1831" t="str">
            <v>15.1.581</v>
          </cell>
          <cell r="D1831" t="str">
            <v>72.49.03.03</v>
          </cell>
          <cell r="E1831" t="str">
            <v>MICRO TRAT.2,2T C-C</v>
          </cell>
          <cell r="F1831" t="str">
            <v>h</v>
          </cell>
        </row>
        <row r="1832">
          <cell r="B1832" t="str">
            <v>15.1.582</v>
          </cell>
          <cell r="D1832" t="str">
            <v>72.49.03.04</v>
          </cell>
          <cell r="E1832" t="str">
            <v>MICRO TRAT.2,2T C-D</v>
          </cell>
          <cell r="F1832" t="str">
            <v>h</v>
          </cell>
        </row>
        <row r="1833">
          <cell r="B1833" t="str">
            <v>15.1.583</v>
          </cell>
          <cell r="D1833" t="str">
            <v>72.49.04.01</v>
          </cell>
          <cell r="E1833" t="str">
            <v>TRAT.TRIT.VEG.5T C-A</v>
          </cell>
          <cell r="F1833" t="str">
            <v>h</v>
          </cell>
        </row>
        <row r="1834">
          <cell r="B1834" t="str">
            <v>15.1.584</v>
          </cell>
          <cell r="D1834" t="str">
            <v>72.49.04.02</v>
          </cell>
          <cell r="E1834" t="str">
            <v>TRAT.TRIT.VEG.5T C-B</v>
          </cell>
          <cell r="F1834" t="str">
            <v>h</v>
          </cell>
        </row>
        <row r="1835">
          <cell r="B1835" t="str">
            <v>15.1.585</v>
          </cell>
          <cell r="D1835" t="str">
            <v>72.49.04.03</v>
          </cell>
          <cell r="E1835" t="str">
            <v>TRAT.TRIT.VEG.5T C-C</v>
          </cell>
          <cell r="F1835" t="str">
            <v>h</v>
          </cell>
        </row>
        <row r="1836">
          <cell r="B1836" t="str">
            <v>15.1.586</v>
          </cell>
          <cell r="D1836" t="str">
            <v>72.49.04.04</v>
          </cell>
          <cell r="E1836" t="str">
            <v>TRAT.TRIT.VEG.5T C-D</v>
          </cell>
          <cell r="F1836" t="str">
            <v>h</v>
          </cell>
        </row>
        <row r="1837">
          <cell r="B1837" t="str">
            <v>15.1.587</v>
          </cell>
          <cell r="D1837" t="str">
            <v>72.49.05.01</v>
          </cell>
          <cell r="E1837" t="str">
            <v>TRAT.AGR.PULV.5T C-A</v>
          </cell>
          <cell r="F1837" t="str">
            <v>h</v>
          </cell>
        </row>
        <row r="1838">
          <cell r="B1838" t="str">
            <v>15.1.588</v>
          </cell>
          <cell r="D1838" t="str">
            <v>72.49.05.02</v>
          </cell>
          <cell r="E1838" t="str">
            <v>TRAT.AGR.PULV.5T C-B</v>
          </cell>
          <cell r="F1838" t="str">
            <v>h</v>
          </cell>
        </row>
        <row r="1839">
          <cell r="B1839" t="str">
            <v>15.1.589</v>
          </cell>
          <cell r="D1839" t="str">
            <v>72.49.05.03</v>
          </cell>
          <cell r="E1839" t="str">
            <v>TRAT.AGR.PULV.5T C-C</v>
          </cell>
          <cell r="F1839" t="str">
            <v>h</v>
          </cell>
        </row>
        <row r="1840">
          <cell r="B1840" t="str">
            <v>15.1.590</v>
          </cell>
          <cell r="D1840" t="str">
            <v>72.49.05.04</v>
          </cell>
          <cell r="E1840" t="str">
            <v>TRAT.AGR.PULV.5T C-D</v>
          </cell>
          <cell r="F1840" t="str">
            <v>h</v>
          </cell>
        </row>
        <row r="1841">
          <cell r="B1841" t="str">
            <v>15.1.591</v>
          </cell>
          <cell r="D1841" t="str">
            <v>72.50.01.01</v>
          </cell>
          <cell r="E1841" t="str">
            <v>TRAT.EST.L.1,93M3 C-A</v>
          </cell>
          <cell r="F1841" t="str">
            <v>h</v>
          </cell>
        </row>
        <row r="1842">
          <cell r="B1842" t="str">
            <v>15.1.592</v>
          </cell>
          <cell r="D1842" t="str">
            <v>72.50.01.02</v>
          </cell>
          <cell r="E1842" t="str">
            <v>TRAT.EST.L.1,93M3 C-B</v>
          </cell>
          <cell r="F1842" t="str">
            <v>h</v>
          </cell>
        </row>
        <row r="1843">
          <cell r="B1843" t="str">
            <v>15.1.593</v>
          </cell>
          <cell r="D1843" t="str">
            <v>72.50.01.03</v>
          </cell>
          <cell r="E1843" t="str">
            <v>TRAT.EST.L.1,93M3 C-C</v>
          </cell>
          <cell r="F1843" t="str">
            <v>h</v>
          </cell>
        </row>
        <row r="1844">
          <cell r="B1844" t="str">
            <v>15.1.594</v>
          </cell>
          <cell r="D1844" t="str">
            <v>72.50.01.04</v>
          </cell>
          <cell r="E1844" t="str">
            <v>TRAT.EST.L.1,93M3 C-D</v>
          </cell>
          <cell r="F1844" t="str">
            <v>h</v>
          </cell>
        </row>
        <row r="1845">
          <cell r="B1845" t="str">
            <v>15.1.595</v>
          </cell>
          <cell r="D1845" t="str">
            <v>72.50.02.01</v>
          </cell>
          <cell r="E1845" t="str">
            <v>TRAT.EST.L.3,18M3 C-A</v>
          </cell>
          <cell r="F1845" t="str">
            <v>h</v>
          </cell>
        </row>
        <row r="1846">
          <cell r="B1846" t="str">
            <v>15.1.596</v>
          </cell>
          <cell r="D1846" t="str">
            <v>72.50.02.02</v>
          </cell>
          <cell r="E1846" t="str">
            <v>TRAT.EST.L.3,18M3 C-B</v>
          </cell>
          <cell r="F1846" t="str">
            <v>h</v>
          </cell>
        </row>
        <row r="1847">
          <cell r="B1847" t="str">
            <v>15.1.597</v>
          </cell>
          <cell r="D1847" t="str">
            <v>72.50.02.03</v>
          </cell>
          <cell r="E1847" t="str">
            <v>TRAT.EST.L.3,18M3 C-C</v>
          </cell>
          <cell r="F1847" t="str">
            <v>h</v>
          </cell>
        </row>
        <row r="1848">
          <cell r="B1848" t="str">
            <v>15.1.598</v>
          </cell>
          <cell r="D1848" t="str">
            <v>72.50.02.04</v>
          </cell>
          <cell r="E1848" t="str">
            <v>TRAT.EST.L.3,18M3 C-D</v>
          </cell>
          <cell r="F1848" t="str">
            <v>h</v>
          </cell>
        </row>
        <row r="1849">
          <cell r="B1849" t="str">
            <v>15.1.599</v>
          </cell>
          <cell r="D1849" t="str">
            <v>72.50.03.01</v>
          </cell>
          <cell r="E1849" t="str">
            <v>TRAT.EST.L.2,28M3 C-A</v>
          </cell>
          <cell r="F1849" t="str">
            <v>h</v>
          </cell>
        </row>
        <row r="1850">
          <cell r="B1850" t="str">
            <v>15.1.600</v>
          </cell>
          <cell r="D1850" t="str">
            <v>72.50.03.02</v>
          </cell>
          <cell r="E1850" t="str">
            <v>TRAT.EST.L.2,28M3 C-B</v>
          </cell>
          <cell r="F1850" t="str">
            <v>h</v>
          </cell>
        </row>
        <row r="1851">
          <cell r="B1851" t="str">
            <v>15.1.601</v>
          </cell>
          <cell r="D1851" t="str">
            <v>72.50.03.03</v>
          </cell>
          <cell r="E1851" t="str">
            <v>TRAT.EST.L.2,28M3 C-C</v>
          </cell>
          <cell r="F1851" t="str">
            <v>h</v>
          </cell>
        </row>
        <row r="1852">
          <cell r="B1852" t="str">
            <v>15.1.602</v>
          </cell>
          <cell r="D1852" t="str">
            <v>72.50.03.04</v>
          </cell>
          <cell r="E1852" t="str">
            <v>TRAT.EST.L.2,28M3 C-D</v>
          </cell>
          <cell r="F1852" t="str">
            <v>h</v>
          </cell>
        </row>
        <row r="1853">
          <cell r="B1853" t="str">
            <v>15.1.603</v>
          </cell>
          <cell r="D1853" t="str">
            <v>72.50.04.01</v>
          </cell>
          <cell r="E1853" t="str">
            <v xml:space="preserve">TRAT.EST.R.1,93M3 C-A </v>
          </cell>
          <cell r="F1853" t="str">
            <v>h</v>
          </cell>
        </row>
        <row r="1854">
          <cell r="B1854" t="str">
            <v>15.1.604</v>
          </cell>
          <cell r="D1854" t="str">
            <v xml:space="preserve">72.50.04.02 </v>
          </cell>
          <cell r="E1854" t="str">
            <v xml:space="preserve">TRAT.EST.R.1,93M3 C-B </v>
          </cell>
          <cell r="F1854" t="str">
            <v>h</v>
          </cell>
        </row>
        <row r="1855">
          <cell r="B1855" t="str">
            <v>15.1.605</v>
          </cell>
          <cell r="D1855" t="str">
            <v>72.50.04.03</v>
          </cell>
          <cell r="E1855" t="str">
            <v xml:space="preserve">TRAT.EST.R.1,93M3 C-C </v>
          </cell>
          <cell r="F1855" t="str">
            <v>h</v>
          </cell>
        </row>
        <row r="1856">
          <cell r="B1856" t="str">
            <v>15.1.606</v>
          </cell>
          <cell r="D1856" t="str">
            <v>72.50.04.04</v>
          </cell>
          <cell r="E1856" t="str">
            <v xml:space="preserve">TRAT.EST.R.1,93M3 C-D </v>
          </cell>
          <cell r="F1856" t="str">
            <v>h</v>
          </cell>
        </row>
        <row r="1857">
          <cell r="B1857" t="str">
            <v>15.1.607</v>
          </cell>
          <cell r="D1857" t="str">
            <v>72.50.05.01</v>
          </cell>
          <cell r="E1857" t="str">
            <v xml:space="preserve">TRAT.EST.R.2,28M3 C-A </v>
          </cell>
          <cell r="F1857" t="str">
            <v>h</v>
          </cell>
        </row>
        <row r="1858">
          <cell r="B1858" t="str">
            <v>15.1.608</v>
          </cell>
          <cell r="D1858" t="str">
            <v>72.50.05.02</v>
          </cell>
          <cell r="E1858" t="str">
            <v>TRAT.EST.R..2,28M3 C-B</v>
          </cell>
          <cell r="F1858" t="str">
            <v>h</v>
          </cell>
        </row>
        <row r="1859">
          <cell r="B1859" t="str">
            <v>15.1.609</v>
          </cell>
          <cell r="D1859" t="str">
            <v>72.50.05.03</v>
          </cell>
          <cell r="E1859" t="str">
            <v xml:space="preserve">TRAT.EST.R.2,28M3 C-C </v>
          </cell>
          <cell r="F1859" t="str">
            <v>h</v>
          </cell>
        </row>
        <row r="1860">
          <cell r="B1860" t="str">
            <v>15.1.610</v>
          </cell>
          <cell r="D1860" t="str">
            <v>72.50.05.04</v>
          </cell>
          <cell r="E1860" t="str">
            <v xml:space="preserve">TRAT.EST.R.2,28M3 C-D </v>
          </cell>
          <cell r="F1860" t="str">
            <v>h</v>
          </cell>
        </row>
        <row r="1861">
          <cell r="B1861" t="str">
            <v>15.1.611</v>
          </cell>
          <cell r="D1861" t="str">
            <v>72.50.06.01</v>
          </cell>
          <cell r="E1861" t="str">
            <v>TRAT.EST.R.3,18M3 C-A</v>
          </cell>
          <cell r="F1861" t="str">
            <v>h</v>
          </cell>
        </row>
        <row r="1862">
          <cell r="B1862" t="str">
            <v>15.1.612</v>
          </cell>
          <cell r="D1862" t="str">
            <v>72.50.06.02</v>
          </cell>
          <cell r="E1862" t="str">
            <v>TRAT.EST.R.3,18M3 C-B</v>
          </cell>
          <cell r="F1862" t="str">
            <v>h</v>
          </cell>
        </row>
        <row r="1863">
          <cell r="B1863" t="str">
            <v>15.1.613</v>
          </cell>
          <cell r="D1863" t="str">
            <v>72.50.06.03</v>
          </cell>
          <cell r="E1863" t="str">
            <v>TRAT.EST.R.3,18M3 C-C</v>
          </cell>
          <cell r="F1863" t="str">
            <v>h</v>
          </cell>
        </row>
        <row r="1864">
          <cell r="B1864" t="str">
            <v>15.1.614</v>
          </cell>
          <cell r="D1864" t="str">
            <v xml:space="preserve">72.50.06.04 </v>
          </cell>
          <cell r="E1864" t="str">
            <v xml:space="preserve">TRAT.EST.R.3,18M3 C-D </v>
          </cell>
          <cell r="F1864" t="str">
            <v>h</v>
          </cell>
        </row>
        <row r="1865">
          <cell r="B1865" t="str">
            <v>15.1.615</v>
          </cell>
          <cell r="D1865" t="str">
            <v xml:space="preserve">72.52.01.01 </v>
          </cell>
          <cell r="E1865" t="str">
            <v>US.CONC.200M3/H C-A</v>
          </cell>
          <cell r="F1865" t="str">
            <v>h</v>
          </cell>
        </row>
        <row r="1866">
          <cell r="B1866" t="str">
            <v>15.1.616</v>
          </cell>
          <cell r="D1866" t="str">
            <v>72.52.01.02</v>
          </cell>
          <cell r="E1866" t="str">
            <v>US.CONC.200M3/H C-B</v>
          </cell>
          <cell r="F1866" t="str">
            <v>h</v>
          </cell>
        </row>
        <row r="1867">
          <cell r="B1867" t="str">
            <v>15.1.617</v>
          </cell>
          <cell r="D1867" t="str">
            <v xml:space="preserve">72.52.01.03 </v>
          </cell>
          <cell r="E1867" t="str">
            <v>US.CONC.200M3/H C-C</v>
          </cell>
          <cell r="F1867" t="str">
            <v>h</v>
          </cell>
        </row>
        <row r="1868">
          <cell r="B1868" t="str">
            <v>15.1.618</v>
          </cell>
          <cell r="D1868" t="str">
            <v>72.52.01.04</v>
          </cell>
          <cell r="E1868" t="str">
            <v>US.CONC.200M3/H C-D</v>
          </cell>
          <cell r="F1868" t="str">
            <v>h</v>
          </cell>
        </row>
        <row r="1869">
          <cell r="B1869" t="str">
            <v>15.1.619</v>
          </cell>
          <cell r="D1869" t="str">
            <v>72.52.02.01</v>
          </cell>
          <cell r="E1869" t="str">
            <v>US.CONC.40M3/H C-A</v>
          </cell>
          <cell r="F1869" t="str">
            <v>h</v>
          </cell>
        </row>
        <row r="1870">
          <cell r="B1870" t="str">
            <v>15.1.620</v>
          </cell>
          <cell r="D1870" t="str">
            <v>72.52.02.02</v>
          </cell>
          <cell r="E1870" t="str">
            <v>US.CONC.40M3/H C-B</v>
          </cell>
          <cell r="F1870" t="str">
            <v>h</v>
          </cell>
        </row>
        <row r="1871">
          <cell r="B1871" t="str">
            <v>15.1.621</v>
          </cell>
          <cell r="D1871" t="str">
            <v>72.52.02.03</v>
          </cell>
          <cell r="E1871" t="str">
            <v>US.CONC.40M3/H C-C</v>
          </cell>
          <cell r="F1871" t="str">
            <v>h</v>
          </cell>
        </row>
        <row r="1872">
          <cell r="B1872" t="str">
            <v>15.1.622</v>
          </cell>
          <cell r="D1872" t="str">
            <v>72.52.02.04</v>
          </cell>
          <cell r="E1872" t="str">
            <v>US.CONC.40M3/H C-D</v>
          </cell>
          <cell r="F1872" t="str">
            <v>h</v>
          </cell>
        </row>
        <row r="1873">
          <cell r="B1873" t="str">
            <v>15.1.623</v>
          </cell>
          <cell r="D1873" t="str">
            <v>72.52.03.01</v>
          </cell>
          <cell r="E1873" t="str">
            <v>US.GRAV.Q.80T/H C-A</v>
          </cell>
          <cell r="F1873" t="str">
            <v>h</v>
          </cell>
        </row>
        <row r="1874">
          <cell r="B1874" t="str">
            <v>15.1.624</v>
          </cell>
          <cell r="D1874" t="str">
            <v>72.52.03.02</v>
          </cell>
          <cell r="E1874" t="str">
            <v>US.GRAV.Q.80T/H C-B</v>
          </cell>
          <cell r="F1874" t="str">
            <v>h</v>
          </cell>
        </row>
        <row r="1875">
          <cell r="B1875" t="str">
            <v>15.1.625</v>
          </cell>
          <cell r="D1875" t="str">
            <v xml:space="preserve">72.52.03.03 </v>
          </cell>
          <cell r="E1875" t="str">
            <v>US.GRAV.Q.80T/H C-C</v>
          </cell>
          <cell r="F1875" t="str">
            <v>h</v>
          </cell>
        </row>
        <row r="1876">
          <cell r="B1876" t="str">
            <v>15.1.626</v>
          </cell>
          <cell r="D1876" t="str">
            <v>72.52.03.04</v>
          </cell>
          <cell r="E1876" t="str">
            <v>US.GRAV.Q.80T/H C-D</v>
          </cell>
          <cell r="F1876" t="str">
            <v>h</v>
          </cell>
        </row>
        <row r="1877">
          <cell r="B1877" t="str">
            <v>15.1.627</v>
          </cell>
          <cell r="D1877" t="str">
            <v xml:space="preserve">72.52.04.01 </v>
          </cell>
          <cell r="E1877" t="str">
            <v>US.ASF.FR.150T/H C-A</v>
          </cell>
          <cell r="F1877" t="str">
            <v>h</v>
          </cell>
        </row>
        <row r="1878">
          <cell r="B1878" t="str">
            <v>15.1.628</v>
          </cell>
          <cell r="D1878" t="str">
            <v xml:space="preserve">72.52.04.02 </v>
          </cell>
          <cell r="E1878" t="str">
            <v>US.ASF.FR.150T/H C-B</v>
          </cell>
          <cell r="F1878" t="str">
            <v>h</v>
          </cell>
        </row>
        <row r="1879">
          <cell r="B1879" t="str">
            <v>15.1.629</v>
          </cell>
          <cell r="D1879" t="str">
            <v xml:space="preserve">72.52.04.03 </v>
          </cell>
          <cell r="E1879" t="str">
            <v>US.ASF.FR.150T/H C-C</v>
          </cell>
          <cell r="F1879" t="str">
            <v>h</v>
          </cell>
        </row>
        <row r="1880">
          <cell r="B1880" t="str">
            <v>15.1.630</v>
          </cell>
          <cell r="D1880" t="str">
            <v>72.52.04.04</v>
          </cell>
          <cell r="E1880" t="str">
            <v>US.ASF.FR.150T/H C-D</v>
          </cell>
          <cell r="F1880" t="str">
            <v>h</v>
          </cell>
        </row>
        <row r="1881">
          <cell r="B1881" t="str">
            <v>15.1.631</v>
          </cell>
          <cell r="D1881" t="str">
            <v xml:space="preserve">72.52.05.01 </v>
          </cell>
          <cell r="E1881" t="str">
            <v xml:space="preserve">US.SOLOS 400T/H C-A </v>
          </cell>
          <cell r="F1881" t="str">
            <v>h</v>
          </cell>
        </row>
        <row r="1882">
          <cell r="B1882" t="str">
            <v>15.1.632</v>
          </cell>
          <cell r="D1882" t="str">
            <v xml:space="preserve">72.52.05.02 </v>
          </cell>
          <cell r="E1882" t="str">
            <v>US.SOLOS 400T/H C-B</v>
          </cell>
          <cell r="F1882" t="str">
            <v>h</v>
          </cell>
        </row>
        <row r="1883">
          <cell r="B1883" t="str">
            <v>15.1.633</v>
          </cell>
          <cell r="D1883" t="str">
            <v>72.52.05.03</v>
          </cell>
          <cell r="E1883" t="str">
            <v xml:space="preserve">US.SOLOS 400T/H C-C </v>
          </cell>
          <cell r="F1883" t="str">
            <v>h</v>
          </cell>
        </row>
        <row r="1884">
          <cell r="B1884" t="str">
            <v>15.1.634</v>
          </cell>
          <cell r="D1884" t="str">
            <v xml:space="preserve">72.52.05.04 </v>
          </cell>
          <cell r="E1884" t="str">
            <v>US.SOLOS 400T/H C-D</v>
          </cell>
          <cell r="F1884" t="str">
            <v>h</v>
          </cell>
        </row>
        <row r="1885">
          <cell r="B1885" t="str">
            <v>15.1.635</v>
          </cell>
          <cell r="D1885" t="str">
            <v xml:space="preserve">72.53.01.01 </v>
          </cell>
          <cell r="E1885" t="str">
            <v>VIBR.IMER.ELETR.C-A</v>
          </cell>
          <cell r="F1885" t="str">
            <v>h</v>
          </cell>
        </row>
        <row r="1886">
          <cell r="B1886" t="str">
            <v>15.1.636</v>
          </cell>
          <cell r="D1886" t="str">
            <v xml:space="preserve">72.53.01.02 </v>
          </cell>
          <cell r="E1886" t="str">
            <v>VIBR.IMER.ELETR.C-B</v>
          </cell>
          <cell r="F1886" t="str">
            <v>h</v>
          </cell>
        </row>
        <row r="1887">
          <cell r="B1887" t="str">
            <v>15.1.637</v>
          </cell>
          <cell r="D1887" t="str">
            <v>72.53.01.03</v>
          </cell>
          <cell r="E1887" t="str">
            <v>VIBR.IMER.ELETR.C-C</v>
          </cell>
          <cell r="F1887" t="str">
            <v>h</v>
          </cell>
        </row>
        <row r="1888">
          <cell r="B1888" t="str">
            <v>15.1.638</v>
          </cell>
          <cell r="D1888" t="str">
            <v xml:space="preserve">72.53.01.04 </v>
          </cell>
          <cell r="E1888" t="str">
            <v>VIBR.IMER.ELETR.C-D</v>
          </cell>
          <cell r="F1888" t="str">
            <v>h</v>
          </cell>
        </row>
        <row r="1889">
          <cell r="B1889" t="str">
            <v>15.1.639</v>
          </cell>
          <cell r="D1889" t="str">
            <v xml:space="preserve">72.53.02.01 </v>
          </cell>
          <cell r="E1889" t="str">
            <v>VIBR.IMER.GAS. C-A</v>
          </cell>
          <cell r="F1889" t="str">
            <v>h</v>
          </cell>
        </row>
        <row r="1890">
          <cell r="B1890" t="str">
            <v>15.1.640</v>
          </cell>
          <cell r="D1890" t="str">
            <v>72.53.02.02</v>
          </cell>
          <cell r="E1890" t="str">
            <v>VIBR.IMER.GAS. C-B</v>
          </cell>
          <cell r="F1890" t="str">
            <v>h</v>
          </cell>
        </row>
        <row r="1891">
          <cell r="B1891" t="str">
            <v>15.1.641</v>
          </cell>
          <cell r="D1891" t="str">
            <v xml:space="preserve">72.53.02.03 </v>
          </cell>
          <cell r="E1891" t="str">
            <v xml:space="preserve">VIBR.IMER.GAS. C-C </v>
          </cell>
          <cell r="F1891" t="str">
            <v>h</v>
          </cell>
        </row>
        <row r="1892">
          <cell r="B1892" t="str">
            <v>15.1.642</v>
          </cell>
          <cell r="D1892" t="str">
            <v xml:space="preserve">72.53.02.04 </v>
          </cell>
          <cell r="E1892" t="str">
            <v>VIBR.IMER.GAS. C-D</v>
          </cell>
          <cell r="F1892" t="str">
            <v>h</v>
          </cell>
        </row>
        <row r="1893">
          <cell r="B1893" t="str">
            <v>15.1.643</v>
          </cell>
          <cell r="D1893" t="str">
            <v>72.54.01.01</v>
          </cell>
          <cell r="E1893" t="str">
            <v>VIB.AC.AS.400T/H C-A</v>
          </cell>
          <cell r="F1893" t="str">
            <v>h</v>
          </cell>
        </row>
        <row r="1894">
          <cell r="B1894" t="str">
            <v>15.1.644</v>
          </cell>
          <cell r="D1894" t="str">
            <v>72.54.01.02</v>
          </cell>
          <cell r="E1894" t="str">
            <v>VIB.AC.AS.400T/H C-B</v>
          </cell>
          <cell r="F1894" t="str">
            <v>h</v>
          </cell>
        </row>
        <row r="1895">
          <cell r="B1895" t="str">
            <v>15.1.645</v>
          </cell>
          <cell r="D1895" t="str">
            <v xml:space="preserve">72.54.01.03 </v>
          </cell>
          <cell r="E1895" t="str">
            <v>VIB.AC.AS.400T/H C-C</v>
          </cell>
          <cell r="F1895" t="str">
            <v>h</v>
          </cell>
        </row>
        <row r="1896">
          <cell r="B1896" t="str">
            <v>15.1.646</v>
          </cell>
          <cell r="D1896" t="str">
            <v>72.54.01.04</v>
          </cell>
          <cell r="E1896" t="str">
            <v>VIB.AC.AS.400T/H C-D</v>
          </cell>
          <cell r="F1896" t="str">
            <v>h</v>
          </cell>
        </row>
        <row r="1897">
          <cell r="B1897" t="str">
            <v>15.1.647</v>
          </cell>
          <cell r="D1897" t="str">
            <v>72.54.02.01</v>
          </cell>
          <cell r="E1897" t="str">
            <v>VIB.AC.AS.2838T/H C-A</v>
          </cell>
          <cell r="F1897" t="str">
            <v>h</v>
          </cell>
        </row>
        <row r="1898">
          <cell r="B1898" t="str">
            <v>15.1.648</v>
          </cell>
          <cell r="D1898" t="str">
            <v>72.54.02.02</v>
          </cell>
          <cell r="E1898" t="str">
            <v>VIB.AC.AS.2838T/H C-B</v>
          </cell>
          <cell r="F1898" t="str">
            <v>h</v>
          </cell>
        </row>
        <row r="1899">
          <cell r="B1899" t="str">
            <v>15.1.649</v>
          </cell>
          <cell r="D1899" t="str">
            <v xml:space="preserve">72.54.02.03 </v>
          </cell>
          <cell r="E1899" t="str">
            <v>VIB.AC.AS.2838T/H C-C</v>
          </cell>
          <cell r="F1899" t="str">
            <v>h</v>
          </cell>
        </row>
        <row r="1900">
          <cell r="B1900" t="str">
            <v>15.1.650</v>
          </cell>
          <cell r="D1900" t="str">
            <v xml:space="preserve">72.54.02.04 </v>
          </cell>
          <cell r="E1900" t="str">
            <v>VIB.AC.AS.2838T/H C-D</v>
          </cell>
          <cell r="F1900" t="str">
            <v>h</v>
          </cell>
        </row>
        <row r="1901">
          <cell r="B1901" t="str">
            <v>15.1.651</v>
          </cell>
          <cell r="D1901" t="str">
            <v xml:space="preserve">72.54.03.01 </v>
          </cell>
          <cell r="E1901" t="str">
            <v>VIB.AC.AS.500T/H C-A</v>
          </cell>
          <cell r="F1901" t="str">
            <v>h</v>
          </cell>
        </row>
        <row r="1902">
          <cell r="B1902" t="str">
            <v>15.1.652</v>
          </cell>
          <cell r="D1902" t="str">
            <v>72.54.03.02</v>
          </cell>
          <cell r="E1902" t="str">
            <v xml:space="preserve">VIB.AC.AS.500T/H C-B </v>
          </cell>
          <cell r="F1902" t="str">
            <v>h</v>
          </cell>
        </row>
        <row r="1903">
          <cell r="B1903" t="str">
            <v>15.1.653</v>
          </cell>
          <cell r="D1903" t="str">
            <v>72.54.03.03</v>
          </cell>
          <cell r="E1903" t="str">
            <v xml:space="preserve">VIB.AC.AS.500T/H C-C </v>
          </cell>
          <cell r="F1903" t="str">
            <v>h</v>
          </cell>
        </row>
        <row r="1904">
          <cell r="B1904" t="str">
            <v>15.1.654</v>
          </cell>
          <cell r="D1904" t="str">
            <v>72.54.03.04</v>
          </cell>
          <cell r="E1904" t="str">
            <v xml:space="preserve">VIB.AC.AS.500T/H C-D </v>
          </cell>
          <cell r="F1904" t="str">
            <v>h</v>
          </cell>
        </row>
        <row r="1905">
          <cell r="B1905" t="str">
            <v>15.1.655</v>
          </cell>
          <cell r="D1905" t="str">
            <v>72.54.04.01</v>
          </cell>
          <cell r="E1905" t="str">
            <v xml:space="preserve">VIB.AC.AS.14,7T/H C-A </v>
          </cell>
          <cell r="F1905" t="str">
            <v>h</v>
          </cell>
        </row>
        <row r="1906">
          <cell r="B1906" t="str">
            <v>15.1.656</v>
          </cell>
          <cell r="D1906" t="str">
            <v>72.54.04.02</v>
          </cell>
          <cell r="E1906" t="str">
            <v xml:space="preserve">VIB.AC.AS.14,7T/H C-B </v>
          </cell>
          <cell r="F1906" t="str">
            <v>h</v>
          </cell>
        </row>
        <row r="1907">
          <cell r="B1907" t="str">
            <v>15.1.657</v>
          </cell>
          <cell r="D1907" t="str">
            <v>72.54.04.03</v>
          </cell>
          <cell r="E1907" t="str">
            <v>VIB.AC.AS.14,7T/H C-C</v>
          </cell>
          <cell r="F1907" t="str">
            <v>h</v>
          </cell>
        </row>
        <row r="1908">
          <cell r="B1908" t="str">
            <v>15.1.658</v>
          </cell>
          <cell r="D1908" t="str">
            <v>72.54.04.04</v>
          </cell>
          <cell r="E1908" t="str">
            <v>VIB.AC.AS.14,7T/H C-D</v>
          </cell>
          <cell r="F1908" t="str">
            <v>h</v>
          </cell>
        </row>
        <row r="1909">
          <cell r="B1909" t="str">
            <v>15.1.659</v>
          </cell>
          <cell r="D1909" t="str">
            <v>72.55.01.01</v>
          </cell>
          <cell r="E1909" t="str">
            <v>V.AC.CONC.200M3/H C-A</v>
          </cell>
          <cell r="F1909" t="str">
            <v>h</v>
          </cell>
        </row>
        <row r="1910">
          <cell r="B1910" t="str">
            <v>15.1.660</v>
          </cell>
          <cell r="D1910" t="str">
            <v>72.55.01.02</v>
          </cell>
          <cell r="E1910" t="str">
            <v>V.AC.CONC.200M3/H C-B</v>
          </cell>
          <cell r="F1910" t="str">
            <v>h</v>
          </cell>
        </row>
        <row r="1911">
          <cell r="B1911" t="str">
            <v>15.1.661</v>
          </cell>
          <cell r="D1911" t="str">
            <v>72.55.01.03</v>
          </cell>
          <cell r="E1911" t="str">
            <v xml:space="preserve">V.AC.CONC.200M3/H C-C </v>
          </cell>
          <cell r="F1911" t="str">
            <v>h</v>
          </cell>
        </row>
        <row r="1912">
          <cell r="B1912" t="str">
            <v>15.1.662</v>
          </cell>
          <cell r="D1912" t="str">
            <v>72.55.01.04</v>
          </cell>
          <cell r="E1912" t="str">
            <v xml:space="preserve">V.AC.CONC.200M3/H C-D </v>
          </cell>
          <cell r="F1912" t="str">
            <v>h</v>
          </cell>
        </row>
        <row r="1913">
          <cell r="B1913" t="str">
            <v>15.1.663</v>
          </cell>
          <cell r="D1913" t="str">
            <v>72.56.01.01</v>
          </cell>
          <cell r="E1913" t="str">
            <v xml:space="preserve">SERRA PAV.8HP C-A </v>
          </cell>
          <cell r="F1913" t="str">
            <v>h</v>
          </cell>
        </row>
        <row r="1914">
          <cell r="B1914" t="str">
            <v>15.1.664</v>
          </cell>
          <cell r="D1914" t="str">
            <v>72.56.01.02</v>
          </cell>
          <cell r="E1914" t="str">
            <v>SERRA PAV.8HP C-B</v>
          </cell>
          <cell r="F1914" t="str">
            <v>h</v>
          </cell>
        </row>
        <row r="1915">
          <cell r="B1915" t="str">
            <v>15.1.665</v>
          </cell>
          <cell r="D1915" t="str">
            <v>72.56.01.03</v>
          </cell>
          <cell r="E1915" t="str">
            <v>SERRA PAV.8HP C-C</v>
          </cell>
          <cell r="F1915" t="str">
            <v>h</v>
          </cell>
        </row>
        <row r="1916">
          <cell r="B1916" t="str">
            <v>15.1.666</v>
          </cell>
          <cell r="D1916" t="str">
            <v>72.56.01.04</v>
          </cell>
          <cell r="E1916" t="str">
            <v xml:space="preserve">SERRA PAV.8HP C-D </v>
          </cell>
          <cell r="F1916" t="str">
            <v>h</v>
          </cell>
        </row>
        <row r="1917">
          <cell r="B1917" t="str">
            <v>15.1.667</v>
          </cell>
          <cell r="D1917" t="str">
            <v>72.56.03.01</v>
          </cell>
          <cell r="E1917" t="str">
            <v xml:space="preserve">SERRA PAV.9HP C-A </v>
          </cell>
          <cell r="F1917" t="str">
            <v>h</v>
          </cell>
        </row>
        <row r="1918">
          <cell r="B1918" t="str">
            <v>15.1.668</v>
          </cell>
          <cell r="D1918" t="str">
            <v>72.56.03.02</v>
          </cell>
          <cell r="E1918" t="str">
            <v>SERRA PAV.9HP C-B</v>
          </cell>
          <cell r="F1918" t="str">
            <v>h</v>
          </cell>
        </row>
        <row r="1919">
          <cell r="B1919" t="str">
            <v>15.1.669</v>
          </cell>
          <cell r="D1919" t="str">
            <v>72.56.03.03</v>
          </cell>
          <cell r="E1919" t="str">
            <v>SERRA PAV.9HP C-C</v>
          </cell>
          <cell r="F1919" t="str">
            <v>h</v>
          </cell>
        </row>
        <row r="1920">
          <cell r="B1920" t="str">
            <v>15.1.670</v>
          </cell>
          <cell r="D1920" t="str">
            <v>72.56.03.04</v>
          </cell>
          <cell r="E1920" t="str">
            <v xml:space="preserve">SERRA PAV.9HP C-D </v>
          </cell>
          <cell r="F1920" t="str">
            <v>h</v>
          </cell>
        </row>
        <row r="1921">
          <cell r="B1921" t="str">
            <v>15.1.671</v>
          </cell>
          <cell r="D1921" t="str">
            <v>72.57.01.01</v>
          </cell>
          <cell r="E1921" t="str">
            <v>SELADORA A FRIO C-A</v>
          </cell>
          <cell r="F1921" t="str">
            <v>h</v>
          </cell>
        </row>
        <row r="1922">
          <cell r="B1922" t="str">
            <v>15.1.672</v>
          </cell>
          <cell r="D1922" t="str">
            <v>72.57.01.02</v>
          </cell>
          <cell r="E1922" t="str">
            <v>SELADORA A FRIO C-B</v>
          </cell>
          <cell r="F1922" t="str">
            <v>h</v>
          </cell>
        </row>
        <row r="1923">
          <cell r="B1923" t="str">
            <v>15.1.673</v>
          </cell>
          <cell r="D1923" t="str">
            <v>72.57.01.03</v>
          </cell>
          <cell r="E1923" t="str">
            <v>SELADORA A FRIO C-C</v>
          </cell>
          <cell r="F1923" t="str">
            <v>h</v>
          </cell>
        </row>
        <row r="1924">
          <cell r="B1924" t="str">
            <v>15.1.674</v>
          </cell>
          <cell r="D1924" t="str">
            <v>72.57.01.04</v>
          </cell>
          <cell r="E1924" t="str">
            <v>SELADORA A FRIO C-D</v>
          </cell>
          <cell r="F1924" t="str">
            <v>h</v>
          </cell>
        </row>
        <row r="1925">
          <cell r="B1925" t="str">
            <v>15.1.675</v>
          </cell>
          <cell r="D1925" t="str">
            <v>72.58.01.01</v>
          </cell>
          <cell r="E1925" t="str">
            <v>UNID.APLIC.EXTR. C-A</v>
          </cell>
          <cell r="F1925" t="str">
            <v>h</v>
          </cell>
        </row>
        <row r="1926">
          <cell r="B1926" t="str">
            <v>15.1.676</v>
          </cell>
          <cell r="D1926" t="str">
            <v>72.58.01.02</v>
          </cell>
          <cell r="E1926" t="str">
            <v>UNID.APLIC.EXTR. C-B</v>
          </cell>
          <cell r="F1926" t="str">
            <v>h</v>
          </cell>
        </row>
        <row r="1927">
          <cell r="B1927" t="str">
            <v>15.1.677</v>
          </cell>
          <cell r="D1927" t="str">
            <v>72.58.01.03</v>
          </cell>
          <cell r="E1927" t="str">
            <v>UNID.APLIC.EXTR. C-C</v>
          </cell>
          <cell r="F1927" t="str">
            <v>h</v>
          </cell>
        </row>
        <row r="1928">
          <cell r="B1928" t="str">
            <v>15.1.678</v>
          </cell>
          <cell r="D1928" t="str">
            <v>72.58.01.04</v>
          </cell>
          <cell r="E1928" t="str">
            <v>UNID.APLIC.EXTR. C-D</v>
          </cell>
          <cell r="F1928" t="str">
            <v>h</v>
          </cell>
        </row>
        <row r="1929">
          <cell r="B1929" t="str">
            <v>15.1.679</v>
          </cell>
          <cell r="D1929" t="str">
            <v>72.58.02.01</v>
          </cell>
          <cell r="E1929" t="str">
            <v xml:space="preserve">UNI.APLI.TINT.EL.C-A </v>
          </cell>
          <cell r="F1929" t="str">
            <v>h</v>
          </cell>
        </row>
        <row r="1930">
          <cell r="B1930" t="str">
            <v>15.1.680</v>
          </cell>
          <cell r="D1930" t="str">
            <v>72.58.02.02</v>
          </cell>
          <cell r="E1930" t="str">
            <v>UNI.APLI.TINT.EL.C-B</v>
          </cell>
          <cell r="F1930" t="str">
            <v>h</v>
          </cell>
        </row>
        <row r="1931">
          <cell r="B1931" t="str">
            <v>15.1.681</v>
          </cell>
          <cell r="D1931" t="str">
            <v>72.58.02.03</v>
          </cell>
          <cell r="E1931" t="str">
            <v xml:space="preserve">UNI.APLI.TINT.EL.C-C </v>
          </cell>
          <cell r="F1931" t="str">
            <v>h</v>
          </cell>
        </row>
        <row r="1932">
          <cell r="B1932" t="str">
            <v>15.1.682</v>
          </cell>
          <cell r="D1932" t="str">
            <v>72.58.02.04</v>
          </cell>
          <cell r="E1932" t="str">
            <v>UNI.APLI.TINT.EL.C-D</v>
          </cell>
          <cell r="F1932" t="str">
            <v>h</v>
          </cell>
        </row>
        <row r="1933">
          <cell r="B1933" t="str">
            <v>15.1.683</v>
          </cell>
          <cell r="D1933" t="str">
            <v>72.58.03.01</v>
          </cell>
          <cell r="E1933" t="str">
            <v>UNIDADE FUSORA C-A</v>
          </cell>
          <cell r="F1933" t="str">
            <v>h</v>
          </cell>
        </row>
        <row r="1934">
          <cell r="B1934" t="str">
            <v>15.1.684</v>
          </cell>
          <cell r="D1934" t="str">
            <v>72.58.03.02</v>
          </cell>
          <cell r="E1934" t="str">
            <v xml:space="preserve">UNIDADE FUSORA C-B </v>
          </cell>
          <cell r="F1934" t="str">
            <v>h</v>
          </cell>
        </row>
        <row r="1935">
          <cell r="B1935" t="str">
            <v>15.1.685</v>
          </cell>
          <cell r="D1935" t="str">
            <v>72.58.03.03</v>
          </cell>
          <cell r="E1935" t="str">
            <v>UNIDADE FUSORA C-C</v>
          </cell>
          <cell r="F1935" t="str">
            <v>h</v>
          </cell>
        </row>
        <row r="1936">
          <cell r="B1936" t="str">
            <v>15.1.686</v>
          </cell>
          <cell r="D1936" t="str">
            <v>72.58.03.04</v>
          </cell>
          <cell r="E1936" t="str">
            <v xml:space="preserve">UNIDADE FUSORA C-D </v>
          </cell>
          <cell r="F1936" t="str">
            <v>h</v>
          </cell>
        </row>
        <row r="1937">
          <cell r="B1937" t="str">
            <v>15.1.687</v>
          </cell>
          <cell r="D1937" t="str">
            <v>72.58.04.01</v>
          </cell>
          <cell r="E1937" t="str">
            <v>UN.APL.HOT-SPRAY C-A</v>
          </cell>
          <cell r="F1937" t="str">
            <v>h</v>
          </cell>
        </row>
        <row r="1938">
          <cell r="B1938" t="str">
            <v>15.1.688</v>
          </cell>
          <cell r="D1938" t="str">
            <v>72.58.04.02</v>
          </cell>
          <cell r="E1938" t="str">
            <v xml:space="preserve">UN.APL.HOT-SPRAY C-B </v>
          </cell>
          <cell r="F1938" t="str">
            <v>h</v>
          </cell>
        </row>
        <row r="1939">
          <cell r="B1939" t="str">
            <v>15.1.689</v>
          </cell>
          <cell r="D1939" t="str">
            <v>72.58.04.03</v>
          </cell>
          <cell r="E1939" t="str">
            <v>UN.APL.HOT-SPRAY C-C</v>
          </cell>
          <cell r="F1939" t="str">
            <v>h</v>
          </cell>
        </row>
        <row r="1940">
          <cell r="B1940" t="str">
            <v>15.1.690</v>
          </cell>
          <cell r="D1940" t="str">
            <v>72.58.04.04</v>
          </cell>
          <cell r="E1940" t="str">
            <v>UN.APL.HOT-SPRAY C-D</v>
          </cell>
          <cell r="F1940" t="str">
            <v>h</v>
          </cell>
        </row>
        <row r="1941">
          <cell r="B1941" t="str">
            <v>15.1.691</v>
          </cell>
          <cell r="D1941" t="str">
            <v>72.58.05.01</v>
          </cell>
          <cell r="E1941" t="str">
            <v>UN.APL.HOFFMAN C-A</v>
          </cell>
          <cell r="F1941" t="str">
            <v>h</v>
          </cell>
        </row>
        <row r="1942">
          <cell r="B1942" t="str">
            <v>15.1.692</v>
          </cell>
          <cell r="D1942" t="str">
            <v>72.58.05.02</v>
          </cell>
          <cell r="E1942" t="str">
            <v>UN.APL.HOFFMAN C-B</v>
          </cell>
          <cell r="F1942" t="str">
            <v>h</v>
          </cell>
        </row>
        <row r="1943">
          <cell r="B1943" t="str">
            <v>15.1.693</v>
          </cell>
          <cell r="D1943" t="str">
            <v>72.58.05.03</v>
          </cell>
          <cell r="E1943" t="str">
            <v>UN.APL.HOFFMAN C-C</v>
          </cell>
          <cell r="F1943" t="str">
            <v>h</v>
          </cell>
        </row>
        <row r="1944">
          <cell r="B1944" t="str">
            <v>15.1.694</v>
          </cell>
          <cell r="D1944" t="str">
            <v>72.58.05.04</v>
          </cell>
          <cell r="E1944" t="str">
            <v>UN.APL.HOFFMAN C-D</v>
          </cell>
          <cell r="F1944" t="str">
            <v>h</v>
          </cell>
        </row>
        <row r="1945">
          <cell r="B1945" t="str">
            <v>15.1.695</v>
          </cell>
          <cell r="D1945" t="str">
            <v>72.59.01.01</v>
          </cell>
          <cell r="E1945" t="str">
            <v>SILO EST.CIM.30T C-A</v>
          </cell>
          <cell r="F1945" t="str">
            <v>h</v>
          </cell>
        </row>
        <row r="1946">
          <cell r="B1946" t="str">
            <v>15.1.696</v>
          </cell>
          <cell r="D1946" t="str">
            <v>72.59.01.02</v>
          </cell>
          <cell r="E1946" t="str">
            <v>SILO EST.CIM.30T C-B</v>
          </cell>
          <cell r="F1946" t="str">
            <v>h</v>
          </cell>
        </row>
        <row r="1947">
          <cell r="B1947" t="str">
            <v>15.1.697</v>
          </cell>
          <cell r="D1947" t="str">
            <v>72.59.01.03</v>
          </cell>
          <cell r="E1947" t="str">
            <v>SILO EST.CIM.30T C-C</v>
          </cell>
          <cell r="F1947" t="str">
            <v>h</v>
          </cell>
        </row>
        <row r="1948">
          <cell r="B1948" t="str">
            <v>15.1.698</v>
          </cell>
          <cell r="D1948" t="str">
            <v>72.59.01.04</v>
          </cell>
          <cell r="E1948" t="str">
            <v>SILO EST.CIM.30T C-D</v>
          </cell>
          <cell r="F1948" t="str">
            <v>h</v>
          </cell>
        </row>
        <row r="1949">
          <cell r="B1949" t="str">
            <v>15.1.699</v>
          </cell>
          <cell r="D1949" t="str">
            <v>72.59.02.01</v>
          </cell>
          <cell r="E1949" t="str">
            <v>SILO EST.ASF.35T C-A</v>
          </cell>
          <cell r="F1949" t="str">
            <v>h</v>
          </cell>
        </row>
        <row r="1950">
          <cell r="B1950" t="str">
            <v>15.1.700</v>
          </cell>
          <cell r="D1950" t="str">
            <v>72.59.02.02</v>
          </cell>
          <cell r="E1950" t="str">
            <v xml:space="preserve">SILO EST.ASF.35T C-B </v>
          </cell>
          <cell r="F1950" t="str">
            <v>h</v>
          </cell>
        </row>
        <row r="1951">
          <cell r="B1951" t="str">
            <v>15.1.701</v>
          </cell>
          <cell r="D1951" t="str">
            <v>72.59.02.03</v>
          </cell>
          <cell r="E1951" t="str">
            <v xml:space="preserve">SILO EST.ASF.35T C-C </v>
          </cell>
          <cell r="F1951" t="str">
            <v>h</v>
          </cell>
        </row>
        <row r="1952">
          <cell r="B1952" t="str">
            <v>15.1.702</v>
          </cell>
          <cell r="D1952" t="str">
            <v>72.59.02.04</v>
          </cell>
          <cell r="E1952" t="str">
            <v xml:space="preserve">SILO EST.ASF.35T C-D </v>
          </cell>
          <cell r="F1952" t="str">
            <v>h</v>
          </cell>
        </row>
        <row r="1953">
          <cell r="B1953" t="str">
            <v>15.1.703</v>
          </cell>
          <cell r="D1953" t="str">
            <v>72.61.01.01</v>
          </cell>
          <cell r="E1953" t="str">
            <v xml:space="preserve">VAS.MEC.REBOC. C-A </v>
          </cell>
          <cell r="F1953" t="str">
            <v>h</v>
          </cell>
        </row>
        <row r="1954">
          <cell r="B1954" t="str">
            <v>15.1.704</v>
          </cell>
          <cell r="D1954" t="str">
            <v>72.61.01.02</v>
          </cell>
          <cell r="E1954" t="str">
            <v>VAS.MEC.REBOC. C-B</v>
          </cell>
          <cell r="F1954" t="str">
            <v>h</v>
          </cell>
        </row>
        <row r="1955">
          <cell r="B1955" t="str">
            <v>15.1.705</v>
          </cell>
          <cell r="D1955" t="str">
            <v>72.61.01.03</v>
          </cell>
          <cell r="E1955" t="str">
            <v>VAS.MEC.REBOC. C-C</v>
          </cell>
          <cell r="F1955" t="str">
            <v>h</v>
          </cell>
        </row>
        <row r="1956">
          <cell r="B1956" t="str">
            <v>15.1.706</v>
          </cell>
          <cell r="D1956" t="str">
            <v>72.61.01.04</v>
          </cell>
          <cell r="E1956" t="str">
            <v xml:space="preserve">VAS.MEC.REBOC. C-D </v>
          </cell>
          <cell r="F1956" t="str">
            <v>h</v>
          </cell>
        </row>
        <row r="1957">
          <cell r="B1957" t="str">
            <v>15.1.707</v>
          </cell>
          <cell r="D1957" t="str">
            <v>72.63.01.01</v>
          </cell>
          <cell r="E1957" t="str">
            <v xml:space="preserve">MAQUINA DE JATO C-A </v>
          </cell>
          <cell r="F1957" t="str">
            <v>h</v>
          </cell>
        </row>
        <row r="1958">
          <cell r="B1958" t="str">
            <v>15.1.708</v>
          </cell>
          <cell r="D1958" t="str">
            <v>72.63.01.02</v>
          </cell>
          <cell r="E1958" t="str">
            <v xml:space="preserve">MAQUINA DE JATO C-B </v>
          </cell>
          <cell r="F1958" t="str">
            <v>h</v>
          </cell>
        </row>
        <row r="1959">
          <cell r="B1959" t="str">
            <v>15.1.709</v>
          </cell>
          <cell r="D1959" t="str">
            <v>72.63.01.03</v>
          </cell>
          <cell r="E1959" t="str">
            <v>MAQUINA DE JATO C-C</v>
          </cell>
          <cell r="F1959" t="str">
            <v>h</v>
          </cell>
        </row>
        <row r="1960">
          <cell r="B1960" t="str">
            <v>15.1.710</v>
          </cell>
          <cell r="D1960" t="str">
            <v>72.63.01.04</v>
          </cell>
          <cell r="E1960" t="str">
            <v>MAQUINA DE JATO C-D</v>
          </cell>
          <cell r="F1960" t="str">
            <v>h</v>
          </cell>
        </row>
      </sheetData>
      <sheetData sheetId="6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 H-UTIL.-EQIP."/>
      <sheetName val="CÓD.-SERVIÇO"/>
      <sheetName val="PROD-EQUIPE"/>
      <sheetName val="01.100.00"/>
      <sheetName val="BONIFICAÇÃO"/>
      <sheetName val="TPU-MARÇO_2002"/>
      <sheetName val="TPU_MARÇO_20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B2" t="str">
            <v>Cód. Colinas</v>
          </cell>
          <cell r="D2" t="str">
            <v>Código</v>
          </cell>
          <cell r="E2" t="str">
            <v>Serviços</v>
          </cell>
          <cell r="F2" t="str">
            <v>Unid.</v>
          </cell>
          <cell r="H2" t="str">
            <v>Cód.</v>
          </cell>
          <cell r="L2" t="str">
            <v>K</v>
          </cell>
        </row>
        <row r="3">
          <cell r="H3" t="str">
            <v>TER</v>
          </cell>
          <cell r="L3">
            <v>0</v>
          </cell>
        </row>
        <row r="4">
          <cell r="H4" t="str">
            <v>PAV</v>
          </cell>
          <cell r="L4">
            <v>0</v>
          </cell>
        </row>
        <row r="5">
          <cell r="D5" t="str">
            <v xml:space="preserve">FASE 21 - SERVIÇOS PRELIMINARES :  </v>
          </cell>
          <cell r="H5" t="str">
            <v>PAV1</v>
          </cell>
          <cell r="L5">
            <v>0</v>
          </cell>
        </row>
        <row r="6">
          <cell r="B6" t="str">
            <v>0.1.1</v>
          </cell>
          <cell r="D6" t="str">
            <v>21.01.01</v>
          </cell>
          <cell r="E6" t="str">
            <v>Sondagem a percussão até 15 m</v>
          </cell>
          <cell r="F6" t="str">
            <v>m</v>
          </cell>
          <cell r="H6" t="str">
            <v>PAV2</v>
          </cell>
          <cell r="L6">
            <v>0</v>
          </cell>
        </row>
        <row r="7">
          <cell r="B7" t="str">
            <v>0.1.2</v>
          </cell>
          <cell r="D7" t="str">
            <v xml:space="preserve">21.01.02 </v>
          </cell>
          <cell r="E7" t="str">
            <v>Sondagem a perc. até 15 m loc.alag.&lt;50cm</v>
          </cell>
          <cell r="F7" t="str">
            <v>m</v>
          </cell>
          <cell r="H7" t="str">
            <v>PAV3</v>
          </cell>
          <cell r="L7">
            <v>0</v>
          </cell>
        </row>
        <row r="8">
          <cell r="B8" t="str">
            <v>0.1.3</v>
          </cell>
          <cell r="D8" t="str">
            <v>21.01.03</v>
          </cell>
          <cell r="E8" t="str">
            <v>Sondagem a percussão de 15 a 30 m</v>
          </cell>
          <cell r="F8" t="str">
            <v>m</v>
          </cell>
          <cell r="H8" t="str">
            <v>PAV4</v>
          </cell>
          <cell r="L8">
            <v>0</v>
          </cell>
        </row>
        <row r="9">
          <cell r="B9" t="str">
            <v>0.1.4</v>
          </cell>
          <cell r="D9" t="str">
            <v xml:space="preserve">21.01.04 </v>
          </cell>
          <cell r="E9" t="str">
            <v>Sondagem a perc.15a30m loc.alag.&lt;50cm</v>
          </cell>
          <cell r="F9" t="str">
            <v>m</v>
          </cell>
          <cell r="H9" t="str">
            <v>PAV5</v>
          </cell>
          <cell r="L9">
            <v>0</v>
          </cell>
        </row>
        <row r="10">
          <cell r="B10" t="str">
            <v>0.1.5</v>
          </cell>
          <cell r="D10" t="str">
            <v>21.01.05</v>
          </cell>
          <cell r="E10" t="str">
            <v>Sondagem percussão superior 30 m</v>
          </cell>
          <cell r="F10" t="str">
            <v>m</v>
          </cell>
          <cell r="H10" t="str">
            <v>PAV6</v>
          </cell>
          <cell r="L10">
            <v>0</v>
          </cell>
        </row>
        <row r="11">
          <cell r="B11" t="str">
            <v>0.1.6</v>
          </cell>
          <cell r="D11" t="str">
            <v xml:space="preserve">21.01.06 </v>
          </cell>
          <cell r="E11" t="str">
            <v>Sondagem perc.+30 m loc.alag.&lt; 50 cm</v>
          </cell>
          <cell r="F11" t="str">
            <v>m</v>
          </cell>
          <cell r="H11" t="str">
            <v>PAV7</v>
          </cell>
          <cell r="L11">
            <v>0</v>
          </cell>
        </row>
        <row r="12">
          <cell r="B12" t="str">
            <v>0.1.7</v>
          </cell>
          <cell r="D12" t="str">
            <v>21.01.07</v>
          </cell>
          <cell r="E12" t="str">
            <v>Sondagem perc. - taxa fixa de instalação</v>
          </cell>
          <cell r="F12" t="str">
            <v>un</v>
          </cell>
          <cell r="H12" t="str">
            <v>DRE</v>
          </cell>
          <cell r="L12">
            <v>0</v>
          </cell>
        </row>
        <row r="13">
          <cell r="B13" t="str">
            <v>0.1.8</v>
          </cell>
          <cell r="D13" t="str">
            <v xml:space="preserve">21.01.08 </v>
          </cell>
          <cell r="E13" t="str">
            <v>Sondagem rotativa - taxa fixa instalação</v>
          </cell>
          <cell r="F13" t="str">
            <v>un</v>
          </cell>
          <cell r="H13" t="str">
            <v>VDT</v>
          </cell>
          <cell r="L13">
            <v>0</v>
          </cell>
        </row>
        <row r="14">
          <cell r="B14" t="str">
            <v>0.1.9</v>
          </cell>
          <cell r="D14" t="str">
            <v>21.01.09</v>
          </cell>
          <cell r="E14" t="str">
            <v>Sondagem - transporte de equipamento</v>
          </cell>
          <cell r="F14" t="str">
            <v>km x equip.</v>
          </cell>
          <cell r="H14" t="str">
            <v>IMO</v>
          </cell>
          <cell r="L14">
            <v>0</v>
          </cell>
        </row>
        <row r="15">
          <cell r="B15" t="str">
            <v>0.1.10</v>
          </cell>
          <cell r="D15" t="str">
            <v xml:space="preserve">21.01.10 </v>
          </cell>
          <cell r="E15" t="str">
            <v>Sondagem - deslocamento de equipamento</v>
          </cell>
          <cell r="F15" t="str">
            <v>m</v>
          </cell>
        </row>
        <row r="16">
          <cell r="B16" t="str">
            <v>0.1.11</v>
          </cell>
          <cell r="D16" t="str">
            <v>21.01.11</v>
          </cell>
          <cell r="E16" t="str">
            <v>Sondagem perc. - plataforma ou banqueta</v>
          </cell>
          <cell r="F16" t="str">
            <v>equip.</v>
          </cell>
        </row>
        <row r="17">
          <cell r="B17" t="str">
            <v>0.1.12</v>
          </cell>
          <cell r="D17" t="str">
            <v>21.01.12</v>
          </cell>
          <cell r="E17" t="str">
            <v>Sondagem rotativa - plataforma ou banqueta</v>
          </cell>
          <cell r="F17" t="str">
            <v>equip.</v>
          </cell>
        </row>
        <row r="18">
          <cell r="B18" t="str">
            <v>0.1.13</v>
          </cell>
          <cell r="D18" t="str">
            <v>21.01.13</v>
          </cell>
          <cell r="E18" t="str">
            <v>Abertura de picada</v>
          </cell>
          <cell r="F18" t="str">
            <v>m</v>
          </cell>
        </row>
        <row r="19">
          <cell r="B19" t="str">
            <v>0.1.14</v>
          </cell>
          <cell r="D19" t="str">
            <v>21.01.14</v>
          </cell>
          <cell r="E19" t="str">
            <v>Sondagem - flutuante</v>
          </cell>
          <cell r="F19" t="str">
            <v>obra</v>
          </cell>
        </row>
        <row r="20">
          <cell r="B20" t="str">
            <v>0.1.15</v>
          </cell>
          <cell r="D20" t="str">
            <v>21.01.15</v>
          </cell>
          <cell r="E20" t="str">
            <v>Sondagem percussão instalação flutuante</v>
          </cell>
          <cell r="F20" t="str">
            <v>sond.</v>
          </cell>
        </row>
        <row r="21">
          <cell r="B21" t="str">
            <v>0.1.16</v>
          </cell>
          <cell r="D21" t="str">
            <v>21.01.16</v>
          </cell>
          <cell r="E21" t="str">
            <v>Sondagem rotativa - instalação flutuante</v>
          </cell>
          <cell r="F21" t="str">
            <v>sond.</v>
          </cell>
        </row>
        <row r="22">
          <cell r="B22" t="str">
            <v>0.1.17</v>
          </cell>
          <cell r="D22" t="str">
            <v xml:space="preserve">21.01.17 </v>
          </cell>
          <cell r="E22" t="str">
            <v>Sondagem rotativa solo 57,10mm (AX)</v>
          </cell>
          <cell r="F22" t="str">
            <v>m</v>
          </cell>
        </row>
        <row r="23">
          <cell r="B23" t="str">
            <v>0.1.18</v>
          </cell>
          <cell r="D23" t="str">
            <v>21.01.18</v>
          </cell>
          <cell r="E23" t="str">
            <v>Sondagem rotativa solo 73,00mm (BX)</v>
          </cell>
          <cell r="F23" t="str">
            <v>m</v>
          </cell>
        </row>
        <row r="24">
          <cell r="B24" t="str">
            <v>0.1.19</v>
          </cell>
          <cell r="D24" t="str">
            <v xml:space="preserve">21.01.19 </v>
          </cell>
          <cell r="E24" t="str">
            <v>Sondagem rotativa solo 88,9mm (NX)</v>
          </cell>
          <cell r="F24" t="str">
            <v>m</v>
          </cell>
        </row>
        <row r="25">
          <cell r="B25" t="str">
            <v>0.1.20</v>
          </cell>
          <cell r="D25" t="str">
            <v xml:space="preserve">21.01.20 </v>
          </cell>
          <cell r="E25" t="str">
            <v>Sondagem rotativa solo 114,30mm (HX)</v>
          </cell>
          <cell r="F25" t="str">
            <v>m</v>
          </cell>
        </row>
        <row r="26">
          <cell r="B26" t="str">
            <v>0.1.21</v>
          </cell>
          <cell r="D26" t="str">
            <v>21.01.21</v>
          </cell>
          <cell r="E26" t="str">
            <v>Sondagem rotativa rocha alt. 57,1mm (AX)</v>
          </cell>
          <cell r="F26" t="str">
            <v>m</v>
          </cell>
        </row>
        <row r="27">
          <cell r="B27" t="str">
            <v>0.1.22</v>
          </cell>
          <cell r="D27" t="str">
            <v>21.01.22</v>
          </cell>
          <cell r="E27" t="str">
            <v>Sondagem rotativa rocha alt. 73,0mm (BX)</v>
          </cell>
          <cell r="F27" t="str">
            <v>m</v>
          </cell>
        </row>
        <row r="28">
          <cell r="B28" t="str">
            <v>0.1.23</v>
          </cell>
          <cell r="D28" t="str">
            <v>21.01.23</v>
          </cell>
          <cell r="E28" t="str">
            <v>Sondagem rotativa rocha alt. 88,9mm (NX)</v>
          </cell>
          <cell r="F28" t="str">
            <v>m</v>
          </cell>
        </row>
        <row r="29">
          <cell r="B29" t="str">
            <v>0.1.24</v>
          </cell>
          <cell r="D29" t="str">
            <v>21.01.24</v>
          </cell>
          <cell r="E29" t="str">
            <v>Sondagem rotativa rocha alt. 114,3mm (HX)</v>
          </cell>
          <cell r="F29" t="str">
            <v>m</v>
          </cell>
        </row>
        <row r="30">
          <cell r="B30" t="str">
            <v>0.1.25</v>
          </cell>
          <cell r="D30" t="str">
            <v xml:space="preserve">21.01.25 </v>
          </cell>
          <cell r="E30" t="str">
            <v>Sondagem rotativa rocha sã 57,10mm (AX)</v>
          </cell>
          <cell r="F30" t="str">
            <v>m</v>
          </cell>
        </row>
        <row r="31">
          <cell r="B31" t="str">
            <v>0.1.26</v>
          </cell>
          <cell r="D31" t="str">
            <v>21.01.26</v>
          </cell>
          <cell r="E31" t="str">
            <v>Sondagem rotativa rocha sã 73,00mm (BX)</v>
          </cell>
          <cell r="F31" t="str">
            <v>m</v>
          </cell>
        </row>
        <row r="32">
          <cell r="B32" t="str">
            <v>0.1.27</v>
          </cell>
          <cell r="D32" t="str">
            <v>21.01.27</v>
          </cell>
          <cell r="E32" t="str">
            <v xml:space="preserve">Sondagem rotativa rocha sã 88,90mm (NX) </v>
          </cell>
          <cell r="F32" t="str">
            <v>m</v>
          </cell>
        </row>
        <row r="33">
          <cell r="B33" t="str">
            <v>0.1.28</v>
          </cell>
          <cell r="D33" t="str">
            <v>21.01.28</v>
          </cell>
          <cell r="E33" t="str">
            <v>Sondagem rotativa rocha sã 114,3mm (HX)</v>
          </cell>
          <cell r="F33" t="str">
            <v>m</v>
          </cell>
        </row>
        <row r="34">
          <cell r="B34" t="str">
            <v>0.1.29</v>
          </cell>
          <cell r="D34" t="str">
            <v>21.01.29</v>
          </cell>
          <cell r="E34" t="str">
            <v>Sondagem à trado profundidade até 5 m</v>
          </cell>
          <cell r="F34" t="str">
            <v>m</v>
          </cell>
        </row>
        <row r="35">
          <cell r="B35" t="str">
            <v>0.1.30</v>
          </cell>
          <cell r="D35" t="str">
            <v>21.01.30</v>
          </cell>
          <cell r="E35" t="str">
            <v>Sondagem à trado profundidade 5 a 10 m</v>
          </cell>
          <cell r="F35" t="str">
            <v>m</v>
          </cell>
        </row>
        <row r="36">
          <cell r="B36" t="str">
            <v>0.1.31</v>
          </cell>
          <cell r="D36" t="str">
            <v>21.02.01</v>
          </cell>
          <cell r="E36" t="str">
            <v>Lev. até 10.000</v>
          </cell>
          <cell r="F36" t="str">
            <v>m²</v>
          </cell>
        </row>
        <row r="37">
          <cell r="B37" t="str">
            <v>0.1.32</v>
          </cell>
          <cell r="D37" t="str">
            <v>21.02.02</v>
          </cell>
          <cell r="E37" t="str">
            <v>Lev. até 10.000 m² em vegetação densa</v>
          </cell>
          <cell r="F37" t="str">
            <v>m²</v>
          </cell>
        </row>
        <row r="38">
          <cell r="B38" t="str">
            <v>0.1.33</v>
          </cell>
          <cell r="D38" t="str">
            <v>21.02.03</v>
          </cell>
          <cell r="E38" t="str">
            <v xml:space="preserve">Lev. até 10.000 m² em zona urbana </v>
          </cell>
          <cell r="F38" t="str">
            <v>m²</v>
          </cell>
        </row>
        <row r="39">
          <cell r="B39" t="str">
            <v>0.1.34</v>
          </cell>
          <cell r="D39" t="str">
            <v>21.02.04</v>
          </cell>
          <cell r="E39" t="str">
            <v>Lev. até 10.000 m² em zona suburbana</v>
          </cell>
          <cell r="F39" t="str">
            <v>m²</v>
          </cell>
        </row>
        <row r="40">
          <cell r="B40" t="str">
            <v>0.1.35</v>
          </cell>
          <cell r="D40" t="str">
            <v>21.02.05</v>
          </cell>
          <cell r="E40" t="str">
            <v>Lev. de 10.000 a 50.000 m²</v>
          </cell>
          <cell r="F40" t="str">
            <v>m²</v>
          </cell>
        </row>
        <row r="41">
          <cell r="B41" t="str">
            <v>0.1.36</v>
          </cell>
          <cell r="D41" t="str">
            <v>21.02.06</v>
          </cell>
          <cell r="E41" t="str">
            <v>Lev. de 10.000 a 50.000 m² vegetação densa</v>
          </cell>
          <cell r="F41" t="str">
            <v>m²</v>
          </cell>
        </row>
        <row r="42">
          <cell r="B42" t="str">
            <v>0.1.37</v>
          </cell>
          <cell r="D42" t="str">
            <v>21.02.07</v>
          </cell>
          <cell r="E42" t="str">
            <v>Lev. de 10.000 a 50.000 m² zona urbana</v>
          </cell>
          <cell r="F42" t="str">
            <v>m²</v>
          </cell>
        </row>
        <row r="43">
          <cell r="B43" t="str">
            <v>0.1.38</v>
          </cell>
          <cell r="D43" t="str">
            <v>21.02.08</v>
          </cell>
          <cell r="E43" t="str">
            <v>Lev. de 10.000 a 50.000 m² zona suburbana</v>
          </cell>
          <cell r="F43" t="str">
            <v>m²</v>
          </cell>
        </row>
        <row r="44">
          <cell r="B44" t="str">
            <v>0.1.39</v>
          </cell>
          <cell r="D44" t="str">
            <v>21.02.09</v>
          </cell>
          <cell r="E44" t="str">
            <v>Lev. superior a 50.000 m²</v>
          </cell>
          <cell r="F44" t="str">
            <v>m²</v>
          </cell>
        </row>
        <row r="45">
          <cell r="B45" t="str">
            <v>0.1.40</v>
          </cell>
          <cell r="D45" t="str">
            <v>21.02.10</v>
          </cell>
          <cell r="E45" t="str">
            <v>Lev. superior a 50.000 m² vegetação densa</v>
          </cell>
          <cell r="F45" t="str">
            <v>m²</v>
          </cell>
        </row>
        <row r="46">
          <cell r="B46" t="str">
            <v>0.1.41</v>
          </cell>
          <cell r="D46" t="str">
            <v>21.02.11</v>
          </cell>
          <cell r="E46" t="str">
            <v>Lev. superior a 50.000 m² zona urbana</v>
          </cell>
          <cell r="F46" t="str">
            <v>m²</v>
          </cell>
        </row>
        <row r="47">
          <cell r="B47" t="str">
            <v>0.1.42</v>
          </cell>
          <cell r="D47" t="str">
            <v xml:space="preserve">21.02.12 </v>
          </cell>
          <cell r="E47" t="str">
            <v>Lev. superior a 50.000 m² zona suburbana</v>
          </cell>
          <cell r="F47" t="str">
            <v>m²</v>
          </cell>
        </row>
        <row r="48">
          <cell r="B48" t="str">
            <v>0.1.43</v>
          </cell>
          <cell r="D48" t="str">
            <v>21.02.13</v>
          </cell>
          <cell r="E48" t="str">
            <v>Transp. Coordenadas</v>
          </cell>
          <cell r="F48" t="str">
            <v>km</v>
          </cell>
        </row>
        <row r="49">
          <cell r="B49" t="str">
            <v>0.1.44</v>
          </cell>
          <cell r="D49" t="str">
            <v>21.02.14</v>
          </cell>
          <cell r="E49" t="str">
            <v>Transp. Coord. Vgt</v>
          </cell>
          <cell r="F49" t="str">
            <v>km</v>
          </cell>
        </row>
        <row r="50">
          <cell r="B50" t="str">
            <v>0.1.45</v>
          </cell>
          <cell r="D50" t="str">
            <v>21.02.15</v>
          </cell>
          <cell r="E50" t="str">
            <v>Transporte coordenadas zona urbana</v>
          </cell>
          <cell r="F50" t="str">
            <v>km</v>
          </cell>
        </row>
        <row r="51">
          <cell r="B51" t="str">
            <v>0.1.46</v>
          </cell>
          <cell r="D51" t="str">
            <v>21.02.16</v>
          </cell>
          <cell r="E51" t="str">
            <v>Transporte coordenadas zona suburbana</v>
          </cell>
          <cell r="F51" t="str">
            <v>km</v>
          </cell>
        </row>
        <row r="52">
          <cell r="B52" t="str">
            <v>0.1.47</v>
          </cell>
          <cell r="D52" t="str">
            <v>21.02.17</v>
          </cell>
          <cell r="E52" t="str">
            <v>Transporte de turma</v>
          </cell>
          <cell r="F52" t="str">
            <v>km</v>
          </cell>
        </row>
        <row r="53">
          <cell r="B53" t="str">
            <v>0.1.48</v>
          </cell>
          <cell r="D53" t="str">
            <v>21.02.18</v>
          </cell>
          <cell r="E53" t="str">
            <v>Locação de anteprojeto região ondulada</v>
          </cell>
          <cell r="F53" t="str">
            <v>km</v>
          </cell>
        </row>
        <row r="54">
          <cell r="B54" t="str">
            <v>0.1.49</v>
          </cell>
          <cell r="D54" t="str">
            <v>21.02.19</v>
          </cell>
          <cell r="E54" t="str">
            <v>Locação anteprojeto região montanhosa</v>
          </cell>
          <cell r="F54" t="str">
            <v>km</v>
          </cell>
        </row>
        <row r="55">
          <cell r="B55" t="str">
            <v>0.1.50</v>
          </cell>
          <cell r="D55" t="str">
            <v>21.02.20</v>
          </cell>
          <cell r="E55" t="str">
            <v>Locação linha ensaio região ondulada</v>
          </cell>
          <cell r="F55" t="str">
            <v>km</v>
          </cell>
        </row>
        <row r="56">
          <cell r="B56" t="str">
            <v>0.1.51</v>
          </cell>
          <cell r="D56" t="str">
            <v>21.02.21</v>
          </cell>
          <cell r="E56" t="str">
            <v>Locação linha ensaio região montanhosa</v>
          </cell>
          <cell r="F56" t="str">
            <v>km</v>
          </cell>
        </row>
        <row r="57">
          <cell r="B57" t="str">
            <v>0.1.52</v>
          </cell>
          <cell r="D57" t="str">
            <v>21.02.22</v>
          </cell>
          <cell r="E57" t="str">
            <v>Locação linha expl.em região montanhosa</v>
          </cell>
          <cell r="F57" t="str">
            <v>km</v>
          </cell>
        </row>
        <row r="58">
          <cell r="B58" t="str">
            <v>0.1.53</v>
          </cell>
          <cell r="D58" t="str">
            <v>21.02.23</v>
          </cell>
          <cell r="E58" t="str">
            <v>Locação linha expl.região escarpada</v>
          </cell>
          <cell r="F58" t="str">
            <v>km</v>
          </cell>
        </row>
        <row r="59">
          <cell r="B59" t="str">
            <v>0.1.54</v>
          </cell>
          <cell r="D59" t="str">
            <v>21.02.24</v>
          </cell>
          <cell r="E59" t="str">
            <v>Locação projeto região plana</v>
          </cell>
          <cell r="F59" t="str">
            <v>km</v>
          </cell>
        </row>
        <row r="60">
          <cell r="B60" t="str">
            <v>0.1.55</v>
          </cell>
          <cell r="D60" t="str">
            <v>21.02.25</v>
          </cell>
          <cell r="E60" t="str">
            <v>Locação projeto região plana veget.densa</v>
          </cell>
          <cell r="F60" t="str">
            <v>km</v>
          </cell>
        </row>
        <row r="61">
          <cell r="B61" t="str">
            <v>0.1.56</v>
          </cell>
          <cell r="D61" t="str">
            <v>21.02.26</v>
          </cell>
          <cell r="E61" t="str">
            <v>Locação projeto reg. plana zona urbana</v>
          </cell>
          <cell r="F61" t="str">
            <v>km</v>
          </cell>
        </row>
        <row r="62">
          <cell r="B62" t="str">
            <v>0.1.57</v>
          </cell>
          <cell r="D62" t="str">
            <v>21.02.27</v>
          </cell>
          <cell r="E62" t="str">
            <v>Locação projeto reg.plana zona suburbana</v>
          </cell>
          <cell r="F62" t="str">
            <v>km</v>
          </cell>
        </row>
        <row r="63">
          <cell r="B63" t="str">
            <v>0.1.58</v>
          </cell>
          <cell r="D63" t="str">
            <v xml:space="preserve">21.02.28 </v>
          </cell>
          <cell r="E63" t="str">
            <v>Locação projeto reg.ondulada</v>
          </cell>
          <cell r="F63" t="str">
            <v>km</v>
          </cell>
        </row>
        <row r="64">
          <cell r="B64" t="str">
            <v>0.1.59</v>
          </cell>
          <cell r="D64" t="str">
            <v>21.02.29</v>
          </cell>
          <cell r="E64" t="str">
            <v>Locação projeto reg. ondulada veget.densa</v>
          </cell>
          <cell r="F64" t="str">
            <v>km</v>
          </cell>
        </row>
        <row r="65">
          <cell r="B65" t="str">
            <v>0.1.60</v>
          </cell>
          <cell r="D65" t="str">
            <v>21.02.30</v>
          </cell>
          <cell r="E65" t="str">
            <v>Locação projeto reg. ondulada zona urbana</v>
          </cell>
          <cell r="F65" t="str">
            <v>km</v>
          </cell>
        </row>
        <row r="66">
          <cell r="B66" t="str">
            <v>0.1.61</v>
          </cell>
          <cell r="D66" t="str">
            <v>21.02.31</v>
          </cell>
          <cell r="E66" t="str">
            <v>Locação projeto reg. ondulada zona suburbana</v>
          </cell>
          <cell r="F66" t="str">
            <v>km</v>
          </cell>
        </row>
        <row r="67">
          <cell r="B67" t="str">
            <v>0.1.62</v>
          </cell>
          <cell r="D67" t="str">
            <v>21.02.32</v>
          </cell>
          <cell r="E67" t="str">
            <v>Locação projeto região montanhosa</v>
          </cell>
          <cell r="F67" t="str">
            <v>km</v>
          </cell>
        </row>
        <row r="68">
          <cell r="B68" t="str">
            <v>0.1.63</v>
          </cell>
          <cell r="D68" t="str">
            <v>21.02.33</v>
          </cell>
          <cell r="E68" t="str">
            <v>Locação projeto reg. montanhosa veget.densa</v>
          </cell>
          <cell r="F68" t="str">
            <v>km</v>
          </cell>
        </row>
        <row r="69">
          <cell r="B69" t="str">
            <v>0.1.64</v>
          </cell>
          <cell r="D69" t="str">
            <v>21.02.34</v>
          </cell>
          <cell r="E69" t="str">
            <v>Locação projeto reg. montanhosa zona urbana</v>
          </cell>
          <cell r="F69" t="str">
            <v>km</v>
          </cell>
        </row>
        <row r="70">
          <cell r="B70" t="str">
            <v>0.1.65</v>
          </cell>
          <cell r="D70" t="str">
            <v>21.02.35</v>
          </cell>
          <cell r="E70" t="str">
            <v>Locação projeto reg. montanhosa zona suburbana</v>
          </cell>
          <cell r="F70" t="str">
            <v>km</v>
          </cell>
        </row>
        <row r="71">
          <cell r="B71" t="str">
            <v>0.1.66</v>
          </cell>
          <cell r="D71" t="str">
            <v>21.02.36</v>
          </cell>
          <cell r="E71" t="str">
            <v>Locação projeto região escarpada</v>
          </cell>
          <cell r="F71" t="str">
            <v>km</v>
          </cell>
        </row>
        <row r="72">
          <cell r="B72" t="str">
            <v>0.1.67</v>
          </cell>
          <cell r="D72" t="str">
            <v>21.02.37</v>
          </cell>
          <cell r="E72" t="str">
            <v>Locação projeto reg. escarpada veget. densa</v>
          </cell>
          <cell r="F72" t="str">
            <v>km</v>
          </cell>
        </row>
        <row r="73">
          <cell r="B73" t="str">
            <v>0.1.68</v>
          </cell>
          <cell r="D73" t="str">
            <v>21.02.38</v>
          </cell>
          <cell r="E73" t="str">
            <v>Locação projeto reg. escarpada z. urbana</v>
          </cell>
          <cell r="F73" t="str">
            <v>km</v>
          </cell>
        </row>
        <row r="74">
          <cell r="B74" t="str">
            <v>0.1.69</v>
          </cell>
          <cell r="D74" t="str">
            <v>21.02.39</v>
          </cell>
          <cell r="E74" t="str">
            <v>Locação projeto reg. escarpada z.suburbana</v>
          </cell>
          <cell r="F74" t="str">
            <v>km</v>
          </cell>
        </row>
        <row r="75">
          <cell r="B75" t="str">
            <v>0.1.70</v>
          </cell>
          <cell r="D75" t="str">
            <v>21.02.40</v>
          </cell>
          <cell r="E75" t="str">
            <v>Cadastro região ondulada</v>
          </cell>
          <cell r="F75" t="str">
            <v>km</v>
          </cell>
        </row>
        <row r="76">
          <cell r="B76" t="str">
            <v>0.1.71</v>
          </cell>
          <cell r="D76" t="str">
            <v>21.02.41</v>
          </cell>
          <cell r="E76" t="str">
            <v>Cadastro reg.ondulada veget.densa</v>
          </cell>
          <cell r="F76" t="str">
            <v>km</v>
          </cell>
        </row>
        <row r="77">
          <cell r="B77" t="str">
            <v>0.1.72</v>
          </cell>
          <cell r="D77" t="str">
            <v>21.02.42</v>
          </cell>
          <cell r="E77" t="str">
            <v>Cadastro reg.ondulada zona urbana</v>
          </cell>
          <cell r="F77" t="str">
            <v>km</v>
          </cell>
        </row>
        <row r="78">
          <cell r="B78" t="str">
            <v>0.1.73</v>
          </cell>
          <cell r="D78" t="str">
            <v>21.02.43</v>
          </cell>
          <cell r="E78" t="str">
            <v>Cadastro reg.ondulada zona suburbana</v>
          </cell>
          <cell r="F78" t="str">
            <v>km</v>
          </cell>
        </row>
        <row r="79">
          <cell r="B79" t="str">
            <v>0.1.74</v>
          </cell>
          <cell r="D79" t="str">
            <v>21.02.44</v>
          </cell>
          <cell r="E79" t="str">
            <v>Cadastro região montanhosa</v>
          </cell>
          <cell r="F79" t="str">
            <v>km</v>
          </cell>
        </row>
        <row r="80">
          <cell r="B80" t="str">
            <v>0.1.75</v>
          </cell>
          <cell r="D80" t="str">
            <v>21.02.45</v>
          </cell>
          <cell r="E80" t="str">
            <v>Cadastro região montanhosa veget. densa</v>
          </cell>
          <cell r="F80" t="str">
            <v>km</v>
          </cell>
        </row>
        <row r="81">
          <cell r="B81" t="str">
            <v>0.1.76</v>
          </cell>
          <cell r="D81" t="str">
            <v>21.02.46</v>
          </cell>
          <cell r="E81" t="str">
            <v>Cadastro reg. montanhosa zona urbana</v>
          </cell>
          <cell r="F81" t="str">
            <v>km</v>
          </cell>
        </row>
        <row r="82">
          <cell r="B82" t="str">
            <v>0.1.77</v>
          </cell>
          <cell r="D82" t="str">
            <v>21.02.47</v>
          </cell>
          <cell r="E82" t="str">
            <v>Cadastro região montanhosa zona suburbana</v>
          </cell>
          <cell r="F82" t="str">
            <v>km</v>
          </cell>
        </row>
        <row r="83">
          <cell r="B83" t="str">
            <v>0.1.78</v>
          </cell>
          <cell r="D83" t="str">
            <v>21.02.48</v>
          </cell>
          <cell r="E83" t="str">
            <v>Cadastro região escarpada</v>
          </cell>
          <cell r="F83" t="str">
            <v>km</v>
          </cell>
        </row>
        <row r="84">
          <cell r="B84" t="str">
            <v>0.1.79</v>
          </cell>
          <cell r="D84" t="str">
            <v>21.02.49</v>
          </cell>
          <cell r="E84" t="str">
            <v>Cadastro reg. escarpada vegetação densa</v>
          </cell>
          <cell r="F84" t="str">
            <v>km</v>
          </cell>
        </row>
        <row r="85">
          <cell r="B85" t="str">
            <v>0.1.80</v>
          </cell>
          <cell r="D85" t="str">
            <v>21.02.50</v>
          </cell>
          <cell r="E85" t="str">
            <v>Cadastro reg. escarpada zona urbana</v>
          </cell>
          <cell r="F85" t="str">
            <v>km</v>
          </cell>
        </row>
        <row r="86">
          <cell r="B86" t="str">
            <v>0.1.81</v>
          </cell>
          <cell r="D86" t="str">
            <v>21.02.51</v>
          </cell>
          <cell r="E86" t="str">
            <v>Cadastro reg. escarpada zona suburbana</v>
          </cell>
          <cell r="F86" t="str">
            <v>km</v>
          </cell>
        </row>
        <row r="87">
          <cell r="B87" t="str">
            <v>0.1.82</v>
          </cell>
          <cell r="D87" t="str">
            <v>21.02.52</v>
          </cell>
          <cell r="E87" t="str">
            <v>Lev.bat.áreas até 100000 m²</v>
          </cell>
          <cell r="F87" t="str">
            <v>m²</v>
          </cell>
        </row>
        <row r="88">
          <cell r="B88" t="str">
            <v>0.1.83</v>
          </cell>
          <cell r="D88" t="str">
            <v>21.02.53</v>
          </cell>
          <cell r="E88" t="str">
            <v>Lev.bat.áreas até 100000 m² veget.densa</v>
          </cell>
          <cell r="F88" t="str">
            <v>m²</v>
          </cell>
        </row>
        <row r="89">
          <cell r="B89" t="str">
            <v>0.1.84</v>
          </cell>
          <cell r="D89" t="str">
            <v>21.02.54</v>
          </cell>
          <cell r="E89" t="str">
            <v>Lev.bat.áreas até 100000 m² zona urbana</v>
          </cell>
          <cell r="F89" t="str">
            <v>m²</v>
          </cell>
        </row>
        <row r="90">
          <cell r="B90" t="str">
            <v>0.1.85</v>
          </cell>
          <cell r="D90" t="str">
            <v>21.02.55</v>
          </cell>
          <cell r="E90" t="str">
            <v>Lev.bat.áreas até 100000 m² z. suburbana</v>
          </cell>
          <cell r="F90" t="str">
            <v>m²</v>
          </cell>
        </row>
        <row r="91">
          <cell r="B91" t="str">
            <v>0.1.86</v>
          </cell>
          <cell r="D91" t="str">
            <v>21.02.56</v>
          </cell>
          <cell r="E91" t="str">
            <v>Lev.bat.áreas 100000 a 500000 m²</v>
          </cell>
          <cell r="F91" t="str">
            <v>m²</v>
          </cell>
        </row>
        <row r="92">
          <cell r="B92" t="str">
            <v>0.1.87</v>
          </cell>
          <cell r="D92" t="str">
            <v>21.02.57</v>
          </cell>
          <cell r="E92" t="str">
            <v>Lev.bat.áreas 100000/500000m² veg. densa</v>
          </cell>
          <cell r="F92" t="str">
            <v>m²</v>
          </cell>
        </row>
        <row r="93">
          <cell r="B93" t="str">
            <v>0.1.88</v>
          </cell>
          <cell r="D93" t="str">
            <v>21.02.58</v>
          </cell>
          <cell r="E93" t="str">
            <v>Lev.bat.áreas 100000/500000 m² z.urbana</v>
          </cell>
          <cell r="F93" t="str">
            <v>m²</v>
          </cell>
        </row>
        <row r="94">
          <cell r="B94" t="str">
            <v>0.1.89</v>
          </cell>
          <cell r="D94" t="str">
            <v>21.02.59</v>
          </cell>
          <cell r="E94" t="str">
            <v>Lev.bat.áreas 100000/500000m² z.suburbana</v>
          </cell>
          <cell r="F94" t="str">
            <v>m²</v>
          </cell>
        </row>
        <row r="95">
          <cell r="B95" t="str">
            <v>0.1.90</v>
          </cell>
          <cell r="D95" t="str">
            <v>21.02.60</v>
          </cell>
          <cell r="E95" t="str">
            <v>Lev.bat.áreas acima de 500000 m²</v>
          </cell>
          <cell r="F95" t="str">
            <v>m²</v>
          </cell>
        </row>
        <row r="96">
          <cell r="B96" t="str">
            <v>0.1.91</v>
          </cell>
          <cell r="D96" t="str">
            <v>21.02.61</v>
          </cell>
          <cell r="E96" t="str">
            <v>Lev.bat.áreas acima de 500000m² veget.densa</v>
          </cell>
          <cell r="F96" t="str">
            <v>m²</v>
          </cell>
        </row>
        <row r="97">
          <cell r="B97" t="str">
            <v>0.1.92</v>
          </cell>
          <cell r="D97" t="str">
            <v>21.02.62</v>
          </cell>
          <cell r="E97" t="str">
            <v>Lev.bat.áreas acima de 500000 m² z.urbana</v>
          </cell>
          <cell r="F97" t="str">
            <v>m²</v>
          </cell>
        </row>
        <row r="98">
          <cell r="B98" t="str">
            <v>0.1.93</v>
          </cell>
          <cell r="D98" t="str">
            <v>21.02.63</v>
          </cell>
          <cell r="E98" t="str">
            <v>Lev.bat.áreas acima de 500000 m² z. suburbana.</v>
          </cell>
          <cell r="F98" t="str">
            <v>m²</v>
          </cell>
        </row>
        <row r="99">
          <cell r="B99" t="str">
            <v>0.1.94</v>
          </cell>
          <cell r="D99" t="str">
            <v>21.02.64</v>
          </cell>
          <cell r="E99" t="str">
            <v>Lev.batimetrico</v>
          </cell>
          <cell r="F99" t="str">
            <v>km</v>
          </cell>
        </row>
        <row r="100">
          <cell r="B100" t="str">
            <v>0.1.95</v>
          </cell>
          <cell r="D100" t="str">
            <v>21.02.65</v>
          </cell>
          <cell r="E100" t="str">
            <v>Lev.Batimetrico em vegetação densa</v>
          </cell>
          <cell r="F100" t="str">
            <v>km</v>
          </cell>
        </row>
        <row r="101">
          <cell r="B101" t="str">
            <v>0.1.96</v>
          </cell>
          <cell r="D101" t="str">
            <v>21.02.66</v>
          </cell>
          <cell r="E101" t="str">
            <v>Lev.Batimetrico em zona urbana</v>
          </cell>
          <cell r="F101" t="str">
            <v>km</v>
          </cell>
        </row>
        <row r="102">
          <cell r="B102" t="str">
            <v>0.1.97</v>
          </cell>
          <cell r="D102" t="str">
            <v>21.02.67</v>
          </cell>
          <cell r="E102" t="str">
            <v>Lev.Batimetrico em zona suburbana</v>
          </cell>
          <cell r="F102" t="str">
            <v>km</v>
          </cell>
        </row>
        <row r="103">
          <cell r="B103" t="str">
            <v>0.1.98</v>
          </cell>
          <cell r="D103" t="str">
            <v>21.02.68</v>
          </cell>
          <cell r="E103" t="str">
            <v>Serv.hidrologia/drenagem reg. ondulada</v>
          </cell>
          <cell r="F103" t="str">
            <v>km</v>
          </cell>
        </row>
        <row r="104">
          <cell r="B104" t="str">
            <v>0.1.99</v>
          </cell>
          <cell r="D104" t="str">
            <v>21.02.69</v>
          </cell>
          <cell r="E104" t="str">
            <v>Serv.hidrologia/drenagem reg. montanhosa</v>
          </cell>
          <cell r="F104" t="str">
            <v>km</v>
          </cell>
        </row>
        <row r="105">
          <cell r="B105" t="str">
            <v>0.1.100</v>
          </cell>
          <cell r="D105" t="str">
            <v>21.02.70</v>
          </cell>
          <cell r="E105" t="str">
            <v>Serv.hidrologia/drenagem reg. escarpada</v>
          </cell>
          <cell r="F105" t="str">
            <v>km</v>
          </cell>
        </row>
        <row r="106">
          <cell r="B106" t="str">
            <v>0.1.101</v>
          </cell>
          <cell r="D106" t="str">
            <v>21.03.01</v>
          </cell>
          <cell r="E106" t="str">
            <v>Remoção cerca arame, incl. Transporte</v>
          </cell>
          <cell r="F106" t="str">
            <v>m</v>
          </cell>
        </row>
        <row r="107">
          <cell r="B107" t="str">
            <v>0.1.102</v>
          </cell>
          <cell r="D107" t="str">
            <v>21.03.02</v>
          </cell>
          <cell r="E107" t="str">
            <v>Remoção de defensa métalica simples</v>
          </cell>
          <cell r="F107" t="str">
            <v>m</v>
          </cell>
        </row>
        <row r="108">
          <cell r="B108" t="str">
            <v>0.1.103</v>
          </cell>
          <cell r="D108" t="str">
            <v>21.03.03</v>
          </cell>
          <cell r="E108" t="str">
            <v>Remoção de defensa metálica dupla</v>
          </cell>
          <cell r="F108" t="str">
            <v>m</v>
          </cell>
        </row>
        <row r="109">
          <cell r="B109" t="str">
            <v>0.1.104</v>
          </cell>
          <cell r="D109" t="str">
            <v>21.03.06</v>
          </cell>
          <cell r="E109" t="str">
            <v>Remoção canalização D&gt;0,60m</v>
          </cell>
          <cell r="F109" t="str">
            <v>m</v>
          </cell>
        </row>
        <row r="110">
          <cell r="B110" t="str">
            <v>0.1.105</v>
          </cell>
          <cell r="D110" t="str">
            <v>21.03.07</v>
          </cell>
          <cell r="E110" t="str">
            <v>Remoção canalização D&lt;0,60m</v>
          </cell>
          <cell r="F110" t="str">
            <v>m</v>
          </cell>
        </row>
        <row r="111">
          <cell r="B111" t="str">
            <v>0.1.106</v>
          </cell>
          <cell r="D111" t="str">
            <v>21.03.08</v>
          </cell>
          <cell r="E111" t="str">
            <v>Remoção e transporte de guia pré-moldada</v>
          </cell>
          <cell r="F111" t="str">
            <v>m</v>
          </cell>
        </row>
        <row r="112">
          <cell r="B112" t="str">
            <v>0.1.107</v>
          </cell>
          <cell r="D112" t="str">
            <v>21.03.09</v>
          </cell>
          <cell r="E112" t="str">
            <v>Remoção de estaca de eucalipto</v>
          </cell>
          <cell r="F112" t="str">
            <v>m</v>
          </cell>
        </row>
        <row r="113">
          <cell r="B113" t="str">
            <v>0.1.108</v>
          </cell>
          <cell r="D113" t="str">
            <v>21.03.10</v>
          </cell>
          <cell r="E113" t="str">
            <v>Remoção de tacha refletiva</v>
          </cell>
          <cell r="F113" t="str">
            <v>un</v>
          </cell>
        </row>
        <row r="114">
          <cell r="B114" t="str">
            <v>0.1.109</v>
          </cell>
          <cell r="D114" t="str">
            <v>21.03.11.07</v>
          </cell>
          <cell r="E114" t="str">
            <v>Remoção de pintura demarcatória de via</v>
          </cell>
          <cell r="F114" t="str">
            <v>m²</v>
          </cell>
        </row>
        <row r="115">
          <cell r="B115" t="str">
            <v>0.1.110</v>
          </cell>
          <cell r="D115" t="str">
            <v>21.04.01</v>
          </cell>
          <cell r="E115" t="str">
            <v>Cerca de arame farpado c/ 4 fios</v>
          </cell>
          <cell r="F115" t="str">
            <v>m</v>
          </cell>
        </row>
        <row r="116">
          <cell r="B116" t="str">
            <v>0.1.111</v>
          </cell>
          <cell r="D116" t="str">
            <v>21.04.02</v>
          </cell>
          <cell r="E116" t="str">
            <v>Cerca de arame farpado c/ 6 fios</v>
          </cell>
          <cell r="F116" t="str">
            <v>m</v>
          </cell>
        </row>
        <row r="117">
          <cell r="B117" t="str">
            <v>0.1.112</v>
          </cell>
          <cell r="D117" t="str">
            <v>21.04.03</v>
          </cell>
          <cell r="E117" t="str">
            <v>Cerca arame farpado por reaproveitamento</v>
          </cell>
          <cell r="F117" t="str">
            <v>m</v>
          </cell>
        </row>
        <row r="118">
          <cell r="B118" t="str">
            <v>0.1.113</v>
          </cell>
          <cell r="D118" t="str">
            <v>21.05.01</v>
          </cell>
          <cell r="E118" t="str">
            <v>Demolição de concreto Armado</v>
          </cell>
          <cell r="F118" t="str">
            <v>m³</v>
          </cell>
        </row>
        <row r="119">
          <cell r="B119" t="str">
            <v>0.1.114</v>
          </cell>
          <cell r="D119" t="str">
            <v>21.05.02</v>
          </cell>
          <cell r="E119" t="str">
            <v>Demolição de concreto simples</v>
          </cell>
          <cell r="F119" t="str">
            <v>m³</v>
          </cell>
        </row>
        <row r="120">
          <cell r="B120" t="str">
            <v>0.1.115</v>
          </cell>
          <cell r="D120" t="str">
            <v>21.05.04</v>
          </cell>
          <cell r="E120" t="str">
            <v>Demolição de Pavimento Rígido</v>
          </cell>
          <cell r="F120" t="str">
            <v>m³</v>
          </cell>
        </row>
        <row r="121">
          <cell r="B121" t="str">
            <v>0.1.116</v>
          </cell>
          <cell r="D121" t="str">
            <v>21.05.05</v>
          </cell>
          <cell r="E121" t="str">
            <v>Demolição de Edificação em Alvenaria</v>
          </cell>
          <cell r="F121" t="str">
            <v>m²</v>
          </cell>
        </row>
        <row r="122">
          <cell r="B122" t="str">
            <v>0.1.117</v>
          </cell>
          <cell r="D122" t="str">
            <v>21.05.06</v>
          </cell>
          <cell r="E122" t="str">
            <v>Demolição de Edificação em Madeira</v>
          </cell>
          <cell r="F122" t="str">
            <v>m²</v>
          </cell>
        </row>
        <row r="123">
          <cell r="B123" t="str">
            <v>0.1.118</v>
          </cell>
          <cell r="D123" t="str">
            <v>21.05.07</v>
          </cell>
          <cell r="E123" t="str">
            <v>Demolição pavi.flex, incl.transp.até 1km</v>
          </cell>
          <cell r="F123" t="str">
            <v>m³</v>
          </cell>
        </row>
        <row r="124">
          <cell r="B124" t="str">
            <v>0.1.119</v>
          </cell>
          <cell r="D124" t="str">
            <v>21.05.08</v>
          </cell>
          <cell r="E124" t="str">
            <v>Limpeza de dispositivo de drenagem</v>
          </cell>
          <cell r="F124" t="str">
            <v>m</v>
          </cell>
        </row>
        <row r="125">
          <cell r="B125" t="str">
            <v>0.1.120</v>
          </cell>
          <cell r="D125" t="str">
            <v>21.05.09</v>
          </cell>
          <cell r="E125" t="str">
            <v>Limpeza manual de terreno</v>
          </cell>
          <cell r="F125" t="str">
            <v>m²</v>
          </cell>
        </row>
        <row r="126">
          <cell r="B126" t="str">
            <v>0.1.121</v>
          </cell>
          <cell r="D126" t="str">
            <v>21.05.10</v>
          </cell>
          <cell r="E126" t="str">
            <v>Limpeza de dispositivo de drenagem para plataforma</v>
          </cell>
          <cell r="F126" t="str">
            <v>m</v>
          </cell>
        </row>
        <row r="128">
          <cell r="B128" t="str">
            <v>Cód. Colinas</v>
          </cell>
          <cell r="D128" t="str">
            <v>Código</v>
          </cell>
          <cell r="E128" t="str">
            <v>Serviços</v>
          </cell>
          <cell r="F128" t="str">
            <v>Unid.</v>
          </cell>
        </row>
        <row r="131">
          <cell r="D131" t="str">
            <v>FASE 22 - TERRAPLENAGEM</v>
          </cell>
        </row>
        <row r="132">
          <cell r="B132" t="str">
            <v>1.1.1</v>
          </cell>
          <cell r="D132" t="str">
            <v>22.01.01</v>
          </cell>
          <cell r="E132" t="str">
            <v>Limp. terreno s/destocamento de árvores</v>
          </cell>
          <cell r="F132" t="str">
            <v>m²</v>
          </cell>
        </row>
        <row r="133">
          <cell r="B133" t="str">
            <v>1.1.2</v>
          </cell>
          <cell r="D133" t="str">
            <v>22.01.02</v>
          </cell>
          <cell r="E133" t="str">
            <v>Limp. terreno c/ dest.arv.perímetro&lt;= 78cm</v>
          </cell>
          <cell r="F133" t="str">
            <v>m²</v>
          </cell>
        </row>
        <row r="134">
          <cell r="B134" t="str">
            <v>1.1.3</v>
          </cell>
          <cell r="D134" t="str">
            <v>22.01.03</v>
          </cell>
          <cell r="E134" t="str">
            <v>Limp manual terreno amont. de materiais</v>
          </cell>
          <cell r="F134" t="str">
            <v>m²</v>
          </cell>
        </row>
        <row r="135">
          <cell r="B135" t="str">
            <v>1.1.4</v>
          </cell>
          <cell r="D135" t="str">
            <v>22.01.04</v>
          </cell>
          <cell r="E135" t="str">
            <v>Derrub.dest.arv.P&gt;78</v>
          </cell>
          <cell r="F135" t="str">
            <v>un</v>
          </cell>
        </row>
        <row r="136">
          <cell r="B136" t="str">
            <v>1.1.5</v>
          </cell>
          <cell r="D136" t="str">
            <v>22.01.05</v>
          </cell>
          <cell r="E136" t="str">
            <v>Destocamento árv. com perímetro maior que 78cm</v>
          </cell>
          <cell r="F136" t="str">
            <v>un</v>
          </cell>
        </row>
        <row r="137">
          <cell r="B137" t="str">
            <v>1.1.6</v>
          </cell>
          <cell r="D137" t="str">
            <v>22.01.06</v>
          </cell>
          <cell r="E137" t="str">
            <v>Raspagem do terreno</v>
          </cell>
          <cell r="F137" t="str">
            <v>m²</v>
          </cell>
        </row>
        <row r="138">
          <cell r="B138" t="str">
            <v>1.1.7</v>
          </cell>
          <cell r="D138" t="str">
            <v>22.01.07</v>
          </cell>
          <cell r="E138" t="str">
            <v>Carga de material de limpeza de escavação</v>
          </cell>
          <cell r="F138" t="str">
            <v>m³</v>
          </cell>
        </row>
        <row r="139">
          <cell r="B139" t="str">
            <v>1.1.8</v>
          </cell>
          <cell r="D139" t="str">
            <v>22.02.01.01</v>
          </cell>
          <cell r="E139" t="str">
            <v>Escavação 1/2ª cat. trator + pá carreg.</v>
          </cell>
          <cell r="F139" t="str">
            <v>m³</v>
          </cell>
        </row>
        <row r="140">
          <cell r="B140" t="str">
            <v>1.1.9</v>
          </cell>
          <cell r="D140" t="str">
            <v>22.02.01.02</v>
          </cell>
          <cell r="E140" t="str">
            <v>Escavação 1/2ª cat. c/ motoscraper</v>
          </cell>
          <cell r="F140" t="str">
            <v>m³</v>
          </cell>
        </row>
        <row r="141">
          <cell r="B141" t="str">
            <v>1.1.10</v>
          </cell>
          <cell r="D141" t="str">
            <v>22.02.01.03</v>
          </cell>
          <cell r="E141" t="str">
            <v>Escavação 1/2ª cat. c/ escav. Hidraúlica</v>
          </cell>
          <cell r="F141" t="str">
            <v>m³</v>
          </cell>
        </row>
        <row r="142">
          <cell r="B142" t="str">
            <v>1.1.11</v>
          </cell>
          <cell r="D142" t="str">
            <v>22.02.02</v>
          </cell>
          <cell r="E142" t="str">
            <v>Escavação e carga material 2ª cat. c/ripper</v>
          </cell>
          <cell r="F142" t="str">
            <v>m³</v>
          </cell>
        </row>
        <row r="143">
          <cell r="B143" t="str">
            <v>1.1.12</v>
          </cell>
          <cell r="D143" t="str">
            <v>22.02.03</v>
          </cell>
          <cell r="E143" t="str">
            <v>Escavação carga material 2ª cat. com explosivo</v>
          </cell>
          <cell r="F143" t="str">
            <v>m³</v>
          </cell>
        </row>
        <row r="144">
          <cell r="B144" t="str">
            <v>1.1.13</v>
          </cell>
          <cell r="D144" t="str">
            <v>22.02.04</v>
          </cell>
          <cell r="E144" t="str">
            <v>Escavação e carga material de 3ª cat.</v>
          </cell>
          <cell r="F144" t="str">
            <v>m³</v>
          </cell>
        </row>
        <row r="145">
          <cell r="B145" t="str">
            <v>1.1.14</v>
          </cell>
          <cell r="D145" t="str">
            <v>22.02.05</v>
          </cell>
          <cell r="E145" t="str">
            <v>Escavação Carga solo mole sob lâmina d'agua</v>
          </cell>
          <cell r="F145" t="str">
            <v>m³</v>
          </cell>
        </row>
        <row r="146">
          <cell r="B146" t="str">
            <v>1.1.15</v>
          </cell>
          <cell r="D146" t="str">
            <v>22.02.06</v>
          </cell>
          <cell r="E146" t="str">
            <v>Carga de material limpeza</v>
          </cell>
          <cell r="F146" t="str">
            <v>m³</v>
          </cell>
        </row>
        <row r="147">
          <cell r="B147" t="str">
            <v>1.1.16</v>
          </cell>
          <cell r="D147" t="str">
            <v>22.02.07</v>
          </cell>
          <cell r="E147" t="str">
            <v>Escavação, carga e desc. Mat. Sil-arg. No corte</v>
          </cell>
          <cell r="F147" t="str">
            <v>m³</v>
          </cell>
        </row>
        <row r="148">
          <cell r="B148" t="str">
            <v>1.1.17</v>
          </cell>
          <cell r="D148" t="str">
            <v>22.02.08</v>
          </cell>
          <cell r="E148" t="str">
            <v>Aquis. Mat. Espal. Conf. Rolagem mat. Sil. Arg</v>
          </cell>
          <cell r="F148" t="str">
            <v>m³</v>
          </cell>
        </row>
        <row r="149">
          <cell r="B149" t="str">
            <v>1.1.18</v>
          </cell>
          <cell r="D149" t="str">
            <v>22.02.09</v>
          </cell>
          <cell r="E149" t="str">
            <v>Espalhamento/Regularização/Compactação/ de Material em bota-Fora</v>
          </cell>
          <cell r="F149" t="str">
            <v>m³</v>
          </cell>
        </row>
        <row r="150">
          <cell r="B150" t="str">
            <v>1.1.19</v>
          </cell>
          <cell r="D150" t="str">
            <v>22.03.01</v>
          </cell>
          <cell r="E150" t="str">
            <v xml:space="preserve">Transporte de 1ª/2ª categoria até 1 km </v>
          </cell>
          <cell r="F150" t="str">
            <v>m³xkm</v>
          </cell>
        </row>
        <row r="151">
          <cell r="B151" t="str">
            <v>1.1.20</v>
          </cell>
          <cell r="D151" t="str">
            <v>22.03.02</v>
          </cell>
          <cell r="E151" t="str">
            <v>Transporte de 1ª/2ª categoria até 2 km</v>
          </cell>
          <cell r="F151" t="str">
            <v>m³xkm</v>
          </cell>
        </row>
        <row r="152">
          <cell r="B152" t="str">
            <v>1.1.21</v>
          </cell>
          <cell r="D152" t="str">
            <v>22.03.03</v>
          </cell>
          <cell r="E152" t="str">
            <v xml:space="preserve">Transporte de 1ª/2ª categoria até 5 km </v>
          </cell>
          <cell r="F152" t="str">
            <v>m³xkm</v>
          </cell>
        </row>
        <row r="153">
          <cell r="B153" t="str">
            <v>1.1.22</v>
          </cell>
          <cell r="D153" t="str">
            <v>22.03.04</v>
          </cell>
          <cell r="E153" t="str">
            <v>Transporte de 1ª/2ª categoria até 10 km</v>
          </cell>
          <cell r="F153" t="str">
            <v>m³xkm</v>
          </cell>
        </row>
        <row r="154">
          <cell r="B154" t="str">
            <v>1.1.23</v>
          </cell>
          <cell r="D154" t="str">
            <v>22.03.05</v>
          </cell>
          <cell r="E154" t="str">
            <v>Transporte de 1ª/2ª categoria até 15 km</v>
          </cell>
          <cell r="F154" t="str">
            <v>m³xkm</v>
          </cell>
        </row>
        <row r="155">
          <cell r="B155" t="str">
            <v>1.1.24</v>
          </cell>
          <cell r="D155" t="str">
            <v>22.03.06</v>
          </cell>
          <cell r="E155" t="str">
            <v>Transporte de 1ª/2ª categoria alem 15 km</v>
          </cell>
          <cell r="F155" t="str">
            <v>m³xkm</v>
          </cell>
        </row>
        <row r="156">
          <cell r="B156" t="str">
            <v>1.1.25</v>
          </cell>
          <cell r="D156" t="str">
            <v>22.03.07</v>
          </cell>
          <cell r="E156" t="str">
            <v>Transporte de 3ª categoria até 1 km</v>
          </cell>
          <cell r="F156" t="str">
            <v>m³xkm</v>
          </cell>
        </row>
        <row r="157">
          <cell r="B157" t="str">
            <v>1.1.26</v>
          </cell>
          <cell r="D157" t="str">
            <v>22.03.08</v>
          </cell>
          <cell r="E157" t="str">
            <v xml:space="preserve">Transporte de 3ª categoria alem de 1 km </v>
          </cell>
          <cell r="F157" t="str">
            <v>m³xkm</v>
          </cell>
        </row>
        <row r="158">
          <cell r="B158" t="str">
            <v>1.1.27</v>
          </cell>
          <cell r="D158" t="str">
            <v>22.03.09</v>
          </cell>
          <cell r="E158" t="str">
            <v xml:space="preserve">Transporte de solo mole até 2 km </v>
          </cell>
          <cell r="F158" t="str">
            <v>m³xkm</v>
          </cell>
        </row>
        <row r="159">
          <cell r="B159" t="str">
            <v>1.1.28</v>
          </cell>
          <cell r="D159" t="str">
            <v>22.03.10</v>
          </cell>
          <cell r="E159" t="str">
            <v xml:space="preserve">Transporte de solo mole alem 2 km </v>
          </cell>
          <cell r="F159" t="str">
            <v>m³xkm</v>
          </cell>
        </row>
        <row r="160">
          <cell r="B160" t="str">
            <v>1.1.29</v>
          </cell>
          <cell r="D160" t="str">
            <v>22.03.11</v>
          </cell>
          <cell r="E160" t="str">
            <v>Transporte material de limpeza até 1km</v>
          </cell>
          <cell r="F160" t="str">
            <v>m³xkm</v>
          </cell>
        </row>
        <row r="161">
          <cell r="B161" t="str">
            <v>1.1.30</v>
          </cell>
          <cell r="D161" t="str">
            <v>22.03.12</v>
          </cell>
          <cell r="E161" t="str">
            <v xml:space="preserve">Transporte material de limpeza além de 1km </v>
          </cell>
          <cell r="F161" t="str">
            <v>m³xkm</v>
          </cell>
        </row>
        <row r="162">
          <cell r="B162" t="str">
            <v>1.1.31</v>
          </cell>
          <cell r="D162" t="str">
            <v>22.04.01</v>
          </cell>
          <cell r="E162" t="str">
            <v xml:space="preserve">Compactação de aterro maior/igual 95%PS </v>
          </cell>
          <cell r="F162" t="str">
            <v>m³</v>
          </cell>
        </row>
        <row r="163">
          <cell r="B163" t="str">
            <v>1.1.32</v>
          </cell>
          <cell r="D163" t="str">
            <v>22.06.01</v>
          </cell>
          <cell r="E163" t="str">
            <v>Lastro fundação de aterro c/areia lavada</v>
          </cell>
          <cell r="F163" t="str">
            <v>m³</v>
          </cell>
        </row>
        <row r="164">
          <cell r="B164" t="str">
            <v>1.1.33</v>
          </cell>
          <cell r="D164" t="str">
            <v>22.06.04</v>
          </cell>
          <cell r="E164" t="str">
            <v>Lastro fundação de aterro c/pedra rachão</v>
          </cell>
          <cell r="F164" t="str">
            <v>m³</v>
          </cell>
        </row>
        <row r="165">
          <cell r="B165" t="str">
            <v>1.1.34</v>
          </cell>
          <cell r="D165" t="str">
            <v>22.06.05</v>
          </cell>
          <cell r="E165" t="str">
            <v xml:space="preserve">Espalhamento Adensamento Material de Fund. de Aterro </v>
          </cell>
          <cell r="F165" t="str">
            <v>m³</v>
          </cell>
        </row>
        <row r="166">
          <cell r="B166" t="str">
            <v>1.1.35</v>
          </cell>
          <cell r="D166" t="str">
            <v>22.07.01</v>
          </cell>
          <cell r="E166" t="str">
            <v>Valeta de proteção manual</v>
          </cell>
          <cell r="F166" t="str">
            <v>m</v>
          </cell>
        </row>
        <row r="168">
          <cell r="B168" t="str">
            <v>Cód. Colinas</v>
          </cell>
          <cell r="D168" t="str">
            <v>Código</v>
          </cell>
          <cell r="E168" t="str">
            <v>Serviços</v>
          </cell>
          <cell r="F168" t="str">
            <v>Unid.</v>
          </cell>
        </row>
        <row r="171">
          <cell r="D171" t="str">
            <v>FASE 23 - PAVIMENTAÇÃO</v>
          </cell>
        </row>
        <row r="172">
          <cell r="B172" t="str">
            <v>3.1.1</v>
          </cell>
          <cell r="D172" t="str">
            <v>23.01.01</v>
          </cell>
          <cell r="E172" t="str">
            <v>Dem. Pav. Flex. m³ 3,95</v>
          </cell>
          <cell r="F172" t="str">
            <v>m³</v>
          </cell>
        </row>
        <row r="173">
          <cell r="B173" t="str">
            <v>3.1.2</v>
          </cell>
          <cell r="D173" t="str">
            <v>23.02.01</v>
          </cell>
          <cell r="E173" t="str">
            <v>Melhoria/preparo sub-leito - 100% PN</v>
          </cell>
          <cell r="F173" t="str">
            <v>m²</v>
          </cell>
        </row>
        <row r="174">
          <cell r="B174" t="str">
            <v>3.1.3</v>
          </cell>
          <cell r="D174" t="str">
            <v>23.02.02</v>
          </cell>
          <cell r="E174" t="str">
            <v xml:space="preserve">Melhoria/preparo sub-leito - 100% PI </v>
          </cell>
          <cell r="F174" t="str">
            <v>m²</v>
          </cell>
        </row>
        <row r="175">
          <cell r="B175" t="str">
            <v>3.1.4</v>
          </cell>
          <cell r="D175" t="str">
            <v>23.03.01</v>
          </cell>
          <cell r="E175" t="str">
            <v>Reforço sub-leito escav.solo escolhido</v>
          </cell>
          <cell r="F175" t="str">
            <v>m³</v>
          </cell>
        </row>
        <row r="176">
          <cell r="B176" t="str">
            <v>3.1.5</v>
          </cell>
          <cell r="D176" t="str">
            <v>23.03.02.01</v>
          </cell>
          <cell r="E176" t="str">
            <v xml:space="preserve">Reforço de sub-leito - transp até 01km </v>
          </cell>
          <cell r="F176" t="str">
            <v>m³xkm</v>
          </cell>
        </row>
        <row r="177">
          <cell r="B177" t="str">
            <v>3.1.6</v>
          </cell>
          <cell r="D177" t="str">
            <v>23.03.02.02</v>
          </cell>
          <cell r="E177" t="str">
            <v xml:space="preserve">Reforço de sub-leito - transp até 02km </v>
          </cell>
          <cell r="F177" t="str">
            <v>m³xkm</v>
          </cell>
        </row>
        <row r="178">
          <cell r="B178" t="str">
            <v>3.1.7</v>
          </cell>
          <cell r="D178" t="str">
            <v>23.03.02.03</v>
          </cell>
          <cell r="E178" t="str">
            <v>Reforço de sub-leito - transp até 05km</v>
          </cell>
          <cell r="F178" t="str">
            <v>m³xkm</v>
          </cell>
        </row>
        <row r="179">
          <cell r="B179" t="str">
            <v>3.1.8</v>
          </cell>
          <cell r="D179" t="str">
            <v>23.03.02.04</v>
          </cell>
          <cell r="E179" t="str">
            <v xml:space="preserve">Reforço de sub-leito - transp até 10km </v>
          </cell>
          <cell r="F179" t="str">
            <v>m³xkm</v>
          </cell>
        </row>
        <row r="180">
          <cell r="B180" t="str">
            <v>3.1.9</v>
          </cell>
          <cell r="D180" t="str">
            <v>23.03.02.05</v>
          </cell>
          <cell r="E180" t="str">
            <v>Reforço de sub-leito - transp até 15km</v>
          </cell>
          <cell r="F180" t="str">
            <v>m³xkm</v>
          </cell>
        </row>
        <row r="181">
          <cell r="B181" t="str">
            <v>3.1.10</v>
          </cell>
          <cell r="D181" t="str">
            <v>23.03.02.06</v>
          </cell>
          <cell r="E181" t="str">
            <v xml:space="preserve">Reforço de sub-leito - transp. + 15km </v>
          </cell>
          <cell r="F181" t="str">
            <v>m³xkm</v>
          </cell>
        </row>
        <row r="182">
          <cell r="B182" t="str">
            <v>3.1.11</v>
          </cell>
          <cell r="D182" t="str">
            <v>23.03.03</v>
          </cell>
          <cell r="E182" t="str">
            <v xml:space="preserve">Reforço de sub-leito compact 100% PI </v>
          </cell>
          <cell r="F182" t="str">
            <v>m³</v>
          </cell>
        </row>
        <row r="183">
          <cell r="B183" t="str">
            <v>3.1.12</v>
          </cell>
          <cell r="D183" t="str">
            <v>23.03.04</v>
          </cell>
          <cell r="E183" t="str">
            <v xml:space="preserve">Reforço de sub-leito compact 100% PN </v>
          </cell>
          <cell r="F183" t="str">
            <v>m³</v>
          </cell>
        </row>
        <row r="184">
          <cell r="B184" t="str">
            <v>3.1.13</v>
          </cell>
          <cell r="D184" t="str">
            <v>23.04.01.01.26</v>
          </cell>
          <cell r="E184" t="str">
            <v>Sub-base ou base solo cim 3% - Usina</v>
          </cell>
          <cell r="F184" t="str">
            <v>m³</v>
          </cell>
        </row>
        <row r="185">
          <cell r="B185" t="str">
            <v>3.1.14</v>
          </cell>
          <cell r="D185" t="str">
            <v>23.04.01.02</v>
          </cell>
          <cell r="E185" t="str">
            <v>Sub-base ou base solo cim 4% - Usina</v>
          </cell>
          <cell r="F185" t="str">
            <v>m³</v>
          </cell>
        </row>
        <row r="186">
          <cell r="B186" t="str">
            <v>3.1.15</v>
          </cell>
          <cell r="D186" t="str">
            <v>23.04.01.03</v>
          </cell>
          <cell r="E186" t="str">
            <v>Sub-base ou base solo cim 5% - Usina</v>
          </cell>
          <cell r="F186" t="str">
            <v>m³</v>
          </cell>
        </row>
        <row r="187">
          <cell r="B187" t="str">
            <v>3.1.16</v>
          </cell>
          <cell r="D187" t="str">
            <v>23.04.01.04</v>
          </cell>
          <cell r="E187" t="str">
            <v>Sub-base ou base solo cim 6% - Usina</v>
          </cell>
          <cell r="F187" t="str">
            <v>m³</v>
          </cell>
        </row>
        <row r="188">
          <cell r="B188" t="str">
            <v>3.1.17</v>
          </cell>
          <cell r="D188" t="str">
            <v>23.04.01.05</v>
          </cell>
          <cell r="E188" t="str">
            <v>Sub-base ou base solo cim 7% - Usina</v>
          </cell>
          <cell r="F188" t="str">
            <v>m³</v>
          </cell>
        </row>
        <row r="189">
          <cell r="B189" t="str">
            <v>3.1.18</v>
          </cell>
          <cell r="D189" t="str">
            <v>23.04.01.06</v>
          </cell>
          <cell r="E189" t="str">
            <v>Sub-base ou base solo cim 8% - Usina</v>
          </cell>
          <cell r="F189" t="str">
            <v>m³</v>
          </cell>
        </row>
        <row r="190">
          <cell r="B190" t="str">
            <v>3.1.19</v>
          </cell>
          <cell r="D190" t="str">
            <v>23.04.01.07</v>
          </cell>
          <cell r="E190" t="str">
            <v>Sub-base ou base solo cim 9% - Usina</v>
          </cell>
          <cell r="F190" t="str">
            <v>m³</v>
          </cell>
        </row>
        <row r="191">
          <cell r="B191" t="str">
            <v>3.1.20</v>
          </cell>
          <cell r="D191" t="str">
            <v>23.04.01.08</v>
          </cell>
          <cell r="E191" t="str">
            <v>Sub-base ou base solo cim 10% - Usina</v>
          </cell>
          <cell r="F191" t="str">
            <v>m³</v>
          </cell>
        </row>
        <row r="192">
          <cell r="B192" t="str">
            <v>3.1.21</v>
          </cell>
          <cell r="D192" t="str">
            <v>23.04.01.09</v>
          </cell>
          <cell r="E192" t="str">
            <v>Sub-base ou base solo cim 11% - Usina</v>
          </cell>
          <cell r="F192" t="str">
            <v>m³</v>
          </cell>
        </row>
        <row r="193">
          <cell r="B193" t="str">
            <v>3.1.22</v>
          </cell>
          <cell r="D193" t="str">
            <v>23.04.01.10</v>
          </cell>
          <cell r="E193" t="str">
            <v>Sub-base ou base solo cim 12% - Usina</v>
          </cell>
          <cell r="F193" t="str">
            <v>m³</v>
          </cell>
        </row>
        <row r="194">
          <cell r="B194" t="str">
            <v>3.1.23</v>
          </cell>
          <cell r="D194" t="str">
            <v>23.04.01.11</v>
          </cell>
          <cell r="E194" t="str">
            <v>Sub-base ou base solo cim 3% - Pulv.</v>
          </cell>
          <cell r="F194" t="str">
            <v>m³</v>
          </cell>
        </row>
        <row r="195">
          <cell r="B195" t="str">
            <v>3.1.24</v>
          </cell>
          <cell r="D195" t="str">
            <v>23.04.01.12</v>
          </cell>
          <cell r="E195" t="str">
            <v>Sub-base ou base solo cim 4% - Pulv.</v>
          </cell>
          <cell r="F195" t="str">
            <v>m³</v>
          </cell>
        </row>
        <row r="196">
          <cell r="B196" t="str">
            <v>3.1.25</v>
          </cell>
          <cell r="D196" t="str">
            <v>23.04.01.13</v>
          </cell>
          <cell r="E196" t="str">
            <v xml:space="preserve">Sub-base ou base solo cim 5% - Pulv. </v>
          </cell>
          <cell r="F196" t="str">
            <v>m³</v>
          </cell>
        </row>
        <row r="197">
          <cell r="B197" t="str">
            <v>3.1.26</v>
          </cell>
          <cell r="D197" t="str">
            <v>23.04.01.14</v>
          </cell>
          <cell r="E197" t="str">
            <v>Sub-base ou base solo cim 6% - Pulv.</v>
          </cell>
          <cell r="F197" t="str">
            <v>m³</v>
          </cell>
        </row>
        <row r="198">
          <cell r="B198" t="str">
            <v>3.1.27</v>
          </cell>
          <cell r="D198" t="str">
            <v>23.04.01.15</v>
          </cell>
          <cell r="E198" t="str">
            <v xml:space="preserve">Sub-base ou base solo cim 7% - Pulv. </v>
          </cell>
          <cell r="F198" t="str">
            <v>m³</v>
          </cell>
        </row>
        <row r="199">
          <cell r="B199" t="str">
            <v>3.1.28</v>
          </cell>
          <cell r="D199" t="str">
            <v>23.04.01.16</v>
          </cell>
          <cell r="E199" t="str">
            <v xml:space="preserve">Sub-base ou base solo cim 8% - Pulv. </v>
          </cell>
          <cell r="F199" t="str">
            <v>m³</v>
          </cell>
        </row>
        <row r="200">
          <cell r="B200" t="str">
            <v>3.1.29</v>
          </cell>
          <cell r="D200" t="str">
            <v>23.04.01.17</v>
          </cell>
          <cell r="E200" t="str">
            <v xml:space="preserve">Sub-base ou base solo cim 9% - Pulv. </v>
          </cell>
          <cell r="F200" t="str">
            <v>m³</v>
          </cell>
        </row>
        <row r="201">
          <cell r="B201" t="str">
            <v>3.1.30</v>
          </cell>
          <cell r="D201" t="str">
            <v>23.04.01.18</v>
          </cell>
          <cell r="E201" t="str">
            <v xml:space="preserve">Sub-base ou base solo cim 10% - Pulv. </v>
          </cell>
          <cell r="F201" t="str">
            <v>m³</v>
          </cell>
        </row>
        <row r="202">
          <cell r="B202" t="str">
            <v>3.1.31</v>
          </cell>
          <cell r="D202" t="str">
            <v>23.04.01.19</v>
          </cell>
          <cell r="E202" t="str">
            <v xml:space="preserve">Sub-base ou base solo cim 11% - Pulv. </v>
          </cell>
          <cell r="F202" t="str">
            <v>m³</v>
          </cell>
        </row>
        <row r="203">
          <cell r="B203" t="str">
            <v>3.1.32</v>
          </cell>
          <cell r="D203" t="str">
            <v>23.04.01.20</v>
          </cell>
          <cell r="E203" t="str">
            <v xml:space="preserve">Sub-base ou base solo cim 12% - Pulv. </v>
          </cell>
          <cell r="F203" t="str">
            <v>m³</v>
          </cell>
        </row>
        <row r="204">
          <cell r="B204" t="str">
            <v>3.1.33</v>
          </cell>
          <cell r="D204" t="str">
            <v>23.04.02.01</v>
          </cell>
          <cell r="E204" t="str">
            <v xml:space="preserve">Sub-base ou base solo brita c/ cim.3% </v>
          </cell>
          <cell r="F204" t="str">
            <v>m³</v>
          </cell>
        </row>
        <row r="205">
          <cell r="B205" t="str">
            <v>3.1.34</v>
          </cell>
          <cell r="D205" t="str">
            <v>23.04.02.02</v>
          </cell>
          <cell r="E205" t="str">
            <v xml:space="preserve">Sub-base ou base solo brita c/ cim.4% </v>
          </cell>
          <cell r="F205" t="str">
            <v>m³</v>
          </cell>
        </row>
        <row r="206">
          <cell r="B206" t="str">
            <v>3.1.35</v>
          </cell>
          <cell r="D206" t="str">
            <v>23.04.02.03</v>
          </cell>
          <cell r="E206" t="str">
            <v xml:space="preserve">Sub-base ou base solo brita c/ cim.5% </v>
          </cell>
          <cell r="F206" t="str">
            <v>m³</v>
          </cell>
        </row>
        <row r="207">
          <cell r="B207" t="str">
            <v>3.1.36</v>
          </cell>
          <cell r="D207" t="str">
            <v>23.04.02.04</v>
          </cell>
          <cell r="E207" t="str">
            <v xml:space="preserve">Sub-base ou base solo brita c/ cim.6% </v>
          </cell>
          <cell r="F207" t="str">
            <v>m³</v>
          </cell>
        </row>
        <row r="208">
          <cell r="B208" t="str">
            <v>3.1.37</v>
          </cell>
          <cell r="D208" t="str">
            <v>23.04.02.05</v>
          </cell>
          <cell r="E208" t="str">
            <v xml:space="preserve">Sub-base ou base de solo brita 50% brita </v>
          </cell>
          <cell r="F208" t="str">
            <v>m³</v>
          </cell>
        </row>
        <row r="209">
          <cell r="B209" t="str">
            <v>3.1.38</v>
          </cell>
          <cell r="D209" t="str">
            <v>23.04.02.07</v>
          </cell>
          <cell r="E209" t="str">
            <v>Sub-base ou base de solo brita 60% brita</v>
          </cell>
          <cell r="F209" t="str">
            <v>m³</v>
          </cell>
        </row>
        <row r="210">
          <cell r="B210" t="str">
            <v>3.1.39</v>
          </cell>
          <cell r="D210" t="str">
            <v>23.04.02.09</v>
          </cell>
          <cell r="E210" t="str">
            <v>Sub-base ou base de solo brita 70% brita</v>
          </cell>
          <cell r="F210" t="str">
            <v>m³</v>
          </cell>
        </row>
        <row r="211">
          <cell r="B211" t="str">
            <v>3.1.40</v>
          </cell>
          <cell r="D211" t="str">
            <v>23.04.02.11</v>
          </cell>
          <cell r="E211" t="str">
            <v xml:space="preserve">Sub-base ou base de solo brita 80% brita </v>
          </cell>
          <cell r="F211" t="str">
            <v>m³</v>
          </cell>
        </row>
        <row r="212">
          <cell r="B212" t="str">
            <v>3.1.41</v>
          </cell>
          <cell r="D212" t="str">
            <v>23.04.02.13</v>
          </cell>
          <cell r="E212" t="str">
            <v>Sub-base ou base de solo brita 90% brita</v>
          </cell>
          <cell r="F212" t="str">
            <v>m³</v>
          </cell>
        </row>
        <row r="213">
          <cell r="B213" t="str">
            <v>3.1.42</v>
          </cell>
          <cell r="D213" t="str">
            <v>23.04.03.01</v>
          </cell>
          <cell r="E213" t="str">
            <v xml:space="preserve">Sub-base ou base brita grad. simples </v>
          </cell>
          <cell r="F213" t="str">
            <v>m³</v>
          </cell>
        </row>
        <row r="214">
          <cell r="B214" t="str">
            <v>3.1.43</v>
          </cell>
          <cell r="D214" t="str">
            <v>23.04.03.02</v>
          </cell>
          <cell r="E214" t="str">
            <v>Sub-base ou base de Pedra Britada</v>
          </cell>
          <cell r="F214" t="str">
            <v>m³</v>
          </cell>
        </row>
        <row r="215">
          <cell r="B215" t="str">
            <v>3.1.44</v>
          </cell>
          <cell r="D215" t="str">
            <v>23.04.03.03</v>
          </cell>
          <cell r="E215" t="str">
            <v>Sub-base ou base de Bica Corrida</v>
          </cell>
          <cell r="F215" t="str">
            <v>m³</v>
          </cell>
        </row>
        <row r="216">
          <cell r="B216" t="str">
            <v>3.1.45</v>
          </cell>
          <cell r="D216" t="str">
            <v>23.04.03.04</v>
          </cell>
          <cell r="E216" t="str">
            <v>Sub-base ou base de Pedra Rachão, Conf. ET-POO/042 (DERSA)</v>
          </cell>
          <cell r="F216" t="str">
            <v>m³</v>
          </cell>
        </row>
        <row r="217">
          <cell r="B217" t="str">
            <v>3.1.46</v>
          </cell>
          <cell r="D217" t="str">
            <v>23.04.04.01</v>
          </cell>
          <cell r="E217" t="str">
            <v>Sub-base/base brita grad.c/ cim 1% vol.</v>
          </cell>
          <cell r="F217" t="str">
            <v>m³</v>
          </cell>
        </row>
        <row r="218">
          <cell r="B218" t="str">
            <v>3.1.47</v>
          </cell>
          <cell r="D218" t="str">
            <v>23.04.04.02</v>
          </cell>
          <cell r="E218" t="str">
            <v xml:space="preserve">Sub-base/base brita grad.c/cim 2% vol. </v>
          </cell>
          <cell r="F218" t="str">
            <v>m³</v>
          </cell>
        </row>
        <row r="219">
          <cell r="B219" t="str">
            <v>3.1.48</v>
          </cell>
          <cell r="D219" t="str">
            <v>23.04.04.03</v>
          </cell>
          <cell r="E219" t="str">
            <v xml:space="preserve">Sub-base/base brita grad.c/cim 3% vol. </v>
          </cell>
          <cell r="F219" t="str">
            <v>m³</v>
          </cell>
        </row>
        <row r="220">
          <cell r="B220" t="str">
            <v>3.1.49</v>
          </cell>
          <cell r="D220" t="str">
            <v>23.04.04.04</v>
          </cell>
          <cell r="E220" t="str">
            <v xml:space="preserve">Sub-base/base brita grad.c/cim 4% vol. </v>
          </cell>
          <cell r="F220" t="str">
            <v>m³</v>
          </cell>
        </row>
        <row r="221">
          <cell r="B221" t="str">
            <v>3.1.50</v>
          </cell>
          <cell r="D221" t="str">
            <v>23.04.05.01</v>
          </cell>
          <cell r="E221" t="str">
            <v>Sub-base/base solo estabiliz. Granulometr.</v>
          </cell>
          <cell r="F221" t="str">
            <v>m³</v>
          </cell>
        </row>
        <row r="222">
          <cell r="B222" t="str">
            <v>3.1.51</v>
          </cell>
          <cell r="D222" t="str">
            <v>23.04.06.01</v>
          </cell>
          <cell r="E222" t="str">
            <v>Sub-base/base macadame hidraúlico</v>
          </cell>
          <cell r="F222" t="str">
            <v>m³</v>
          </cell>
        </row>
        <row r="223">
          <cell r="B223" t="str">
            <v>3.1.52</v>
          </cell>
          <cell r="D223" t="str">
            <v>23.04.06.02</v>
          </cell>
          <cell r="E223" t="str">
            <v>Sub-base/base macadame betum.</v>
          </cell>
          <cell r="F223" t="str">
            <v>m³</v>
          </cell>
        </row>
        <row r="224">
          <cell r="B224" t="str">
            <v>3.1.53</v>
          </cell>
          <cell r="D224" t="str">
            <v>23.04.07.01</v>
          </cell>
          <cell r="E224" t="str">
            <v xml:space="preserve">Sub-base/base solo aren. fino 95%PI </v>
          </cell>
          <cell r="F224" t="str">
            <v>m³</v>
          </cell>
        </row>
        <row r="225">
          <cell r="B225" t="str">
            <v>3.1.54</v>
          </cell>
          <cell r="D225" t="str">
            <v>23.04.07.03</v>
          </cell>
          <cell r="E225" t="str">
            <v xml:space="preserve">Sub-base/base solo estabiliz. quimic. </v>
          </cell>
          <cell r="F225" t="str">
            <v>m³</v>
          </cell>
        </row>
        <row r="226">
          <cell r="B226" t="str">
            <v>3.1.55</v>
          </cell>
          <cell r="D226" t="str">
            <v>23.05.01</v>
          </cell>
          <cell r="E226" t="str">
            <v xml:space="preserve">Imprimadura bet. impermeabilizante </v>
          </cell>
          <cell r="F226" t="str">
            <v>m²</v>
          </cell>
        </row>
        <row r="227">
          <cell r="B227" t="str">
            <v>3.1.56</v>
          </cell>
          <cell r="D227" t="str">
            <v>23.05.02</v>
          </cell>
          <cell r="E227" t="str">
            <v xml:space="preserve">Imprimadura betuminosa ligante </v>
          </cell>
          <cell r="F227" t="str">
            <v>m²</v>
          </cell>
        </row>
        <row r="228">
          <cell r="B228" t="str">
            <v>3.1.57</v>
          </cell>
          <cell r="D228" t="str">
            <v>23.05.03</v>
          </cell>
          <cell r="E228" t="str">
            <v xml:space="preserve">Imprimadura bet. auxiliar de ligação </v>
          </cell>
          <cell r="F228" t="str">
            <v>m²</v>
          </cell>
        </row>
        <row r="229">
          <cell r="B229" t="str">
            <v>3.1.58</v>
          </cell>
          <cell r="D229" t="str">
            <v>23.05.04</v>
          </cell>
          <cell r="E229" t="str">
            <v>Imprimadura betuminosa ligante modif. Polimero</v>
          </cell>
          <cell r="F229" t="str">
            <v>m²</v>
          </cell>
        </row>
        <row r="230">
          <cell r="B230" t="str">
            <v>3.1.59</v>
          </cell>
          <cell r="D230" t="str">
            <v>23.06.01</v>
          </cell>
          <cell r="E230" t="str">
            <v xml:space="preserve">Tratamento superficial simples </v>
          </cell>
          <cell r="F230" t="str">
            <v>m²</v>
          </cell>
        </row>
        <row r="231">
          <cell r="B231" t="str">
            <v>3.1.60</v>
          </cell>
          <cell r="D231" t="str">
            <v>23.06.02</v>
          </cell>
          <cell r="E231" t="str">
            <v xml:space="preserve">Tratamento superficial duplo </v>
          </cell>
          <cell r="F231" t="str">
            <v>m³</v>
          </cell>
        </row>
        <row r="232">
          <cell r="B232" t="str">
            <v>3.1.61</v>
          </cell>
          <cell r="D232" t="str">
            <v>23.06.03</v>
          </cell>
          <cell r="E232" t="str">
            <v xml:space="preserve">Tratamento superficial triplo </v>
          </cell>
          <cell r="F232" t="str">
            <v>m³</v>
          </cell>
        </row>
        <row r="233">
          <cell r="B233" t="str">
            <v>3.1.62</v>
          </cell>
          <cell r="D233" t="str">
            <v>23.06.04</v>
          </cell>
          <cell r="E233" t="str">
            <v>Micro Pavimento c/ Polimero Com Fibra</v>
          </cell>
          <cell r="F233" t="str">
            <v>m²</v>
          </cell>
        </row>
        <row r="234">
          <cell r="B234" t="str">
            <v>3.1.63</v>
          </cell>
          <cell r="D234" t="str">
            <v>23.06.04.01</v>
          </cell>
          <cell r="E234" t="str">
            <v>Micro Pavimento c/ Polimero Sem Fibra</v>
          </cell>
          <cell r="F234" t="str">
            <v>m²</v>
          </cell>
        </row>
        <row r="235">
          <cell r="B235" t="str">
            <v>3.1.64</v>
          </cell>
          <cell r="D235" t="str">
            <v>23.06.05</v>
          </cell>
          <cell r="E235" t="str">
            <v xml:space="preserve">Tratamento superf. c/ lama asfáltica </v>
          </cell>
          <cell r="F235" t="str">
            <v>m²</v>
          </cell>
        </row>
        <row r="236">
          <cell r="B236" t="str">
            <v>3.1.65</v>
          </cell>
          <cell r="D236" t="str">
            <v>23.06.06</v>
          </cell>
          <cell r="E236" t="str">
            <v xml:space="preserve">Tratamento sup.cam. lama asfáltica grossa </v>
          </cell>
          <cell r="F236" t="str">
            <v>m²</v>
          </cell>
        </row>
        <row r="237">
          <cell r="B237" t="str">
            <v>3.1.66</v>
          </cell>
          <cell r="D237" t="str">
            <v>23.06.07</v>
          </cell>
          <cell r="E237" t="str">
            <v xml:space="preserve">Tratamento superf. simples modif. p/polimero </v>
          </cell>
          <cell r="F237" t="str">
            <v>m²</v>
          </cell>
        </row>
        <row r="238">
          <cell r="B238" t="str">
            <v>3.1.67</v>
          </cell>
          <cell r="D238" t="str">
            <v>23.06.08</v>
          </cell>
          <cell r="E238" t="str">
            <v xml:space="preserve">Tratamento superf. duplo modif. p/polimero </v>
          </cell>
          <cell r="F238" t="str">
            <v>m³</v>
          </cell>
        </row>
        <row r="239">
          <cell r="B239" t="str">
            <v>3.1.68</v>
          </cell>
          <cell r="D239" t="str">
            <v>23.06.09</v>
          </cell>
          <cell r="E239" t="str">
            <v xml:space="preserve">Tratamento superf. triplo modif. p/polimero </v>
          </cell>
          <cell r="F239" t="str">
            <v>m³</v>
          </cell>
        </row>
        <row r="240">
          <cell r="B240" t="str">
            <v>3.1.69</v>
          </cell>
          <cell r="D240" t="str">
            <v>23.07.01</v>
          </cell>
          <cell r="E240" t="str">
            <v xml:space="preserve">Camada Base Pré-misturado a frio </v>
          </cell>
          <cell r="F240" t="str">
            <v>m³</v>
          </cell>
        </row>
        <row r="241">
          <cell r="B241" t="str">
            <v>3.1.70</v>
          </cell>
          <cell r="D241" t="str">
            <v>23.08.01.01</v>
          </cell>
          <cell r="E241" t="str">
            <v xml:space="preserve">Conc. asf. us.quente - Binder grad. A s/DOP </v>
          </cell>
          <cell r="F241" t="str">
            <v>m³</v>
          </cell>
        </row>
        <row r="242">
          <cell r="B242" t="str">
            <v>3.1.71</v>
          </cell>
          <cell r="D242" t="str">
            <v>23.08.02</v>
          </cell>
          <cell r="E242" t="str">
            <v xml:space="preserve">Conc. asf. us.quente - Binder grad. B c/DOP </v>
          </cell>
          <cell r="F242" t="str">
            <v>m³</v>
          </cell>
        </row>
        <row r="243">
          <cell r="B243" t="str">
            <v>3.1.72</v>
          </cell>
          <cell r="D243" t="str">
            <v>23.08.02.01</v>
          </cell>
          <cell r="E243" t="str">
            <v xml:space="preserve">Conc. asf. us.quente - Binder grad. B s/DOP </v>
          </cell>
          <cell r="F243" t="str">
            <v>m³</v>
          </cell>
        </row>
        <row r="244">
          <cell r="B244" t="str">
            <v>3.1.73</v>
          </cell>
          <cell r="D244" t="str">
            <v>23.08.03.01</v>
          </cell>
          <cell r="E244" t="str">
            <v xml:space="preserve">Camada Rolante -CBUQ Graduação - "C" s/DOP </v>
          </cell>
          <cell r="F244" t="str">
            <v>m³</v>
          </cell>
        </row>
        <row r="245">
          <cell r="B245" t="str">
            <v>3.1.74</v>
          </cell>
          <cell r="D245" t="str">
            <v>23.08.03.03</v>
          </cell>
          <cell r="E245" t="str">
            <v xml:space="preserve">Camada Rolante -CBUQ Graduação - "C" c/DOP </v>
          </cell>
          <cell r="F245" t="str">
            <v>m³</v>
          </cell>
        </row>
        <row r="246">
          <cell r="B246" t="str">
            <v>3.1.75</v>
          </cell>
          <cell r="D246" t="str">
            <v>23.08.06</v>
          </cell>
          <cell r="E246" t="str">
            <v>Conc. asfaltico modificado / 15% em peso de Borracha ( CONTINUO)</v>
          </cell>
          <cell r="F246" t="str">
            <v>m³</v>
          </cell>
        </row>
        <row r="247">
          <cell r="B247" t="str">
            <v>3.1.76</v>
          </cell>
          <cell r="D247" t="str">
            <v>23.09.01</v>
          </cell>
          <cell r="E247" t="str">
            <v>Capa selante tipo 2</v>
          </cell>
          <cell r="F247" t="str">
            <v>m²</v>
          </cell>
        </row>
        <row r="248">
          <cell r="B248" t="str">
            <v>3.1.77</v>
          </cell>
          <cell r="D248" t="str">
            <v>23.09.02</v>
          </cell>
          <cell r="E248" t="str">
            <v xml:space="preserve">Capa selante tipo 3 </v>
          </cell>
          <cell r="F248" t="str">
            <v>m²</v>
          </cell>
        </row>
        <row r="249">
          <cell r="B249" t="str">
            <v>3.1.78</v>
          </cell>
          <cell r="D249" t="str">
            <v>23.10.01</v>
          </cell>
          <cell r="E249" t="str">
            <v xml:space="preserve">Fresagem de pav., indep. espessura </v>
          </cell>
          <cell r="F249" t="str">
            <v>m³</v>
          </cell>
        </row>
        <row r="250">
          <cell r="B250" t="str">
            <v>3.1.79</v>
          </cell>
          <cell r="D250" t="str">
            <v>23.11.01</v>
          </cell>
          <cell r="E250" t="str">
            <v>Pavimento de conc. pobre rolado</v>
          </cell>
          <cell r="F250" t="str">
            <v>m³</v>
          </cell>
        </row>
        <row r="251">
          <cell r="B251" t="str">
            <v>3.1.80</v>
          </cell>
          <cell r="D251" t="str">
            <v>23.11.03</v>
          </cell>
          <cell r="E251" t="str">
            <v xml:space="preserve">Pavimento de conc. Mecanico </v>
          </cell>
          <cell r="F251" t="str">
            <v>m³</v>
          </cell>
        </row>
        <row r="252">
          <cell r="B252" t="str">
            <v>3.1.81</v>
          </cell>
          <cell r="D252" t="str">
            <v>23.12.01</v>
          </cell>
          <cell r="E252" t="str">
            <v xml:space="preserve">Pavimento conc intertr. 6 cm </v>
          </cell>
          <cell r="F252" t="str">
            <v>m²</v>
          </cell>
        </row>
        <row r="253">
          <cell r="B253" t="str">
            <v>3.1.82</v>
          </cell>
          <cell r="D253" t="str">
            <v>23.12.02</v>
          </cell>
          <cell r="E253" t="str">
            <v xml:space="preserve">Pavimento conc intertr. 8 cm </v>
          </cell>
          <cell r="F253" t="str">
            <v>m²</v>
          </cell>
        </row>
        <row r="254">
          <cell r="B254" t="str">
            <v>3.1.83</v>
          </cell>
          <cell r="D254" t="str">
            <v>23.12.03</v>
          </cell>
          <cell r="E254" t="str">
            <v>Pavimento conc intertr. 10 cm</v>
          </cell>
          <cell r="F254" t="str">
            <v>m²</v>
          </cell>
        </row>
        <row r="256">
          <cell r="B256" t="str">
            <v>Cód. Colinas</v>
          </cell>
          <cell r="D256" t="str">
            <v>Código</v>
          </cell>
          <cell r="E256" t="str">
            <v>Serviços</v>
          </cell>
          <cell r="F256" t="str">
            <v>Unid.</v>
          </cell>
        </row>
        <row r="259">
          <cell r="D259" t="str">
            <v>FASE 24 - OBRAS DE ARTE CORRENTE E DRENAGEM</v>
          </cell>
        </row>
        <row r="260">
          <cell r="B260" t="str">
            <v>4.1.1</v>
          </cell>
          <cell r="D260" t="str">
            <v>24.01.01</v>
          </cell>
          <cell r="E260" t="str">
            <v xml:space="preserve">Aterro de acesso </v>
          </cell>
          <cell r="F260" t="str">
            <v>m³</v>
          </cell>
        </row>
        <row r="261">
          <cell r="B261" t="str">
            <v>4.1.2</v>
          </cell>
          <cell r="D261" t="str">
            <v>24.02.01</v>
          </cell>
          <cell r="E261" t="str">
            <v xml:space="preserve">Escavação manual para obras sem explosivos </v>
          </cell>
          <cell r="F261" t="str">
            <v>m³</v>
          </cell>
        </row>
        <row r="262">
          <cell r="B262" t="str">
            <v>4.1.3</v>
          </cell>
          <cell r="D262" t="str">
            <v>24.02.02</v>
          </cell>
          <cell r="E262" t="str">
            <v xml:space="preserve">Escavação mecânica para obras sem explosivos </v>
          </cell>
          <cell r="F262" t="str">
            <v>m³</v>
          </cell>
        </row>
        <row r="263">
          <cell r="B263" t="str">
            <v>4.1.4</v>
          </cell>
          <cell r="D263" t="str">
            <v>24.02.03</v>
          </cell>
          <cell r="E263" t="str">
            <v xml:space="preserve">Escavação mecânica para obras com explosivo </v>
          </cell>
          <cell r="F263" t="str">
            <v>m³</v>
          </cell>
        </row>
        <row r="264">
          <cell r="B264" t="str">
            <v>4.1.5</v>
          </cell>
          <cell r="D264" t="str">
            <v>24.02.04</v>
          </cell>
          <cell r="E264" t="str">
            <v xml:space="preserve">Escavação corta-rio sem explosivo </v>
          </cell>
          <cell r="F264" t="str">
            <v>m³</v>
          </cell>
        </row>
        <row r="265">
          <cell r="B265" t="str">
            <v>4.1.6</v>
          </cell>
          <cell r="D265" t="str">
            <v>24.02.05</v>
          </cell>
          <cell r="E265" t="str">
            <v xml:space="preserve">Escavação corta-rio com explosivo </v>
          </cell>
          <cell r="F265" t="str">
            <v>m³</v>
          </cell>
        </row>
        <row r="266">
          <cell r="B266" t="str">
            <v>4.1.7</v>
          </cell>
          <cell r="D266" t="str">
            <v>24.02.08</v>
          </cell>
          <cell r="E266" t="str">
            <v xml:space="preserve">Escavação fund., bueiro ou dreno sem expl. até 2 m </v>
          </cell>
          <cell r="F266" t="str">
            <v>m³</v>
          </cell>
        </row>
        <row r="267">
          <cell r="B267" t="str">
            <v>4.1.8</v>
          </cell>
          <cell r="D267" t="str">
            <v xml:space="preserve">24.02.09 </v>
          </cell>
          <cell r="E267" t="str">
            <v xml:space="preserve">Acresc. p/Escav. 1,5 m profundidade, além 2m </v>
          </cell>
          <cell r="F267" t="str">
            <v>m³</v>
          </cell>
        </row>
        <row r="268">
          <cell r="B268" t="str">
            <v>4.1.9</v>
          </cell>
          <cell r="D268" t="str">
            <v>24.02.10</v>
          </cell>
          <cell r="E268" t="str">
            <v xml:space="preserve">Escavação fund., bueiro ou dreno c/expl. até 2 m </v>
          </cell>
          <cell r="F268" t="str">
            <v>m³</v>
          </cell>
        </row>
        <row r="269">
          <cell r="B269" t="str">
            <v>4.1.10</v>
          </cell>
          <cell r="D269" t="str">
            <v>24.02.11</v>
          </cell>
          <cell r="E269" t="str">
            <v xml:space="preserve">Acresc.esc. ensec.explos.c/ 1,5m prof. além 2m </v>
          </cell>
          <cell r="F269" t="str">
            <v>m³</v>
          </cell>
        </row>
        <row r="270">
          <cell r="B270" t="str">
            <v>4.1.11</v>
          </cell>
          <cell r="D270" t="str">
            <v>24.02.12</v>
          </cell>
          <cell r="E270" t="str">
            <v xml:space="preserve">Escavação fund. dentro ensec. sem expl. até 3m </v>
          </cell>
          <cell r="F270" t="str">
            <v>m³</v>
          </cell>
        </row>
        <row r="271">
          <cell r="B271" t="str">
            <v>4.1.12</v>
          </cell>
          <cell r="D271" t="str">
            <v>24.02.13</v>
          </cell>
          <cell r="E271" t="str">
            <v xml:space="preserve">Acresc. p/escav. ensec. p/cada 1m prof. além 3m </v>
          </cell>
          <cell r="F271" t="str">
            <v>m³</v>
          </cell>
        </row>
        <row r="272">
          <cell r="B272" t="str">
            <v>4.1.13</v>
          </cell>
          <cell r="D272" t="str">
            <v>24.02.14</v>
          </cell>
          <cell r="E272" t="str">
            <v xml:space="preserve">Escavação fund. dentro ensec. com expl. até 3 m </v>
          </cell>
          <cell r="F272" t="str">
            <v>m³</v>
          </cell>
        </row>
        <row r="273">
          <cell r="B273" t="str">
            <v>4.1.14</v>
          </cell>
          <cell r="D273" t="str">
            <v>24.02.15</v>
          </cell>
          <cell r="E273" t="str">
            <v>Acresc. p/escav. ensec.c/explos.c/ 1,5m além 3m</v>
          </cell>
          <cell r="F273" t="str">
            <v>m³</v>
          </cell>
        </row>
        <row r="274">
          <cell r="B274" t="str">
            <v>4.1.15</v>
          </cell>
          <cell r="D274" t="str">
            <v>24.03.01</v>
          </cell>
          <cell r="E274" t="str">
            <v xml:space="preserve">Parede ensecadeira com prancha - esp. 0,05m </v>
          </cell>
          <cell r="F274" t="str">
            <v>m²</v>
          </cell>
        </row>
        <row r="275">
          <cell r="B275" t="str">
            <v>4.1.16</v>
          </cell>
          <cell r="D275" t="str">
            <v>24.03.02</v>
          </cell>
          <cell r="E275" t="str">
            <v>Parede ensecadeira com prancha - esp. 0,075m</v>
          </cell>
          <cell r="F275" t="str">
            <v>m²</v>
          </cell>
        </row>
        <row r="276">
          <cell r="B276" t="str">
            <v>4.1.17</v>
          </cell>
          <cell r="D276" t="str">
            <v>24.03.04</v>
          </cell>
          <cell r="E276" t="str">
            <v xml:space="preserve">Argila ench. ensecadeira, incl. apiloamento </v>
          </cell>
          <cell r="F276" t="str">
            <v>m³</v>
          </cell>
        </row>
        <row r="277">
          <cell r="B277" t="str">
            <v>4.1.18</v>
          </cell>
          <cell r="D277" t="str">
            <v>24.03.05</v>
          </cell>
          <cell r="E277" t="str">
            <v xml:space="preserve">Esgotamento continuo água </v>
          </cell>
          <cell r="F277" t="str">
            <v>m³</v>
          </cell>
        </row>
        <row r="278">
          <cell r="B278" t="str">
            <v>4.1.19</v>
          </cell>
          <cell r="D278" t="str">
            <v>24.03.06</v>
          </cell>
          <cell r="E278" t="str">
            <v>Escoramento de valas/cavas p/ fund. contínuo</v>
          </cell>
          <cell r="F278" t="str">
            <v>m²</v>
          </cell>
        </row>
        <row r="279">
          <cell r="B279" t="str">
            <v>4.1.20</v>
          </cell>
          <cell r="D279" t="str">
            <v>24.03.07</v>
          </cell>
          <cell r="E279" t="str">
            <v xml:space="preserve">Escoramento de valas/cavas para fund. descont. </v>
          </cell>
          <cell r="F279" t="str">
            <v>m²</v>
          </cell>
        </row>
        <row r="280">
          <cell r="B280" t="str">
            <v>4.1.21</v>
          </cell>
          <cell r="D280" t="str">
            <v>24.03.08</v>
          </cell>
          <cell r="E280" t="str">
            <v>Escoramento para formas</v>
          </cell>
          <cell r="F280" t="str">
            <v>m²</v>
          </cell>
        </row>
        <row r="281">
          <cell r="B281" t="str">
            <v>4.1.22</v>
          </cell>
          <cell r="D281" t="str">
            <v>24.04.01</v>
          </cell>
          <cell r="E281" t="str">
            <v xml:space="preserve">Cimbramento de passagem secundária e galeria ret. </v>
          </cell>
          <cell r="F281" t="str">
            <v>m³</v>
          </cell>
        </row>
        <row r="282">
          <cell r="B282" t="str">
            <v>4.1.23</v>
          </cell>
          <cell r="D282" t="str">
            <v>24.04.02</v>
          </cell>
          <cell r="E282" t="str">
            <v>Cimbramento de galeria em abóboda</v>
          </cell>
          <cell r="F282" t="str">
            <v>m³</v>
          </cell>
        </row>
        <row r="283">
          <cell r="B283" t="str">
            <v>4.1.24</v>
          </cell>
          <cell r="D283" t="str">
            <v>24.04.03</v>
          </cell>
          <cell r="E283" t="str">
            <v>Andaime de madeira</v>
          </cell>
          <cell r="F283" t="str">
            <v>m³</v>
          </cell>
        </row>
        <row r="284">
          <cell r="B284" t="str">
            <v>4.1.25</v>
          </cell>
          <cell r="D284" t="str">
            <v>24.04.04</v>
          </cell>
          <cell r="E284" t="str">
            <v xml:space="preserve">Andaime tubular </v>
          </cell>
          <cell r="F284" t="str">
            <v>m³</v>
          </cell>
        </row>
        <row r="285">
          <cell r="B285" t="str">
            <v>4.1.26</v>
          </cell>
          <cell r="D285" t="str">
            <v>24.05.01</v>
          </cell>
          <cell r="E285" t="str">
            <v xml:space="preserve">Forma plana para concreto comum </v>
          </cell>
          <cell r="F285" t="str">
            <v>m²</v>
          </cell>
        </row>
        <row r="286">
          <cell r="B286" t="str">
            <v>4.1.27</v>
          </cell>
          <cell r="D286" t="str">
            <v>24.05.02</v>
          </cell>
          <cell r="E286" t="str">
            <v xml:space="preserve">Forma plana para concreto aparente </v>
          </cell>
          <cell r="F286" t="str">
            <v>m²</v>
          </cell>
        </row>
        <row r="287">
          <cell r="B287" t="str">
            <v>4.1.28</v>
          </cell>
          <cell r="D287" t="str">
            <v>24.06.01</v>
          </cell>
          <cell r="E287" t="str">
            <v xml:space="preserve">Aço CA-25 </v>
          </cell>
          <cell r="F287" t="str">
            <v>kg</v>
          </cell>
        </row>
        <row r="288">
          <cell r="B288" t="str">
            <v>4.1.29</v>
          </cell>
          <cell r="D288" t="str">
            <v>24.06.02</v>
          </cell>
          <cell r="E288" t="str">
            <v xml:space="preserve">Aço CA-50 </v>
          </cell>
          <cell r="F288" t="str">
            <v>kg</v>
          </cell>
        </row>
        <row r="289">
          <cell r="B289" t="str">
            <v>4.1.30</v>
          </cell>
          <cell r="D289" t="str">
            <v xml:space="preserve">24.06.03 </v>
          </cell>
          <cell r="E289" t="str">
            <v xml:space="preserve">Aço CA-60 </v>
          </cell>
          <cell r="F289" t="str">
            <v>kg</v>
          </cell>
        </row>
        <row r="290">
          <cell r="B290" t="str">
            <v>4.1.31</v>
          </cell>
          <cell r="D290" t="str">
            <v>24.06.04</v>
          </cell>
          <cell r="E290" t="str">
            <v xml:space="preserve">Tela metálica </v>
          </cell>
          <cell r="F290" t="str">
            <v>m³</v>
          </cell>
        </row>
        <row r="291">
          <cell r="B291" t="str">
            <v>4.1.32</v>
          </cell>
          <cell r="D291" t="str">
            <v>24.07.01</v>
          </cell>
          <cell r="E291" t="str">
            <v xml:space="preserve">Concreto Fck 10 Mpa </v>
          </cell>
          <cell r="F291" t="str">
            <v>m³</v>
          </cell>
        </row>
        <row r="292">
          <cell r="B292" t="str">
            <v>4.1.33</v>
          </cell>
          <cell r="D292" t="str">
            <v>24.07.02</v>
          </cell>
          <cell r="E292" t="str">
            <v xml:space="preserve">Concreto Fck 15 MPa </v>
          </cell>
          <cell r="F292" t="str">
            <v>m³</v>
          </cell>
        </row>
        <row r="293">
          <cell r="B293" t="str">
            <v>4.1.34</v>
          </cell>
          <cell r="D293" t="str">
            <v>24.07.03</v>
          </cell>
          <cell r="E293" t="str">
            <v xml:space="preserve">Concreto Fck 18 MPa </v>
          </cell>
          <cell r="F293" t="str">
            <v>m³</v>
          </cell>
        </row>
        <row r="294">
          <cell r="B294" t="str">
            <v>4.1.35</v>
          </cell>
          <cell r="D294" t="str">
            <v>24.07.04</v>
          </cell>
          <cell r="E294" t="str">
            <v>Concreto Fck 20 MPa</v>
          </cell>
          <cell r="F294" t="str">
            <v>m³</v>
          </cell>
        </row>
        <row r="295">
          <cell r="B295" t="str">
            <v>4.1.36</v>
          </cell>
          <cell r="D295" t="str">
            <v>24.07.05</v>
          </cell>
          <cell r="E295" t="str">
            <v xml:space="preserve">Concreto Fck 25 Mpa </v>
          </cell>
          <cell r="F295" t="str">
            <v>m³</v>
          </cell>
        </row>
        <row r="296">
          <cell r="B296" t="str">
            <v>4.1.37</v>
          </cell>
          <cell r="D296" t="str">
            <v>24.07.07</v>
          </cell>
          <cell r="E296" t="str">
            <v xml:space="preserve">Concreto Fck 30 MPa </v>
          </cell>
          <cell r="F296" t="str">
            <v>m³</v>
          </cell>
        </row>
        <row r="297">
          <cell r="B297" t="str">
            <v>4.1.38</v>
          </cell>
          <cell r="D297" t="str">
            <v>24.07.08</v>
          </cell>
          <cell r="E297" t="str">
            <v xml:space="preserve">Concreto Ciclópico </v>
          </cell>
          <cell r="F297" t="str">
            <v>m³</v>
          </cell>
        </row>
        <row r="298">
          <cell r="B298" t="str">
            <v>4.1.39</v>
          </cell>
          <cell r="D298" t="str">
            <v>24.07.09</v>
          </cell>
          <cell r="E298" t="str">
            <v>Bombeamento p/ concreto qualquer resistência</v>
          </cell>
          <cell r="F298" t="str">
            <v>m³</v>
          </cell>
        </row>
        <row r="299">
          <cell r="B299" t="str">
            <v>4.1.40</v>
          </cell>
          <cell r="D299" t="str">
            <v>24.07.10</v>
          </cell>
          <cell r="E299" t="str">
            <v xml:space="preserve">Concreto Fck 12 Mpa </v>
          </cell>
          <cell r="F299" t="str">
            <v>m³</v>
          </cell>
        </row>
        <row r="300">
          <cell r="B300" t="str">
            <v>4.1.41</v>
          </cell>
          <cell r="D300" t="str">
            <v>24.07.11</v>
          </cell>
          <cell r="E300" t="str">
            <v xml:space="preserve">Concreto Fck 16 MPa </v>
          </cell>
          <cell r="F300" t="str">
            <v>m³</v>
          </cell>
        </row>
        <row r="301">
          <cell r="B301" t="str">
            <v>4.1.42</v>
          </cell>
          <cell r="D301" t="str">
            <v>24.07.12</v>
          </cell>
          <cell r="E301" t="str">
            <v>Concreto Fck 35 MPa</v>
          </cell>
          <cell r="F301" t="str">
            <v>m³</v>
          </cell>
        </row>
        <row r="302">
          <cell r="B302" t="str">
            <v>4.1.43</v>
          </cell>
          <cell r="D302" t="str">
            <v>24.07.13</v>
          </cell>
          <cell r="E302" t="str">
            <v xml:space="preserve">Concreto Fck 40 MPa </v>
          </cell>
          <cell r="F302" t="str">
            <v>m³</v>
          </cell>
        </row>
        <row r="303">
          <cell r="B303" t="str">
            <v>4.1.44</v>
          </cell>
          <cell r="D303" t="str">
            <v>24.08.01</v>
          </cell>
          <cell r="E303" t="str">
            <v>Junta elástica em PVC tipo O-12</v>
          </cell>
          <cell r="F303" t="str">
            <v>m</v>
          </cell>
        </row>
        <row r="304">
          <cell r="B304" t="str">
            <v>4.1.45</v>
          </cell>
          <cell r="D304" t="str">
            <v>24.08.02</v>
          </cell>
          <cell r="E304" t="str">
            <v xml:space="preserve">Junta elástica em PVC tipo O-22 </v>
          </cell>
          <cell r="F304" t="str">
            <v>m</v>
          </cell>
        </row>
        <row r="305">
          <cell r="B305" t="str">
            <v>4.1.46</v>
          </cell>
          <cell r="D305" t="str">
            <v>24.09.01</v>
          </cell>
          <cell r="E305" t="str">
            <v xml:space="preserve">Enrocamento pedra arrumada </v>
          </cell>
          <cell r="F305" t="str">
            <v>m³</v>
          </cell>
        </row>
        <row r="306">
          <cell r="B306" t="str">
            <v>4.1.47</v>
          </cell>
          <cell r="D306" t="str">
            <v>24.09.02</v>
          </cell>
          <cell r="E306" t="str">
            <v xml:space="preserve">Enrocamento pedra arrumada e rejuntada </v>
          </cell>
          <cell r="F306" t="str">
            <v>m³</v>
          </cell>
        </row>
        <row r="307">
          <cell r="B307" t="str">
            <v>4.1.48</v>
          </cell>
          <cell r="D307" t="str">
            <v>24.09.03</v>
          </cell>
          <cell r="E307" t="str">
            <v xml:space="preserve">Enrrocamento pedra jogada </v>
          </cell>
          <cell r="F307" t="str">
            <v>m³</v>
          </cell>
        </row>
        <row r="308">
          <cell r="B308" t="str">
            <v>4.1.49</v>
          </cell>
          <cell r="D308" t="str">
            <v>24.09.04</v>
          </cell>
          <cell r="E308" t="str">
            <v>Gabião tipo caixa 50cm - tela galv.</v>
          </cell>
          <cell r="F308" t="str">
            <v>m³</v>
          </cell>
        </row>
        <row r="309">
          <cell r="B309" t="str">
            <v>4.1.50</v>
          </cell>
        </row>
        <row r="310">
          <cell r="B310" t="str">
            <v>4.1.51</v>
          </cell>
        </row>
        <row r="311">
          <cell r="B311" t="str">
            <v>4.1.52</v>
          </cell>
          <cell r="D311" t="str">
            <v>24.09.05.01</v>
          </cell>
          <cell r="E311" t="str">
            <v xml:space="preserve">Gabião tipo colchão espessura 17cm - tela galv. </v>
          </cell>
          <cell r="F311" t="str">
            <v>m²</v>
          </cell>
        </row>
        <row r="312">
          <cell r="B312" t="str">
            <v>4.1.53</v>
          </cell>
          <cell r="D312" t="str">
            <v>24.09.06.01</v>
          </cell>
          <cell r="E312" t="str">
            <v xml:space="preserve">Gabião tipo colchão espessura 23cm - tela galv. </v>
          </cell>
          <cell r="F312" t="str">
            <v>m²</v>
          </cell>
        </row>
        <row r="313">
          <cell r="B313" t="str">
            <v>4.1.54</v>
          </cell>
          <cell r="D313" t="str">
            <v>24.09.07.01</v>
          </cell>
          <cell r="E313" t="str">
            <v>Gabião tipo colchão espessura 30cm - tela galv.</v>
          </cell>
          <cell r="F313" t="str">
            <v>m²</v>
          </cell>
        </row>
        <row r="314">
          <cell r="B314" t="str">
            <v>4.1.55</v>
          </cell>
          <cell r="D314" t="str">
            <v>24.09.08.01</v>
          </cell>
          <cell r="E314" t="str">
            <v>Gabião tipo colchão espessura 17cm - tela pvc</v>
          </cell>
          <cell r="F314" t="str">
            <v>m²</v>
          </cell>
        </row>
        <row r="315">
          <cell r="B315" t="str">
            <v>4.1.56</v>
          </cell>
          <cell r="D315" t="str">
            <v>24.09.09.01</v>
          </cell>
          <cell r="E315" t="str">
            <v>Gabião tipo colchão espessura 23cm - tela pvc</v>
          </cell>
          <cell r="F315" t="str">
            <v>m²</v>
          </cell>
        </row>
        <row r="316">
          <cell r="B316" t="str">
            <v>4.1.57</v>
          </cell>
          <cell r="D316" t="str">
            <v>24.09.10.01</v>
          </cell>
          <cell r="E316" t="str">
            <v>Gabião tipo colchão espessura 30cm - tela pvc</v>
          </cell>
          <cell r="F316" t="str">
            <v>m²</v>
          </cell>
        </row>
        <row r="317">
          <cell r="B317" t="str">
            <v>4.1.58</v>
          </cell>
          <cell r="D317" t="str">
            <v>24.09.11</v>
          </cell>
          <cell r="E317" t="str">
            <v xml:space="preserve">Gabião tipo saco - tela galv. </v>
          </cell>
          <cell r="F317" t="str">
            <v>m³</v>
          </cell>
        </row>
        <row r="318">
          <cell r="B318" t="str">
            <v>4.1.59</v>
          </cell>
          <cell r="D318" t="str">
            <v>24.09.12</v>
          </cell>
          <cell r="E318" t="str">
            <v>Gabião tipo saco - tela galv. revestido de PVC</v>
          </cell>
          <cell r="F318" t="str">
            <v>m³</v>
          </cell>
        </row>
        <row r="319">
          <cell r="B319" t="str">
            <v>4.1.60</v>
          </cell>
          <cell r="D319" t="str">
            <v>24.09.13</v>
          </cell>
          <cell r="E319" t="str">
            <v>Camada filtrante pedra britada</v>
          </cell>
          <cell r="F319" t="str">
            <v>m³</v>
          </cell>
        </row>
        <row r="320">
          <cell r="B320" t="str">
            <v>4.1.61</v>
          </cell>
          <cell r="D320" t="str">
            <v>24.10.02</v>
          </cell>
          <cell r="E320" t="str">
            <v xml:space="preserve">Calçamento concreto Fck 15 MPa </v>
          </cell>
          <cell r="F320" t="str">
            <v>m³</v>
          </cell>
        </row>
        <row r="321">
          <cell r="B321" t="str">
            <v>4.1.62</v>
          </cell>
          <cell r="D321" t="str">
            <v>24.10.03</v>
          </cell>
          <cell r="E321" t="str">
            <v>Calçamento concreto Fck 10 MPa</v>
          </cell>
          <cell r="F321" t="str">
            <v>m³</v>
          </cell>
        </row>
        <row r="322">
          <cell r="B322" t="str">
            <v>4.1.63</v>
          </cell>
          <cell r="D322" t="str">
            <v>24.11.01</v>
          </cell>
          <cell r="E322" t="str">
            <v xml:space="preserve">Alvenaria tijolo </v>
          </cell>
          <cell r="F322" t="str">
            <v>m³</v>
          </cell>
        </row>
        <row r="323">
          <cell r="B323" t="str">
            <v>4.1.64</v>
          </cell>
          <cell r="D323" t="str">
            <v>24.11.02</v>
          </cell>
          <cell r="E323" t="str">
            <v>Alvenaria de pedra seca</v>
          </cell>
          <cell r="F323" t="str">
            <v>m³</v>
          </cell>
        </row>
        <row r="324">
          <cell r="B324" t="str">
            <v>4.1.65</v>
          </cell>
          <cell r="D324" t="str">
            <v>24.11.04</v>
          </cell>
          <cell r="E324" t="str">
            <v>Alvenaria de pedra argamassada</v>
          </cell>
          <cell r="F324" t="str">
            <v>m³</v>
          </cell>
        </row>
        <row r="325">
          <cell r="B325" t="str">
            <v>4.1.66</v>
          </cell>
          <cell r="D325" t="str">
            <v>24.11.05</v>
          </cell>
          <cell r="E325" t="str">
            <v>Alvenaria de bloco de concreto</v>
          </cell>
          <cell r="F325" t="str">
            <v>m³</v>
          </cell>
        </row>
        <row r="326">
          <cell r="B326" t="str">
            <v>4.1.67</v>
          </cell>
          <cell r="D326" t="str">
            <v>24.11.07</v>
          </cell>
          <cell r="E326" t="str">
            <v>Argamassa de cimento e areia traço 1:3 esp 2cm</v>
          </cell>
          <cell r="F326" t="str">
            <v>m²</v>
          </cell>
        </row>
        <row r="327">
          <cell r="B327" t="str">
            <v>4.1.68</v>
          </cell>
          <cell r="D327" t="str">
            <v>24.12.01.01</v>
          </cell>
          <cell r="E327" t="str">
            <v xml:space="preserve">Enchimento de vala com pedra britada 1 e 2 </v>
          </cell>
          <cell r="F327" t="str">
            <v>m³</v>
          </cell>
        </row>
        <row r="328">
          <cell r="B328" t="str">
            <v>4.1.69</v>
          </cell>
          <cell r="D328" t="str">
            <v>24.12.01.02</v>
          </cell>
          <cell r="E328" t="str">
            <v xml:space="preserve">Enchimento de vala com pedra britada 3 e 4 </v>
          </cell>
          <cell r="F328" t="str">
            <v>m³</v>
          </cell>
        </row>
        <row r="329">
          <cell r="B329" t="str">
            <v>4.1.70</v>
          </cell>
          <cell r="D329" t="str">
            <v>24.12.02</v>
          </cell>
          <cell r="E329" t="str">
            <v>Enchimento de vala com areia</v>
          </cell>
          <cell r="F329" t="str">
            <v>m³</v>
          </cell>
        </row>
        <row r="330">
          <cell r="B330" t="str">
            <v>4.1.71</v>
          </cell>
          <cell r="D330" t="str">
            <v>24.12.03</v>
          </cell>
          <cell r="E330" t="str">
            <v>Enchimento de vala com pedra marroada</v>
          </cell>
          <cell r="F330" t="str">
            <v>m³</v>
          </cell>
        </row>
        <row r="331">
          <cell r="B331" t="str">
            <v>4.1.72</v>
          </cell>
          <cell r="D331" t="str">
            <v>24.12.05</v>
          </cell>
          <cell r="E331" t="str">
            <v>Enchimento base tubo com pedra britada</v>
          </cell>
          <cell r="F331" t="str">
            <v>m³</v>
          </cell>
        </row>
        <row r="332">
          <cell r="B332" t="str">
            <v>4.1.73</v>
          </cell>
          <cell r="D332" t="str">
            <v xml:space="preserve">24.12.06 </v>
          </cell>
          <cell r="E332" t="str">
            <v xml:space="preserve">Enchimento base tubo com pedregulho de cava </v>
          </cell>
          <cell r="F332" t="str">
            <v>m³</v>
          </cell>
        </row>
        <row r="333">
          <cell r="B333" t="str">
            <v>4.1.74</v>
          </cell>
          <cell r="D333" t="str">
            <v>24.12.08</v>
          </cell>
          <cell r="E333" t="str">
            <v>Compactação manual com reaterro solo local</v>
          </cell>
          <cell r="F333" t="str">
            <v>m³</v>
          </cell>
        </row>
        <row r="334">
          <cell r="B334" t="str">
            <v>4.1.75</v>
          </cell>
          <cell r="D334" t="str">
            <v>24.13.01</v>
          </cell>
          <cell r="E334" t="str">
            <v>Val. 0,50m² 1ª categoria</v>
          </cell>
          <cell r="F334" t="str">
            <v>m³</v>
          </cell>
        </row>
        <row r="335">
          <cell r="B335" t="str">
            <v>4.1.76</v>
          </cell>
          <cell r="D335" t="str">
            <v>24.13.02</v>
          </cell>
          <cell r="E335" t="str">
            <v xml:space="preserve">Val. 0,50m² 2ª categoria </v>
          </cell>
          <cell r="F335" t="str">
            <v>m³</v>
          </cell>
        </row>
        <row r="336">
          <cell r="B336" t="str">
            <v>4.1.77</v>
          </cell>
          <cell r="D336" t="str">
            <v>24.13.03</v>
          </cell>
          <cell r="E336" t="str">
            <v>Val. 0,50m² 3ª categoria</v>
          </cell>
          <cell r="F336" t="str">
            <v>m³</v>
          </cell>
        </row>
        <row r="337">
          <cell r="B337" t="str">
            <v>4.1.78</v>
          </cell>
          <cell r="D337" t="str">
            <v>24.13.04</v>
          </cell>
          <cell r="E337" t="str">
            <v>Val. seção transversal maior 0,50m² 1ª cat.</v>
          </cell>
          <cell r="F337" t="str">
            <v>m³</v>
          </cell>
        </row>
        <row r="338">
          <cell r="B338" t="str">
            <v>4.1.79</v>
          </cell>
          <cell r="D338" t="str">
            <v>24.13.05</v>
          </cell>
          <cell r="E338" t="str">
            <v xml:space="preserve">Val. seção transversal maior 0,50m² 2ª cat. </v>
          </cell>
          <cell r="F338" t="str">
            <v>m³</v>
          </cell>
        </row>
        <row r="339">
          <cell r="B339" t="str">
            <v>4.1.80</v>
          </cell>
          <cell r="D339" t="str">
            <v>24.13.06</v>
          </cell>
          <cell r="E339" t="str">
            <v>Val. seção transversal maior 0,50m² 3ª cat.</v>
          </cell>
          <cell r="F339" t="str">
            <v>m³</v>
          </cell>
        </row>
        <row r="340">
          <cell r="B340" t="str">
            <v>4.1.81</v>
          </cell>
          <cell r="D340" t="str">
            <v>24.13.07</v>
          </cell>
          <cell r="E340" t="str">
            <v>Val. 0,50m² 3ª categoria ar comprimido</v>
          </cell>
          <cell r="F340" t="str">
            <v>m³</v>
          </cell>
        </row>
        <row r="341">
          <cell r="B341" t="str">
            <v>4.1.82</v>
          </cell>
          <cell r="D341" t="str">
            <v>24.14.01</v>
          </cell>
          <cell r="E341" t="str">
            <v>Manta geotêxtil não tecido</v>
          </cell>
          <cell r="F341" t="str">
            <v>kg</v>
          </cell>
        </row>
        <row r="342">
          <cell r="B342" t="str">
            <v>4.1.83</v>
          </cell>
          <cell r="D342" t="str">
            <v>24.14.01.01</v>
          </cell>
          <cell r="F342" t="str">
            <v>m²</v>
          </cell>
        </row>
        <row r="343">
          <cell r="B343" t="str">
            <v>4.1.84</v>
          </cell>
          <cell r="D343" t="str">
            <v>24.14.01.02</v>
          </cell>
          <cell r="F343" t="str">
            <v>m²</v>
          </cell>
        </row>
        <row r="344">
          <cell r="B344" t="str">
            <v>4.1.85</v>
          </cell>
          <cell r="D344" t="str">
            <v>24.14.01.03</v>
          </cell>
          <cell r="F344" t="str">
            <v>m²</v>
          </cell>
        </row>
        <row r="345">
          <cell r="B345" t="str">
            <v>4.1.86</v>
          </cell>
          <cell r="D345" t="str">
            <v>24.14.01.04</v>
          </cell>
          <cell r="F345" t="str">
            <v>m²</v>
          </cell>
        </row>
        <row r="346">
          <cell r="B346" t="str">
            <v>4.1.87</v>
          </cell>
          <cell r="D346" t="str">
            <v>24.14.01.05</v>
          </cell>
          <cell r="F346" t="str">
            <v>m²</v>
          </cell>
        </row>
        <row r="347">
          <cell r="B347" t="str">
            <v>4.1.88</v>
          </cell>
          <cell r="D347" t="str">
            <v>24.14.01.06</v>
          </cell>
          <cell r="F347" t="str">
            <v>m²</v>
          </cell>
        </row>
        <row r="348">
          <cell r="B348" t="str">
            <v>4.1.89</v>
          </cell>
          <cell r="D348" t="str">
            <v>24.14.02</v>
          </cell>
          <cell r="E348" t="str">
            <v>Manta geotêxtil tecido</v>
          </cell>
          <cell r="F348" t="str">
            <v>kg</v>
          </cell>
        </row>
        <row r="349">
          <cell r="B349" t="str">
            <v>4.1.90</v>
          </cell>
          <cell r="D349" t="str">
            <v>24.15.01</v>
          </cell>
          <cell r="E349" t="str">
            <v>Tubo dreno concreto 15 cm</v>
          </cell>
          <cell r="F349" t="str">
            <v>m</v>
          </cell>
        </row>
        <row r="350">
          <cell r="B350" t="str">
            <v>4.1.91</v>
          </cell>
          <cell r="D350" t="str">
            <v>24.15.02</v>
          </cell>
          <cell r="E350" t="str">
            <v>Tubo dreno concreto 20 cm</v>
          </cell>
          <cell r="F350" t="str">
            <v>m</v>
          </cell>
        </row>
        <row r="351">
          <cell r="B351" t="str">
            <v>4.1.92</v>
          </cell>
          <cell r="D351" t="str">
            <v>24.15.03</v>
          </cell>
          <cell r="E351" t="str">
            <v>Tubo dreno barro 15 cm</v>
          </cell>
          <cell r="F351" t="str">
            <v>m</v>
          </cell>
        </row>
        <row r="352">
          <cell r="B352" t="str">
            <v>4.1.93</v>
          </cell>
          <cell r="D352" t="str">
            <v>24.15.04</v>
          </cell>
          <cell r="E352" t="str">
            <v>Tubo dreno barro 20 cm</v>
          </cell>
          <cell r="F352" t="str">
            <v>m</v>
          </cell>
        </row>
        <row r="353">
          <cell r="B353" t="str">
            <v>4.1.94</v>
          </cell>
          <cell r="D353" t="str">
            <v>24.15.05</v>
          </cell>
          <cell r="E353" t="str">
            <v>Tubo de pvc perfurado ou não D=0,050m</v>
          </cell>
          <cell r="F353" t="str">
            <v>m</v>
          </cell>
        </row>
        <row r="354">
          <cell r="B354" t="str">
            <v>4.1.95</v>
          </cell>
          <cell r="D354" t="str">
            <v>24.15.07</v>
          </cell>
          <cell r="E354" t="str">
            <v>Tubo de pvc perfurado ou não D=0,10m</v>
          </cell>
          <cell r="F354" t="str">
            <v>m</v>
          </cell>
        </row>
        <row r="355">
          <cell r="B355" t="str">
            <v>4.1.96</v>
          </cell>
          <cell r="D355" t="str">
            <v>24.15.08</v>
          </cell>
          <cell r="E355" t="str">
            <v>Tubo de pvc perfurado ou não D=0,15m</v>
          </cell>
          <cell r="F355" t="str">
            <v>m</v>
          </cell>
        </row>
        <row r="356">
          <cell r="B356" t="str">
            <v>4.1.97</v>
          </cell>
          <cell r="D356" t="str">
            <v>24.15.09</v>
          </cell>
          <cell r="E356" t="str">
            <v>Dreno horizontal profundo</v>
          </cell>
          <cell r="F356" t="str">
            <v>m</v>
          </cell>
        </row>
        <row r="357">
          <cell r="B357" t="str">
            <v>4.1.98</v>
          </cell>
          <cell r="D357" t="str">
            <v>24.15.11</v>
          </cell>
          <cell r="F357" t="str">
            <v>m</v>
          </cell>
        </row>
        <row r="358">
          <cell r="B358" t="str">
            <v>4.1.99</v>
          </cell>
          <cell r="D358" t="str">
            <v>24.15.12</v>
          </cell>
          <cell r="F358" t="str">
            <v>m</v>
          </cell>
        </row>
        <row r="359">
          <cell r="B359" t="str">
            <v>4.1.100</v>
          </cell>
          <cell r="D359" t="str">
            <v>24.15.13</v>
          </cell>
          <cell r="F359" t="str">
            <v>m</v>
          </cell>
        </row>
        <row r="360">
          <cell r="B360" t="str">
            <v>4.1.101</v>
          </cell>
          <cell r="D360" t="str">
            <v>24.15.14</v>
          </cell>
          <cell r="F360" t="str">
            <v>m</v>
          </cell>
        </row>
        <row r="361">
          <cell r="B361" t="str">
            <v>4.1.102</v>
          </cell>
          <cell r="D361" t="str">
            <v>24.15.15</v>
          </cell>
          <cell r="F361" t="str">
            <v>m</v>
          </cell>
        </row>
        <row r="362">
          <cell r="B362" t="str">
            <v>4.1.103</v>
          </cell>
          <cell r="D362" t="str">
            <v>24.15.16</v>
          </cell>
          <cell r="F362" t="str">
            <v>m</v>
          </cell>
        </row>
        <row r="363">
          <cell r="B363" t="str">
            <v>4.1.104</v>
          </cell>
          <cell r="D363" t="str">
            <v>24.15.17</v>
          </cell>
          <cell r="F363" t="str">
            <v>m</v>
          </cell>
        </row>
        <row r="364">
          <cell r="B364" t="str">
            <v>4.1.105</v>
          </cell>
          <cell r="D364" t="str">
            <v>24.16.01</v>
          </cell>
          <cell r="E364" t="str">
            <v>Tubo De concreto D=0,40m classe CA-1</v>
          </cell>
          <cell r="F364" t="str">
            <v>m</v>
          </cell>
        </row>
        <row r="365">
          <cell r="B365" t="str">
            <v>4.1.106</v>
          </cell>
          <cell r="D365" t="str">
            <v>24.16.02</v>
          </cell>
          <cell r="E365" t="str">
            <v xml:space="preserve">Tubo De concreto D=0,40m classe CA-2 </v>
          </cell>
          <cell r="F365" t="str">
            <v>m</v>
          </cell>
        </row>
        <row r="366">
          <cell r="B366" t="str">
            <v>4.1.107</v>
          </cell>
          <cell r="D366" t="str">
            <v>24.16.03</v>
          </cell>
        </row>
        <row r="367">
          <cell r="B367" t="str">
            <v>4.1.108</v>
          </cell>
          <cell r="D367" t="str">
            <v>24.16.04</v>
          </cell>
        </row>
        <row r="368">
          <cell r="B368" t="str">
            <v>4.1.109</v>
          </cell>
          <cell r="D368" t="str">
            <v>24.16.05</v>
          </cell>
        </row>
        <row r="369">
          <cell r="B369" t="str">
            <v>4.1.110</v>
          </cell>
          <cell r="D369" t="str">
            <v>24.16.06</v>
          </cell>
        </row>
        <row r="370">
          <cell r="B370" t="str">
            <v>4.1.111</v>
          </cell>
          <cell r="D370" t="str">
            <v>24.16.07</v>
          </cell>
          <cell r="E370" t="str">
            <v>Tubo De concreto D=0,60m classe CA-1</v>
          </cell>
          <cell r="F370" t="str">
            <v>m</v>
          </cell>
        </row>
        <row r="371">
          <cell r="B371" t="str">
            <v>4.1.112</v>
          </cell>
          <cell r="D371" t="str">
            <v>24.16.08</v>
          </cell>
          <cell r="E371" t="str">
            <v>Tubo De concreto D=0,60m classe CA-2</v>
          </cell>
          <cell r="F371" t="str">
            <v>m</v>
          </cell>
        </row>
        <row r="372">
          <cell r="B372" t="str">
            <v>4.1.113</v>
          </cell>
          <cell r="D372" t="str">
            <v>24.16.09</v>
          </cell>
          <cell r="E372" t="str">
            <v>Tubo De concreto D=0,60m classe CA-3</v>
          </cell>
          <cell r="F372" t="str">
            <v>m</v>
          </cell>
        </row>
        <row r="373">
          <cell r="B373" t="str">
            <v>4.1.114</v>
          </cell>
          <cell r="D373" t="str">
            <v>24.16.10.10</v>
          </cell>
          <cell r="E373" t="str">
            <v>Tubo De concreto D=0,60m classe CA-4</v>
          </cell>
          <cell r="F373" t="str">
            <v>m</v>
          </cell>
        </row>
        <row r="374">
          <cell r="B374" t="str">
            <v>4.1.115</v>
          </cell>
          <cell r="D374" t="str">
            <v>24.16.11</v>
          </cell>
          <cell r="E374" t="str">
            <v>Tubo De concreto D=0,80m classe CA-1</v>
          </cell>
          <cell r="F374" t="str">
            <v>m</v>
          </cell>
        </row>
        <row r="375">
          <cell r="B375" t="str">
            <v>4.1.116</v>
          </cell>
          <cell r="D375" t="str">
            <v>24.16.12</v>
          </cell>
          <cell r="E375" t="str">
            <v>Tubo De concreto D=0,80m classe CA-2</v>
          </cell>
          <cell r="F375" t="str">
            <v>m</v>
          </cell>
        </row>
        <row r="376">
          <cell r="B376" t="str">
            <v>4.1.117</v>
          </cell>
          <cell r="D376" t="str">
            <v>24.16.13</v>
          </cell>
          <cell r="E376" t="str">
            <v>Tubo De concreto D=0,80m classe CA-3</v>
          </cell>
          <cell r="F376" t="str">
            <v>m</v>
          </cell>
        </row>
        <row r="377">
          <cell r="B377" t="str">
            <v>4.1.118</v>
          </cell>
          <cell r="D377" t="str">
            <v>24.16.14</v>
          </cell>
          <cell r="E377" t="str">
            <v>Tubo De concreto D=0,80m classe CA-4</v>
          </cell>
          <cell r="F377" t="str">
            <v>m</v>
          </cell>
        </row>
        <row r="378">
          <cell r="B378" t="str">
            <v>4.1.119</v>
          </cell>
          <cell r="D378" t="str">
            <v>24.16.15</v>
          </cell>
          <cell r="E378" t="str">
            <v xml:space="preserve">Tubo De concreto D=1,00m classe CA-1 </v>
          </cell>
          <cell r="F378" t="str">
            <v>m</v>
          </cell>
        </row>
        <row r="379">
          <cell r="B379" t="str">
            <v>4.1.120</v>
          </cell>
          <cell r="D379" t="str">
            <v>24.16.16</v>
          </cell>
          <cell r="E379" t="str">
            <v xml:space="preserve">Tubo De concreto D=1,00m classe CA-2 </v>
          </cell>
          <cell r="F379" t="str">
            <v>m</v>
          </cell>
        </row>
        <row r="380">
          <cell r="B380" t="str">
            <v>4.1.121</v>
          </cell>
          <cell r="D380" t="str">
            <v>24.16.17</v>
          </cell>
          <cell r="E380" t="str">
            <v>Tubo De concreto D=1,00m classe CA-3</v>
          </cell>
          <cell r="F380" t="str">
            <v>m</v>
          </cell>
        </row>
        <row r="381">
          <cell r="B381" t="str">
            <v>4.1.122</v>
          </cell>
          <cell r="D381" t="str">
            <v>24.16.18</v>
          </cell>
          <cell r="E381" t="str">
            <v>Tubo De concreto D=1,00m classe CA-4</v>
          </cell>
          <cell r="F381" t="str">
            <v>m</v>
          </cell>
        </row>
        <row r="382">
          <cell r="B382" t="str">
            <v>4.1.123</v>
          </cell>
          <cell r="D382" t="str">
            <v>24.16.19</v>
          </cell>
          <cell r="E382" t="str">
            <v>Tubo De concreto D=1,20m classe CA-1</v>
          </cell>
          <cell r="F382" t="str">
            <v>m</v>
          </cell>
        </row>
        <row r="383">
          <cell r="B383" t="str">
            <v>4.1.124</v>
          </cell>
          <cell r="D383" t="str">
            <v>24.16.20</v>
          </cell>
          <cell r="E383" t="str">
            <v>Tubo De concreto D=1,20m classe CA-2</v>
          </cell>
          <cell r="F383" t="str">
            <v>m</v>
          </cell>
        </row>
        <row r="384">
          <cell r="B384" t="str">
            <v>4.1.125</v>
          </cell>
          <cell r="D384" t="str">
            <v>24.16.21</v>
          </cell>
          <cell r="E384" t="str">
            <v>Tubo De concreto D=1,20m classe CA-3</v>
          </cell>
          <cell r="F384" t="str">
            <v>m</v>
          </cell>
        </row>
        <row r="385">
          <cell r="B385" t="str">
            <v>4.1.126</v>
          </cell>
          <cell r="D385" t="str">
            <v>24.16.22</v>
          </cell>
          <cell r="E385" t="str">
            <v>Tubo De concreto D=1,20m classe CA-4</v>
          </cell>
          <cell r="F385" t="str">
            <v>m</v>
          </cell>
        </row>
        <row r="386">
          <cell r="B386" t="str">
            <v>4.1.127</v>
          </cell>
          <cell r="D386" t="str">
            <v>24.16.23</v>
          </cell>
          <cell r="E386" t="str">
            <v>Tubo De concreto D=1,50m classe CA-1</v>
          </cell>
          <cell r="F386" t="str">
            <v>m</v>
          </cell>
        </row>
        <row r="387">
          <cell r="B387" t="str">
            <v>4.1.128</v>
          </cell>
          <cell r="D387" t="str">
            <v>24.16.24</v>
          </cell>
          <cell r="E387" t="str">
            <v>Tubo De concreto D=1,50m classe CA-2</v>
          </cell>
          <cell r="F387" t="str">
            <v>m</v>
          </cell>
        </row>
        <row r="388">
          <cell r="B388" t="str">
            <v>4.1.129</v>
          </cell>
          <cell r="D388" t="str">
            <v>24.16.25</v>
          </cell>
          <cell r="E388" t="str">
            <v>Tubo De concreto D=1,50m classe CA-3</v>
          </cell>
          <cell r="F388" t="str">
            <v>m</v>
          </cell>
        </row>
        <row r="389">
          <cell r="B389" t="str">
            <v>4.1.130</v>
          </cell>
          <cell r="D389" t="str">
            <v>24.16.26</v>
          </cell>
          <cell r="E389" t="str">
            <v>Tubo De concreto D=1,50m classe CA-4</v>
          </cell>
          <cell r="F389" t="str">
            <v>m</v>
          </cell>
        </row>
        <row r="390">
          <cell r="B390" t="str">
            <v>4.1.131</v>
          </cell>
          <cell r="D390" t="str">
            <v>24.16.27</v>
          </cell>
          <cell r="E390" t="str">
            <v>Tubo de concreto simples D=0,40m</v>
          </cell>
          <cell r="F390" t="str">
            <v>m</v>
          </cell>
        </row>
        <row r="391">
          <cell r="B391" t="str">
            <v>4.1.132</v>
          </cell>
          <cell r="D391" t="str">
            <v>24.16.28</v>
          </cell>
          <cell r="E391" t="str">
            <v>Tubo de concreto simples D=0,60m</v>
          </cell>
          <cell r="F391" t="str">
            <v>m</v>
          </cell>
        </row>
        <row r="392">
          <cell r="B392" t="str">
            <v>4.1.133</v>
          </cell>
          <cell r="D392" t="str">
            <v>24.16.29</v>
          </cell>
          <cell r="F392" t="str">
            <v>m</v>
          </cell>
        </row>
        <row r="393">
          <cell r="B393" t="str">
            <v>4.1.134</v>
          </cell>
          <cell r="D393" t="str">
            <v>24.16.30</v>
          </cell>
          <cell r="F393" t="str">
            <v>m</v>
          </cell>
        </row>
        <row r="394">
          <cell r="B394" t="str">
            <v>4.1.135</v>
          </cell>
          <cell r="D394" t="str">
            <v>24.16.31</v>
          </cell>
          <cell r="F394" t="str">
            <v>m</v>
          </cell>
        </row>
        <row r="395">
          <cell r="B395" t="str">
            <v>4.1.136</v>
          </cell>
          <cell r="D395" t="str">
            <v>24.16.32</v>
          </cell>
          <cell r="F395" t="str">
            <v>m</v>
          </cell>
        </row>
        <row r="396">
          <cell r="B396" t="str">
            <v>4.1.137</v>
          </cell>
          <cell r="D396" t="str">
            <v>24.18.01</v>
          </cell>
          <cell r="E396" t="str">
            <v>Canaleta concreto 40 cm</v>
          </cell>
          <cell r="F396" t="str">
            <v>m</v>
          </cell>
        </row>
        <row r="397">
          <cell r="B397" t="str">
            <v>4.1.138</v>
          </cell>
          <cell r="D397" t="str">
            <v>24.18.02</v>
          </cell>
          <cell r="E397" t="str">
            <v>Canaleta concreto 60 cm</v>
          </cell>
          <cell r="F397" t="str">
            <v>m</v>
          </cell>
        </row>
        <row r="398">
          <cell r="B398" t="str">
            <v>4.1.139</v>
          </cell>
          <cell r="D398" t="str">
            <v>24.18.03</v>
          </cell>
          <cell r="E398" t="str">
            <v>Canaleta concreto 80 cm</v>
          </cell>
          <cell r="F398" t="str">
            <v>m</v>
          </cell>
        </row>
        <row r="399">
          <cell r="B399" t="str">
            <v>4.1.140</v>
          </cell>
          <cell r="D399" t="str">
            <v>24.19.01</v>
          </cell>
          <cell r="E399" t="str">
            <v>Lastro de concreto Fck 10 MPa</v>
          </cell>
          <cell r="F399" t="str">
            <v>m³</v>
          </cell>
        </row>
        <row r="400">
          <cell r="B400" t="str">
            <v>4.1.141</v>
          </cell>
          <cell r="D400" t="str">
            <v>24.19.02</v>
          </cell>
          <cell r="E400" t="str">
            <v>Sarjeta pré-fabricada de concreto Fck 15 MPa</v>
          </cell>
          <cell r="F400" t="str">
            <v>m²</v>
          </cell>
        </row>
        <row r="401">
          <cell r="B401" t="str">
            <v>4.1.142</v>
          </cell>
          <cell r="D401" t="str">
            <v>24.19.03</v>
          </cell>
          <cell r="E401" t="str">
            <v>Guia pre-fabricada concreto Fck 15 MPa</v>
          </cell>
          <cell r="F401" t="str">
            <v>m</v>
          </cell>
        </row>
        <row r="402">
          <cell r="B402" t="str">
            <v>4.1.143</v>
          </cell>
          <cell r="D402" t="str">
            <v>24.19.04</v>
          </cell>
          <cell r="E402" t="str">
            <v>Sarjeta concreto Fck 15 MPa</v>
          </cell>
          <cell r="F402" t="str">
            <v>m³</v>
          </cell>
        </row>
        <row r="403">
          <cell r="B403" t="str">
            <v>4.1.144</v>
          </cell>
          <cell r="D403" t="str">
            <v>24.19.05</v>
          </cell>
          <cell r="E403" t="str">
            <v>Guia concreto Fck 15 MPa</v>
          </cell>
          <cell r="F403" t="str">
            <v>m³</v>
          </cell>
        </row>
        <row r="404">
          <cell r="B404" t="str">
            <v>4.1.145</v>
          </cell>
          <cell r="D404" t="str">
            <v>24.19.06</v>
          </cell>
          <cell r="E404" t="str">
            <v>Telar e tampão de ferro fundido</v>
          </cell>
          <cell r="F404" t="str">
            <v>un</v>
          </cell>
        </row>
        <row r="405">
          <cell r="B405" t="str">
            <v>4.1.146</v>
          </cell>
          <cell r="D405" t="str">
            <v>24.19.07</v>
          </cell>
          <cell r="E405" t="str">
            <v>Grelha de concreto 0,10 X ,094 x 1,20m</v>
          </cell>
          <cell r="F405" t="str">
            <v>un</v>
          </cell>
        </row>
        <row r="406">
          <cell r="B406" t="str">
            <v>4.1.147</v>
          </cell>
          <cell r="D406" t="str">
            <v>24.19.07.01</v>
          </cell>
          <cell r="F406" t="str">
            <v>un</v>
          </cell>
        </row>
        <row r="407">
          <cell r="B407" t="str">
            <v>4.1.148</v>
          </cell>
          <cell r="D407" t="str">
            <v>24.19.08</v>
          </cell>
          <cell r="E407" t="str">
            <v xml:space="preserve">Grelha de fºfº p/ boca de lobo tipo GRS-135 </v>
          </cell>
          <cell r="F407" t="str">
            <v>un</v>
          </cell>
        </row>
        <row r="408">
          <cell r="B408" t="str">
            <v>4.1.149</v>
          </cell>
          <cell r="D408" t="str">
            <v>24.20.01</v>
          </cell>
          <cell r="E408" t="str">
            <v>Tubo aço corr.galv.met.não destrutivo</v>
          </cell>
          <cell r="F408" t="str">
            <v>kg</v>
          </cell>
        </row>
        <row r="409">
          <cell r="B409" t="str">
            <v>4.1.150</v>
          </cell>
          <cell r="D409" t="str">
            <v>24.20.02</v>
          </cell>
          <cell r="E409" t="str">
            <v>Tubo aço corr.epoxy met.não destrutivo</v>
          </cell>
          <cell r="F409" t="str">
            <v>kg</v>
          </cell>
        </row>
        <row r="410">
          <cell r="B410" t="str">
            <v>4.1.151</v>
          </cell>
          <cell r="D410" t="str">
            <v>24.20.03</v>
          </cell>
          <cell r="E410" t="str">
            <v>Tubo aço corr.galv.met. destrutivo</v>
          </cell>
          <cell r="F410" t="str">
            <v>kg</v>
          </cell>
        </row>
        <row r="411">
          <cell r="B411" t="str">
            <v>4.1.152</v>
          </cell>
          <cell r="D411" t="str">
            <v>24.20.04</v>
          </cell>
          <cell r="E411" t="str">
            <v>Tubo aço corr.epoxy met. destrutivo</v>
          </cell>
          <cell r="F411" t="str">
            <v>kg</v>
          </cell>
        </row>
        <row r="412">
          <cell r="B412" t="str">
            <v>4.1.153</v>
          </cell>
          <cell r="D412" t="str">
            <v>24.21.01</v>
          </cell>
          <cell r="E412" t="str">
            <v>Broca de concreto armado D=20,00cm</v>
          </cell>
          <cell r="F412" t="str">
            <v>m</v>
          </cell>
        </row>
        <row r="413">
          <cell r="B413" t="str">
            <v>4.1.154</v>
          </cell>
          <cell r="D413" t="str">
            <v>24.21.02</v>
          </cell>
          <cell r="E413" t="str">
            <v>Broca de concreto armado D=25,00cm</v>
          </cell>
          <cell r="F413" t="str">
            <v>m</v>
          </cell>
        </row>
        <row r="414">
          <cell r="B414" t="str">
            <v>4.1.155</v>
          </cell>
          <cell r="D414" t="str">
            <v>24.21.03</v>
          </cell>
          <cell r="E414" t="str">
            <v>Broca de concreto armado D=15,00cm</v>
          </cell>
          <cell r="F414" t="str">
            <v>m</v>
          </cell>
        </row>
        <row r="416">
          <cell r="B416" t="str">
            <v>Cód. Colinas</v>
          </cell>
          <cell r="D416" t="str">
            <v>Código</v>
          </cell>
          <cell r="E416" t="str">
            <v>Serviços</v>
          </cell>
          <cell r="F416" t="str">
            <v>Unid.</v>
          </cell>
        </row>
        <row r="419">
          <cell r="D419" t="str">
            <v>FASE-25 OBRAS DE CONTENÇÃO</v>
          </cell>
        </row>
        <row r="420">
          <cell r="B420" t="str">
            <v>5.1.1</v>
          </cell>
          <cell r="D420" t="str">
            <v>25.01.01</v>
          </cell>
          <cell r="E420" t="str">
            <v>Aterro de acesso</v>
          </cell>
          <cell r="F420" t="str">
            <v>m³</v>
          </cell>
        </row>
        <row r="421">
          <cell r="B421" t="str">
            <v>5.1.2</v>
          </cell>
          <cell r="D421" t="str">
            <v>25.01.03.05</v>
          </cell>
          <cell r="E421" t="str">
            <v>At. Solo cim. 6% pulv.</v>
          </cell>
          <cell r="F421" t="str">
            <v>m³</v>
          </cell>
        </row>
        <row r="422">
          <cell r="B422" t="str">
            <v>5.1.3</v>
          </cell>
          <cell r="D422" t="str">
            <v>25.02.01</v>
          </cell>
          <cell r="E422" t="str">
            <v>Escavação manual para obras sem explosivos</v>
          </cell>
          <cell r="F422" t="str">
            <v>m³</v>
          </cell>
        </row>
        <row r="423">
          <cell r="B423" t="str">
            <v>5.1.4</v>
          </cell>
          <cell r="D423" t="str">
            <v>25.02.02</v>
          </cell>
          <cell r="E423" t="str">
            <v>Escavação mecânica para obras sem explosivos</v>
          </cell>
          <cell r="F423" t="str">
            <v>m³</v>
          </cell>
        </row>
        <row r="424">
          <cell r="B424" t="str">
            <v>5.1.5</v>
          </cell>
          <cell r="D424" t="str">
            <v>25.02.03</v>
          </cell>
          <cell r="E424" t="str">
            <v>Escavação mecânica para obras com explosivo</v>
          </cell>
          <cell r="F424" t="str">
            <v>m³</v>
          </cell>
        </row>
        <row r="425">
          <cell r="B425" t="str">
            <v>5.1.6</v>
          </cell>
          <cell r="D425" t="str">
            <v>25.02.04</v>
          </cell>
          <cell r="E425" t="str">
            <v>Escavação corta-rio sem explosivo</v>
          </cell>
          <cell r="F425" t="str">
            <v>m³</v>
          </cell>
        </row>
        <row r="426">
          <cell r="B426" t="str">
            <v>5.1.7</v>
          </cell>
          <cell r="D426" t="str">
            <v>25.02.05</v>
          </cell>
          <cell r="E426" t="str">
            <v>Escavação corta-rio com explosivo</v>
          </cell>
          <cell r="F426" t="str">
            <v>m³</v>
          </cell>
        </row>
        <row r="427">
          <cell r="B427" t="str">
            <v>5.1.8</v>
          </cell>
          <cell r="D427" t="str">
            <v>25.02.06</v>
          </cell>
          <cell r="E427" t="str">
            <v>Escavação fund., bueiro ou dreno sem expl. até 2 m</v>
          </cell>
          <cell r="F427" t="str">
            <v>m³</v>
          </cell>
        </row>
        <row r="428">
          <cell r="B428" t="str">
            <v>5.1.9</v>
          </cell>
          <cell r="D428" t="str">
            <v>25.02.07</v>
          </cell>
          <cell r="E428" t="str">
            <v>Acresc. p/Escav. 1,5 m profundidade, além 2m</v>
          </cell>
          <cell r="F428" t="str">
            <v>m³</v>
          </cell>
        </row>
        <row r="429">
          <cell r="B429" t="str">
            <v>5.1.10</v>
          </cell>
          <cell r="D429" t="str">
            <v>25.02.08</v>
          </cell>
          <cell r="E429" t="str">
            <v>Escavação fund., bueiro ou dreno c/expl. até 2 m</v>
          </cell>
          <cell r="F429" t="str">
            <v>m³</v>
          </cell>
        </row>
        <row r="430">
          <cell r="B430" t="str">
            <v>5.1.11</v>
          </cell>
          <cell r="D430" t="str">
            <v>25.02.09</v>
          </cell>
          <cell r="E430" t="str">
            <v>Acresc.escav. ensec.explos.c/ 1,5m prof. além 2m</v>
          </cell>
          <cell r="F430" t="str">
            <v>m³</v>
          </cell>
        </row>
        <row r="431">
          <cell r="B431" t="str">
            <v>5.1.12</v>
          </cell>
          <cell r="D431" t="str">
            <v>25.02.10</v>
          </cell>
          <cell r="E431" t="str">
            <v>Escavação fund. dentro ensec. sem expl. até 3m</v>
          </cell>
          <cell r="F431" t="str">
            <v>m³</v>
          </cell>
        </row>
        <row r="432">
          <cell r="B432" t="str">
            <v>5.1.13</v>
          </cell>
          <cell r="D432" t="str">
            <v>25.02.11</v>
          </cell>
          <cell r="E432" t="str">
            <v>Acresc. p/escav. ensec. p/cada 1m prof. além 3m</v>
          </cell>
          <cell r="F432" t="str">
            <v>m³</v>
          </cell>
        </row>
        <row r="433">
          <cell r="B433" t="str">
            <v>5.1.14</v>
          </cell>
          <cell r="D433" t="str">
            <v>25.02.12</v>
          </cell>
          <cell r="E433" t="str">
            <v>Escavação fund. dentro ensec. com expl. até 3 m</v>
          </cell>
          <cell r="F433" t="str">
            <v>m³</v>
          </cell>
        </row>
        <row r="434">
          <cell r="B434" t="str">
            <v>5.1.15</v>
          </cell>
          <cell r="D434" t="str">
            <v>25.02.13</v>
          </cell>
          <cell r="E434" t="str">
            <v>Acresc. p/escav. ensec.c/explos.c/ 1,5m além 3m</v>
          </cell>
          <cell r="F434" t="str">
            <v>m³</v>
          </cell>
        </row>
        <row r="435">
          <cell r="B435" t="str">
            <v>5.1.16</v>
          </cell>
          <cell r="D435" t="str">
            <v>25.03.01</v>
          </cell>
          <cell r="E435" t="str">
            <v xml:space="preserve">Parede ensecadeira com prancha - esp. 2" </v>
          </cell>
          <cell r="F435" t="str">
            <v>m²</v>
          </cell>
        </row>
        <row r="436">
          <cell r="B436" t="str">
            <v>5.1.17</v>
          </cell>
          <cell r="D436" t="str">
            <v>25.03.02</v>
          </cell>
          <cell r="E436" t="str">
            <v xml:space="preserve">Parede ensecadeira com prancha - esp. 3" </v>
          </cell>
          <cell r="F436" t="str">
            <v>m²</v>
          </cell>
        </row>
        <row r="437">
          <cell r="B437" t="str">
            <v>5.1.18</v>
          </cell>
          <cell r="D437" t="str">
            <v>25.03.04</v>
          </cell>
          <cell r="E437" t="str">
            <v>Argila ench. ensecadeira, incl. apiloamento</v>
          </cell>
          <cell r="F437" t="str">
            <v>m³</v>
          </cell>
        </row>
        <row r="438">
          <cell r="B438" t="str">
            <v>5.1.19</v>
          </cell>
          <cell r="D438" t="str">
            <v>25.03.05</v>
          </cell>
          <cell r="E438" t="str">
            <v>Esgotamento continuo água</v>
          </cell>
          <cell r="F438" t="str">
            <v>m³</v>
          </cell>
        </row>
        <row r="439">
          <cell r="B439" t="str">
            <v>5.1.20</v>
          </cell>
          <cell r="D439" t="str">
            <v>25.03.06</v>
          </cell>
          <cell r="E439" t="str">
            <v>Escoramento de valas/cavas p/ fund. contínuo</v>
          </cell>
          <cell r="F439" t="str">
            <v>m²</v>
          </cell>
        </row>
        <row r="440">
          <cell r="B440" t="str">
            <v>5.1.21</v>
          </cell>
          <cell r="D440" t="str">
            <v>25.03.08</v>
          </cell>
          <cell r="E440" t="str">
            <v>Escoramento para formas</v>
          </cell>
          <cell r="F440" t="str">
            <v>m²</v>
          </cell>
        </row>
        <row r="441">
          <cell r="B441" t="str">
            <v>5.1.22</v>
          </cell>
          <cell r="D441" t="str">
            <v>25.04.01</v>
          </cell>
          <cell r="E441" t="str">
            <v>Estaca concreto pre-moldado20cm 20/25 T</v>
          </cell>
          <cell r="F441" t="str">
            <v>m</v>
          </cell>
        </row>
        <row r="442">
          <cell r="B442" t="str">
            <v>5.1.23</v>
          </cell>
          <cell r="D442" t="str">
            <v>25.04.02</v>
          </cell>
          <cell r="E442" t="str">
            <v xml:space="preserve">Estaca concreto pre-moldado25cm - 30/35 T </v>
          </cell>
          <cell r="F442" t="str">
            <v>m</v>
          </cell>
        </row>
        <row r="443">
          <cell r="B443" t="str">
            <v>5.1.24</v>
          </cell>
          <cell r="D443" t="str">
            <v>25.04.03</v>
          </cell>
          <cell r="E443" t="str">
            <v>Estaca concreto pre-moldado30cm - 40/45 T</v>
          </cell>
          <cell r="F443" t="str">
            <v>m</v>
          </cell>
        </row>
        <row r="444">
          <cell r="B444" t="str">
            <v>5.1.25</v>
          </cell>
          <cell r="D444" t="str">
            <v>25.04.04</v>
          </cell>
          <cell r="E444" t="str">
            <v>Estaca concreto pre-moldado35cm 50/60 T</v>
          </cell>
          <cell r="F444" t="str">
            <v>m</v>
          </cell>
        </row>
        <row r="445">
          <cell r="B445" t="str">
            <v>5.1.26</v>
          </cell>
          <cell r="D445" t="str">
            <v>25.04.05</v>
          </cell>
          <cell r="E445" t="str">
            <v>Estaca concreto pre-moldado40cm - 70/80 T</v>
          </cell>
          <cell r="F445" t="str">
            <v>m</v>
          </cell>
        </row>
        <row r="446">
          <cell r="B446" t="str">
            <v>5.1.27</v>
          </cell>
          <cell r="D446" t="str">
            <v>25.04.06</v>
          </cell>
          <cell r="E446" t="str">
            <v>Estaca metálica, fornec.e cravação</v>
          </cell>
          <cell r="F446" t="str">
            <v>kg</v>
          </cell>
        </row>
        <row r="447">
          <cell r="B447" t="str">
            <v>5.1.28</v>
          </cell>
          <cell r="D447" t="str">
            <v>25.04.07</v>
          </cell>
          <cell r="E447" t="str">
            <v>Estaca de madeira D=20cm - 8ton</v>
          </cell>
          <cell r="F447" t="str">
            <v>m</v>
          </cell>
        </row>
        <row r="448">
          <cell r="B448" t="str">
            <v>5.1.29</v>
          </cell>
          <cell r="D448" t="str">
            <v>25.04.08</v>
          </cell>
          <cell r="E448" t="str">
            <v>Estaca de madeira D=25cm - 15ton</v>
          </cell>
          <cell r="F448" t="str">
            <v>m</v>
          </cell>
        </row>
        <row r="449">
          <cell r="B449" t="str">
            <v>5.1.30</v>
          </cell>
          <cell r="D449" t="str">
            <v>25.04.09</v>
          </cell>
          <cell r="E449" t="str">
            <v>Estaca raiz em solo D= 15cm</v>
          </cell>
          <cell r="F449" t="str">
            <v>m</v>
          </cell>
        </row>
        <row r="450">
          <cell r="B450" t="str">
            <v>5.1.31</v>
          </cell>
          <cell r="D450" t="str">
            <v>25.04.10</v>
          </cell>
          <cell r="E450" t="str">
            <v>Estaca raiz em solo D= 16cm</v>
          </cell>
          <cell r="F450" t="str">
            <v>m</v>
          </cell>
        </row>
        <row r="451">
          <cell r="B451" t="str">
            <v>5.1.32</v>
          </cell>
          <cell r="D451" t="str">
            <v>25.04.11</v>
          </cell>
          <cell r="E451" t="str">
            <v>Estaca raiz em solo D= 20cm</v>
          </cell>
          <cell r="F451" t="str">
            <v>m</v>
          </cell>
        </row>
        <row r="452">
          <cell r="B452" t="str">
            <v>5.1.33</v>
          </cell>
          <cell r="D452" t="str">
            <v>25.04.12</v>
          </cell>
          <cell r="E452" t="str">
            <v>Estaca raiz em solo D= 25cm</v>
          </cell>
          <cell r="F452" t="str">
            <v>m</v>
          </cell>
        </row>
        <row r="453">
          <cell r="B453" t="str">
            <v>5.1.34</v>
          </cell>
          <cell r="D453" t="str">
            <v>25.04.13</v>
          </cell>
          <cell r="E453" t="str">
            <v>Estaca raiz em solo D= 31cm</v>
          </cell>
          <cell r="F453" t="str">
            <v>m</v>
          </cell>
        </row>
        <row r="454">
          <cell r="B454" t="str">
            <v>5.1.35</v>
          </cell>
          <cell r="D454" t="str">
            <v>25.04.14</v>
          </cell>
          <cell r="E454" t="str">
            <v>Estaca raiz em solo D= 40cm</v>
          </cell>
          <cell r="F454" t="str">
            <v>m</v>
          </cell>
        </row>
        <row r="455">
          <cell r="B455" t="str">
            <v>5.1.36</v>
          </cell>
          <cell r="D455" t="str">
            <v>25.04.15</v>
          </cell>
          <cell r="E455" t="str">
            <v>Estaca raiz em rocha alterada D= 15cm</v>
          </cell>
          <cell r="F455" t="str">
            <v>m</v>
          </cell>
        </row>
        <row r="456">
          <cell r="B456" t="str">
            <v>5.1.37</v>
          </cell>
          <cell r="D456" t="str">
            <v>25.04.16</v>
          </cell>
          <cell r="E456" t="str">
            <v>Estaca raiz em rocha alterada D= 16cm</v>
          </cell>
          <cell r="F456" t="str">
            <v>m</v>
          </cell>
        </row>
        <row r="457">
          <cell r="B457" t="str">
            <v>5.1.38</v>
          </cell>
          <cell r="D457" t="str">
            <v>25.04.17</v>
          </cell>
          <cell r="E457" t="str">
            <v>Estaca raiz em rocha alterada D= 20cm</v>
          </cell>
          <cell r="F457" t="str">
            <v>m</v>
          </cell>
        </row>
        <row r="458">
          <cell r="B458" t="str">
            <v>5.1.39</v>
          </cell>
          <cell r="D458" t="str">
            <v>25.04.18</v>
          </cell>
          <cell r="E458" t="str">
            <v>Estaca raiz em rocha alterada D= 25cm</v>
          </cell>
          <cell r="F458" t="str">
            <v>m</v>
          </cell>
        </row>
        <row r="459">
          <cell r="B459" t="str">
            <v>5.1.40</v>
          </cell>
          <cell r="D459" t="str">
            <v>25.04.19</v>
          </cell>
          <cell r="E459" t="str">
            <v>Estaca raiz em rocha alterada D= 31cm</v>
          </cell>
          <cell r="F459" t="str">
            <v>m</v>
          </cell>
        </row>
        <row r="460">
          <cell r="B460" t="str">
            <v>5.1.41</v>
          </cell>
          <cell r="D460" t="str">
            <v>25.04.20</v>
          </cell>
          <cell r="E460" t="str">
            <v>Estaca raiz em rocha alterada D= 40cm</v>
          </cell>
          <cell r="F460" t="str">
            <v>m</v>
          </cell>
        </row>
        <row r="461">
          <cell r="B461" t="str">
            <v>5.1.42</v>
          </cell>
          <cell r="D461" t="str">
            <v>25.04.21</v>
          </cell>
          <cell r="E461" t="str">
            <v>Estaca raiz - Taxa de instalação equipamento</v>
          </cell>
          <cell r="F461" t="str">
            <v>un</v>
          </cell>
        </row>
        <row r="462">
          <cell r="B462" t="str">
            <v>5.1.43</v>
          </cell>
          <cell r="D462" t="str">
            <v>25.05.01</v>
          </cell>
          <cell r="E462" t="str">
            <v>Andaime de madeira</v>
          </cell>
          <cell r="F462" t="str">
            <v>m³</v>
          </cell>
        </row>
        <row r="463">
          <cell r="B463" t="str">
            <v>5.1.44</v>
          </cell>
          <cell r="D463" t="str">
            <v>25.05.02</v>
          </cell>
          <cell r="E463" t="str">
            <v>Andaime tubular</v>
          </cell>
          <cell r="F463" t="str">
            <v>m³</v>
          </cell>
        </row>
        <row r="464">
          <cell r="B464" t="str">
            <v>5.1.45</v>
          </cell>
          <cell r="D464" t="str">
            <v>25.06.01</v>
          </cell>
          <cell r="E464" t="str">
            <v>Forma plana para conc. armado comum</v>
          </cell>
          <cell r="F464" t="str">
            <v>m²</v>
          </cell>
        </row>
        <row r="465">
          <cell r="B465" t="str">
            <v>5.1.46</v>
          </cell>
          <cell r="D465" t="str">
            <v>25.06.02</v>
          </cell>
          <cell r="E465" t="str">
            <v>Formas para concreto protendido ou aparente</v>
          </cell>
          <cell r="F465" t="str">
            <v>m²</v>
          </cell>
        </row>
        <row r="466">
          <cell r="B466" t="str">
            <v>5.1.47</v>
          </cell>
          <cell r="D466" t="str">
            <v>25.07.01</v>
          </cell>
          <cell r="E466" t="str">
            <v>Aço CA-25</v>
          </cell>
          <cell r="F466" t="str">
            <v>kg</v>
          </cell>
        </row>
        <row r="467">
          <cell r="B467" t="str">
            <v>5.1.48</v>
          </cell>
          <cell r="D467" t="str">
            <v>25.07.02</v>
          </cell>
          <cell r="E467" t="str">
            <v>Aço CA-50</v>
          </cell>
          <cell r="F467" t="str">
            <v>kg</v>
          </cell>
        </row>
        <row r="468">
          <cell r="B468" t="str">
            <v>5.1.49</v>
          </cell>
          <cell r="D468" t="str">
            <v>25.07.03</v>
          </cell>
          <cell r="E468" t="str">
            <v>Aço CA-60</v>
          </cell>
          <cell r="F468" t="str">
            <v>kg</v>
          </cell>
        </row>
        <row r="469">
          <cell r="B469" t="str">
            <v>5.1.50</v>
          </cell>
          <cell r="D469" t="str">
            <v>25.07.04</v>
          </cell>
          <cell r="E469" t="str">
            <v>Aço para concreto protendido</v>
          </cell>
          <cell r="F469" t="str">
            <v>kg</v>
          </cell>
        </row>
        <row r="470">
          <cell r="B470" t="str">
            <v>5.1.51</v>
          </cell>
          <cell r="D470" t="str">
            <v>25.07.05</v>
          </cell>
          <cell r="E470" t="str">
            <v>Tela metálica</v>
          </cell>
          <cell r="F470" t="str">
            <v>kg</v>
          </cell>
        </row>
        <row r="471">
          <cell r="B471" t="str">
            <v>5.1.52</v>
          </cell>
          <cell r="D471" t="str">
            <v>25.07.06</v>
          </cell>
          <cell r="E471" t="str">
            <v xml:space="preserve">Aço para concreto protendido tipo Dywidag </v>
          </cell>
          <cell r="F471" t="str">
            <v>kg</v>
          </cell>
        </row>
        <row r="472">
          <cell r="B472" t="str">
            <v>5.1.53</v>
          </cell>
          <cell r="D472" t="str">
            <v>25.08.02</v>
          </cell>
          <cell r="E472" t="str">
            <v>Apar. anc. p/ cabos de protensão ativo de 12 f -8 mm</v>
          </cell>
          <cell r="F472" t="str">
            <v>un</v>
          </cell>
        </row>
        <row r="473">
          <cell r="B473" t="str">
            <v>5.1.54</v>
          </cell>
          <cell r="D473" t="str">
            <v>25.08.03</v>
          </cell>
          <cell r="E473" t="str">
            <v>Apar. anc. p/ cabos de protensão ativo de 4 f -1/2"</v>
          </cell>
          <cell r="F473" t="str">
            <v>un</v>
          </cell>
        </row>
        <row r="474">
          <cell r="B474" t="str">
            <v>5.1.55</v>
          </cell>
          <cell r="D474" t="str">
            <v>25.08.04</v>
          </cell>
          <cell r="E474" t="str">
            <v>Apar. anc. p/ cabos de protensão ativo de 6 f -1/2"</v>
          </cell>
          <cell r="F474" t="str">
            <v>un</v>
          </cell>
        </row>
        <row r="475">
          <cell r="B475" t="str">
            <v>5.1.56</v>
          </cell>
          <cell r="D475" t="str">
            <v>25.08.05</v>
          </cell>
          <cell r="E475" t="str">
            <v>Apar. anc. p/ cabos de protensão ativo de 12 f -1/2"</v>
          </cell>
          <cell r="F475" t="str">
            <v>un</v>
          </cell>
        </row>
        <row r="476">
          <cell r="B476" t="str">
            <v>5.1.57</v>
          </cell>
          <cell r="D476" t="str">
            <v>25.08.06</v>
          </cell>
          <cell r="E476" t="str">
            <v>Apar. anc. p/ cabos de protensão ativo de 19 f -1/2"</v>
          </cell>
          <cell r="F476" t="str">
            <v>un</v>
          </cell>
        </row>
        <row r="477">
          <cell r="B477" t="str">
            <v>5.1.58</v>
          </cell>
          <cell r="D477" t="str">
            <v>25.08.07</v>
          </cell>
          <cell r="E477" t="str">
            <v>Apar. anc. p/ cabos de protensão ativo de 22 f -1/2"</v>
          </cell>
          <cell r="F477" t="str">
            <v>un</v>
          </cell>
        </row>
        <row r="478">
          <cell r="B478" t="str">
            <v>5.1.59</v>
          </cell>
          <cell r="D478" t="str">
            <v>25.08.09</v>
          </cell>
          <cell r="E478" t="str">
            <v>Apar. anc. p/ cabos de protensão pas. de 4 f -1/2"</v>
          </cell>
          <cell r="F478" t="str">
            <v>un</v>
          </cell>
        </row>
        <row r="479">
          <cell r="B479" t="str">
            <v>5.1.60</v>
          </cell>
          <cell r="D479" t="str">
            <v>25.08.10</v>
          </cell>
          <cell r="E479" t="str">
            <v>Apar. anc. p/ cabos de protensão pas. de 6 f -1/2"</v>
          </cell>
          <cell r="F479" t="str">
            <v>un</v>
          </cell>
        </row>
        <row r="480">
          <cell r="B480" t="str">
            <v>5.1.61</v>
          </cell>
          <cell r="D480" t="str">
            <v>25.08.12</v>
          </cell>
          <cell r="E480" t="str">
            <v>Apar. anc. p/ cabos de protensão pas. de 19 f -1/2"</v>
          </cell>
          <cell r="F480" t="str">
            <v>un</v>
          </cell>
        </row>
        <row r="481">
          <cell r="B481" t="str">
            <v>5.1.62</v>
          </cell>
          <cell r="D481" t="str">
            <v>25.08.15.01</v>
          </cell>
          <cell r="E481" t="str">
            <v>Tiran. 40 TF 5F D= 1/2"</v>
          </cell>
          <cell r="F481" t="str">
            <v>m</v>
          </cell>
        </row>
        <row r="482">
          <cell r="B482" t="str">
            <v>5.1.63</v>
          </cell>
          <cell r="D482" t="str">
            <v>25.08.15.02</v>
          </cell>
          <cell r="E482" t="str">
            <v>Tiran. 60 TF 8F D= 1/2"</v>
          </cell>
          <cell r="F482" t="str">
            <v>m</v>
          </cell>
        </row>
        <row r="483">
          <cell r="B483" t="str">
            <v>5.1.64</v>
          </cell>
          <cell r="D483" t="str">
            <v>25.08.15.03</v>
          </cell>
          <cell r="E483" t="str">
            <v>Tiran. 80 TF 10F D=1/2"</v>
          </cell>
          <cell r="F483" t="str">
            <v>m</v>
          </cell>
        </row>
        <row r="484">
          <cell r="B484" t="str">
            <v>5.1.65</v>
          </cell>
          <cell r="D484" t="str">
            <v>25.08.15.04</v>
          </cell>
          <cell r="E484" t="str">
            <v>Tiran. 100TF 12F D=1/2"</v>
          </cell>
          <cell r="F484" t="str">
            <v>m</v>
          </cell>
        </row>
        <row r="485">
          <cell r="B485" t="str">
            <v>5.1.66</v>
          </cell>
          <cell r="D485" t="str">
            <v>25.08.16.02</v>
          </cell>
          <cell r="E485" t="str">
            <v>Termo fixo para tirante 40tf 8 D= 1/2"</v>
          </cell>
          <cell r="F485" t="str">
            <v>un</v>
          </cell>
        </row>
        <row r="486">
          <cell r="B486" t="str">
            <v>5.1.67</v>
          </cell>
          <cell r="D486" t="str">
            <v>25.08.16.02</v>
          </cell>
          <cell r="E486" t="str">
            <v>Termo fixo para tirante 60tf 8 D= 1/2"</v>
          </cell>
          <cell r="F486" t="str">
            <v>un</v>
          </cell>
        </row>
        <row r="487">
          <cell r="B487" t="str">
            <v>5.1.68</v>
          </cell>
          <cell r="D487" t="str">
            <v>25.08.16.03</v>
          </cell>
          <cell r="E487" t="str">
            <v>Termo fixo para tirante 80tf 10 D= 1/2"</v>
          </cell>
          <cell r="F487" t="str">
            <v>un</v>
          </cell>
        </row>
        <row r="488">
          <cell r="B488" t="str">
            <v>5.1.69</v>
          </cell>
          <cell r="D488" t="str">
            <v>25.09.01</v>
          </cell>
          <cell r="E488" t="str">
            <v>Concreto Fck 10 MPa</v>
          </cell>
          <cell r="F488" t="str">
            <v>m³</v>
          </cell>
        </row>
        <row r="489">
          <cell r="B489" t="str">
            <v>5.1.70</v>
          </cell>
          <cell r="D489" t="str">
            <v>25.09.02</v>
          </cell>
          <cell r="E489" t="str">
            <v>Concreto Fck 15 MPa</v>
          </cell>
          <cell r="F489" t="str">
            <v>m³</v>
          </cell>
        </row>
        <row r="490">
          <cell r="B490" t="str">
            <v>5.1.71</v>
          </cell>
          <cell r="D490" t="str">
            <v>25.09.03</v>
          </cell>
          <cell r="E490" t="str">
            <v>Concreto Fck 18 MPa</v>
          </cell>
          <cell r="F490" t="str">
            <v>m³</v>
          </cell>
        </row>
        <row r="491">
          <cell r="B491" t="str">
            <v>5.1.72</v>
          </cell>
          <cell r="D491" t="str">
            <v>25.09.04</v>
          </cell>
          <cell r="E491" t="str">
            <v>Concreto Fck 20 Mpa</v>
          </cell>
          <cell r="F491" t="str">
            <v>m³</v>
          </cell>
        </row>
        <row r="492">
          <cell r="B492" t="str">
            <v>5.1.73</v>
          </cell>
          <cell r="D492" t="str">
            <v>25.09.05</v>
          </cell>
          <cell r="E492" t="str">
            <v>Concreto Fck 25 MPa</v>
          </cell>
          <cell r="F492" t="str">
            <v>m³</v>
          </cell>
        </row>
        <row r="493">
          <cell r="B493" t="str">
            <v>5.1.74</v>
          </cell>
          <cell r="D493" t="str">
            <v>25.09.06</v>
          </cell>
          <cell r="E493" t="str">
            <v>Concreto Fck 30 MPa</v>
          </cell>
          <cell r="F493" t="str">
            <v>m³</v>
          </cell>
        </row>
        <row r="494">
          <cell r="B494" t="str">
            <v>5.1.75</v>
          </cell>
          <cell r="D494" t="str">
            <v>25.09.07</v>
          </cell>
          <cell r="E494" t="str">
            <v>Concreto Fck 35 Mpa</v>
          </cell>
          <cell r="F494" t="str">
            <v>m³</v>
          </cell>
        </row>
        <row r="495">
          <cell r="B495" t="str">
            <v>5.1.76</v>
          </cell>
          <cell r="D495" t="str">
            <v>25.09.08</v>
          </cell>
          <cell r="E495" t="str">
            <v>Concreto Ciclópico</v>
          </cell>
          <cell r="F495" t="str">
            <v>m³</v>
          </cell>
        </row>
        <row r="496">
          <cell r="B496" t="str">
            <v>5.1.77</v>
          </cell>
          <cell r="D496" t="str">
            <v>25.09.10</v>
          </cell>
          <cell r="E496" t="str">
            <v>Concreto Projetado</v>
          </cell>
          <cell r="F496" t="str">
            <v>m³</v>
          </cell>
        </row>
        <row r="497">
          <cell r="B497" t="str">
            <v>5.1.78</v>
          </cell>
          <cell r="D497" t="str">
            <v>25.09.11</v>
          </cell>
          <cell r="E497" t="str">
            <v>Bombeamento concreto qualquer resistência</v>
          </cell>
          <cell r="F497" t="str">
            <v>m³</v>
          </cell>
        </row>
        <row r="498">
          <cell r="B498" t="str">
            <v>5.1.79</v>
          </cell>
          <cell r="D498" t="str">
            <v>25.09.12</v>
          </cell>
          <cell r="E498" t="str">
            <v>Injeção de calda de cimento</v>
          </cell>
          <cell r="F498" t="str">
            <v>kg</v>
          </cell>
        </row>
        <row r="499">
          <cell r="B499" t="str">
            <v>5.1.80</v>
          </cell>
          <cell r="D499" t="str">
            <v>25.09.13</v>
          </cell>
          <cell r="E499" t="str">
            <v>Concreto Fck 12 Mpa</v>
          </cell>
          <cell r="F499" t="str">
            <v>m³</v>
          </cell>
        </row>
        <row r="500">
          <cell r="B500" t="str">
            <v>5.1.81</v>
          </cell>
          <cell r="D500" t="str">
            <v>25.09.14</v>
          </cell>
          <cell r="E500" t="str">
            <v>Concreto Fck 16 MPa</v>
          </cell>
          <cell r="F500" t="str">
            <v>m³</v>
          </cell>
        </row>
        <row r="501">
          <cell r="B501" t="str">
            <v>5.1.82</v>
          </cell>
          <cell r="D501" t="str">
            <v>25.09.15</v>
          </cell>
          <cell r="E501" t="str">
            <v>Concreto Fck 40 Mpa</v>
          </cell>
          <cell r="F501" t="str">
            <v>m³</v>
          </cell>
        </row>
        <row r="502">
          <cell r="B502" t="str">
            <v>5.1.83</v>
          </cell>
          <cell r="D502" t="str">
            <v>25.10.01</v>
          </cell>
          <cell r="E502" t="str">
            <v>Perf. p/ dreno e tir.solo D=57,10mm (AX)</v>
          </cell>
          <cell r="F502" t="str">
            <v>m</v>
          </cell>
        </row>
        <row r="503">
          <cell r="B503" t="str">
            <v>5.1.84</v>
          </cell>
          <cell r="D503" t="str">
            <v>25.10.02</v>
          </cell>
          <cell r="E503" t="str">
            <v>Perf. p/ dreno e tir.solo D=73,00mm (BX)</v>
          </cell>
          <cell r="F503" t="str">
            <v>m</v>
          </cell>
        </row>
        <row r="504">
          <cell r="B504" t="str">
            <v>5.1.85</v>
          </cell>
          <cell r="D504" t="str">
            <v>25.10.03</v>
          </cell>
          <cell r="E504" t="str">
            <v>Perf. p/ dreno e tir.solo D=88,9mm (NX)</v>
          </cell>
          <cell r="F504" t="str">
            <v>m</v>
          </cell>
        </row>
        <row r="505">
          <cell r="B505" t="str">
            <v>5.1.86</v>
          </cell>
          <cell r="D505" t="str">
            <v>25.10.04</v>
          </cell>
          <cell r="E505" t="str">
            <v>Perf. p/ dreno e tir.solo D=114,30mm (HX)</v>
          </cell>
          <cell r="F505" t="str">
            <v>m</v>
          </cell>
        </row>
        <row r="506">
          <cell r="B506" t="str">
            <v>5.1.87</v>
          </cell>
          <cell r="D506" t="str">
            <v>25.10.05</v>
          </cell>
          <cell r="E506" t="str">
            <v>Perf. p/ dreno e tir.rochaalt. D=57,10mm (AX)</v>
          </cell>
          <cell r="F506" t="str">
            <v>m</v>
          </cell>
        </row>
        <row r="507">
          <cell r="B507" t="str">
            <v>5.1.88</v>
          </cell>
          <cell r="D507" t="str">
            <v>25.10.06</v>
          </cell>
          <cell r="E507" t="str">
            <v>Perf. p/ dreno e tir.rochaalt. D=73,00mm (BX)</v>
          </cell>
          <cell r="F507" t="str">
            <v>m</v>
          </cell>
        </row>
        <row r="508">
          <cell r="B508" t="str">
            <v>5.1.89</v>
          </cell>
          <cell r="D508" t="str">
            <v>25.10.07</v>
          </cell>
          <cell r="E508" t="str">
            <v>Perf. p/ dreno e tir.rochaalt. D=88,90mm (NX)</v>
          </cell>
          <cell r="F508" t="str">
            <v>m</v>
          </cell>
        </row>
        <row r="509">
          <cell r="B509" t="str">
            <v>5.1.90</v>
          </cell>
          <cell r="D509" t="str">
            <v>25.10.08</v>
          </cell>
          <cell r="E509" t="str">
            <v>Perf. p/ dreno e tir.rochaalt. D=114,30mm (HX)</v>
          </cell>
          <cell r="F509" t="str">
            <v>m</v>
          </cell>
        </row>
        <row r="510">
          <cell r="B510" t="str">
            <v>5.1.91</v>
          </cell>
          <cell r="D510" t="str">
            <v>25.10.09</v>
          </cell>
          <cell r="E510" t="str">
            <v>Perf. p/ dreno e tir.rocha sã D=57,10mm (AX)</v>
          </cell>
          <cell r="F510" t="str">
            <v>m</v>
          </cell>
        </row>
        <row r="511">
          <cell r="B511" t="str">
            <v>5.1.92</v>
          </cell>
          <cell r="D511" t="str">
            <v>25.10.10</v>
          </cell>
          <cell r="E511" t="str">
            <v>Perf. p/ dreno e tir.rocha sã D=73,00mm (BX)</v>
          </cell>
          <cell r="F511" t="str">
            <v>m</v>
          </cell>
        </row>
        <row r="512">
          <cell r="B512" t="str">
            <v>5.1.93</v>
          </cell>
          <cell r="D512" t="str">
            <v>25.10.11</v>
          </cell>
          <cell r="E512" t="str">
            <v>Perf. p/ dreno e tir.rocha sã D=88,90mm (NX)</v>
          </cell>
          <cell r="F512" t="str">
            <v>m</v>
          </cell>
        </row>
        <row r="513">
          <cell r="B513" t="str">
            <v>5.1.94</v>
          </cell>
          <cell r="D513" t="str">
            <v>25.10.12</v>
          </cell>
          <cell r="E513" t="str">
            <v>Perf. p/ dreno e tir.rocha sã D=114,30mm (HX)</v>
          </cell>
          <cell r="F513" t="str">
            <v>m</v>
          </cell>
        </row>
        <row r="514">
          <cell r="B514" t="str">
            <v>5.1.95</v>
          </cell>
          <cell r="D514" t="str">
            <v>25.11.01</v>
          </cell>
          <cell r="E514" t="str">
            <v>Enrocamento pedra arrumada</v>
          </cell>
          <cell r="F514" t="str">
            <v>m³</v>
          </cell>
        </row>
        <row r="515">
          <cell r="B515" t="str">
            <v>5.1.96</v>
          </cell>
          <cell r="D515" t="str">
            <v>25.11.02</v>
          </cell>
          <cell r="E515" t="str">
            <v>Enrocamento pedra arrumada e rejuntada</v>
          </cell>
          <cell r="F515" t="str">
            <v>m³</v>
          </cell>
        </row>
        <row r="516">
          <cell r="B516" t="str">
            <v>5.1.97</v>
          </cell>
          <cell r="D516" t="str">
            <v>25.11.03</v>
          </cell>
          <cell r="E516" t="str">
            <v>Enrrocamento pedra jogada</v>
          </cell>
          <cell r="F516" t="str">
            <v>m³</v>
          </cell>
        </row>
        <row r="517">
          <cell r="B517" t="str">
            <v>5.1.98</v>
          </cell>
          <cell r="D517" t="str">
            <v>25.11.04</v>
          </cell>
          <cell r="E517" t="str">
            <v>Gabião tipo caixa 50 cm - tela galv.</v>
          </cell>
          <cell r="F517" t="str">
            <v>m³</v>
          </cell>
        </row>
        <row r="518">
          <cell r="B518" t="str">
            <v>5.1.99</v>
          </cell>
          <cell r="D518" t="str">
            <v>25.11.05.01</v>
          </cell>
          <cell r="E518" t="str">
            <v>Gabião tipo colchão espessura 17cm - tela galv.</v>
          </cell>
          <cell r="F518" t="str">
            <v>m²</v>
          </cell>
        </row>
        <row r="519">
          <cell r="B519" t="str">
            <v>5.1.100</v>
          </cell>
          <cell r="D519" t="str">
            <v>25.11.06.01</v>
          </cell>
          <cell r="E519" t="str">
            <v>Gabião tipo colchão e= 23cm - tela galv.</v>
          </cell>
          <cell r="F519" t="str">
            <v>m²</v>
          </cell>
        </row>
        <row r="520">
          <cell r="B520" t="str">
            <v>5.1.101</v>
          </cell>
          <cell r="D520" t="str">
            <v>25.11.07.01</v>
          </cell>
          <cell r="E520" t="str">
            <v>Gabião tipo colchão espessura 30cm - tela galv.</v>
          </cell>
          <cell r="F520" t="str">
            <v>m²</v>
          </cell>
        </row>
        <row r="521">
          <cell r="B521" t="str">
            <v>5.1.102</v>
          </cell>
          <cell r="D521" t="str">
            <v>25.11.08.01</v>
          </cell>
          <cell r="E521" t="str">
            <v xml:space="preserve">Gabião tipo colchão espessura 17cm - tela pvc </v>
          </cell>
          <cell r="F521" t="str">
            <v>m²</v>
          </cell>
        </row>
        <row r="522">
          <cell r="B522" t="str">
            <v>5.1.103</v>
          </cell>
          <cell r="D522" t="str">
            <v>25.11.09.01</v>
          </cell>
          <cell r="E522" t="str">
            <v>Gabião tipo colchão espessura 23cm - tela pvc</v>
          </cell>
          <cell r="F522" t="str">
            <v>m²</v>
          </cell>
        </row>
        <row r="523">
          <cell r="B523" t="str">
            <v>5.1.104</v>
          </cell>
          <cell r="D523" t="str">
            <v>25.11.10.01</v>
          </cell>
          <cell r="E523" t="str">
            <v>Gabião tipo colchão espessura 30cm - tela pvc</v>
          </cell>
          <cell r="F523" t="str">
            <v>m²</v>
          </cell>
        </row>
        <row r="524">
          <cell r="B524" t="str">
            <v>5.1.105</v>
          </cell>
          <cell r="D524" t="str">
            <v>25.11.11</v>
          </cell>
          <cell r="E524" t="str">
            <v>Gabião tipo saco - tela galv.</v>
          </cell>
          <cell r="F524" t="str">
            <v>m³</v>
          </cell>
        </row>
        <row r="525">
          <cell r="B525" t="str">
            <v>5.1.106</v>
          </cell>
          <cell r="D525" t="str">
            <v>25.11.12</v>
          </cell>
          <cell r="E525" t="str">
            <v>Camada filtrante pedra britada</v>
          </cell>
          <cell r="F525" t="str">
            <v>m³</v>
          </cell>
        </row>
        <row r="526">
          <cell r="B526" t="str">
            <v>5.1.107</v>
          </cell>
          <cell r="D526" t="str">
            <v>25.12.02</v>
          </cell>
          <cell r="E526" t="str">
            <v xml:space="preserve">Calçamento concreto Fck 15 MPa </v>
          </cell>
          <cell r="F526" t="str">
            <v>m³</v>
          </cell>
        </row>
        <row r="527">
          <cell r="B527" t="str">
            <v>5.1.108</v>
          </cell>
          <cell r="D527" t="str">
            <v>25.12.03</v>
          </cell>
          <cell r="E527" t="str">
            <v xml:space="preserve">Calçamento concreto Fck 10 MPa </v>
          </cell>
          <cell r="F527" t="str">
            <v>m³</v>
          </cell>
        </row>
        <row r="528">
          <cell r="B528" t="str">
            <v>5.1.109</v>
          </cell>
          <cell r="D528" t="str">
            <v>25.13.02</v>
          </cell>
          <cell r="E528" t="str">
            <v xml:space="preserve">Alvenaria de pedra seca </v>
          </cell>
          <cell r="F528" t="str">
            <v>m³</v>
          </cell>
        </row>
        <row r="529">
          <cell r="B529" t="str">
            <v>5.1.110</v>
          </cell>
          <cell r="D529" t="str">
            <v>25.13.04</v>
          </cell>
          <cell r="E529" t="str">
            <v>Alvenaria de pedra argamassada</v>
          </cell>
          <cell r="F529" t="str">
            <v>m³</v>
          </cell>
        </row>
        <row r="530">
          <cell r="B530" t="str">
            <v>5.1.111</v>
          </cell>
          <cell r="D530" t="str">
            <v>25.13.05</v>
          </cell>
          <cell r="E530" t="str">
            <v>Alvenaria de bloco de concreto</v>
          </cell>
          <cell r="F530" t="str">
            <v>m³</v>
          </cell>
        </row>
        <row r="531">
          <cell r="B531" t="str">
            <v>5.1.112</v>
          </cell>
          <cell r="D531" t="str">
            <v>25.13.07</v>
          </cell>
          <cell r="E531" t="str">
            <v>Argamassa de cimento e areia traço 1:3 esp 2cm</v>
          </cell>
          <cell r="F531" t="str">
            <v>m²</v>
          </cell>
        </row>
        <row r="532">
          <cell r="B532" t="str">
            <v>5.1.113</v>
          </cell>
          <cell r="D532" t="str">
            <v>25.14.01</v>
          </cell>
          <cell r="E532" t="str">
            <v>Manta geotêxtil não tecida</v>
          </cell>
          <cell r="F532" t="str">
            <v>kg</v>
          </cell>
        </row>
        <row r="533">
          <cell r="B533" t="str">
            <v>5.1.114</v>
          </cell>
          <cell r="D533" t="str">
            <v>25.14.02</v>
          </cell>
          <cell r="E533" t="str">
            <v xml:space="preserve">Manta geotêxtil tecida </v>
          </cell>
          <cell r="F533" t="str">
            <v>kg</v>
          </cell>
        </row>
        <row r="534">
          <cell r="B534" t="str">
            <v>5.1.115</v>
          </cell>
          <cell r="D534" t="str">
            <v>25.15.03</v>
          </cell>
          <cell r="E534" t="str">
            <v>Fornecimento de tubo dreno barro 15 cm</v>
          </cell>
          <cell r="F534" t="str">
            <v>m</v>
          </cell>
        </row>
        <row r="535">
          <cell r="B535" t="str">
            <v>5.1.116</v>
          </cell>
          <cell r="D535" t="str">
            <v>25.15.04</v>
          </cell>
          <cell r="E535" t="str">
            <v>Fornecimento de tubo dreno barro 20 cm</v>
          </cell>
          <cell r="F535" t="str">
            <v>m</v>
          </cell>
        </row>
        <row r="536">
          <cell r="B536" t="str">
            <v>5.1.117</v>
          </cell>
          <cell r="D536" t="str">
            <v>25.15.05</v>
          </cell>
          <cell r="E536" t="str">
            <v>Assentamento de tubo dreno concreto 15 cm</v>
          </cell>
          <cell r="F536" t="str">
            <v>m</v>
          </cell>
        </row>
        <row r="537">
          <cell r="B537" t="str">
            <v>5.1.118</v>
          </cell>
          <cell r="D537" t="str">
            <v>25.15.06</v>
          </cell>
          <cell r="E537" t="str">
            <v>Assentamento de tubo dreno concreto 20 cm</v>
          </cell>
          <cell r="F537" t="str">
            <v>m</v>
          </cell>
        </row>
        <row r="538">
          <cell r="B538" t="str">
            <v>5.1.119</v>
          </cell>
          <cell r="D538" t="str">
            <v>25.15.07</v>
          </cell>
          <cell r="E538" t="str">
            <v>Assentamento de tubo dreno barro 15 cm</v>
          </cell>
          <cell r="F538" t="str">
            <v>m</v>
          </cell>
        </row>
        <row r="539">
          <cell r="B539" t="str">
            <v>5.1.120</v>
          </cell>
          <cell r="D539" t="str">
            <v>25.15.08</v>
          </cell>
          <cell r="E539" t="str">
            <v>Assentamento de tubo dreno barro 20 cm</v>
          </cell>
          <cell r="F539" t="str">
            <v>m</v>
          </cell>
        </row>
        <row r="540">
          <cell r="B540" t="str">
            <v>5.1.121</v>
          </cell>
          <cell r="D540" t="str">
            <v>25.15.09</v>
          </cell>
          <cell r="E540" t="str">
            <v>Tubo de pvc perfurado ou não D=0,050m</v>
          </cell>
          <cell r="F540" t="str">
            <v>m</v>
          </cell>
        </row>
        <row r="541">
          <cell r="B541" t="str">
            <v>5.1.122</v>
          </cell>
          <cell r="D541" t="str">
            <v>25.15.11</v>
          </cell>
          <cell r="E541" t="str">
            <v xml:space="preserve">Tubo de pvc perfurado ou não D=0,10m </v>
          </cell>
          <cell r="F541" t="str">
            <v>m</v>
          </cell>
        </row>
        <row r="542">
          <cell r="B542" t="str">
            <v>5.1.123</v>
          </cell>
          <cell r="D542" t="str">
            <v>25.15.12</v>
          </cell>
          <cell r="E542" t="str">
            <v xml:space="preserve">Tubo de pvc perfurado ou não D=0,15m </v>
          </cell>
          <cell r="F542" t="str">
            <v>m</v>
          </cell>
        </row>
        <row r="543">
          <cell r="B543" t="str">
            <v>5.1.124</v>
          </cell>
          <cell r="D543" t="str">
            <v>25.18.01</v>
          </cell>
          <cell r="E543" t="str">
            <v>Grama armada com adubo</v>
          </cell>
          <cell r="F543" t="str">
            <v>m²</v>
          </cell>
        </row>
        <row r="544">
          <cell r="B544" t="str">
            <v>5.1.125</v>
          </cell>
          <cell r="D544" t="str">
            <v>25.18.02</v>
          </cell>
          <cell r="E544" t="str">
            <v>Grama armada sem adubo</v>
          </cell>
          <cell r="F544" t="str">
            <v>m²</v>
          </cell>
        </row>
        <row r="546">
          <cell r="B546" t="str">
            <v>Cód. Colinas</v>
          </cell>
          <cell r="D546" t="str">
            <v>Código</v>
          </cell>
          <cell r="E546" t="str">
            <v>Serviços</v>
          </cell>
          <cell r="F546" t="str">
            <v>Unid.</v>
          </cell>
        </row>
        <row r="549">
          <cell r="D549" t="str">
            <v>FASE-26 OBRAS DE ARTE ESPECIAIS</v>
          </cell>
        </row>
        <row r="550">
          <cell r="B550" t="str">
            <v>6.1.1</v>
          </cell>
          <cell r="D550" t="str">
            <v>26.01.01</v>
          </cell>
          <cell r="E550" t="str">
            <v>Escavação manual para obras sem explosivos</v>
          </cell>
          <cell r="F550" t="str">
            <v>m³</v>
          </cell>
        </row>
        <row r="551">
          <cell r="B551" t="str">
            <v>6.1.2</v>
          </cell>
          <cell r="D551" t="str">
            <v>26.01.02</v>
          </cell>
          <cell r="E551" t="str">
            <v>Escavação mecânica para obras sem explosivos</v>
          </cell>
          <cell r="F551" t="str">
            <v>m³</v>
          </cell>
        </row>
        <row r="552">
          <cell r="B552" t="str">
            <v>6.1.3</v>
          </cell>
          <cell r="D552" t="str">
            <v>26.01.03</v>
          </cell>
          <cell r="E552" t="str">
            <v>Escavação mecânica para obras com explosivo</v>
          </cell>
          <cell r="F552" t="str">
            <v>m³</v>
          </cell>
        </row>
        <row r="553">
          <cell r="B553" t="str">
            <v>6.1.4</v>
          </cell>
          <cell r="D553" t="str">
            <v>26.02.01</v>
          </cell>
          <cell r="E553" t="str">
            <v xml:space="preserve">Estaca concreto pre-moldado20cm 20/25 T </v>
          </cell>
          <cell r="F553" t="str">
            <v>m</v>
          </cell>
        </row>
        <row r="554">
          <cell r="B554" t="str">
            <v>6.1.5</v>
          </cell>
          <cell r="D554" t="str">
            <v>26.02.02</v>
          </cell>
          <cell r="E554" t="str">
            <v>Estaca concreto pre-moldado25cm - 30/35 T</v>
          </cell>
          <cell r="F554" t="str">
            <v>m</v>
          </cell>
        </row>
        <row r="555">
          <cell r="B555" t="str">
            <v>6.1.6</v>
          </cell>
          <cell r="D555" t="str">
            <v>26.02.03</v>
          </cell>
          <cell r="E555" t="str">
            <v xml:space="preserve">Estaca concreto pre-moldado30cm - 40/45 T </v>
          </cell>
          <cell r="F555" t="str">
            <v>m</v>
          </cell>
        </row>
        <row r="556">
          <cell r="B556" t="str">
            <v>6.1.7</v>
          </cell>
          <cell r="D556" t="str">
            <v>26.02.04</v>
          </cell>
          <cell r="E556" t="str">
            <v>Estaca concreto pre-moldado35cm 50/60 T</v>
          </cell>
          <cell r="F556" t="str">
            <v>m</v>
          </cell>
        </row>
        <row r="557">
          <cell r="B557" t="str">
            <v>6.1.8</v>
          </cell>
          <cell r="D557" t="str">
            <v>26.02.05</v>
          </cell>
          <cell r="E557" t="str">
            <v>Estaca concreto pre-moldado40cm - 70/80 T</v>
          </cell>
          <cell r="F557" t="str">
            <v>m</v>
          </cell>
        </row>
        <row r="558">
          <cell r="B558" t="str">
            <v>6.1.9</v>
          </cell>
          <cell r="D558" t="str">
            <v>26.02.06</v>
          </cell>
          <cell r="E558" t="str">
            <v>Estaca concreto - Taxa mobil. de equip. bate-estaca</v>
          </cell>
          <cell r="F558" t="str">
            <v>un</v>
          </cell>
        </row>
        <row r="559">
          <cell r="B559" t="str">
            <v>6.1.10</v>
          </cell>
          <cell r="D559" t="str">
            <v>26.02.07</v>
          </cell>
          <cell r="E559" t="str">
            <v xml:space="preserve">Estaca metálica, fornec.e cravação </v>
          </cell>
          <cell r="F559" t="str">
            <v>kg</v>
          </cell>
        </row>
        <row r="560">
          <cell r="B560" t="str">
            <v>6.1.11</v>
          </cell>
          <cell r="D560" t="str">
            <v>26.02.13</v>
          </cell>
          <cell r="E560" t="str">
            <v>Estacão em solo D=1,00m</v>
          </cell>
          <cell r="F560" t="str">
            <v>m</v>
          </cell>
        </row>
        <row r="561">
          <cell r="B561" t="str">
            <v>6.1.12</v>
          </cell>
          <cell r="D561" t="str">
            <v>26.02.14</v>
          </cell>
          <cell r="E561" t="str">
            <v>Estacão em solo D=1,20m</v>
          </cell>
          <cell r="F561" t="str">
            <v>m</v>
          </cell>
        </row>
        <row r="562">
          <cell r="B562" t="str">
            <v>6.1.13</v>
          </cell>
          <cell r="D562" t="str">
            <v>26.02.15</v>
          </cell>
          <cell r="E562" t="str">
            <v>Estacão em solo D=1,40m</v>
          </cell>
          <cell r="F562" t="str">
            <v>m</v>
          </cell>
        </row>
        <row r="563">
          <cell r="B563" t="str">
            <v>6.1.14</v>
          </cell>
          <cell r="D563" t="str">
            <v>26.02.16</v>
          </cell>
          <cell r="E563" t="str">
            <v xml:space="preserve">Estacão em solo D=1,50m </v>
          </cell>
          <cell r="F563" t="str">
            <v>m</v>
          </cell>
        </row>
        <row r="564">
          <cell r="B564" t="str">
            <v>6.1.15</v>
          </cell>
          <cell r="D564" t="str">
            <v>26.02.17</v>
          </cell>
          <cell r="E564" t="str">
            <v xml:space="preserve">Estacão em solo D=1,60m </v>
          </cell>
          <cell r="F564" t="str">
            <v>m</v>
          </cell>
        </row>
        <row r="565">
          <cell r="B565" t="str">
            <v>6.1.16</v>
          </cell>
          <cell r="D565" t="str">
            <v>26.02.18</v>
          </cell>
          <cell r="E565" t="str">
            <v xml:space="preserve">Estacão em solo D=1,80m </v>
          </cell>
          <cell r="F565" t="str">
            <v>m</v>
          </cell>
        </row>
        <row r="566">
          <cell r="B566" t="str">
            <v>6.1.17</v>
          </cell>
          <cell r="D566" t="str">
            <v>26.02.19</v>
          </cell>
          <cell r="E566" t="str">
            <v xml:space="preserve">Estacão -Taxa mobilização de equip. </v>
          </cell>
          <cell r="F566" t="str">
            <v>un</v>
          </cell>
        </row>
        <row r="567">
          <cell r="B567" t="str">
            <v>6.1.18</v>
          </cell>
          <cell r="D567" t="str">
            <v>26.02.20</v>
          </cell>
          <cell r="E567" t="str">
            <v>Camisa metálica</v>
          </cell>
          <cell r="F567" t="str">
            <v>kg</v>
          </cell>
        </row>
        <row r="568">
          <cell r="B568" t="str">
            <v>6.1.19</v>
          </cell>
          <cell r="D568" t="str">
            <v>26.02.21</v>
          </cell>
          <cell r="E568" t="str">
            <v xml:space="preserve">Estaca de madeira D=20cm - 8ton </v>
          </cell>
          <cell r="F568" t="str">
            <v>m</v>
          </cell>
        </row>
        <row r="569">
          <cell r="B569" t="str">
            <v>6.1.20</v>
          </cell>
          <cell r="D569" t="str">
            <v>26.02.22</v>
          </cell>
          <cell r="E569" t="str">
            <v xml:space="preserve">Estaca de madeira D=25cm - 15ton </v>
          </cell>
          <cell r="F569" t="str">
            <v>m</v>
          </cell>
        </row>
        <row r="570">
          <cell r="B570" t="str">
            <v>6.1.21</v>
          </cell>
          <cell r="D570" t="str">
            <v>26.03.25</v>
          </cell>
          <cell r="E570" t="str">
            <v xml:space="preserve">Escavação Tub.céu aberto 1/2 cat. - solo </v>
          </cell>
          <cell r="F570" t="str">
            <v>m³</v>
          </cell>
        </row>
        <row r="571">
          <cell r="B571" t="str">
            <v>6.1.22</v>
          </cell>
          <cell r="D571" t="str">
            <v>26.03.26</v>
          </cell>
          <cell r="E571" t="str">
            <v xml:space="preserve">Escavação tub. Ar compr. 1/2 cat. - solo </v>
          </cell>
          <cell r="F571" t="str">
            <v>m³</v>
          </cell>
        </row>
        <row r="572">
          <cell r="B572" t="str">
            <v>6.1.23</v>
          </cell>
          <cell r="D572" t="str">
            <v>26.03.27</v>
          </cell>
          <cell r="E572" t="str">
            <v xml:space="preserve">Escavação tub. Céu aberto 3 cat. - rocha </v>
          </cell>
          <cell r="F572" t="str">
            <v>m³</v>
          </cell>
        </row>
        <row r="573">
          <cell r="B573" t="str">
            <v>6.1.24</v>
          </cell>
          <cell r="D573" t="str">
            <v>26.03.28</v>
          </cell>
          <cell r="E573" t="str">
            <v xml:space="preserve">Escavação tub. Ar comprimido 3 cat. - rocha </v>
          </cell>
          <cell r="F573" t="str">
            <v>m³</v>
          </cell>
        </row>
        <row r="574">
          <cell r="B574" t="str">
            <v>6.1.25</v>
          </cell>
          <cell r="D574" t="str">
            <v>26.04.01</v>
          </cell>
          <cell r="E574" t="str">
            <v xml:space="preserve">Cimbramento pontes e viadutos c/estaca </v>
          </cell>
          <cell r="F574" t="str">
            <v>m³</v>
          </cell>
        </row>
        <row r="575">
          <cell r="B575" t="str">
            <v>6.1.26</v>
          </cell>
          <cell r="D575" t="str">
            <v>26.04.02</v>
          </cell>
          <cell r="E575" t="str">
            <v xml:space="preserve">Cimbramento pontes e viadutos s/estaca </v>
          </cell>
          <cell r="F575" t="str">
            <v>m³</v>
          </cell>
        </row>
        <row r="576">
          <cell r="B576" t="str">
            <v>6.1.27</v>
          </cell>
          <cell r="D576" t="str">
            <v>26.04.03</v>
          </cell>
          <cell r="E576" t="str">
            <v xml:space="preserve">Cimbramento de passagem sec. galeria ret. </v>
          </cell>
          <cell r="F576" t="str">
            <v>m³</v>
          </cell>
        </row>
        <row r="577">
          <cell r="B577" t="str">
            <v>6.1.28</v>
          </cell>
          <cell r="D577" t="str">
            <v>26.04.05</v>
          </cell>
          <cell r="E577" t="str">
            <v xml:space="preserve">Andaime de madeira </v>
          </cell>
          <cell r="F577" t="str">
            <v>m³</v>
          </cell>
        </row>
        <row r="578">
          <cell r="B578" t="str">
            <v>6.1.29</v>
          </cell>
          <cell r="D578" t="str">
            <v>26.04.06</v>
          </cell>
          <cell r="E578" t="str">
            <v xml:space="preserve">Andaime tubular </v>
          </cell>
          <cell r="F578" t="str">
            <v>m³</v>
          </cell>
        </row>
        <row r="579">
          <cell r="B579" t="str">
            <v>6.1.30</v>
          </cell>
          <cell r="D579" t="str">
            <v>26.05.01</v>
          </cell>
          <cell r="E579" t="str">
            <v xml:space="preserve">Forma plana para conc. armado comum </v>
          </cell>
          <cell r="F579" t="str">
            <v>m²</v>
          </cell>
        </row>
        <row r="580">
          <cell r="B580" t="str">
            <v>6.1.31</v>
          </cell>
          <cell r="D580" t="str">
            <v>26.05.02</v>
          </cell>
          <cell r="E580" t="str">
            <v xml:space="preserve">Forma plana p/conc.protend. ou aparente </v>
          </cell>
          <cell r="F580" t="str">
            <v>m²</v>
          </cell>
        </row>
        <row r="581">
          <cell r="B581" t="str">
            <v>6.1.32</v>
          </cell>
          <cell r="D581" t="str">
            <v>26.05.03</v>
          </cell>
          <cell r="E581" t="str">
            <v xml:space="preserve">Forma sem reaproveitamento </v>
          </cell>
          <cell r="F581" t="str">
            <v>m²</v>
          </cell>
        </row>
        <row r="582">
          <cell r="B582" t="str">
            <v>6.1.33</v>
          </cell>
          <cell r="D582" t="str">
            <v>26.05.04</v>
          </cell>
          <cell r="E582" t="str">
            <v xml:space="preserve">Forma metálicas especial para vigas </v>
          </cell>
          <cell r="F582" t="str">
            <v>m²</v>
          </cell>
        </row>
        <row r="583">
          <cell r="B583" t="str">
            <v>6.1.34</v>
          </cell>
          <cell r="D583" t="str">
            <v>26.05.05</v>
          </cell>
          <cell r="E583" t="str">
            <v xml:space="preserve">Forma curva para concreto comum </v>
          </cell>
          <cell r="F583" t="str">
            <v>m²</v>
          </cell>
        </row>
        <row r="584">
          <cell r="B584" t="str">
            <v>6.1.35</v>
          </cell>
          <cell r="D584" t="str">
            <v>26.05.06</v>
          </cell>
          <cell r="E584" t="str">
            <v>Forma curva para concreto aparente</v>
          </cell>
          <cell r="F584" t="str">
            <v>m²</v>
          </cell>
        </row>
        <row r="585">
          <cell r="B585" t="str">
            <v>6.1.36</v>
          </cell>
          <cell r="D585" t="str">
            <v>26.06.01</v>
          </cell>
          <cell r="E585" t="str">
            <v xml:space="preserve">Aço CA-25 </v>
          </cell>
          <cell r="F585" t="str">
            <v>kg</v>
          </cell>
        </row>
        <row r="586">
          <cell r="B586" t="str">
            <v>6.1.37</v>
          </cell>
          <cell r="D586" t="str">
            <v>26.06.02</v>
          </cell>
          <cell r="E586" t="str">
            <v>Aço CA-50</v>
          </cell>
          <cell r="F586" t="str">
            <v>kg</v>
          </cell>
        </row>
        <row r="587">
          <cell r="B587" t="str">
            <v>6.1.38</v>
          </cell>
          <cell r="D587" t="str">
            <v>26.06.03</v>
          </cell>
          <cell r="E587" t="str">
            <v>Aço CA-60</v>
          </cell>
          <cell r="F587" t="str">
            <v>kg</v>
          </cell>
        </row>
        <row r="588">
          <cell r="B588" t="str">
            <v>6.1.39</v>
          </cell>
          <cell r="D588" t="str">
            <v>26.06.04</v>
          </cell>
          <cell r="E588" t="str">
            <v>Aço para concreto protendido</v>
          </cell>
          <cell r="F588" t="str">
            <v>kg</v>
          </cell>
        </row>
        <row r="589">
          <cell r="B589" t="str">
            <v>6.1.40</v>
          </cell>
          <cell r="D589" t="str">
            <v>26.06.05</v>
          </cell>
          <cell r="E589" t="str">
            <v xml:space="preserve">Tela metálica </v>
          </cell>
          <cell r="F589" t="str">
            <v>kg</v>
          </cell>
        </row>
        <row r="590">
          <cell r="B590" t="str">
            <v>6.1.41</v>
          </cell>
          <cell r="D590" t="str">
            <v>26.06.06</v>
          </cell>
          <cell r="E590" t="str">
            <v>Aço para concreto protendido ST 85/105</v>
          </cell>
          <cell r="F590" t="str">
            <v>kg</v>
          </cell>
        </row>
        <row r="591">
          <cell r="B591" t="str">
            <v>6.1.42</v>
          </cell>
          <cell r="D591" t="str">
            <v>26.07.03</v>
          </cell>
          <cell r="E591" t="str">
            <v xml:space="preserve">Apar. anc. p/ cabos de protensão ativo de 4 f -1/2" </v>
          </cell>
          <cell r="F591" t="str">
            <v>un</v>
          </cell>
        </row>
        <row r="592">
          <cell r="B592" t="str">
            <v>6.1.43</v>
          </cell>
          <cell r="D592" t="str">
            <v>26.07.04</v>
          </cell>
          <cell r="E592" t="str">
            <v>Apar. anc. p/ cabos de protensão ativo de 6 f -1/2"</v>
          </cell>
          <cell r="F592" t="str">
            <v>un</v>
          </cell>
        </row>
        <row r="593">
          <cell r="B593" t="str">
            <v>6.1.44</v>
          </cell>
          <cell r="D593" t="str">
            <v>26.07.05</v>
          </cell>
          <cell r="E593" t="str">
            <v xml:space="preserve">Apar. anc. p/ cabos de protensão ativo de 12 f -1/2" </v>
          </cell>
          <cell r="F593" t="str">
            <v>un</v>
          </cell>
        </row>
        <row r="594">
          <cell r="B594" t="str">
            <v>6.1.45</v>
          </cell>
          <cell r="D594" t="str">
            <v>26.07.06</v>
          </cell>
          <cell r="E594" t="str">
            <v xml:space="preserve">Apar. anc. p/ cabos de protensão ativo de 19 f -1/2" </v>
          </cell>
          <cell r="F594" t="str">
            <v>un</v>
          </cell>
        </row>
        <row r="595">
          <cell r="B595" t="str">
            <v>6.1.46</v>
          </cell>
          <cell r="D595" t="str">
            <v>26.07.09</v>
          </cell>
          <cell r="E595" t="str">
            <v xml:space="preserve">Apar. anc. p/ cabos de protensão pas. de 4 f -1/2" </v>
          </cell>
          <cell r="F595" t="str">
            <v>un</v>
          </cell>
        </row>
        <row r="596">
          <cell r="B596" t="str">
            <v>6.1.47</v>
          </cell>
          <cell r="D596" t="str">
            <v>26.07.10</v>
          </cell>
          <cell r="E596" t="str">
            <v>Apar. anc. p/ cabos de protensão pas. de 6 f -1/2"</v>
          </cell>
          <cell r="F596" t="str">
            <v>un</v>
          </cell>
        </row>
        <row r="597">
          <cell r="B597" t="str">
            <v>6.1.48</v>
          </cell>
          <cell r="D597" t="str">
            <v>26.07.12</v>
          </cell>
          <cell r="E597" t="str">
            <v xml:space="preserve">Apar. anc. p/ cabos de protensão pas. de 19 f -1/2" </v>
          </cell>
          <cell r="F597" t="str">
            <v>un</v>
          </cell>
        </row>
        <row r="598">
          <cell r="B598" t="str">
            <v>6.1.49</v>
          </cell>
          <cell r="D598" t="str">
            <v>26.08.01</v>
          </cell>
          <cell r="E598" t="str">
            <v>Aparelho de apoio neoprene fretado</v>
          </cell>
          <cell r="F598" t="str">
            <v>dm³</v>
          </cell>
        </row>
        <row r="599">
          <cell r="B599" t="str">
            <v>6.1.50</v>
          </cell>
          <cell r="D599" t="str">
            <v>26.08.02</v>
          </cell>
          <cell r="E599" t="str">
            <v>Aparelho de apoio neoprene com teflon</v>
          </cell>
          <cell r="F599" t="str">
            <v>dm³</v>
          </cell>
        </row>
        <row r="600">
          <cell r="B600" t="str">
            <v>6.1.51</v>
          </cell>
          <cell r="D600" t="str">
            <v>26.08.03</v>
          </cell>
          <cell r="E600" t="str">
            <v xml:space="preserve">Articulação de concreto tipo "Freyssinet" </v>
          </cell>
          <cell r="F600" t="str">
            <v>dm²</v>
          </cell>
        </row>
        <row r="601">
          <cell r="B601" t="str">
            <v>6.1.52</v>
          </cell>
          <cell r="D601" t="str">
            <v>26.09.01</v>
          </cell>
          <cell r="E601" t="str">
            <v>Concreto Fck 10 MPa</v>
          </cell>
          <cell r="F601" t="str">
            <v>m³</v>
          </cell>
        </row>
        <row r="602">
          <cell r="B602" t="str">
            <v>6.1.53</v>
          </cell>
          <cell r="D602" t="str">
            <v>26.09.02</v>
          </cell>
          <cell r="E602" t="str">
            <v>Concreto Fck 15 MPa</v>
          </cell>
          <cell r="F602" t="str">
            <v>m³</v>
          </cell>
        </row>
        <row r="603">
          <cell r="B603" t="str">
            <v>6.1.54</v>
          </cell>
          <cell r="D603" t="str">
            <v>26.09.03</v>
          </cell>
          <cell r="E603" t="str">
            <v>Concreto Fck 18 MPa</v>
          </cell>
          <cell r="F603" t="str">
            <v>m³</v>
          </cell>
        </row>
        <row r="604">
          <cell r="B604" t="str">
            <v>6.1.55</v>
          </cell>
          <cell r="D604" t="str">
            <v>26.09.04</v>
          </cell>
          <cell r="E604" t="str">
            <v>Concreto Fck 20 MPa</v>
          </cell>
          <cell r="F604" t="str">
            <v>m³</v>
          </cell>
        </row>
        <row r="605">
          <cell r="B605" t="str">
            <v>6.1.56</v>
          </cell>
          <cell r="D605" t="str">
            <v>26.09.05</v>
          </cell>
          <cell r="E605" t="str">
            <v>Concreto Fck 25 MPa</v>
          </cell>
          <cell r="F605" t="str">
            <v>m³</v>
          </cell>
        </row>
        <row r="606">
          <cell r="B606" t="str">
            <v>6.1.57</v>
          </cell>
          <cell r="D606" t="str">
            <v>26.09.06</v>
          </cell>
          <cell r="E606" t="str">
            <v xml:space="preserve">Concreto Fck 30 MPa </v>
          </cell>
          <cell r="F606" t="str">
            <v>m³</v>
          </cell>
        </row>
        <row r="607">
          <cell r="B607" t="str">
            <v>6.1.58</v>
          </cell>
          <cell r="D607" t="str">
            <v>26.09.07</v>
          </cell>
          <cell r="E607" t="str">
            <v>Concreto Ciclópico</v>
          </cell>
          <cell r="F607" t="str">
            <v>m³</v>
          </cell>
        </row>
        <row r="608">
          <cell r="B608" t="str">
            <v>6.1.59</v>
          </cell>
          <cell r="D608" t="str">
            <v>26.09.09</v>
          </cell>
          <cell r="E608" t="str">
            <v>Bombeamento p/ conc. qualquer resist.</v>
          </cell>
          <cell r="F608" t="str">
            <v>m³</v>
          </cell>
        </row>
        <row r="609">
          <cell r="B609" t="str">
            <v>6.1.60</v>
          </cell>
          <cell r="D609" t="str">
            <v>26.09.10</v>
          </cell>
          <cell r="E609" t="str">
            <v>Concreto Fck 12 MPa</v>
          </cell>
          <cell r="F609" t="str">
            <v>m³</v>
          </cell>
        </row>
        <row r="610">
          <cell r="B610" t="str">
            <v>6.1.61</v>
          </cell>
          <cell r="D610" t="str">
            <v>26.09.11</v>
          </cell>
          <cell r="E610" t="str">
            <v>Concreto Fck 16 Mpa</v>
          </cell>
          <cell r="F610" t="str">
            <v>m³</v>
          </cell>
        </row>
        <row r="611">
          <cell r="B611" t="str">
            <v>6.1.62</v>
          </cell>
          <cell r="D611" t="str">
            <v>26.09.12</v>
          </cell>
          <cell r="E611" t="str">
            <v>Concreto Fck 35 MPa</v>
          </cell>
          <cell r="F611" t="str">
            <v>m³</v>
          </cell>
        </row>
        <row r="612">
          <cell r="B612" t="str">
            <v>6.1.63</v>
          </cell>
          <cell r="D612" t="str">
            <v>26.09.13</v>
          </cell>
          <cell r="E612" t="str">
            <v>Concreto Fck 40 MPa</v>
          </cell>
          <cell r="F612" t="str">
            <v>m³</v>
          </cell>
        </row>
        <row r="613">
          <cell r="B613" t="str">
            <v>6.1.64</v>
          </cell>
          <cell r="D613" t="str">
            <v>26.10.01</v>
          </cell>
          <cell r="E613" t="str">
            <v>Junta/retração c/lábio polim. ab.15 até 40mm</v>
          </cell>
          <cell r="F613" t="str">
            <v>m</v>
          </cell>
        </row>
        <row r="614">
          <cell r="B614" t="str">
            <v>6.1.65</v>
          </cell>
          <cell r="D614" t="str">
            <v>26.10.02</v>
          </cell>
          <cell r="E614" t="str">
            <v>Junta/retração c/lábio polim. ab.40 até 50mm</v>
          </cell>
          <cell r="F614" t="str">
            <v>m</v>
          </cell>
        </row>
        <row r="615">
          <cell r="B615" t="str">
            <v>6.1.66</v>
          </cell>
          <cell r="D615" t="str">
            <v>26.10.03</v>
          </cell>
          <cell r="E615" t="str">
            <v>Junta/retração c/lábio polim. ab. 50 até 70mm</v>
          </cell>
          <cell r="F615" t="str">
            <v>m</v>
          </cell>
        </row>
        <row r="616">
          <cell r="B616" t="str">
            <v>6.1.67</v>
          </cell>
          <cell r="D616" t="str">
            <v>26.10.04</v>
          </cell>
          <cell r="E616" t="str">
            <v>Junta de dilatação metálica</v>
          </cell>
          <cell r="F616" t="str">
            <v>m</v>
          </cell>
        </row>
        <row r="617">
          <cell r="B617" t="str">
            <v>6.1.68</v>
          </cell>
          <cell r="D617" t="str">
            <v>26.10.05</v>
          </cell>
          <cell r="E617" t="str">
            <v>Juntas de dilatação metálica c/neoprene</v>
          </cell>
          <cell r="F617" t="str">
            <v>m</v>
          </cell>
        </row>
        <row r="618">
          <cell r="B618" t="str">
            <v>6.1.69</v>
          </cell>
          <cell r="D618" t="str">
            <v>26.11.01</v>
          </cell>
          <cell r="E618" t="str">
            <v>G.c.intransponível tipo I - des. 5289</v>
          </cell>
          <cell r="F618" t="str">
            <v>m</v>
          </cell>
        </row>
        <row r="619">
          <cell r="B619" t="str">
            <v>6.1.70</v>
          </cell>
          <cell r="D619" t="str">
            <v>26.11.02</v>
          </cell>
          <cell r="E619" t="str">
            <v>G.c.intransponível tipo II - des. 5307</v>
          </cell>
          <cell r="F619" t="str">
            <v>m</v>
          </cell>
        </row>
        <row r="620">
          <cell r="B620" t="str">
            <v>6.1.71</v>
          </cell>
          <cell r="D620" t="str">
            <v>26.11.03</v>
          </cell>
          <cell r="E620" t="str">
            <v xml:space="preserve">G.c.de conc. pré passarela - des. 5370 </v>
          </cell>
          <cell r="F620" t="str">
            <v>m</v>
          </cell>
        </row>
        <row r="621">
          <cell r="B621" t="str">
            <v>6.1.72</v>
          </cell>
          <cell r="D621" t="str">
            <v>26.11.04</v>
          </cell>
          <cell r="E621" t="str">
            <v xml:space="preserve">Barreira de seg.tipo New Jersey des-5396 </v>
          </cell>
          <cell r="F621" t="str">
            <v>m</v>
          </cell>
        </row>
        <row r="622">
          <cell r="B622" t="str">
            <v>6.1.73</v>
          </cell>
          <cell r="D622" t="str">
            <v>26.11.05</v>
          </cell>
          <cell r="E622" t="str">
            <v>Barreira double face New Jersey des 5514</v>
          </cell>
          <cell r="F622" t="str">
            <v>m</v>
          </cell>
        </row>
        <row r="623">
          <cell r="B623" t="str">
            <v>6.1.74</v>
          </cell>
          <cell r="D623" t="str">
            <v>26.11.06</v>
          </cell>
          <cell r="E623" t="str">
            <v>Barreira double face New Jersey O.A.E.des 5464</v>
          </cell>
          <cell r="F623" t="str">
            <v>m</v>
          </cell>
        </row>
        <row r="624">
          <cell r="B624" t="str">
            <v>6.1.75</v>
          </cell>
          <cell r="D624" t="str">
            <v>26.11.07</v>
          </cell>
          <cell r="E624" t="str">
            <v>Barreira double face New Jersey des 5465</v>
          </cell>
          <cell r="F624" t="str">
            <v>m</v>
          </cell>
        </row>
        <row r="625">
          <cell r="B625" t="str">
            <v>6.1.76</v>
          </cell>
          <cell r="D625" t="str">
            <v>26.11.08</v>
          </cell>
          <cell r="E625" t="str">
            <v>Barreira com passeio p/ O.A.E. - des 5397</v>
          </cell>
          <cell r="F625" t="str">
            <v>m</v>
          </cell>
        </row>
        <row r="626">
          <cell r="B626" t="str">
            <v>6.1.77</v>
          </cell>
          <cell r="D626" t="str">
            <v>26.12.01</v>
          </cell>
          <cell r="E626" t="str">
            <v>Tubo de pvc perfurado ou não D=0,050m</v>
          </cell>
          <cell r="F626" t="str">
            <v>m</v>
          </cell>
        </row>
        <row r="627">
          <cell r="B627" t="str">
            <v>6.1.78</v>
          </cell>
          <cell r="D627" t="str">
            <v>26.12.03</v>
          </cell>
          <cell r="E627" t="str">
            <v>Tubo de pvc perfurado ou não D=0,10m</v>
          </cell>
          <cell r="F627" t="str">
            <v>m</v>
          </cell>
        </row>
        <row r="628">
          <cell r="B628" t="str">
            <v>6.1.79</v>
          </cell>
          <cell r="D628" t="str">
            <v>26.12.04</v>
          </cell>
          <cell r="E628" t="str">
            <v>Tubo de pvc perfurado ou não D=0,15m</v>
          </cell>
          <cell r="F628" t="str">
            <v>m</v>
          </cell>
        </row>
        <row r="629">
          <cell r="B629" t="str">
            <v>6.1.80</v>
          </cell>
          <cell r="D629" t="str">
            <v>26.13.01</v>
          </cell>
          <cell r="E629" t="str">
            <v>Lançamento viga P&lt;= 50ton-guindaste autoprop</v>
          </cell>
          <cell r="F629" t="str">
            <v>un</v>
          </cell>
        </row>
        <row r="630">
          <cell r="B630" t="str">
            <v>6.1.81</v>
          </cell>
          <cell r="D630" t="str">
            <v>26.13.02</v>
          </cell>
          <cell r="E630" t="str">
            <v>Lançamento viga 50&lt;P&lt;=80 -guind. Autoprop</v>
          </cell>
          <cell r="F630" t="str">
            <v>un</v>
          </cell>
        </row>
        <row r="631">
          <cell r="B631" t="str">
            <v>6.1.82</v>
          </cell>
          <cell r="D631" t="str">
            <v>26.14.01</v>
          </cell>
          <cell r="E631" t="str">
            <v>Esgotamento continuo água</v>
          </cell>
          <cell r="F631" t="str">
            <v>m³</v>
          </cell>
        </row>
        <row r="632">
          <cell r="B632" t="str">
            <v>6.1.83</v>
          </cell>
          <cell r="D632" t="str">
            <v>26.14.03</v>
          </cell>
          <cell r="E632" t="str">
            <v>Parede ensecadeira com prancha - esp. 0,05m</v>
          </cell>
          <cell r="F632" t="str">
            <v>m²</v>
          </cell>
        </row>
        <row r="633">
          <cell r="B633" t="str">
            <v>6.1.84</v>
          </cell>
          <cell r="D633" t="str">
            <v>26.14.04</v>
          </cell>
          <cell r="E633" t="str">
            <v>Parede ensecadeira com prancha - esp. 0,075m</v>
          </cell>
          <cell r="F633" t="str">
            <v>m²</v>
          </cell>
        </row>
        <row r="634">
          <cell r="B634" t="str">
            <v>6.1.85</v>
          </cell>
          <cell r="D634" t="str">
            <v>26.15.01</v>
          </cell>
          <cell r="E634" t="str">
            <v>Enrocamento pedra arrumada</v>
          </cell>
          <cell r="F634" t="str">
            <v>m³</v>
          </cell>
        </row>
        <row r="635">
          <cell r="B635" t="str">
            <v>6.1.86</v>
          </cell>
          <cell r="D635" t="str">
            <v>26.15.02</v>
          </cell>
          <cell r="E635" t="str">
            <v>Enrocamento pedra arrumada e rejuntada</v>
          </cell>
          <cell r="F635" t="str">
            <v>m³</v>
          </cell>
        </row>
        <row r="636">
          <cell r="B636" t="str">
            <v>6.1.87</v>
          </cell>
          <cell r="D636" t="str">
            <v>26.15.03</v>
          </cell>
          <cell r="E636" t="str">
            <v>Enrocamento pedra jogada</v>
          </cell>
          <cell r="F636" t="str">
            <v>m³</v>
          </cell>
        </row>
        <row r="638">
          <cell r="B638" t="str">
            <v>Cód. Colinas</v>
          </cell>
          <cell r="D638" t="str">
            <v>Código</v>
          </cell>
          <cell r="E638" t="str">
            <v>Serviços</v>
          </cell>
          <cell r="F638" t="str">
            <v>Unid.</v>
          </cell>
        </row>
        <row r="641">
          <cell r="D641" t="str">
            <v>FASE-27 RECUPERAÇÃO DE OBRAS ARTE ESPECIAIS</v>
          </cell>
        </row>
        <row r="642">
          <cell r="B642" t="str">
            <v>7.1.1</v>
          </cell>
          <cell r="D642" t="str">
            <v>27.01.01</v>
          </cell>
          <cell r="E642" t="str">
            <v>Remoção manual de concreto segregado</v>
          </cell>
          <cell r="F642" t="str">
            <v>dm³</v>
          </cell>
        </row>
        <row r="643">
          <cell r="B643" t="str">
            <v>7.1.2</v>
          </cell>
          <cell r="D643" t="str">
            <v>27.01.02</v>
          </cell>
          <cell r="E643" t="str">
            <v>Demolição de concreto simples</v>
          </cell>
          <cell r="F643" t="str">
            <v>m³</v>
          </cell>
        </row>
        <row r="644">
          <cell r="B644" t="str">
            <v>7.1.3</v>
          </cell>
          <cell r="D644" t="str">
            <v>27.01.03</v>
          </cell>
          <cell r="E644" t="str">
            <v>Demolição de concreto armado</v>
          </cell>
          <cell r="F644" t="str">
            <v>m³</v>
          </cell>
        </row>
        <row r="645">
          <cell r="B645" t="str">
            <v>7.1.4</v>
          </cell>
          <cell r="D645" t="str">
            <v>27.01.04</v>
          </cell>
          <cell r="E645" t="str">
            <v xml:space="preserve">Remoção, carga e transp. entulho em geral </v>
          </cell>
          <cell r="F645" t="str">
            <v>tonxkm</v>
          </cell>
        </row>
        <row r="646">
          <cell r="B646" t="str">
            <v>7.1.5</v>
          </cell>
          <cell r="D646" t="str">
            <v>27.02.01</v>
          </cell>
          <cell r="E646" t="str">
            <v>Apic. manual concreto c/ eliminação sup. lisas</v>
          </cell>
          <cell r="F646" t="str">
            <v>m²</v>
          </cell>
        </row>
        <row r="647">
          <cell r="B647" t="str">
            <v>7.1.6</v>
          </cell>
          <cell r="D647" t="str">
            <v>27.02.02</v>
          </cell>
          <cell r="E647" t="str">
            <v>Limpeza com jato d´água s/ sup. de concreto</v>
          </cell>
          <cell r="F647" t="str">
            <v>m²</v>
          </cell>
        </row>
        <row r="648">
          <cell r="B648" t="str">
            <v>7.1.7</v>
          </cell>
          <cell r="D648" t="str">
            <v>27.02.03</v>
          </cell>
          <cell r="E648" t="str">
            <v>Lixamento manual da superfície de concreto</v>
          </cell>
          <cell r="F648" t="str">
            <v>m²</v>
          </cell>
        </row>
        <row r="649">
          <cell r="B649" t="str">
            <v>7.1.8</v>
          </cell>
          <cell r="D649" t="str">
            <v>27.02.04</v>
          </cell>
          <cell r="E649" t="str">
            <v>Jateamento de concreto com areia</v>
          </cell>
          <cell r="F649" t="str">
            <v>m²</v>
          </cell>
        </row>
        <row r="650">
          <cell r="B650" t="str">
            <v>7.1.9</v>
          </cell>
          <cell r="D650" t="str">
            <v>27.02.05</v>
          </cell>
          <cell r="E650" t="str">
            <v>Jateamento em estr. concreto com água</v>
          </cell>
          <cell r="F650" t="str">
            <v>m²</v>
          </cell>
        </row>
        <row r="651">
          <cell r="B651" t="str">
            <v>7.1.10</v>
          </cell>
          <cell r="D651" t="str">
            <v>27.02.06</v>
          </cell>
          <cell r="E651" t="str">
            <v>Jateamento ao metal quase branco c/ areia</v>
          </cell>
          <cell r="F651" t="str">
            <v>m²</v>
          </cell>
        </row>
        <row r="652">
          <cell r="B652" t="str">
            <v>7.1.11</v>
          </cell>
          <cell r="D652" t="str">
            <v>27.02.07</v>
          </cell>
          <cell r="E652" t="str">
            <v>Jateamento ao metal branco com areia</v>
          </cell>
          <cell r="F652" t="str">
            <v>m²</v>
          </cell>
        </row>
        <row r="653">
          <cell r="B653" t="str">
            <v>7.1.12</v>
          </cell>
          <cell r="D653" t="str">
            <v>27.02.08</v>
          </cell>
          <cell r="E653" t="str">
            <v>Limpeza manual com escova de aço para aço</v>
          </cell>
          <cell r="F653" t="str">
            <v>m</v>
          </cell>
        </row>
        <row r="654">
          <cell r="B654" t="str">
            <v>7.1.13</v>
          </cell>
          <cell r="D654" t="str">
            <v>27.02.09</v>
          </cell>
          <cell r="E654" t="str">
            <v>Limpeza manual c/escova aço para concreto</v>
          </cell>
          <cell r="F654" t="str">
            <v>m²</v>
          </cell>
        </row>
        <row r="655">
          <cell r="B655" t="str">
            <v>7.1.14</v>
          </cell>
          <cell r="D655" t="str">
            <v>27.03.01</v>
          </cell>
          <cell r="E655" t="str">
            <v>Andaime de madeira</v>
          </cell>
          <cell r="F655" t="str">
            <v>m³</v>
          </cell>
        </row>
        <row r="656">
          <cell r="B656" t="str">
            <v>7.1.15</v>
          </cell>
          <cell r="D656" t="str">
            <v>27.03.02</v>
          </cell>
          <cell r="E656" t="str">
            <v>Andaime tubular</v>
          </cell>
          <cell r="F656" t="str">
            <v>m³</v>
          </cell>
        </row>
        <row r="657">
          <cell r="B657" t="str">
            <v>7.1.16</v>
          </cell>
          <cell r="D657" t="str">
            <v>27.03.03</v>
          </cell>
          <cell r="E657" t="str">
            <v>Andaime suspenso</v>
          </cell>
          <cell r="F657" t="str">
            <v>m²</v>
          </cell>
        </row>
        <row r="658">
          <cell r="B658" t="str">
            <v>7.1.17</v>
          </cell>
          <cell r="D658" t="str">
            <v>27.04.01</v>
          </cell>
          <cell r="E658" t="str">
            <v xml:space="preserve">Furo no concreto D=1" profund. de 05cm </v>
          </cell>
          <cell r="F658" t="str">
            <v>un</v>
          </cell>
        </row>
        <row r="659">
          <cell r="B659" t="str">
            <v>7.1.18</v>
          </cell>
          <cell r="D659" t="str">
            <v>27.04.02</v>
          </cell>
          <cell r="E659" t="str">
            <v>Furo no concreto D=1" profund. de 15cm</v>
          </cell>
          <cell r="F659" t="str">
            <v>un</v>
          </cell>
        </row>
        <row r="660">
          <cell r="B660" t="str">
            <v>7.1.19</v>
          </cell>
          <cell r="D660" t="str">
            <v>27.04.03</v>
          </cell>
          <cell r="E660" t="str">
            <v xml:space="preserve">Furo no concreto D=1" profund. de 30cm </v>
          </cell>
          <cell r="F660" t="str">
            <v>un</v>
          </cell>
        </row>
        <row r="661">
          <cell r="B661" t="str">
            <v>7.1.20</v>
          </cell>
          <cell r="D661" t="str">
            <v>27.04.04</v>
          </cell>
          <cell r="E661" t="str">
            <v>Furo no concreto D=3/4" profund. de 05cm</v>
          </cell>
          <cell r="F661" t="str">
            <v>un</v>
          </cell>
        </row>
        <row r="662">
          <cell r="B662" t="str">
            <v>7.1.21</v>
          </cell>
          <cell r="D662" t="str">
            <v>27.04.05</v>
          </cell>
          <cell r="E662" t="str">
            <v>Furo no concreto D=3/4" profund. de 15cm</v>
          </cell>
          <cell r="F662" t="str">
            <v>un</v>
          </cell>
        </row>
        <row r="663">
          <cell r="B663" t="str">
            <v>7.1.22</v>
          </cell>
          <cell r="D663" t="str">
            <v>27.04.06</v>
          </cell>
          <cell r="E663" t="str">
            <v>Furo no concreto D=3/4" profund. de 30cm</v>
          </cell>
          <cell r="F663" t="str">
            <v>un</v>
          </cell>
        </row>
        <row r="664">
          <cell r="B664" t="str">
            <v>7.1.23</v>
          </cell>
          <cell r="D664" t="str">
            <v>27.04.07</v>
          </cell>
          <cell r="E664" t="str">
            <v>Furo no concreto D=1/2" profund. de 05cm</v>
          </cell>
          <cell r="F664" t="str">
            <v>un</v>
          </cell>
        </row>
        <row r="665">
          <cell r="B665" t="str">
            <v>7.1.24</v>
          </cell>
          <cell r="D665" t="str">
            <v>27.04.08</v>
          </cell>
          <cell r="E665" t="str">
            <v>Furo no concreto D=1/2" profund. de 15cm</v>
          </cell>
          <cell r="F665" t="str">
            <v>un</v>
          </cell>
        </row>
        <row r="666">
          <cell r="B666" t="str">
            <v>7.1.25</v>
          </cell>
          <cell r="D666" t="str">
            <v>27.04.09</v>
          </cell>
          <cell r="E666" t="str">
            <v>Furo no concreto D=1/2" profund. de 30cm</v>
          </cell>
          <cell r="F666" t="str">
            <v>un</v>
          </cell>
        </row>
        <row r="667">
          <cell r="B667" t="str">
            <v>7.1.26</v>
          </cell>
          <cell r="D667" t="str">
            <v>27.04.10</v>
          </cell>
          <cell r="E667" t="str">
            <v>Furo no concreto D=3/8" profund. de 05cm</v>
          </cell>
          <cell r="F667" t="str">
            <v>un</v>
          </cell>
        </row>
        <row r="668">
          <cell r="B668" t="str">
            <v>7.1.27</v>
          </cell>
          <cell r="D668" t="str">
            <v>27.04.11</v>
          </cell>
          <cell r="E668" t="str">
            <v>Furo no concreto D=3/8" profund. de 15cm</v>
          </cell>
          <cell r="F668" t="str">
            <v>un</v>
          </cell>
        </row>
        <row r="669">
          <cell r="B669" t="str">
            <v>7.1.28</v>
          </cell>
          <cell r="D669" t="str">
            <v>27.04.12</v>
          </cell>
          <cell r="E669" t="str">
            <v>Furo no concreto D=3/8" profund. de 30cm</v>
          </cell>
          <cell r="F669" t="str">
            <v>un</v>
          </cell>
        </row>
        <row r="670">
          <cell r="B670" t="str">
            <v>7.1.29</v>
          </cell>
          <cell r="D670" t="str">
            <v>27.05.01</v>
          </cell>
          <cell r="E670" t="str">
            <v>Forma plana para conc. armado comum</v>
          </cell>
          <cell r="F670" t="str">
            <v>m²</v>
          </cell>
        </row>
        <row r="671">
          <cell r="B671" t="str">
            <v>7.1.30</v>
          </cell>
          <cell r="D671" t="str">
            <v>27.05.02</v>
          </cell>
          <cell r="E671" t="str">
            <v>Forma plana p/conc.protend. ou aparente</v>
          </cell>
          <cell r="F671" t="str">
            <v>m²</v>
          </cell>
        </row>
        <row r="672">
          <cell r="B672" t="str">
            <v>7.1.31</v>
          </cell>
          <cell r="D672" t="str">
            <v>27.05.03</v>
          </cell>
          <cell r="E672" t="str">
            <v>Formas metálica para concreto</v>
          </cell>
          <cell r="F672" t="str">
            <v>m²</v>
          </cell>
        </row>
        <row r="673">
          <cell r="B673" t="str">
            <v>7.1.32</v>
          </cell>
          <cell r="D673" t="str">
            <v>27.06.01</v>
          </cell>
          <cell r="E673" t="str">
            <v>Aço CA-25</v>
          </cell>
          <cell r="F673" t="str">
            <v>kg</v>
          </cell>
        </row>
        <row r="674">
          <cell r="B674" t="str">
            <v>7.1.33</v>
          </cell>
          <cell r="D674" t="str">
            <v xml:space="preserve">27.06.02 </v>
          </cell>
          <cell r="E674" t="str">
            <v>Aço CA-50</v>
          </cell>
          <cell r="F674" t="str">
            <v>kg</v>
          </cell>
        </row>
        <row r="675">
          <cell r="B675" t="str">
            <v>7.1.34</v>
          </cell>
          <cell r="D675" t="str">
            <v>27.06.03</v>
          </cell>
          <cell r="E675" t="str">
            <v>Aço CA-60</v>
          </cell>
          <cell r="F675" t="str">
            <v>kg</v>
          </cell>
        </row>
        <row r="676">
          <cell r="B676" t="str">
            <v>7.1.35</v>
          </cell>
          <cell r="D676" t="str">
            <v>27.06.04</v>
          </cell>
          <cell r="E676" t="str">
            <v>Aço para concreto protendido</v>
          </cell>
          <cell r="F676" t="str">
            <v>kg</v>
          </cell>
        </row>
        <row r="677">
          <cell r="B677" t="str">
            <v>7.1.36</v>
          </cell>
          <cell r="D677" t="str">
            <v>27.06.05</v>
          </cell>
          <cell r="E677" t="str">
            <v>Tela metálica</v>
          </cell>
          <cell r="F677" t="str">
            <v>kg</v>
          </cell>
        </row>
        <row r="678">
          <cell r="B678" t="str">
            <v>7.1.37</v>
          </cell>
          <cell r="D678" t="str">
            <v>27.06.06</v>
          </cell>
          <cell r="E678" t="str">
            <v>Substituição de aço da armadura</v>
          </cell>
          <cell r="F678" t="str">
            <v>kg</v>
          </cell>
        </row>
        <row r="679">
          <cell r="B679" t="str">
            <v>7.1.38</v>
          </cell>
          <cell r="D679" t="str">
            <v>27.06.07</v>
          </cell>
          <cell r="E679" t="str">
            <v>Retirada da armadura corroída</v>
          </cell>
          <cell r="F679" t="str">
            <v>kg</v>
          </cell>
        </row>
        <row r="680">
          <cell r="B680" t="str">
            <v>7.1.39</v>
          </cell>
          <cell r="D680" t="str">
            <v>27.06.08</v>
          </cell>
          <cell r="E680" t="str">
            <v>Aço para concreto protendido ST 85/105</v>
          </cell>
          <cell r="F680" t="str">
            <v>kg</v>
          </cell>
        </row>
        <row r="681">
          <cell r="B681" t="str">
            <v>7.1.40</v>
          </cell>
          <cell r="D681" t="str">
            <v>27.06.09</v>
          </cell>
          <cell r="E681" t="str">
            <v>Emenda barras de aço com luva prensada d=12mm</v>
          </cell>
          <cell r="F681" t="str">
            <v>un</v>
          </cell>
        </row>
        <row r="682">
          <cell r="B682" t="str">
            <v>7.1.41</v>
          </cell>
          <cell r="D682" t="str">
            <v>27.06.10</v>
          </cell>
          <cell r="E682" t="str">
            <v>Emenda barras de aço com luva prensada d=16mm</v>
          </cell>
          <cell r="F682" t="str">
            <v>un</v>
          </cell>
        </row>
        <row r="683">
          <cell r="B683" t="str">
            <v>7.1.42</v>
          </cell>
          <cell r="D683" t="str">
            <v>27.06.11</v>
          </cell>
          <cell r="E683" t="str">
            <v>Emenda barras de aço com luva prensada d=20mm</v>
          </cell>
          <cell r="F683" t="str">
            <v>un</v>
          </cell>
        </row>
        <row r="684">
          <cell r="B684" t="str">
            <v>7.1.43</v>
          </cell>
          <cell r="D684" t="str">
            <v>27.06.12</v>
          </cell>
          <cell r="E684" t="str">
            <v>Emenda barras de aço com luva prensada d=25mm</v>
          </cell>
          <cell r="F684" t="str">
            <v>un</v>
          </cell>
        </row>
        <row r="685">
          <cell r="B685" t="str">
            <v>7.1.44</v>
          </cell>
          <cell r="D685" t="str">
            <v>27.06.13</v>
          </cell>
          <cell r="E685" t="str">
            <v>Emenda barras de aço com rosca d=12mm</v>
          </cell>
          <cell r="F685" t="str">
            <v>un</v>
          </cell>
        </row>
        <row r="686">
          <cell r="B686" t="str">
            <v>7.1.45</v>
          </cell>
          <cell r="D686" t="str">
            <v>27.06.14</v>
          </cell>
          <cell r="E686" t="str">
            <v>Emenda barras de aço com rosca d=16mm</v>
          </cell>
          <cell r="F686" t="str">
            <v>un</v>
          </cell>
        </row>
        <row r="687">
          <cell r="B687" t="str">
            <v>7.1.46</v>
          </cell>
          <cell r="D687" t="str">
            <v>27.06.15</v>
          </cell>
          <cell r="E687" t="str">
            <v>Emenda barras de aço com rosca d=20mm</v>
          </cell>
          <cell r="F687" t="str">
            <v>un</v>
          </cell>
        </row>
        <row r="688">
          <cell r="B688" t="str">
            <v>7.1.47</v>
          </cell>
          <cell r="D688" t="str">
            <v>27.06.16</v>
          </cell>
          <cell r="E688" t="str">
            <v>Emenda barras de aço com rosca d=25mm</v>
          </cell>
          <cell r="F688" t="str">
            <v>un</v>
          </cell>
        </row>
        <row r="689">
          <cell r="B689" t="str">
            <v>7.1.48</v>
          </cell>
          <cell r="D689" t="str">
            <v>27.06.17</v>
          </cell>
          <cell r="E689" t="str">
            <v xml:space="preserve">Chumbamento barras c/ resina epox. Injecão </v>
          </cell>
          <cell r="F689" t="str">
            <v>kg</v>
          </cell>
        </row>
        <row r="690">
          <cell r="B690" t="str">
            <v>7.1.49</v>
          </cell>
          <cell r="D690" t="str">
            <v>27.07.03</v>
          </cell>
          <cell r="E690" t="str">
            <v>Apar. anc. p/ cabos de protensão ativo de 4 f -1/2"</v>
          </cell>
          <cell r="F690" t="str">
            <v>un</v>
          </cell>
        </row>
        <row r="691">
          <cell r="B691" t="str">
            <v>7.1.50</v>
          </cell>
          <cell r="D691" t="str">
            <v>27.07.04</v>
          </cell>
          <cell r="E691" t="str">
            <v>Apar. anc. p/ cabos de protensão ativo de 6 f -1/2"</v>
          </cell>
          <cell r="F691" t="str">
            <v>un</v>
          </cell>
        </row>
        <row r="692">
          <cell r="B692" t="str">
            <v>7.1.51</v>
          </cell>
          <cell r="D692" t="str">
            <v>27.07.05</v>
          </cell>
          <cell r="E692" t="str">
            <v>Apar. anc. p/ cabos de protensão ativo de 12 f -1/2"</v>
          </cell>
          <cell r="F692" t="str">
            <v>un</v>
          </cell>
        </row>
        <row r="693">
          <cell r="B693" t="str">
            <v>7.1.52</v>
          </cell>
          <cell r="D693" t="str">
            <v xml:space="preserve">27.07.06 </v>
          </cell>
          <cell r="E693" t="str">
            <v>Apar. anc. p/ cabos de protensão ativo de 19 f -1/2"</v>
          </cell>
          <cell r="F693" t="str">
            <v>un</v>
          </cell>
        </row>
        <row r="694">
          <cell r="B694" t="str">
            <v>7.1.53</v>
          </cell>
          <cell r="D694" t="str">
            <v>27.07.09</v>
          </cell>
          <cell r="E694" t="str">
            <v xml:space="preserve">Apar. anc. p/ cabos de protensão pas. de 4 f -1/2" </v>
          </cell>
          <cell r="F694" t="str">
            <v>un</v>
          </cell>
        </row>
        <row r="695">
          <cell r="B695" t="str">
            <v>7.1.54</v>
          </cell>
          <cell r="D695" t="str">
            <v>27.07.10</v>
          </cell>
          <cell r="E695" t="str">
            <v>Apar. anc. p/ cabos de protensão pas. de 6 f -1/2"</v>
          </cell>
          <cell r="F695" t="str">
            <v>un</v>
          </cell>
        </row>
        <row r="696">
          <cell r="B696" t="str">
            <v>7.1.55</v>
          </cell>
          <cell r="D696" t="str">
            <v xml:space="preserve">27.07.12 </v>
          </cell>
          <cell r="E696" t="str">
            <v xml:space="preserve">Apar. anc. p/ cabos de protensão pas. de 19 f -1/2" </v>
          </cell>
          <cell r="F696" t="str">
            <v>un</v>
          </cell>
        </row>
        <row r="697">
          <cell r="B697" t="str">
            <v>7.1.56</v>
          </cell>
          <cell r="D697" t="str">
            <v>27.08.01</v>
          </cell>
          <cell r="E697" t="str">
            <v>Substituição aparelho apoio neoprene fretado</v>
          </cell>
          <cell r="F697" t="str">
            <v>dm³</v>
          </cell>
        </row>
        <row r="698">
          <cell r="B698" t="str">
            <v>7.1.57</v>
          </cell>
          <cell r="D698" t="str">
            <v>27.08.02</v>
          </cell>
          <cell r="E698" t="str">
            <v>Substituição aparelho apoio neoprene c/teflon</v>
          </cell>
          <cell r="F698" t="str">
            <v>dm³</v>
          </cell>
        </row>
        <row r="699">
          <cell r="B699" t="str">
            <v>7.1.58</v>
          </cell>
          <cell r="D699" t="str">
            <v>27.09.01</v>
          </cell>
          <cell r="E699" t="str">
            <v>Concreto Fck 10 MPa</v>
          </cell>
          <cell r="F699" t="str">
            <v>m³</v>
          </cell>
        </row>
        <row r="700">
          <cell r="B700" t="str">
            <v>7.1.59</v>
          </cell>
          <cell r="D700" t="str">
            <v>27.09.02</v>
          </cell>
          <cell r="E700" t="str">
            <v>Concreto Fck 15 MPa</v>
          </cell>
          <cell r="F700" t="str">
            <v>m³</v>
          </cell>
        </row>
        <row r="701">
          <cell r="B701" t="str">
            <v>7.1.60</v>
          </cell>
          <cell r="D701" t="str">
            <v xml:space="preserve">27.09.03 </v>
          </cell>
          <cell r="E701" t="str">
            <v>Concreto Fck 18 MPa</v>
          </cell>
          <cell r="F701" t="str">
            <v>m³</v>
          </cell>
        </row>
        <row r="702">
          <cell r="B702" t="str">
            <v>7.1.61</v>
          </cell>
          <cell r="D702" t="str">
            <v>27.09.04</v>
          </cell>
          <cell r="E702" t="str">
            <v>Concreto Fck 20 MPa</v>
          </cell>
          <cell r="F702" t="str">
            <v>m³</v>
          </cell>
        </row>
        <row r="703">
          <cell r="B703" t="str">
            <v>7.1.62</v>
          </cell>
          <cell r="D703" t="str">
            <v>27.09.05</v>
          </cell>
          <cell r="E703" t="str">
            <v>Concreto Fck 25 MPa</v>
          </cell>
          <cell r="F703" t="str">
            <v>m³</v>
          </cell>
        </row>
        <row r="704">
          <cell r="B704" t="str">
            <v>7.1.63</v>
          </cell>
          <cell r="D704" t="str">
            <v>27.09.07</v>
          </cell>
          <cell r="E704" t="str">
            <v>Concreto Fck 30 MPa</v>
          </cell>
          <cell r="F704" t="str">
            <v>m³</v>
          </cell>
        </row>
        <row r="705">
          <cell r="B705" t="str">
            <v>7.1.64</v>
          </cell>
          <cell r="D705" t="str">
            <v>27.09.08</v>
          </cell>
          <cell r="E705" t="str">
            <v>Concreto Ciclópico</v>
          </cell>
          <cell r="F705" t="str">
            <v>m³</v>
          </cell>
        </row>
        <row r="706">
          <cell r="B706" t="str">
            <v>7.1.65</v>
          </cell>
          <cell r="D706" t="str">
            <v xml:space="preserve">27.09.09 </v>
          </cell>
          <cell r="E706" t="str">
            <v>Concreto Projetado, medido na seção</v>
          </cell>
          <cell r="F706" t="str">
            <v>m³</v>
          </cell>
        </row>
        <row r="707">
          <cell r="B707" t="str">
            <v>7.1.66</v>
          </cell>
          <cell r="D707" t="str">
            <v>27.09.10</v>
          </cell>
          <cell r="E707" t="str">
            <v xml:space="preserve">Bombeamento p/ conc. qualquer resist. </v>
          </cell>
          <cell r="F707" t="str">
            <v>m³</v>
          </cell>
        </row>
        <row r="708">
          <cell r="B708" t="str">
            <v>7.1.67</v>
          </cell>
          <cell r="D708" t="str">
            <v>27.09.11</v>
          </cell>
          <cell r="E708" t="str">
            <v>Concreto grout alta resistência</v>
          </cell>
          <cell r="F708" t="str">
            <v>m³</v>
          </cell>
        </row>
        <row r="709">
          <cell r="B709" t="str">
            <v>7.1.68</v>
          </cell>
          <cell r="D709" t="str">
            <v>27.09.12</v>
          </cell>
          <cell r="E709" t="str">
            <v>Enchimento com concreto celular</v>
          </cell>
          <cell r="F709" t="str">
            <v>m³</v>
          </cell>
        </row>
        <row r="710">
          <cell r="B710" t="str">
            <v>7.1.69</v>
          </cell>
          <cell r="D710" t="str">
            <v>27.09.13</v>
          </cell>
          <cell r="E710" t="str">
            <v>Concreto Fck 12 Mpa</v>
          </cell>
          <cell r="F710" t="str">
            <v>m³</v>
          </cell>
        </row>
        <row r="711">
          <cell r="B711" t="str">
            <v>7.1.70</v>
          </cell>
          <cell r="D711" t="str">
            <v>27.09.14</v>
          </cell>
          <cell r="E711" t="str">
            <v>Concreto Fck 16 Mpa</v>
          </cell>
          <cell r="F711" t="str">
            <v>m³</v>
          </cell>
        </row>
        <row r="712">
          <cell r="B712" t="str">
            <v>7.1.71</v>
          </cell>
          <cell r="D712" t="str">
            <v>27.09.15</v>
          </cell>
          <cell r="E712" t="str">
            <v>Concreto Fck 35 Mpa</v>
          </cell>
          <cell r="F712" t="str">
            <v>m³</v>
          </cell>
        </row>
        <row r="713">
          <cell r="B713" t="str">
            <v>7.1.72</v>
          </cell>
          <cell r="D713" t="str">
            <v>27.09.16</v>
          </cell>
          <cell r="E713" t="str">
            <v>Concreto Fck 40 Mpa</v>
          </cell>
          <cell r="F713" t="str">
            <v>m³</v>
          </cell>
        </row>
        <row r="714">
          <cell r="B714" t="str">
            <v>7.1.73</v>
          </cell>
          <cell r="D714" t="str">
            <v>27.10.01</v>
          </cell>
          <cell r="E714" t="str">
            <v>Junta/retração c/lábio polim. ab.15 até 40mm-subst.</v>
          </cell>
          <cell r="F714" t="str">
            <v>m</v>
          </cell>
        </row>
        <row r="715">
          <cell r="B715" t="str">
            <v>7.1.74</v>
          </cell>
          <cell r="D715" t="str">
            <v>27.10.02</v>
          </cell>
          <cell r="E715" t="str">
            <v>Junta/retração c/lábio polim. ab.40 até 50mm-subst.</v>
          </cell>
          <cell r="F715" t="str">
            <v>m</v>
          </cell>
        </row>
        <row r="716">
          <cell r="B716" t="str">
            <v>7.1.75</v>
          </cell>
          <cell r="D716" t="str">
            <v>27.10.03</v>
          </cell>
          <cell r="E716" t="str">
            <v>Junta/retração c/lábio polim. ab. 50 até 70mm-subst.</v>
          </cell>
          <cell r="F716" t="str">
            <v>m</v>
          </cell>
        </row>
        <row r="717">
          <cell r="B717" t="str">
            <v>7.1.76</v>
          </cell>
          <cell r="D717" t="str">
            <v>27.10.04</v>
          </cell>
          <cell r="E717" t="str">
            <v>Substituição de junta metálica</v>
          </cell>
          <cell r="F717" t="str">
            <v>m</v>
          </cell>
        </row>
        <row r="718">
          <cell r="B718" t="str">
            <v>7.1.77</v>
          </cell>
          <cell r="D718" t="str">
            <v>27.11.01</v>
          </cell>
          <cell r="E718" t="str">
            <v>Preparação e aplicação de argamassa</v>
          </cell>
          <cell r="F718" t="str">
            <v>m³</v>
          </cell>
        </row>
        <row r="719">
          <cell r="B719" t="str">
            <v>7.1.78</v>
          </cell>
          <cell r="D719" t="str">
            <v>27.11.02</v>
          </cell>
          <cell r="E719" t="str">
            <v>Ades.epoxi p/ trincas e fis.extrut.(incl. furo e mang.)</v>
          </cell>
          <cell r="F719" t="str">
            <v>kg</v>
          </cell>
        </row>
        <row r="720">
          <cell r="B720" t="str">
            <v>7.1.79</v>
          </cell>
          <cell r="D720" t="str">
            <v>27.11.03</v>
          </cell>
          <cell r="E720" t="str">
            <v>Injeção de calda de cimento</v>
          </cell>
          <cell r="F720" t="str">
            <v>kg</v>
          </cell>
        </row>
        <row r="721">
          <cell r="B721" t="str">
            <v>7.1.80</v>
          </cell>
          <cell r="D721" t="str">
            <v>27.11.05</v>
          </cell>
          <cell r="E721" t="str">
            <v>Injeção de calda de cimento em bainhas</v>
          </cell>
          <cell r="F721" t="str">
            <v>kg</v>
          </cell>
        </row>
        <row r="722">
          <cell r="B722" t="str">
            <v>7.1.81</v>
          </cell>
          <cell r="D722" t="str">
            <v>27.11.09</v>
          </cell>
          <cell r="E722" t="str">
            <v>Argamassa de cimento e areia traço 1:6</v>
          </cell>
          <cell r="F722" t="str">
            <v>m³</v>
          </cell>
        </row>
        <row r="723">
          <cell r="B723" t="str">
            <v>7.1.82</v>
          </cell>
          <cell r="D723" t="str">
            <v>27.11.10</v>
          </cell>
          <cell r="E723" t="str">
            <v>Argamassa cimento e areia traço 1:3 esp 2cm</v>
          </cell>
          <cell r="F723" t="str">
            <v>m²</v>
          </cell>
        </row>
        <row r="724">
          <cell r="B724" t="str">
            <v>7.1.83</v>
          </cell>
          <cell r="D724" t="str">
            <v>27.12.01</v>
          </cell>
          <cell r="E724" t="str">
            <v>Tubo de pvc perfurado ou não D=0,050m</v>
          </cell>
          <cell r="F724" t="str">
            <v>m</v>
          </cell>
        </row>
        <row r="725">
          <cell r="B725" t="str">
            <v>7.1.84</v>
          </cell>
          <cell r="D725" t="str">
            <v>27.12.03</v>
          </cell>
          <cell r="E725" t="str">
            <v>Tubo de pvc perfurado ou não D=0,10m</v>
          </cell>
          <cell r="F725" t="str">
            <v>m</v>
          </cell>
        </row>
        <row r="726">
          <cell r="B726" t="str">
            <v>7.1.85</v>
          </cell>
          <cell r="D726" t="str">
            <v>27.12.04</v>
          </cell>
          <cell r="E726" t="str">
            <v xml:space="preserve">Tubo de pvc perfurado ou não D=0,15m </v>
          </cell>
          <cell r="F726" t="str">
            <v>m</v>
          </cell>
        </row>
        <row r="727">
          <cell r="B727" t="str">
            <v>7.1.86</v>
          </cell>
          <cell r="D727" t="str">
            <v>27.13.02</v>
          </cell>
          <cell r="E727" t="str">
            <v>Aditivo super plastificante</v>
          </cell>
          <cell r="F727" t="str">
            <v>kg</v>
          </cell>
        </row>
        <row r="728">
          <cell r="B728" t="str">
            <v>7.1.87</v>
          </cell>
          <cell r="D728" t="str">
            <v>27.13.03</v>
          </cell>
          <cell r="E728" t="str">
            <v>Aditivo super fluidificante</v>
          </cell>
          <cell r="F728" t="str">
            <v>kg</v>
          </cell>
        </row>
        <row r="729">
          <cell r="B729" t="str">
            <v>7.1.88</v>
          </cell>
          <cell r="D729" t="str">
            <v>27.13.04</v>
          </cell>
          <cell r="E729" t="str">
            <v xml:space="preserve">Aditivo acelerador de pega </v>
          </cell>
          <cell r="F729" t="str">
            <v>kg</v>
          </cell>
        </row>
        <row r="730">
          <cell r="B730" t="str">
            <v>7.1.89</v>
          </cell>
          <cell r="D730" t="str">
            <v>27.13.05</v>
          </cell>
          <cell r="E730" t="str">
            <v>Aditivo retardador de pega</v>
          </cell>
          <cell r="F730" t="str">
            <v>kg</v>
          </cell>
        </row>
        <row r="731">
          <cell r="B731" t="str">
            <v>7.1.90</v>
          </cell>
          <cell r="D731" t="str">
            <v>27.14.03</v>
          </cell>
          <cell r="E731" t="str">
            <v>Pintura a base de epoxi - 2 demãos</v>
          </cell>
          <cell r="F731" t="str">
            <v>m²</v>
          </cell>
        </row>
        <row r="733">
          <cell r="B733" t="str">
            <v>Cód. Colinas</v>
          </cell>
          <cell r="D733" t="str">
            <v>Código</v>
          </cell>
          <cell r="E733" t="str">
            <v>Serviços</v>
          </cell>
          <cell r="F733" t="str">
            <v>Unid.</v>
          </cell>
        </row>
        <row r="736">
          <cell r="D736" t="str">
            <v>FASE 28 - SINALIZAÇÃO E ELEMENTOS DE SEGURANÇA</v>
          </cell>
        </row>
        <row r="737">
          <cell r="B737" t="str">
            <v>8.1.1</v>
          </cell>
          <cell r="D737" t="str">
            <v>28.01.02</v>
          </cell>
          <cell r="E737" t="str">
            <v>Placa de aço + GT</v>
          </cell>
          <cell r="F737" t="str">
            <v>m²</v>
          </cell>
        </row>
        <row r="738">
          <cell r="B738" t="str">
            <v>8.1.2</v>
          </cell>
          <cell r="D738" t="str">
            <v>28.01.04</v>
          </cell>
          <cell r="E738" t="str">
            <v>Placa de aço GT+ GT</v>
          </cell>
          <cell r="F738" t="str">
            <v>m²</v>
          </cell>
        </row>
        <row r="739">
          <cell r="B739" t="str">
            <v>8.1.3</v>
          </cell>
          <cell r="D739" t="str">
            <v>28.01.05</v>
          </cell>
          <cell r="E739" t="str">
            <v>Placa de aço GT+ AI</v>
          </cell>
          <cell r="F739" t="str">
            <v>m²</v>
          </cell>
        </row>
        <row r="740">
          <cell r="B740" t="str">
            <v>8.1.4</v>
          </cell>
          <cell r="D740" t="str">
            <v>28.01.07</v>
          </cell>
          <cell r="E740" t="str">
            <v>Placa alumínio mod. GT+GT</v>
          </cell>
          <cell r="F740" t="str">
            <v>m²</v>
          </cell>
        </row>
        <row r="741">
          <cell r="B741" t="str">
            <v>8.1.5</v>
          </cell>
          <cell r="D741" t="str">
            <v>28.01.08</v>
          </cell>
          <cell r="E741" t="str">
            <v xml:space="preserve">Placa al. mod. GT+AI </v>
          </cell>
          <cell r="F741" t="str">
            <v>m²</v>
          </cell>
        </row>
        <row r="742">
          <cell r="B742" t="str">
            <v>8.1.6</v>
          </cell>
          <cell r="D742" t="str">
            <v>28.01.10</v>
          </cell>
          <cell r="E742" t="str">
            <v xml:space="preserve">Placa al.mod.Ed./Ob.GT+Vinil </v>
          </cell>
          <cell r="F742" t="str">
            <v>m²</v>
          </cell>
        </row>
        <row r="743">
          <cell r="B743" t="str">
            <v>8.1.7</v>
          </cell>
          <cell r="D743" t="str">
            <v>28.01.17</v>
          </cell>
          <cell r="E743" t="str">
            <v xml:space="preserve">Placa em al. mod. p/Port/Semi-Port - GT+GT </v>
          </cell>
          <cell r="F743" t="str">
            <v>m²</v>
          </cell>
        </row>
        <row r="744">
          <cell r="B744" t="str">
            <v>8.1.8</v>
          </cell>
          <cell r="D744" t="str">
            <v>28.01.18</v>
          </cell>
          <cell r="E744" t="str">
            <v>Placa al. mod. p/Port./Semi GT+AI</v>
          </cell>
          <cell r="F744" t="str">
            <v>m²</v>
          </cell>
        </row>
        <row r="745">
          <cell r="B745" t="str">
            <v>8.1.9</v>
          </cell>
          <cell r="D745" t="str">
            <v>28.03.01</v>
          </cell>
          <cell r="E745" t="str">
            <v>Sinaliz.hor. res.alquid. + bor.clor.</v>
          </cell>
          <cell r="F745" t="str">
            <v>m²</v>
          </cell>
        </row>
        <row r="746">
          <cell r="B746" t="str">
            <v>8.1.10</v>
          </cell>
          <cell r="D746" t="str">
            <v>28.03.02</v>
          </cell>
          <cell r="E746" t="str">
            <v xml:space="preserve">Sinaliz.hor. c/resina vinilica ou acrilica </v>
          </cell>
          <cell r="F746" t="str">
            <v>m²</v>
          </cell>
        </row>
        <row r="747">
          <cell r="B747" t="str">
            <v>8.1.11</v>
          </cell>
          <cell r="D747" t="str">
            <v>28.03.03</v>
          </cell>
          <cell r="E747" t="str">
            <v xml:space="preserve">Sinaliz.hor. com termoplast. Hot-spray </v>
          </cell>
          <cell r="F747" t="str">
            <v>m²</v>
          </cell>
        </row>
        <row r="748">
          <cell r="B748" t="str">
            <v>8.1.12</v>
          </cell>
          <cell r="D748" t="str">
            <v>28.03.04</v>
          </cell>
          <cell r="E748" t="str">
            <v xml:space="preserve">Sinaliz.hor. c/termoplast.spray- c/visib </v>
          </cell>
          <cell r="F748" t="str">
            <v>m²</v>
          </cell>
        </row>
        <row r="749">
          <cell r="B749" t="str">
            <v>8.1.13</v>
          </cell>
          <cell r="D749" t="str">
            <v>28.03.05</v>
          </cell>
          <cell r="E749" t="str">
            <v>Sinaliz. hor. c/termoplast estrudado</v>
          </cell>
          <cell r="F749" t="str">
            <v>m²</v>
          </cell>
        </row>
        <row r="750">
          <cell r="B750" t="str">
            <v>8.1.14</v>
          </cell>
          <cell r="D750" t="str">
            <v>28.03.06</v>
          </cell>
          <cell r="E750" t="str">
            <v>Sinaliz. hor tinta para pouco trafego</v>
          </cell>
          <cell r="F750" t="str">
            <v>m²</v>
          </cell>
        </row>
        <row r="751">
          <cell r="B751" t="str">
            <v>8.1.15</v>
          </cell>
          <cell r="D751" t="str">
            <v>28.03.07</v>
          </cell>
          <cell r="E751" t="str">
            <v>Sinaliz. horiz. acril.base de água</v>
          </cell>
          <cell r="F751" t="str">
            <v>m²</v>
          </cell>
        </row>
        <row r="752">
          <cell r="B752" t="str">
            <v>8.1.16</v>
          </cell>
          <cell r="D752" t="str">
            <v>28.03.08</v>
          </cell>
          <cell r="E752" t="str">
            <v>Sinaliz. horiz. acril. base água c/visibead</v>
          </cell>
          <cell r="F752" t="str">
            <v>m²</v>
          </cell>
        </row>
        <row r="753">
          <cell r="B753" t="str">
            <v>8.1.17</v>
          </cell>
          <cell r="D753" t="str">
            <v>28.03.09</v>
          </cell>
          <cell r="E753" t="str">
            <v xml:space="preserve">Tacha c/elem refl. vidro esp.lap. monod. </v>
          </cell>
          <cell r="F753" t="str">
            <v>un</v>
          </cell>
        </row>
        <row r="754">
          <cell r="B754" t="str">
            <v>8.1.18</v>
          </cell>
          <cell r="D754" t="str">
            <v>28.03.09.01</v>
          </cell>
          <cell r="E754" t="str">
            <v>Tacha c/elem refl. vidro esp.lap.bidir.</v>
          </cell>
          <cell r="F754" t="str">
            <v>un</v>
          </cell>
        </row>
        <row r="755">
          <cell r="B755" t="str">
            <v>8.1.19</v>
          </cell>
          <cell r="D755" t="str">
            <v>28.03.10</v>
          </cell>
          <cell r="E755" t="str">
            <v xml:space="preserve">Tachão mini refl. vidro esp.lap.monod. </v>
          </cell>
          <cell r="F755" t="str">
            <v>un</v>
          </cell>
        </row>
        <row r="756">
          <cell r="B756" t="str">
            <v>8.1.20</v>
          </cell>
          <cell r="D756" t="str">
            <v>28.03.10.01</v>
          </cell>
          <cell r="E756" t="str">
            <v>Tachão mini refl. vidro esp.lap.bid</v>
          </cell>
          <cell r="F756" t="str">
            <v>un</v>
          </cell>
        </row>
        <row r="757">
          <cell r="B757" t="str">
            <v>8.1.21</v>
          </cell>
          <cell r="D757" t="str">
            <v>28.03.11</v>
          </cell>
          <cell r="E757" t="str">
            <v xml:space="preserve">Tachão c/elem refl vidro esp.lap.monod. </v>
          </cell>
          <cell r="F757" t="str">
            <v>un</v>
          </cell>
        </row>
        <row r="758">
          <cell r="B758" t="str">
            <v>8.1.22</v>
          </cell>
          <cell r="D758" t="str">
            <v>28.03.12</v>
          </cell>
          <cell r="E758" t="str">
            <v xml:space="preserve">Tachão c/elem refl. vidro esp.lap bidirec. </v>
          </cell>
          <cell r="F758" t="str">
            <v>un</v>
          </cell>
        </row>
        <row r="759">
          <cell r="B759" t="str">
            <v>8.1.23</v>
          </cell>
          <cell r="D759" t="str">
            <v>28.03.13</v>
          </cell>
          <cell r="E759" t="str">
            <v>Tacha c/elem refl de plastico monod.</v>
          </cell>
          <cell r="F759" t="str">
            <v>un</v>
          </cell>
        </row>
        <row r="760">
          <cell r="B760" t="str">
            <v>8.1.24</v>
          </cell>
          <cell r="D760" t="str">
            <v>28.03.14</v>
          </cell>
          <cell r="E760" t="str">
            <v>Tacha c/elem refl de plastico bidirec.</v>
          </cell>
          <cell r="F760" t="str">
            <v>un</v>
          </cell>
        </row>
        <row r="761">
          <cell r="B761" t="str">
            <v>8.1.25</v>
          </cell>
          <cell r="D761" t="str">
            <v>28.03.15</v>
          </cell>
          <cell r="E761" t="str">
            <v xml:space="preserve">Tacha c/elem refl prism.monodirec. </v>
          </cell>
          <cell r="F761" t="str">
            <v>un</v>
          </cell>
        </row>
        <row r="762">
          <cell r="B762" t="str">
            <v>8.1.26</v>
          </cell>
          <cell r="D762" t="str">
            <v>28.03.16</v>
          </cell>
          <cell r="E762" t="str">
            <v xml:space="preserve">Tacha c/elem refl prism. bidirec. </v>
          </cell>
          <cell r="F762" t="str">
            <v>un</v>
          </cell>
        </row>
        <row r="763">
          <cell r="B763" t="str">
            <v>8.1.27</v>
          </cell>
          <cell r="D763" t="str">
            <v>28.04.01</v>
          </cell>
          <cell r="E763" t="str">
            <v>Balizador de solo</v>
          </cell>
          <cell r="F763" t="str">
            <v>un</v>
          </cell>
        </row>
        <row r="764">
          <cell r="B764" t="str">
            <v>8.1.28</v>
          </cell>
          <cell r="D764" t="str">
            <v>28.04.05</v>
          </cell>
          <cell r="E764" t="str">
            <v xml:space="preserve">Barreira plast. bicolor 1000x 500x500mm </v>
          </cell>
          <cell r="F764" t="str">
            <v>un</v>
          </cell>
        </row>
        <row r="765">
          <cell r="B765" t="str">
            <v>8.1.29</v>
          </cell>
          <cell r="D765" t="str">
            <v>28.04.06</v>
          </cell>
          <cell r="E765" t="str">
            <v>Cilindro Canalizador de trafego</v>
          </cell>
          <cell r="F765" t="str">
            <v>un</v>
          </cell>
        </row>
        <row r="766">
          <cell r="B766" t="str">
            <v>8.1.30</v>
          </cell>
          <cell r="D766" t="str">
            <v>28.04.07</v>
          </cell>
          <cell r="E766" t="str">
            <v>Balizador cilindrico GT</v>
          </cell>
          <cell r="F766" t="str">
            <v>un</v>
          </cell>
        </row>
        <row r="767">
          <cell r="B767" t="str">
            <v>8.1.31</v>
          </cell>
          <cell r="D767" t="str">
            <v>28.04.08</v>
          </cell>
          <cell r="E767" t="str">
            <v xml:space="preserve">Balizador cilindrico AI </v>
          </cell>
          <cell r="F767" t="str">
            <v>un</v>
          </cell>
        </row>
        <row r="768">
          <cell r="B768" t="str">
            <v>8.1.32</v>
          </cell>
          <cell r="D768" t="str">
            <v>28.04.09</v>
          </cell>
          <cell r="E768" t="str">
            <v>Baia proteção simples</v>
          </cell>
          <cell r="F768" t="str">
            <v>un</v>
          </cell>
        </row>
        <row r="769">
          <cell r="B769" t="str">
            <v>8.1.33</v>
          </cell>
          <cell r="D769" t="str">
            <v>28.04.10</v>
          </cell>
          <cell r="E769" t="str">
            <v>Baia proteção duplo</v>
          </cell>
          <cell r="F769" t="str">
            <v>un</v>
          </cell>
        </row>
        <row r="770">
          <cell r="B770" t="str">
            <v>8.1.34</v>
          </cell>
          <cell r="D770" t="str">
            <v>28.04.11</v>
          </cell>
          <cell r="E770" t="str">
            <v>Baia proteção master</v>
          </cell>
          <cell r="F770" t="str">
            <v>un</v>
          </cell>
        </row>
        <row r="771">
          <cell r="B771" t="str">
            <v>8.1.35</v>
          </cell>
          <cell r="D771" t="str">
            <v xml:space="preserve">28.04.12 </v>
          </cell>
          <cell r="E771" t="str">
            <v xml:space="preserve">Lamela ant.fixada em barr.N.Jersey h=0,60m </v>
          </cell>
          <cell r="F771" t="str">
            <v>m</v>
          </cell>
        </row>
        <row r="772">
          <cell r="B772" t="str">
            <v>8.1.36</v>
          </cell>
          <cell r="D772" t="str">
            <v>28.04.13</v>
          </cell>
          <cell r="E772" t="str">
            <v xml:space="preserve">Lamela ant.fixada em barr.N.Jersey h=0,80m </v>
          </cell>
          <cell r="F772" t="str">
            <v>m</v>
          </cell>
        </row>
        <row r="773">
          <cell r="B773" t="str">
            <v>8.1.37</v>
          </cell>
          <cell r="D773" t="str">
            <v>28.04.14</v>
          </cell>
          <cell r="E773" t="str">
            <v>Lamela ant.fixada em defensa h=0,80m</v>
          </cell>
          <cell r="F773" t="str">
            <v>m</v>
          </cell>
        </row>
        <row r="774">
          <cell r="B774" t="str">
            <v>8.1.38</v>
          </cell>
          <cell r="D774" t="str">
            <v>28.05.01</v>
          </cell>
          <cell r="E774" t="str">
            <v xml:space="preserve">Defensa -maleável simples </v>
          </cell>
          <cell r="F774" t="str">
            <v>m</v>
          </cell>
        </row>
        <row r="775">
          <cell r="B775" t="str">
            <v>8.1.39</v>
          </cell>
          <cell r="D775" t="str">
            <v>28.05.02</v>
          </cell>
          <cell r="E775" t="str">
            <v xml:space="preserve">Defensa -maleável duplo </v>
          </cell>
          <cell r="F775" t="str">
            <v>m</v>
          </cell>
        </row>
        <row r="776">
          <cell r="B776" t="str">
            <v>8.1.40</v>
          </cell>
          <cell r="D776" t="str">
            <v>28.05.03</v>
          </cell>
          <cell r="E776" t="str">
            <v>Defensa -maleável simples - implantação</v>
          </cell>
          <cell r="F776" t="str">
            <v>m</v>
          </cell>
        </row>
        <row r="777">
          <cell r="B777" t="str">
            <v>8.1.41</v>
          </cell>
          <cell r="D777" t="str">
            <v>28.05.04</v>
          </cell>
          <cell r="E777" t="str">
            <v>Defensa -maleável duplo - implantação</v>
          </cell>
          <cell r="F777" t="str">
            <v>m</v>
          </cell>
        </row>
        <row r="778">
          <cell r="B778" t="str">
            <v>8.1.42</v>
          </cell>
          <cell r="D778" t="str">
            <v>28.05.05</v>
          </cell>
          <cell r="E778" t="str">
            <v xml:space="preserve">Defensa -semi-maleável simples - fornecim. </v>
          </cell>
          <cell r="F778" t="str">
            <v>m</v>
          </cell>
        </row>
        <row r="779">
          <cell r="B779" t="str">
            <v>8.1.43</v>
          </cell>
          <cell r="D779" t="str">
            <v>28.05.06</v>
          </cell>
          <cell r="E779" t="str">
            <v xml:space="preserve">Defensa -semi-maleável simples - instalação </v>
          </cell>
          <cell r="F779" t="str">
            <v>m</v>
          </cell>
        </row>
        <row r="780">
          <cell r="B780" t="str">
            <v>8.1.44</v>
          </cell>
          <cell r="D780" t="str">
            <v>28.06.01</v>
          </cell>
          <cell r="E780" t="str">
            <v xml:space="preserve">G.c.intransponível tipo I - des. 5289 </v>
          </cell>
          <cell r="F780" t="str">
            <v>m</v>
          </cell>
        </row>
        <row r="781">
          <cell r="B781" t="str">
            <v>8.1.45</v>
          </cell>
          <cell r="D781" t="str">
            <v>28.06.02</v>
          </cell>
          <cell r="E781" t="str">
            <v xml:space="preserve">G.c.intransponível tipo II - des. 5307 </v>
          </cell>
          <cell r="F781" t="str">
            <v>m</v>
          </cell>
        </row>
        <row r="782">
          <cell r="B782" t="str">
            <v>8.1.46</v>
          </cell>
          <cell r="D782" t="str">
            <v>28.06.03</v>
          </cell>
          <cell r="E782" t="str">
            <v>G.c.de conc. pré passarela - des. 5370</v>
          </cell>
          <cell r="F782" t="str">
            <v>m</v>
          </cell>
        </row>
        <row r="783">
          <cell r="B783" t="str">
            <v>8.1.47</v>
          </cell>
          <cell r="D783" t="str">
            <v>28.06.04</v>
          </cell>
          <cell r="E783" t="str">
            <v xml:space="preserve">Barreira de segurança tipo New Jersey - des. 5396 </v>
          </cell>
          <cell r="F783" t="str">
            <v>m</v>
          </cell>
        </row>
        <row r="784">
          <cell r="B784" t="str">
            <v>8.1.48</v>
          </cell>
          <cell r="D784" t="str">
            <v>28.06.05</v>
          </cell>
          <cell r="E784" t="str">
            <v xml:space="preserve">Barreira double face New Jersey des 5514 </v>
          </cell>
          <cell r="F784" t="str">
            <v>m</v>
          </cell>
        </row>
        <row r="785">
          <cell r="B785" t="str">
            <v>8.1.49</v>
          </cell>
          <cell r="D785" t="str">
            <v>28.06.06</v>
          </cell>
          <cell r="E785" t="str">
            <v xml:space="preserve">Barreira double face New Jersey O.A.E.des 5464 </v>
          </cell>
          <cell r="F785" t="str">
            <v>m</v>
          </cell>
        </row>
        <row r="786">
          <cell r="B786" t="str">
            <v>8.1.50</v>
          </cell>
          <cell r="D786" t="str">
            <v>28.06.07</v>
          </cell>
          <cell r="E786" t="str">
            <v xml:space="preserve">Barreira double face New Jersey des 5465 </v>
          </cell>
          <cell r="F786" t="str">
            <v>m</v>
          </cell>
        </row>
        <row r="787">
          <cell r="B787" t="str">
            <v>8.1.51</v>
          </cell>
          <cell r="D787" t="str">
            <v>28.06.08</v>
          </cell>
          <cell r="E787" t="str">
            <v xml:space="preserve">Barreira com passeio p/ O.A.E. - des 5397 </v>
          </cell>
          <cell r="F787" t="str">
            <v>m</v>
          </cell>
        </row>
        <row r="788">
          <cell r="B788" t="str">
            <v>8.1.52</v>
          </cell>
          <cell r="D788" t="str">
            <v>28.06.09</v>
          </cell>
          <cell r="E788" t="str">
            <v xml:space="preserve">Barreira New-Jersey extrudada </v>
          </cell>
          <cell r="F788" t="str">
            <v>m</v>
          </cell>
        </row>
        <row r="789">
          <cell r="B789" t="str">
            <v>8.1.53</v>
          </cell>
          <cell r="D789" t="str">
            <v>28.06.10</v>
          </cell>
          <cell r="E789" t="str">
            <v xml:space="preserve">Suporte madeira tratada 0,10 x 0,10m </v>
          </cell>
          <cell r="F789" t="str">
            <v>m</v>
          </cell>
        </row>
        <row r="790">
          <cell r="B790" t="str">
            <v>8.1.54</v>
          </cell>
          <cell r="D790" t="str">
            <v>28.06.11</v>
          </cell>
          <cell r="E790" t="str">
            <v xml:space="preserve">Suporte de perfil metálico galvanizado </v>
          </cell>
          <cell r="F790" t="str">
            <v>kg</v>
          </cell>
        </row>
        <row r="791">
          <cell r="B791" t="str">
            <v>8.1.55</v>
          </cell>
          <cell r="D791" t="str">
            <v>28.06.12</v>
          </cell>
          <cell r="E791" t="str">
            <v xml:space="preserve">Suporte de tubo galvanizado d= 2 1/2" </v>
          </cell>
          <cell r="F791" t="str">
            <v>m</v>
          </cell>
        </row>
        <row r="792">
          <cell r="B792" t="str">
            <v>8.1.56</v>
          </cell>
          <cell r="D792" t="str">
            <v>28.07.01</v>
          </cell>
          <cell r="E792" t="str">
            <v xml:space="preserve">Broca de concreto armado D=20,00cm </v>
          </cell>
          <cell r="F792" t="str">
            <v>m</v>
          </cell>
        </row>
        <row r="793">
          <cell r="B793" t="str">
            <v>8.1.57</v>
          </cell>
          <cell r="D793" t="str">
            <v>28.07.02</v>
          </cell>
          <cell r="E793" t="str">
            <v xml:space="preserve">Broca de concreto armado D=25,00cm </v>
          </cell>
          <cell r="F793" t="str">
            <v>m</v>
          </cell>
        </row>
        <row r="794">
          <cell r="B794" t="str">
            <v>8.1.58</v>
          </cell>
          <cell r="D794" t="str">
            <v>28.07.03</v>
          </cell>
          <cell r="E794" t="str">
            <v>Broca de concreto armado D=15,00cm</v>
          </cell>
          <cell r="F794" t="str">
            <v>m</v>
          </cell>
        </row>
        <row r="795">
          <cell r="B795" t="str">
            <v>8.1.59</v>
          </cell>
          <cell r="D795" t="str">
            <v>28.07.04</v>
          </cell>
          <cell r="E795" t="str">
            <v xml:space="preserve">Placa institucional </v>
          </cell>
          <cell r="F795" t="str">
            <v>un</v>
          </cell>
        </row>
        <row r="796">
          <cell r="B796" t="str">
            <v>8.1.60</v>
          </cell>
          <cell r="D796" t="str">
            <v>28.07.05</v>
          </cell>
          <cell r="E796" t="str">
            <v xml:space="preserve">Manut placa instit. </v>
          </cell>
          <cell r="F796" t="str">
            <v>manut x mês</v>
          </cell>
        </row>
        <row r="798">
          <cell r="B798" t="str">
            <v>Cód. Colinas</v>
          </cell>
          <cell r="D798" t="str">
            <v>Código</v>
          </cell>
          <cell r="E798" t="str">
            <v>Serviços</v>
          </cell>
          <cell r="F798" t="str">
            <v>Unid.</v>
          </cell>
        </row>
        <row r="801">
          <cell r="D801" t="str">
            <v>FASE 30 - SERVIÇO DE PROTEÇÂO AO MEIO AMBIENTE</v>
          </cell>
        </row>
        <row r="802">
          <cell r="B802" t="str">
            <v>9.1.1</v>
          </cell>
          <cell r="D802" t="str">
            <v>30.01.01</v>
          </cell>
          <cell r="E802" t="str">
            <v>Grama placa s/adubo</v>
          </cell>
          <cell r="F802" t="str">
            <v>m²</v>
          </cell>
        </row>
        <row r="803">
          <cell r="B803" t="str">
            <v>9.1.2</v>
          </cell>
          <cell r="D803" t="str">
            <v>30.01.02</v>
          </cell>
          <cell r="E803" t="str">
            <v>Grama placa c/adubo</v>
          </cell>
          <cell r="F803" t="str">
            <v>m²</v>
          </cell>
        </row>
        <row r="804">
          <cell r="B804" t="str">
            <v>9.1.3</v>
          </cell>
          <cell r="D804" t="str">
            <v>30.01.03</v>
          </cell>
          <cell r="E804" t="str">
            <v>Grama muda s/adubo</v>
          </cell>
          <cell r="F804" t="str">
            <v>m²</v>
          </cell>
        </row>
        <row r="805">
          <cell r="B805" t="str">
            <v>9.1.4</v>
          </cell>
          <cell r="D805" t="str">
            <v>30.01.04</v>
          </cell>
          <cell r="E805" t="str">
            <v>Grama muda c/adubo</v>
          </cell>
          <cell r="F805" t="str">
            <v>m²</v>
          </cell>
        </row>
        <row r="806">
          <cell r="B806" t="str">
            <v>9.1.5</v>
          </cell>
          <cell r="D806" t="str">
            <v>30.01.05</v>
          </cell>
          <cell r="E806" t="str">
            <v>Plant. Semen. s/adubo</v>
          </cell>
          <cell r="F806" t="str">
            <v>m²</v>
          </cell>
        </row>
        <row r="807">
          <cell r="B807" t="str">
            <v>9.1.6</v>
          </cell>
          <cell r="D807" t="str">
            <v>30.01.06</v>
          </cell>
          <cell r="E807" t="str">
            <v>Plant. Semen. c/adubo</v>
          </cell>
          <cell r="F807" t="str">
            <v>m²</v>
          </cell>
        </row>
        <row r="808">
          <cell r="B808" t="str">
            <v>9.1.7</v>
          </cell>
          <cell r="D808" t="str">
            <v>30.01.07</v>
          </cell>
          <cell r="E808" t="str">
            <v>Hidrossemeadura</v>
          </cell>
          <cell r="F808" t="str">
            <v>m²</v>
          </cell>
        </row>
        <row r="809">
          <cell r="B809" t="str">
            <v>9.1.8</v>
          </cell>
          <cell r="D809" t="str">
            <v>30.01.08</v>
          </cell>
          <cell r="E809" t="str">
            <v>Irrig. Revest. Vegetal</v>
          </cell>
          <cell r="F809" t="str">
            <v>m²</v>
          </cell>
        </row>
        <row r="810">
          <cell r="B810" t="str">
            <v>9.1.9</v>
          </cell>
          <cell r="D810" t="str">
            <v>30.01.21</v>
          </cell>
          <cell r="E810" t="str">
            <v xml:space="preserve">Plantio de arbustos </v>
          </cell>
          <cell r="F810" t="str">
            <v>un</v>
          </cell>
        </row>
        <row r="811">
          <cell r="B811" t="str">
            <v>9.1.10</v>
          </cell>
          <cell r="D811" t="str">
            <v>30.01.22</v>
          </cell>
          <cell r="E811" t="str">
            <v>Plantio de arvores</v>
          </cell>
          <cell r="F811" t="str">
            <v>un</v>
          </cell>
        </row>
        <row r="812">
          <cell r="B812" t="str">
            <v>9.1.11</v>
          </cell>
          <cell r="D812" t="str">
            <v>30.01.30</v>
          </cell>
          <cell r="E812" t="str">
            <v xml:space="preserve">Plant gram sem c adu. </v>
          </cell>
          <cell r="F812" t="str">
            <v>m²</v>
          </cell>
        </row>
        <row r="813">
          <cell r="B813" t="str">
            <v>9.1.12</v>
          </cell>
          <cell r="D813" t="str">
            <v>30.02.02</v>
          </cell>
          <cell r="E813" t="str">
            <v xml:space="preserve">Alambrado com tela de arame galv., mourao de conc, </v>
          </cell>
          <cell r="F813" t="str">
            <v>m²</v>
          </cell>
        </row>
        <row r="815">
          <cell r="B815" t="str">
            <v>Cód. Colinas</v>
          </cell>
          <cell r="D815" t="str">
            <v>Código</v>
          </cell>
          <cell r="E815" t="str">
            <v>Serviços</v>
          </cell>
          <cell r="F815" t="str">
            <v>Unid.</v>
          </cell>
        </row>
        <row r="818">
          <cell r="D818" t="str">
            <v>FASE 31 - CONSERVAÇÃO DE ROTINA</v>
          </cell>
        </row>
        <row r="819">
          <cell r="B819" t="str">
            <v>10.1.1</v>
          </cell>
          <cell r="D819" t="str">
            <v>31.01.01</v>
          </cell>
          <cell r="E819" t="str">
            <v>Remendo pre-mist. Quente</v>
          </cell>
          <cell r="F819" t="str">
            <v>m³</v>
          </cell>
        </row>
        <row r="820">
          <cell r="B820" t="str">
            <v>10.1.2</v>
          </cell>
          <cell r="D820" t="str">
            <v>31.01.02</v>
          </cell>
          <cell r="E820" t="str">
            <v>Remendo pre-mist. Frio</v>
          </cell>
          <cell r="F820" t="str">
            <v>m³</v>
          </cell>
        </row>
        <row r="821">
          <cell r="B821" t="str">
            <v>10.1.3</v>
          </cell>
          <cell r="D821" t="str">
            <v>31.01.03</v>
          </cell>
          <cell r="E821" t="str">
            <v>Reparo em pav. Tapa buraco</v>
          </cell>
          <cell r="F821" t="str">
            <v>m³</v>
          </cell>
        </row>
        <row r="822">
          <cell r="B822" t="str">
            <v>10.1.4</v>
          </cell>
          <cell r="D822" t="str">
            <v>31.01.04</v>
          </cell>
          <cell r="E822" t="str">
            <v>Reparo de base brita graduada</v>
          </cell>
          <cell r="F822" t="str">
            <v>m³</v>
          </cell>
        </row>
        <row r="823">
          <cell r="B823" t="str">
            <v>10.1.5</v>
          </cell>
          <cell r="D823" t="str">
            <v>31.01.05</v>
          </cell>
          <cell r="E823" t="str">
            <v>Selagem de trinca</v>
          </cell>
          <cell r="F823" t="str">
            <v>litros</v>
          </cell>
        </row>
        <row r="824">
          <cell r="B824" t="str">
            <v>10.1.6</v>
          </cell>
          <cell r="D824" t="str">
            <v>31.01.06</v>
          </cell>
          <cell r="E824" t="str">
            <v>Reparo de concreto portland</v>
          </cell>
          <cell r="F824" t="str">
            <v>m³</v>
          </cell>
        </row>
        <row r="825">
          <cell r="B825" t="str">
            <v>10.1.7</v>
          </cell>
          <cell r="D825" t="str">
            <v>31.01.07</v>
          </cell>
          <cell r="E825" t="str">
            <v xml:space="preserve">Repos. Ver. Prim. Pista </v>
          </cell>
          <cell r="F825" t="str">
            <v>m³</v>
          </cell>
        </row>
        <row r="826">
          <cell r="B826" t="str">
            <v>10.1.8</v>
          </cell>
          <cell r="D826" t="str">
            <v>31.01.08</v>
          </cell>
          <cell r="E826" t="str">
            <v>Repos. Ver. Prim. Acost.</v>
          </cell>
          <cell r="F826" t="str">
            <v>m³</v>
          </cell>
        </row>
        <row r="827">
          <cell r="B827" t="str">
            <v>10.1.9</v>
          </cell>
          <cell r="D827" t="str">
            <v>31.01.09</v>
          </cell>
          <cell r="E827" t="str">
            <v xml:space="preserve">Reconformação de plataforma </v>
          </cell>
          <cell r="F827" t="str">
            <v>km</v>
          </cell>
        </row>
        <row r="828">
          <cell r="B828" t="str">
            <v>10.1.10</v>
          </cell>
          <cell r="D828" t="str">
            <v>31.01.10</v>
          </cell>
          <cell r="E828" t="str">
            <v xml:space="preserve">Reconformação de acostamento </v>
          </cell>
          <cell r="F828" t="str">
            <v>km</v>
          </cell>
        </row>
        <row r="829">
          <cell r="B829" t="str">
            <v>10.1.11</v>
          </cell>
          <cell r="D829" t="str">
            <v>31.02.01</v>
          </cell>
          <cell r="E829" t="str">
            <v>Plantio de grama em placa sem adubo</v>
          </cell>
          <cell r="F829" t="str">
            <v>m²</v>
          </cell>
        </row>
        <row r="830">
          <cell r="B830" t="str">
            <v>10.1.12</v>
          </cell>
          <cell r="D830" t="str">
            <v>31.02.02</v>
          </cell>
          <cell r="E830" t="str">
            <v>Plantio de grama em placa com adubo</v>
          </cell>
          <cell r="F830" t="str">
            <v>m²</v>
          </cell>
        </row>
        <row r="831">
          <cell r="B831" t="str">
            <v>10.1.13</v>
          </cell>
          <cell r="D831" t="str">
            <v>31.02.03</v>
          </cell>
          <cell r="E831" t="str">
            <v>Roçada manual</v>
          </cell>
          <cell r="F831" t="str">
            <v>ha</v>
          </cell>
        </row>
        <row r="832">
          <cell r="B832" t="str">
            <v>10.1.14</v>
          </cell>
          <cell r="D832" t="str">
            <v>31.02.04</v>
          </cell>
          <cell r="E832" t="str">
            <v xml:space="preserve">Roçada mecânica </v>
          </cell>
          <cell r="F832" t="str">
            <v>ha</v>
          </cell>
        </row>
        <row r="833">
          <cell r="B833" t="str">
            <v>10.1.15</v>
          </cell>
          <cell r="D833" t="str">
            <v>31.02.05</v>
          </cell>
          <cell r="E833" t="str">
            <v>Capina manual</v>
          </cell>
          <cell r="F833" t="str">
            <v>ha</v>
          </cell>
        </row>
        <row r="834">
          <cell r="B834" t="str">
            <v>10.1.16</v>
          </cell>
          <cell r="D834" t="str">
            <v>31.02.06</v>
          </cell>
          <cell r="E834" t="str">
            <v>Capina química</v>
          </cell>
          <cell r="F834" t="str">
            <v>m²</v>
          </cell>
        </row>
        <row r="835">
          <cell r="B835" t="str">
            <v>10.1.17</v>
          </cell>
          <cell r="D835" t="str">
            <v>31.02.07</v>
          </cell>
          <cell r="E835" t="str">
            <v>Conservação manual de aceiro</v>
          </cell>
          <cell r="F835" t="str">
            <v>ha</v>
          </cell>
        </row>
        <row r="836">
          <cell r="B836" t="str">
            <v>10.1.18</v>
          </cell>
          <cell r="D836" t="str">
            <v>31.02.08</v>
          </cell>
          <cell r="E836" t="str">
            <v>Despraguejamento manual de gramado</v>
          </cell>
          <cell r="F836" t="str">
            <v>ha</v>
          </cell>
        </row>
        <row r="837">
          <cell r="B837" t="str">
            <v>10.1.19</v>
          </cell>
          <cell r="D837" t="str">
            <v>31.02.09</v>
          </cell>
          <cell r="E837" t="str">
            <v>Remoção lixo entulho</v>
          </cell>
          <cell r="F837" t="str">
            <v>equipexh</v>
          </cell>
        </row>
        <row r="838">
          <cell r="B838" t="str">
            <v>10.1.20</v>
          </cell>
          <cell r="D838" t="str">
            <v>31.03.01</v>
          </cell>
          <cell r="E838" t="str">
            <v>Reparo total de cerca</v>
          </cell>
          <cell r="F838" t="str">
            <v>m</v>
          </cell>
        </row>
        <row r="839">
          <cell r="B839" t="str">
            <v>10.1.21</v>
          </cell>
          <cell r="D839" t="str">
            <v>31.03.02</v>
          </cell>
          <cell r="E839" t="str">
            <v>Reparo parcial de cerca - mourão</v>
          </cell>
          <cell r="F839" t="str">
            <v>m</v>
          </cell>
        </row>
        <row r="840">
          <cell r="B840" t="str">
            <v>10.1.22</v>
          </cell>
          <cell r="D840" t="str">
            <v>31.03.03</v>
          </cell>
          <cell r="E840" t="str">
            <v>Reparo parcial de cerca - arame</v>
          </cell>
          <cell r="F840" t="str">
            <v>m</v>
          </cell>
        </row>
        <row r="841">
          <cell r="B841" t="str">
            <v>10.1.23</v>
          </cell>
          <cell r="D841" t="str">
            <v>31.04.01</v>
          </cell>
          <cell r="E841" t="str">
            <v>Recomposição manual de aterro</v>
          </cell>
          <cell r="F841" t="str">
            <v>m³</v>
          </cell>
        </row>
        <row r="842">
          <cell r="B842" t="str">
            <v>10.1.24</v>
          </cell>
          <cell r="D842" t="str">
            <v>31.04.02</v>
          </cell>
          <cell r="E842" t="str">
            <v>Recomposição mecânica de aterro</v>
          </cell>
          <cell r="F842" t="str">
            <v>m³</v>
          </cell>
        </row>
        <row r="843">
          <cell r="B843" t="str">
            <v>10.1.25</v>
          </cell>
          <cell r="D843" t="str">
            <v>31.04.03</v>
          </cell>
          <cell r="E843" t="str">
            <v xml:space="preserve">Remoção manual de barreira </v>
          </cell>
          <cell r="F843" t="str">
            <v>m³</v>
          </cell>
        </row>
        <row r="844">
          <cell r="B844" t="str">
            <v>10.1.26</v>
          </cell>
          <cell r="D844" t="str">
            <v>31.04.04</v>
          </cell>
          <cell r="E844" t="str">
            <v>Remoção mecânica de barreira</v>
          </cell>
          <cell r="F844" t="str">
            <v>m³</v>
          </cell>
        </row>
        <row r="845">
          <cell r="B845" t="str">
            <v>10.1.27</v>
          </cell>
          <cell r="D845" t="str">
            <v>31.05.01</v>
          </cell>
          <cell r="E845" t="str">
            <v>Limpeza de drenagem da plataforma</v>
          </cell>
          <cell r="F845" t="str">
            <v>m</v>
          </cell>
        </row>
        <row r="846">
          <cell r="B846" t="str">
            <v>10.1.28</v>
          </cell>
          <cell r="D846" t="str">
            <v>31.05.02</v>
          </cell>
          <cell r="E846" t="str">
            <v>Limpeza de drenagem fora da plataforma</v>
          </cell>
          <cell r="F846" t="str">
            <v>m</v>
          </cell>
        </row>
        <row r="847">
          <cell r="B847" t="str">
            <v>10.1.29</v>
          </cell>
          <cell r="D847" t="str">
            <v>31.05.03</v>
          </cell>
          <cell r="E847" t="str">
            <v>Limpeza de bueiros diametro até 60cm</v>
          </cell>
          <cell r="F847" t="str">
            <v>m</v>
          </cell>
        </row>
        <row r="848">
          <cell r="B848" t="str">
            <v>10.1.30</v>
          </cell>
          <cell r="D848" t="str">
            <v>31.05.04</v>
          </cell>
          <cell r="E848" t="str">
            <v>Limpeza de bueiros diametro até 80cm</v>
          </cell>
          <cell r="F848" t="str">
            <v>m</v>
          </cell>
        </row>
        <row r="849">
          <cell r="B849" t="str">
            <v>10.1.31</v>
          </cell>
          <cell r="D849" t="str">
            <v>31.05.05</v>
          </cell>
          <cell r="E849" t="str">
            <v>Limpeza de bueiros diametro até 100cm</v>
          </cell>
          <cell r="F849" t="str">
            <v>m</v>
          </cell>
        </row>
        <row r="850">
          <cell r="B850" t="str">
            <v>10.1.32</v>
          </cell>
          <cell r="D850" t="str">
            <v>31.05.06</v>
          </cell>
          <cell r="E850" t="str">
            <v>Limpeza de bueiros diametro até 120cm</v>
          </cell>
          <cell r="F850" t="str">
            <v>m</v>
          </cell>
        </row>
        <row r="851">
          <cell r="B851" t="str">
            <v>10.1.33</v>
          </cell>
          <cell r="D851" t="str">
            <v>31.05.07</v>
          </cell>
          <cell r="E851" t="str">
            <v>Limpeza de bueiros diametro até 150cm</v>
          </cell>
          <cell r="F851" t="str">
            <v>m</v>
          </cell>
        </row>
        <row r="852">
          <cell r="B852" t="str">
            <v>10.1.34</v>
          </cell>
          <cell r="D852" t="str">
            <v>31.05.08</v>
          </cell>
          <cell r="E852" t="str">
            <v>Limpeza de galeria</v>
          </cell>
          <cell r="F852" t="str">
            <v>m</v>
          </cell>
        </row>
        <row r="853">
          <cell r="B853" t="str">
            <v>10.1.35</v>
          </cell>
          <cell r="D853" t="str">
            <v>31.05.09</v>
          </cell>
          <cell r="E853" t="str">
            <v>Reparo drenagem superficial de concreto</v>
          </cell>
          <cell r="F853" t="str">
            <v>m³</v>
          </cell>
        </row>
        <row r="854">
          <cell r="B854" t="str">
            <v>10.1.36</v>
          </cell>
          <cell r="D854" t="str">
            <v>31.05.10</v>
          </cell>
          <cell r="E854" t="str">
            <v>Demolição de concreto simples</v>
          </cell>
          <cell r="F854" t="str">
            <v>m³</v>
          </cell>
        </row>
        <row r="855">
          <cell r="B855" t="str">
            <v>10.1.37</v>
          </cell>
          <cell r="D855" t="str">
            <v>31.05.11</v>
          </cell>
          <cell r="E855" t="str">
            <v xml:space="preserve">Demolição de concreto Armado </v>
          </cell>
          <cell r="F855" t="str">
            <v>m³</v>
          </cell>
        </row>
        <row r="856">
          <cell r="B856" t="str">
            <v>10.1.38</v>
          </cell>
          <cell r="D856" t="str">
            <v>31.05.12</v>
          </cell>
          <cell r="E856" t="str">
            <v>Demolição e retirada de guarda-corpo</v>
          </cell>
          <cell r="F856" t="str">
            <v>m³</v>
          </cell>
        </row>
        <row r="857">
          <cell r="B857" t="str">
            <v>10.1.39</v>
          </cell>
          <cell r="D857" t="str">
            <v>31.06.01</v>
          </cell>
          <cell r="E857" t="str">
            <v>Limpeza de placa</v>
          </cell>
          <cell r="F857" t="str">
            <v>m²</v>
          </cell>
        </row>
        <row r="858">
          <cell r="B858" t="str">
            <v>10.1.40</v>
          </cell>
          <cell r="D858" t="str">
            <v>31.06.02</v>
          </cell>
          <cell r="E858" t="str">
            <v>Substituição de placa</v>
          </cell>
          <cell r="F858" t="str">
            <v>m²</v>
          </cell>
        </row>
        <row r="859">
          <cell r="B859" t="str">
            <v>10.1.41</v>
          </cell>
          <cell r="D859" t="str">
            <v>31.06.03</v>
          </cell>
          <cell r="E859" t="str">
            <v>Fornec. de placa de aco FP+GT</v>
          </cell>
          <cell r="F859" t="str">
            <v>m²</v>
          </cell>
        </row>
        <row r="860">
          <cell r="B860" t="str">
            <v>10.1.42</v>
          </cell>
          <cell r="D860" t="str">
            <v>31.06.05</v>
          </cell>
          <cell r="E860" t="str">
            <v>Placa de alumínio GT+GT</v>
          </cell>
          <cell r="F860" t="str">
            <v>m²</v>
          </cell>
        </row>
        <row r="861">
          <cell r="B861" t="str">
            <v>10.1.43</v>
          </cell>
          <cell r="D861" t="str">
            <v>31.06.06</v>
          </cell>
          <cell r="E861" t="str">
            <v>Suporte madeira tratada 0,10 x 0,10m</v>
          </cell>
          <cell r="F861" t="str">
            <v>m</v>
          </cell>
        </row>
        <row r="862">
          <cell r="B862" t="str">
            <v>10.1.44</v>
          </cell>
          <cell r="D862" t="str">
            <v>31.06.07</v>
          </cell>
          <cell r="E862" t="str">
            <v>Suporte de perfil metálico galvanizado</v>
          </cell>
          <cell r="F862" t="str">
            <v>kg</v>
          </cell>
        </row>
        <row r="863">
          <cell r="B863" t="str">
            <v>10.1.45</v>
          </cell>
          <cell r="D863" t="str">
            <v>31.06.08</v>
          </cell>
          <cell r="E863" t="str">
            <v>Suporte de tubo galvanizado d=2 1/2"</v>
          </cell>
          <cell r="F863" t="str">
            <v>m</v>
          </cell>
        </row>
        <row r="864">
          <cell r="B864" t="str">
            <v>10.1.46</v>
          </cell>
          <cell r="D864" t="str">
            <v>31.06.09</v>
          </cell>
          <cell r="E864" t="str">
            <v>Limpeza tacha refletiva mono/bidirecional</v>
          </cell>
          <cell r="F864" t="str">
            <v>un</v>
          </cell>
        </row>
        <row r="865">
          <cell r="B865" t="str">
            <v>10.1.47</v>
          </cell>
          <cell r="D865" t="str">
            <v>31.06.10</v>
          </cell>
          <cell r="E865" t="str">
            <v>Pintura de caiação 2 demãos</v>
          </cell>
          <cell r="F865" t="str">
            <v>m²</v>
          </cell>
        </row>
        <row r="866">
          <cell r="B866" t="str">
            <v>10.1.48</v>
          </cell>
          <cell r="D866" t="str">
            <v>31.07.01</v>
          </cell>
          <cell r="E866" t="str">
            <v>Substituição de defensa semi-maleável sem mat.</v>
          </cell>
          <cell r="F866" t="str">
            <v>m</v>
          </cell>
        </row>
        <row r="867">
          <cell r="B867" t="str">
            <v>10.1.49</v>
          </cell>
          <cell r="D867" t="str">
            <v>31.07.02</v>
          </cell>
          <cell r="E867" t="str">
            <v>Defensa semi-maleável - fornecimento</v>
          </cell>
          <cell r="F867" t="str">
            <v>m</v>
          </cell>
        </row>
        <row r="868">
          <cell r="B868" t="str">
            <v>10.1.50</v>
          </cell>
          <cell r="D868" t="str">
            <v>31.07.03</v>
          </cell>
          <cell r="E868" t="str">
            <v>Defensa semi-maleável - Instalação</v>
          </cell>
          <cell r="F868" t="str">
            <v>m</v>
          </cell>
        </row>
        <row r="869">
          <cell r="B869" t="str">
            <v>10.1.51</v>
          </cell>
          <cell r="D869" t="str">
            <v>31.07.04</v>
          </cell>
          <cell r="E869" t="str">
            <v>Reparo de guarda corpo metálico</v>
          </cell>
          <cell r="F869" t="str">
            <v>m²</v>
          </cell>
        </row>
        <row r="870">
          <cell r="B870" t="str">
            <v>10.1.52</v>
          </cell>
          <cell r="D870" t="str">
            <v>31.08.01</v>
          </cell>
          <cell r="E870" t="str">
            <v>Limpeza superficial concreto</v>
          </cell>
          <cell r="F870" t="str">
            <v>m²</v>
          </cell>
        </row>
        <row r="871">
          <cell r="B871" t="str">
            <v>10.1.53</v>
          </cell>
          <cell r="D871" t="str">
            <v>31.08.02</v>
          </cell>
          <cell r="E871" t="str">
            <v>Alvenaria de 1 tijolo</v>
          </cell>
          <cell r="F871" t="str">
            <v>m³</v>
          </cell>
        </row>
        <row r="872">
          <cell r="B872" t="str">
            <v>10.1.54</v>
          </cell>
          <cell r="D872" t="str">
            <v>31.08.03</v>
          </cell>
          <cell r="E872" t="str">
            <v xml:space="preserve">Recolhimento de animais </v>
          </cell>
          <cell r="F872" t="str">
            <v>equipexhora</v>
          </cell>
        </row>
        <row r="873">
          <cell r="B873" t="str">
            <v>10.1.55</v>
          </cell>
          <cell r="D873" t="str">
            <v>31.08.07</v>
          </cell>
          <cell r="E873" t="str">
            <v>Equipe para serviços conservação</v>
          </cell>
          <cell r="F873" t="str">
            <v>equipexdia</v>
          </cell>
        </row>
        <row r="874">
          <cell r="B874" t="str">
            <v>10.1.56</v>
          </cell>
          <cell r="D874" t="str">
            <v>31.08.08</v>
          </cell>
          <cell r="E874" t="str">
            <v>Transporte de pessoal</v>
          </cell>
          <cell r="F874" t="str">
            <v>km</v>
          </cell>
        </row>
        <row r="875">
          <cell r="B875" t="str">
            <v>10.1.57</v>
          </cell>
          <cell r="D875" t="str">
            <v>31.08.09</v>
          </cell>
          <cell r="E875" t="str">
            <v>Pintura latex acrílica</v>
          </cell>
          <cell r="F875" t="str">
            <v>m²</v>
          </cell>
        </row>
        <row r="876">
          <cell r="B876" t="str">
            <v>10.1.58</v>
          </cell>
          <cell r="D876" t="str">
            <v>31.09.01</v>
          </cell>
          <cell r="E876" t="str">
            <v>Guia concreto Fck 15 Mpa</v>
          </cell>
          <cell r="F876" t="str">
            <v>m³</v>
          </cell>
        </row>
        <row r="877">
          <cell r="B877" t="str">
            <v>10.1.59</v>
          </cell>
          <cell r="D877" t="str">
            <v>31.09.02</v>
          </cell>
          <cell r="E877" t="str">
            <v>Sarjeta concreto Fck 15 Mpa</v>
          </cell>
          <cell r="F877" t="str">
            <v>m³</v>
          </cell>
        </row>
        <row r="879">
          <cell r="B879" t="str">
            <v>Cód. Colinas</v>
          </cell>
          <cell r="D879" t="str">
            <v>Código</v>
          </cell>
          <cell r="E879" t="str">
            <v>Serviços</v>
          </cell>
          <cell r="F879" t="str">
            <v>Unid.</v>
          </cell>
        </row>
        <row r="882">
          <cell r="D882" t="str">
            <v>FASE 32 - CONSERVAÇÃO ESPECIAL</v>
          </cell>
        </row>
        <row r="883">
          <cell r="B883" t="str">
            <v>11.1.1</v>
          </cell>
          <cell r="D883" t="str">
            <v>32.01.01</v>
          </cell>
          <cell r="E883" t="str">
            <v>Reforço de sub-leito - Escavação</v>
          </cell>
          <cell r="F883" t="str">
            <v>m³</v>
          </cell>
        </row>
        <row r="884">
          <cell r="B884" t="str">
            <v>11.1.2</v>
          </cell>
          <cell r="D884" t="str">
            <v>32.01.02</v>
          </cell>
          <cell r="E884" t="str">
            <v>Reforço de sub-leito - compactação</v>
          </cell>
          <cell r="F884" t="str">
            <v>m³</v>
          </cell>
        </row>
        <row r="885">
          <cell r="B885" t="str">
            <v>11.1.3</v>
          </cell>
          <cell r="D885" t="str">
            <v>32.01.03</v>
          </cell>
          <cell r="E885" t="str">
            <v xml:space="preserve">Preparo e melhoramento sub-leito </v>
          </cell>
          <cell r="F885" t="str">
            <v>m²</v>
          </cell>
        </row>
        <row r="886">
          <cell r="B886" t="str">
            <v>11.1.4</v>
          </cell>
          <cell r="D886" t="str">
            <v>32.01.05</v>
          </cell>
          <cell r="E886" t="str">
            <v>Sub-base ou base brita grad. simples</v>
          </cell>
          <cell r="F886" t="str">
            <v>m³</v>
          </cell>
        </row>
        <row r="887">
          <cell r="B887" t="str">
            <v>11.1.5</v>
          </cell>
          <cell r="D887" t="str">
            <v>32.01.06</v>
          </cell>
          <cell r="E887" t="str">
            <v>Imprimadura bet. impermeabilizante</v>
          </cell>
          <cell r="F887" t="str">
            <v>m²</v>
          </cell>
        </row>
        <row r="888">
          <cell r="B888" t="str">
            <v>11.1.6</v>
          </cell>
          <cell r="D888" t="str">
            <v>32.01.07</v>
          </cell>
          <cell r="E888" t="str">
            <v>Imprimadura betuminosa ligante</v>
          </cell>
          <cell r="F888" t="str">
            <v>m²</v>
          </cell>
        </row>
        <row r="889">
          <cell r="B889" t="str">
            <v>11.1.7</v>
          </cell>
          <cell r="D889" t="str">
            <v>32.01.08</v>
          </cell>
          <cell r="E889" t="str">
            <v>Tratamento superf. c/ lama asfáltica</v>
          </cell>
          <cell r="F889" t="str">
            <v>m²</v>
          </cell>
        </row>
        <row r="890">
          <cell r="B890" t="str">
            <v>11.1.8</v>
          </cell>
          <cell r="D890" t="str">
            <v>32.01.09</v>
          </cell>
          <cell r="E890" t="str">
            <v>Camada de lama asfáltica grossa</v>
          </cell>
          <cell r="F890" t="str">
            <v>m²</v>
          </cell>
        </row>
        <row r="891">
          <cell r="B891" t="str">
            <v>11.1.9</v>
          </cell>
          <cell r="D891" t="str">
            <v>32.01.10.01</v>
          </cell>
          <cell r="E891" t="str">
            <v>Camada de rolamento CBUQ - panos s/DOP</v>
          </cell>
          <cell r="F891" t="str">
            <v>m³</v>
          </cell>
        </row>
        <row r="892">
          <cell r="B892" t="str">
            <v>11.1.10</v>
          </cell>
          <cell r="D892" t="str">
            <v>32.01.11</v>
          </cell>
          <cell r="E892" t="str">
            <v>Camada Base/regularização de pré mist. A frio</v>
          </cell>
          <cell r="F892" t="str">
            <v>m³</v>
          </cell>
        </row>
        <row r="893">
          <cell r="B893" t="str">
            <v>11.1.11</v>
          </cell>
          <cell r="D893" t="str">
            <v>32.01.12</v>
          </cell>
          <cell r="E893" t="str">
            <v>Capa selante Betuminosa</v>
          </cell>
          <cell r="F893" t="str">
            <v>m²</v>
          </cell>
        </row>
        <row r="894">
          <cell r="B894" t="str">
            <v>11.1.12</v>
          </cell>
          <cell r="D894" t="str">
            <v>32.01.13</v>
          </cell>
          <cell r="E894" t="str">
            <v>Fresagem Pavimento</v>
          </cell>
          <cell r="F894" t="str">
            <v>m³</v>
          </cell>
        </row>
        <row r="895">
          <cell r="B895" t="str">
            <v>11.1.13</v>
          </cell>
          <cell r="D895" t="str">
            <v>32.01.14</v>
          </cell>
          <cell r="E895" t="str">
            <v>Imprimadura bet. auxiliar de ligação</v>
          </cell>
          <cell r="F895" t="str">
            <v>m²</v>
          </cell>
        </row>
        <row r="896">
          <cell r="B896" t="str">
            <v>11.1.14</v>
          </cell>
          <cell r="D896" t="str">
            <v>32.01.17</v>
          </cell>
          <cell r="E896" t="str">
            <v>Remoção Camada de rolamento</v>
          </cell>
          <cell r="F896" t="str">
            <v>m³</v>
          </cell>
        </row>
        <row r="897">
          <cell r="B897" t="str">
            <v>11.1.15</v>
          </cell>
          <cell r="D897" t="str">
            <v>32.01.18</v>
          </cell>
          <cell r="E897" t="str">
            <v>Tratamento superficial duplo</v>
          </cell>
          <cell r="F897" t="str">
            <v>m³</v>
          </cell>
        </row>
        <row r="898">
          <cell r="B898" t="str">
            <v>11.1.16</v>
          </cell>
          <cell r="D898" t="str">
            <v>32.01.19</v>
          </cell>
          <cell r="E898" t="str">
            <v>Tratamento superficial triplo</v>
          </cell>
          <cell r="F898" t="str">
            <v>m³</v>
          </cell>
        </row>
        <row r="899">
          <cell r="B899" t="str">
            <v>11.1.17</v>
          </cell>
          <cell r="D899" t="str">
            <v>32.02.01</v>
          </cell>
          <cell r="E899" t="str">
            <v xml:space="preserve">Escavação manual de 1ª/2ª categoria </v>
          </cell>
          <cell r="F899" t="str">
            <v>m³</v>
          </cell>
        </row>
        <row r="900">
          <cell r="B900" t="str">
            <v>11.1.18</v>
          </cell>
          <cell r="D900" t="str">
            <v>32.02.01.01</v>
          </cell>
          <cell r="E900" t="str">
            <v>Escavação fund., bueiro ou dreno s/expl.até 2m</v>
          </cell>
          <cell r="F900" t="str">
            <v>m³</v>
          </cell>
        </row>
        <row r="901">
          <cell r="B901" t="str">
            <v>11.1.19</v>
          </cell>
          <cell r="D901" t="str">
            <v>32.02.01.02</v>
          </cell>
          <cell r="E901" t="str">
            <v>Acresc. p/Escav. 1,5 m prof., além 2m</v>
          </cell>
          <cell r="F901" t="str">
            <v>m³</v>
          </cell>
        </row>
        <row r="902">
          <cell r="B902" t="str">
            <v>11.1.20</v>
          </cell>
          <cell r="D902" t="str">
            <v>32.02.01.03</v>
          </cell>
          <cell r="E902" t="str">
            <v>Escavação fund., bueiro ou dreno c/expl. até 2 m</v>
          </cell>
          <cell r="F902" t="str">
            <v>m³</v>
          </cell>
        </row>
        <row r="903">
          <cell r="B903" t="str">
            <v>11.1.21</v>
          </cell>
          <cell r="D903" t="str">
            <v>32.02.01.04</v>
          </cell>
          <cell r="E903" t="str">
            <v>Acresc. p/escav. ensec.c/explos. c/ 1,5m além 3m</v>
          </cell>
          <cell r="F903" t="str">
            <v>m³</v>
          </cell>
        </row>
        <row r="904">
          <cell r="B904" t="str">
            <v>11.1.22</v>
          </cell>
          <cell r="D904" t="str">
            <v>32.02.02</v>
          </cell>
          <cell r="E904" t="str">
            <v>Compactação manual com reaterro solo local</v>
          </cell>
          <cell r="F904" t="str">
            <v>m³</v>
          </cell>
        </row>
        <row r="905">
          <cell r="B905" t="str">
            <v>11.1.23</v>
          </cell>
          <cell r="D905" t="str">
            <v>32.02.03</v>
          </cell>
          <cell r="E905" t="str">
            <v>Forma plana para concreto comum</v>
          </cell>
          <cell r="F905" t="str">
            <v>m²</v>
          </cell>
        </row>
        <row r="906">
          <cell r="B906" t="str">
            <v>11.1.24</v>
          </cell>
          <cell r="D906" t="str">
            <v>32.02.04</v>
          </cell>
          <cell r="E906" t="str">
            <v>Forma plana para concreto aparente</v>
          </cell>
          <cell r="F906" t="str">
            <v>m²</v>
          </cell>
        </row>
        <row r="907">
          <cell r="B907" t="str">
            <v>11.1.25</v>
          </cell>
          <cell r="D907" t="str">
            <v>32.02.05</v>
          </cell>
          <cell r="E907" t="str">
            <v>Forma curva para concreto comum</v>
          </cell>
          <cell r="F907" t="str">
            <v>m²</v>
          </cell>
        </row>
        <row r="908">
          <cell r="B908" t="str">
            <v>11.1.26</v>
          </cell>
          <cell r="D908" t="str">
            <v>32.02.06</v>
          </cell>
          <cell r="E908" t="str">
            <v>Forma curva para concreto aparente</v>
          </cell>
          <cell r="F908" t="str">
            <v>m²</v>
          </cell>
        </row>
        <row r="909">
          <cell r="B909" t="str">
            <v>11.1.27</v>
          </cell>
          <cell r="D909" t="str">
            <v>32.02.07</v>
          </cell>
          <cell r="E909" t="str">
            <v>Aço CA-25</v>
          </cell>
          <cell r="F909" t="str">
            <v>kg</v>
          </cell>
        </row>
        <row r="910">
          <cell r="B910" t="str">
            <v>11.1.28</v>
          </cell>
          <cell r="D910" t="str">
            <v>32.02.08</v>
          </cell>
          <cell r="E910" t="str">
            <v>Aço CA-50</v>
          </cell>
          <cell r="F910" t="str">
            <v>kg</v>
          </cell>
        </row>
        <row r="911">
          <cell r="B911" t="str">
            <v>11.1.29</v>
          </cell>
          <cell r="D911" t="str">
            <v>32.02.09</v>
          </cell>
          <cell r="E911" t="str">
            <v>Aço CA-60</v>
          </cell>
          <cell r="F911" t="str">
            <v>kg</v>
          </cell>
        </row>
        <row r="912">
          <cell r="B912" t="str">
            <v>11.1.30</v>
          </cell>
          <cell r="D912" t="str">
            <v>32.02.10</v>
          </cell>
          <cell r="E912" t="str">
            <v>Concreto Fck 10 MPa</v>
          </cell>
          <cell r="F912" t="str">
            <v>m³</v>
          </cell>
        </row>
        <row r="913">
          <cell r="B913" t="str">
            <v>11.1.31</v>
          </cell>
          <cell r="D913" t="str">
            <v>32.02.10.01</v>
          </cell>
          <cell r="E913" t="str">
            <v>Concreto Fck 12 MPa</v>
          </cell>
          <cell r="F913" t="str">
            <v>m³</v>
          </cell>
        </row>
        <row r="914">
          <cell r="B914" t="str">
            <v>11.1.32</v>
          </cell>
          <cell r="D914" t="str">
            <v>32.02.11</v>
          </cell>
          <cell r="E914" t="str">
            <v>Concreto Fck 15 MPa</v>
          </cell>
          <cell r="F914" t="str">
            <v>m³</v>
          </cell>
        </row>
        <row r="915">
          <cell r="B915" t="str">
            <v>11.1.33</v>
          </cell>
          <cell r="D915" t="str">
            <v>32.02.11.01</v>
          </cell>
          <cell r="E915" t="str">
            <v>Concreto Fck 16 MPa</v>
          </cell>
          <cell r="F915" t="str">
            <v>m³</v>
          </cell>
        </row>
        <row r="916">
          <cell r="B916" t="str">
            <v>11.1.34</v>
          </cell>
          <cell r="D916" t="str">
            <v>32.02.12</v>
          </cell>
          <cell r="E916" t="str">
            <v>Concreto Fck 18 MPa</v>
          </cell>
          <cell r="F916" t="str">
            <v>m³</v>
          </cell>
        </row>
        <row r="917">
          <cell r="B917" t="str">
            <v>11.1.35</v>
          </cell>
          <cell r="D917" t="str">
            <v>32.02.13</v>
          </cell>
          <cell r="E917" t="str">
            <v>Concreto Fck 20 MPa</v>
          </cell>
          <cell r="F917" t="str">
            <v>m³</v>
          </cell>
        </row>
        <row r="918">
          <cell r="B918" t="str">
            <v>11.1.36</v>
          </cell>
          <cell r="D918" t="str">
            <v>32.02.14</v>
          </cell>
          <cell r="E918" t="str">
            <v>Concreto Fck 25 MPa</v>
          </cell>
          <cell r="F918" t="str">
            <v>m³</v>
          </cell>
        </row>
        <row r="919">
          <cell r="B919" t="str">
            <v>11.1.37</v>
          </cell>
          <cell r="D919" t="str">
            <v>32.02.16</v>
          </cell>
          <cell r="E919" t="str">
            <v>Concreto Fck 30 MPa</v>
          </cell>
          <cell r="F919" t="str">
            <v>m³</v>
          </cell>
        </row>
        <row r="920">
          <cell r="B920" t="str">
            <v>11.1.38</v>
          </cell>
          <cell r="D920" t="str">
            <v>32.02.16.01</v>
          </cell>
          <cell r="E920" t="str">
            <v>Concreto Fck 35 Mpa</v>
          </cell>
          <cell r="F920" t="str">
            <v>m³</v>
          </cell>
        </row>
        <row r="921">
          <cell r="B921" t="str">
            <v>11.1.39</v>
          </cell>
          <cell r="D921" t="str">
            <v>32.02.16.02</v>
          </cell>
          <cell r="E921" t="str">
            <v>Concreto Fck 40 MPa</v>
          </cell>
          <cell r="F921" t="str">
            <v>m³</v>
          </cell>
        </row>
        <row r="922">
          <cell r="B922" t="str">
            <v>11.1.40</v>
          </cell>
          <cell r="D922" t="str">
            <v>32.02.17</v>
          </cell>
          <cell r="E922" t="str">
            <v>Concreto Ciclópico</v>
          </cell>
          <cell r="F922" t="str">
            <v>m³</v>
          </cell>
        </row>
        <row r="923">
          <cell r="B923" t="str">
            <v>11.1.41</v>
          </cell>
          <cell r="D923" t="str">
            <v>32.02.18</v>
          </cell>
          <cell r="E923" t="str">
            <v>Bombeamento p/conc. qualquer resist.</v>
          </cell>
          <cell r="F923" t="str">
            <v>m³</v>
          </cell>
        </row>
        <row r="924">
          <cell r="B924" t="str">
            <v>11.1.42</v>
          </cell>
          <cell r="D924" t="str">
            <v>32.02.19</v>
          </cell>
          <cell r="E924" t="str">
            <v>Enrocamento pedra arrumada</v>
          </cell>
          <cell r="F924" t="str">
            <v>m³</v>
          </cell>
        </row>
        <row r="925">
          <cell r="B925" t="str">
            <v>11.1.43</v>
          </cell>
          <cell r="D925" t="str">
            <v>32.02.20</v>
          </cell>
          <cell r="E925" t="str">
            <v>Enrocamento pedra arrumada e rejuntada</v>
          </cell>
          <cell r="F925" t="str">
            <v>m³</v>
          </cell>
        </row>
        <row r="926">
          <cell r="B926" t="str">
            <v>11.1.44</v>
          </cell>
          <cell r="D926" t="str">
            <v>32.02.21</v>
          </cell>
          <cell r="E926" t="str">
            <v>Enrrocamento pedra jogada</v>
          </cell>
          <cell r="F926" t="str">
            <v>m³</v>
          </cell>
        </row>
        <row r="927">
          <cell r="B927" t="str">
            <v>11.1.45</v>
          </cell>
          <cell r="D927" t="str">
            <v>32.02.22</v>
          </cell>
          <cell r="E927" t="str">
            <v xml:space="preserve">Tubo concreto D=0,40m CA-1 - fornec. </v>
          </cell>
          <cell r="F927" t="str">
            <v>m</v>
          </cell>
        </row>
        <row r="928">
          <cell r="B928" t="str">
            <v>11.1.46</v>
          </cell>
          <cell r="D928" t="str">
            <v>32.02.23</v>
          </cell>
          <cell r="E928" t="str">
            <v>Tubo concreto D=0,40m CA-2 - fornec.</v>
          </cell>
          <cell r="F928" t="str">
            <v>m</v>
          </cell>
        </row>
        <row r="929">
          <cell r="B929" t="str">
            <v>11.1.47</v>
          </cell>
          <cell r="D929" t="str">
            <v>32.02.26</v>
          </cell>
          <cell r="E929" t="str">
            <v xml:space="preserve">Tubo concreto D=0,50m CA-3 - fornec. </v>
          </cell>
          <cell r="F929" t="str">
            <v>m</v>
          </cell>
        </row>
        <row r="930">
          <cell r="B930" t="str">
            <v>11.1.48</v>
          </cell>
          <cell r="D930" t="str">
            <v>32.02.28</v>
          </cell>
          <cell r="E930" t="str">
            <v>Tubo concreto D=0,60m CA-1 - fornec.</v>
          </cell>
          <cell r="F930" t="str">
            <v>m</v>
          </cell>
        </row>
        <row r="931">
          <cell r="B931" t="str">
            <v>11.1.49</v>
          </cell>
          <cell r="D931" t="str">
            <v>32.02.29</v>
          </cell>
          <cell r="E931" t="str">
            <v xml:space="preserve">Tubo concreto D=0,60m CA-2 - fornec. </v>
          </cell>
          <cell r="F931" t="str">
            <v>m</v>
          </cell>
        </row>
        <row r="932">
          <cell r="B932" t="str">
            <v>11.1.50</v>
          </cell>
          <cell r="D932" t="str">
            <v>32.02.30</v>
          </cell>
          <cell r="E932" t="str">
            <v>Tubo concreto D=0,60m CA-3 - fornec.</v>
          </cell>
          <cell r="F932" t="str">
            <v>m</v>
          </cell>
        </row>
        <row r="933">
          <cell r="B933" t="str">
            <v>11.1.51</v>
          </cell>
          <cell r="D933" t="str">
            <v>32.02.31</v>
          </cell>
          <cell r="E933" t="str">
            <v>Tubo concreto D=0,60m CA-4 - fornec.</v>
          </cell>
          <cell r="F933" t="str">
            <v>m</v>
          </cell>
        </row>
        <row r="934">
          <cell r="B934" t="str">
            <v>11.1.52</v>
          </cell>
          <cell r="D934" t="str">
            <v>32.02.32</v>
          </cell>
          <cell r="E934" t="str">
            <v>Tubo concreto D=0,80m CA-1 - fornec.</v>
          </cell>
          <cell r="F934" t="str">
            <v>m</v>
          </cell>
        </row>
        <row r="935">
          <cell r="B935" t="str">
            <v>11.1.53</v>
          </cell>
          <cell r="D935" t="str">
            <v>32.02.33</v>
          </cell>
          <cell r="E935" t="str">
            <v>Tubo concreto D=0,80m CA-2 - fornec.</v>
          </cell>
          <cell r="F935" t="str">
            <v>m</v>
          </cell>
        </row>
        <row r="936">
          <cell r="B936" t="str">
            <v>11.1.54</v>
          </cell>
          <cell r="D936" t="str">
            <v>32.02.34</v>
          </cell>
          <cell r="E936" t="str">
            <v>Tubo concreto D=0,80m CA-3 - fornec.</v>
          </cell>
          <cell r="F936" t="str">
            <v>m</v>
          </cell>
        </row>
        <row r="937">
          <cell r="B937" t="str">
            <v>11.1.55</v>
          </cell>
          <cell r="D937" t="str">
            <v>32.02.35</v>
          </cell>
          <cell r="E937" t="str">
            <v xml:space="preserve">Tubo concreto D=0,80m CA-4 - fornceimento </v>
          </cell>
          <cell r="F937" t="str">
            <v>m</v>
          </cell>
        </row>
        <row r="938">
          <cell r="B938" t="str">
            <v>11.1.56</v>
          </cell>
          <cell r="D938" t="str">
            <v>32.02.36</v>
          </cell>
          <cell r="E938" t="str">
            <v xml:space="preserve">Tubo concreto D=1,00m CA-1 - fornec. </v>
          </cell>
          <cell r="F938" t="str">
            <v>m</v>
          </cell>
        </row>
        <row r="939">
          <cell r="B939" t="str">
            <v>11.1.57</v>
          </cell>
          <cell r="D939" t="str">
            <v>32.02.40</v>
          </cell>
          <cell r="E939" t="str">
            <v xml:space="preserve">Tubo concreto D=1,20m CA-1 - fornec. </v>
          </cell>
          <cell r="F939" t="str">
            <v>m</v>
          </cell>
        </row>
        <row r="940">
          <cell r="B940" t="str">
            <v>11.1.58</v>
          </cell>
          <cell r="D940" t="str">
            <v>32.02.44</v>
          </cell>
          <cell r="E940" t="str">
            <v xml:space="preserve">Tubo concreto D=1,50m CA-1 - fornec. </v>
          </cell>
          <cell r="F940" t="str">
            <v>m</v>
          </cell>
        </row>
        <row r="941">
          <cell r="B941" t="str">
            <v>11.1.59</v>
          </cell>
          <cell r="D941" t="str">
            <v>32.02.48</v>
          </cell>
          <cell r="E941" t="str">
            <v>Tubo concreto D=0,40m assentamento</v>
          </cell>
          <cell r="F941" t="str">
            <v>m</v>
          </cell>
        </row>
        <row r="942">
          <cell r="B942" t="str">
            <v>11.1.60</v>
          </cell>
          <cell r="D942" t="str">
            <v>32.02.49</v>
          </cell>
          <cell r="E942" t="str">
            <v>Tubo de concreto D=0,50m assentamento</v>
          </cell>
          <cell r="F942" t="str">
            <v>m</v>
          </cell>
        </row>
        <row r="943">
          <cell r="B943" t="str">
            <v>11.1.61</v>
          </cell>
          <cell r="D943" t="str">
            <v>32.02.50</v>
          </cell>
          <cell r="E943" t="str">
            <v>Tubo concreto D=0,60m assentamento</v>
          </cell>
          <cell r="F943" t="str">
            <v>m</v>
          </cell>
        </row>
        <row r="944">
          <cell r="B944" t="str">
            <v>11.1.62</v>
          </cell>
          <cell r="D944" t="str">
            <v>32.02.51</v>
          </cell>
          <cell r="E944" t="str">
            <v xml:space="preserve">Tubo concreto D=0,80m assentamento </v>
          </cell>
          <cell r="F944" t="str">
            <v>m</v>
          </cell>
        </row>
        <row r="945">
          <cell r="B945" t="str">
            <v>11.1.63</v>
          </cell>
          <cell r="D945" t="str">
            <v>32.02.52</v>
          </cell>
          <cell r="E945" t="str">
            <v>Tubo concreto D=1,00m assentamento</v>
          </cell>
          <cell r="F945" t="str">
            <v>m</v>
          </cell>
        </row>
        <row r="946">
          <cell r="B946" t="str">
            <v>11.1.64</v>
          </cell>
          <cell r="D946" t="str">
            <v>32.02.53</v>
          </cell>
          <cell r="E946" t="str">
            <v>Tubo concreto D=1,20m assentamento</v>
          </cell>
          <cell r="F946" t="str">
            <v>m</v>
          </cell>
        </row>
        <row r="947">
          <cell r="B947" t="str">
            <v>11.1.65</v>
          </cell>
          <cell r="D947" t="str">
            <v>32.02.54</v>
          </cell>
          <cell r="E947" t="str">
            <v>Tubo concreto D=1,50m assentamento</v>
          </cell>
          <cell r="F947" t="str">
            <v>m</v>
          </cell>
        </row>
        <row r="948">
          <cell r="B948" t="str">
            <v>11.1.66</v>
          </cell>
          <cell r="D948" t="str">
            <v>32.02.55</v>
          </cell>
          <cell r="E948" t="str">
            <v>Gabião tipo caixa 50cm - tela galv.</v>
          </cell>
          <cell r="F948" t="str">
            <v>m³</v>
          </cell>
        </row>
        <row r="949">
          <cell r="B949" t="str">
            <v>11.1.67</v>
          </cell>
          <cell r="D949" t="str">
            <v>32.02.56.01</v>
          </cell>
          <cell r="E949" t="str">
            <v>Gabião tipo colchão e= 17cm - tela galv.</v>
          </cell>
          <cell r="F949" t="str">
            <v>m²</v>
          </cell>
        </row>
        <row r="950">
          <cell r="B950" t="str">
            <v>11.1.68</v>
          </cell>
          <cell r="D950" t="str">
            <v>32.02.57.01</v>
          </cell>
          <cell r="E950" t="str">
            <v>Gabião tipo colchão e= 23cm - tela galv.</v>
          </cell>
          <cell r="F950" t="str">
            <v>m²</v>
          </cell>
        </row>
        <row r="951">
          <cell r="B951" t="str">
            <v>11.1.69</v>
          </cell>
          <cell r="D951" t="str">
            <v>32.02.58.01</v>
          </cell>
          <cell r="E951" t="str">
            <v xml:space="preserve">Gabião tipo colchão espessura 30cm - tela galv. </v>
          </cell>
          <cell r="F951" t="str">
            <v>m²</v>
          </cell>
        </row>
        <row r="952">
          <cell r="B952" t="str">
            <v>11.1.70</v>
          </cell>
          <cell r="D952" t="str">
            <v>32.02.59.01</v>
          </cell>
          <cell r="E952" t="str">
            <v xml:space="preserve">Gabião tipo colchão e= 17cm - tela pvc </v>
          </cell>
          <cell r="F952" t="str">
            <v>m²</v>
          </cell>
        </row>
        <row r="953">
          <cell r="B953" t="str">
            <v>11.1.71</v>
          </cell>
          <cell r="D953" t="str">
            <v>32.02.60.01</v>
          </cell>
          <cell r="E953" t="str">
            <v>Gabião tipo colchão espessura 23cm - tela pvc</v>
          </cell>
          <cell r="F953" t="str">
            <v>m²</v>
          </cell>
        </row>
        <row r="954">
          <cell r="B954" t="str">
            <v>11.1.72</v>
          </cell>
          <cell r="D954" t="str">
            <v>32.02.61.01</v>
          </cell>
          <cell r="E954" t="str">
            <v>Gabião tipo colchão espessura 30cm - tela pvc</v>
          </cell>
          <cell r="F954" t="str">
            <v>m²</v>
          </cell>
        </row>
        <row r="955">
          <cell r="B955" t="str">
            <v>11.1.73</v>
          </cell>
          <cell r="D955" t="str">
            <v>32.02.62</v>
          </cell>
          <cell r="E955" t="str">
            <v>Gabião tipo saco - tela galv.</v>
          </cell>
          <cell r="F955" t="str">
            <v>m³</v>
          </cell>
        </row>
        <row r="956">
          <cell r="B956" t="str">
            <v>11.1.74</v>
          </cell>
          <cell r="D956" t="str">
            <v>32.02.63</v>
          </cell>
          <cell r="E956" t="str">
            <v>Camada filtrante pedra britada</v>
          </cell>
          <cell r="F956" t="str">
            <v>m³</v>
          </cell>
        </row>
        <row r="957">
          <cell r="B957" t="str">
            <v>11.1.75</v>
          </cell>
          <cell r="D957" t="str">
            <v>32.02.66</v>
          </cell>
          <cell r="E957" t="str">
            <v>Canaleta concreto 40 cm</v>
          </cell>
          <cell r="F957" t="str">
            <v>m</v>
          </cell>
        </row>
        <row r="958">
          <cell r="B958" t="str">
            <v>11.1.76</v>
          </cell>
          <cell r="D958" t="str">
            <v>32.02.67</v>
          </cell>
          <cell r="E958" t="str">
            <v>Canaleta concreto 60 cm</v>
          </cell>
          <cell r="F958" t="str">
            <v>m</v>
          </cell>
        </row>
        <row r="959">
          <cell r="B959" t="str">
            <v>11.1.77</v>
          </cell>
          <cell r="D959" t="str">
            <v>32.02.68</v>
          </cell>
          <cell r="E959" t="str">
            <v>Canaleta concreto 80 cm</v>
          </cell>
          <cell r="F959" t="str">
            <v>m</v>
          </cell>
        </row>
        <row r="960">
          <cell r="B960" t="str">
            <v>11.1.78</v>
          </cell>
          <cell r="D960" t="str">
            <v>32.02.69</v>
          </cell>
          <cell r="E960" t="str">
            <v>Tubo pvc perfurado ou não D=0,050m</v>
          </cell>
          <cell r="F960" t="str">
            <v>m</v>
          </cell>
        </row>
        <row r="961">
          <cell r="B961" t="str">
            <v>11.1.79</v>
          </cell>
          <cell r="D961" t="str">
            <v>32.02.71</v>
          </cell>
          <cell r="E961" t="str">
            <v>Tubo pvc perfurado ou não D=0,10m</v>
          </cell>
          <cell r="F961" t="str">
            <v>m</v>
          </cell>
        </row>
        <row r="962">
          <cell r="B962" t="str">
            <v>11.1.80</v>
          </cell>
          <cell r="D962" t="str">
            <v>32.02.72</v>
          </cell>
          <cell r="E962" t="str">
            <v>Tubo pvc perfurado ou não D=0,15m</v>
          </cell>
          <cell r="F962" t="str">
            <v>m</v>
          </cell>
        </row>
        <row r="963">
          <cell r="B963" t="str">
            <v>11.1.81</v>
          </cell>
          <cell r="D963" t="str">
            <v>32.02.73</v>
          </cell>
          <cell r="E963" t="str">
            <v xml:space="preserve">Manta geotêxtil não tecida </v>
          </cell>
          <cell r="F963" t="str">
            <v>kg</v>
          </cell>
        </row>
        <row r="964">
          <cell r="B964" t="str">
            <v>11.1.82</v>
          </cell>
          <cell r="D964" t="str">
            <v>32.02.74</v>
          </cell>
          <cell r="E964" t="str">
            <v xml:space="preserve">Manta geotêxtil tecida </v>
          </cell>
          <cell r="F964" t="str">
            <v>kg</v>
          </cell>
        </row>
        <row r="965">
          <cell r="B965" t="str">
            <v>11.1.83</v>
          </cell>
          <cell r="D965" t="str">
            <v>32.02.75</v>
          </cell>
          <cell r="E965" t="str">
            <v>Enchimento de vala com areia lavada</v>
          </cell>
          <cell r="F965" t="str">
            <v>m³</v>
          </cell>
        </row>
        <row r="966">
          <cell r="B966" t="str">
            <v>11.1.84</v>
          </cell>
          <cell r="D966" t="str">
            <v>32.02.76</v>
          </cell>
          <cell r="E966" t="str">
            <v>Enchimento de vala com pedra britada 3 e 4</v>
          </cell>
          <cell r="F966" t="str">
            <v>m³</v>
          </cell>
        </row>
        <row r="967">
          <cell r="B967" t="str">
            <v>11.1.85</v>
          </cell>
          <cell r="D967" t="str">
            <v>32.02.77</v>
          </cell>
          <cell r="E967" t="str">
            <v>Enchimento de vala com pedra rachão</v>
          </cell>
          <cell r="F967" t="str">
            <v>m³</v>
          </cell>
        </row>
        <row r="968">
          <cell r="B968" t="str">
            <v>11.1.86</v>
          </cell>
          <cell r="D968" t="str">
            <v>32.02.79</v>
          </cell>
          <cell r="E968" t="str">
            <v>Retaludamento mecânico 1ª/2ª cat.</v>
          </cell>
          <cell r="F968" t="str">
            <v>m³</v>
          </cell>
        </row>
        <row r="969">
          <cell r="B969" t="str">
            <v>11.1.87</v>
          </cell>
          <cell r="D969" t="str">
            <v>32.02.80.01</v>
          </cell>
          <cell r="E969" t="str">
            <v>Tubo aço corr.galv.met.não destrutivo</v>
          </cell>
          <cell r="F969" t="str">
            <v>kg</v>
          </cell>
        </row>
        <row r="970">
          <cell r="B970" t="str">
            <v>11.1.88</v>
          </cell>
          <cell r="D970" t="str">
            <v>32.02.80.02</v>
          </cell>
          <cell r="E970" t="str">
            <v>Tubo aço corr.epoxy met.não destrutivo</v>
          </cell>
          <cell r="F970" t="str">
            <v>kg</v>
          </cell>
        </row>
        <row r="971">
          <cell r="B971" t="str">
            <v>11.1.89</v>
          </cell>
          <cell r="D971" t="str">
            <v>32.02.80.03</v>
          </cell>
          <cell r="E971" t="str">
            <v>Tubo aço corr.galv.met. destrutivo</v>
          </cell>
          <cell r="F971" t="str">
            <v>kg</v>
          </cell>
        </row>
        <row r="972">
          <cell r="B972" t="str">
            <v>11.1.90</v>
          </cell>
          <cell r="D972" t="str">
            <v>32.02.80.04</v>
          </cell>
          <cell r="E972" t="str">
            <v>Tubo aço corr.epoxy met. destrutivo</v>
          </cell>
          <cell r="F972" t="str">
            <v>kg</v>
          </cell>
        </row>
        <row r="973">
          <cell r="B973" t="str">
            <v>11.1.91</v>
          </cell>
          <cell r="D973" t="str">
            <v>32.03.01</v>
          </cell>
          <cell r="E973" t="str">
            <v xml:space="preserve">Tacha c/elem refl. vidro esp.lap. monod. </v>
          </cell>
          <cell r="F973" t="str">
            <v>un</v>
          </cell>
        </row>
        <row r="974">
          <cell r="B974" t="str">
            <v>11.1.92</v>
          </cell>
          <cell r="D974" t="str">
            <v>32.03.02</v>
          </cell>
          <cell r="E974" t="str">
            <v xml:space="preserve">Tacha c/elem refl. vidro esp.lap.bidir. </v>
          </cell>
          <cell r="F974" t="str">
            <v>un</v>
          </cell>
        </row>
        <row r="975">
          <cell r="B975" t="str">
            <v>11.1.93</v>
          </cell>
          <cell r="D975" t="str">
            <v>32.03.03</v>
          </cell>
          <cell r="E975" t="str">
            <v xml:space="preserve">Tachão c/elem refl vidro esp.lap.monod. </v>
          </cell>
          <cell r="F975" t="str">
            <v>un</v>
          </cell>
        </row>
        <row r="976">
          <cell r="B976" t="str">
            <v>11.1.94</v>
          </cell>
          <cell r="D976" t="str">
            <v>32.03.04</v>
          </cell>
          <cell r="E976" t="str">
            <v>Tachão c/elem refl. vidro esp.lap bidirec.</v>
          </cell>
          <cell r="F976" t="str">
            <v>un</v>
          </cell>
        </row>
        <row r="977">
          <cell r="B977" t="str">
            <v>11.1.95</v>
          </cell>
          <cell r="D977" t="str">
            <v>32.03.04.01</v>
          </cell>
          <cell r="E977" t="str">
            <v xml:space="preserve">Tachão mini refl. vidro esp.lap.monod. </v>
          </cell>
          <cell r="F977" t="str">
            <v>un</v>
          </cell>
        </row>
        <row r="978">
          <cell r="B978" t="str">
            <v>11.1.96</v>
          </cell>
          <cell r="D978" t="str">
            <v>32.03.04.02</v>
          </cell>
          <cell r="E978" t="str">
            <v xml:space="preserve">Tachão mini refl. vidro esp.lap.bid </v>
          </cell>
          <cell r="F978" t="str">
            <v>un</v>
          </cell>
        </row>
        <row r="979">
          <cell r="B979" t="str">
            <v>11.1.97</v>
          </cell>
          <cell r="D979" t="str">
            <v>32.03.04.03</v>
          </cell>
          <cell r="E979" t="str">
            <v>Tacha c/elem refl de plastico monod.</v>
          </cell>
          <cell r="F979" t="str">
            <v>un</v>
          </cell>
        </row>
        <row r="980">
          <cell r="B980" t="str">
            <v>11.1.98</v>
          </cell>
          <cell r="D980" t="str">
            <v>32.03.04.04</v>
          </cell>
          <cell r="E980" t="str">
            <v xml:space="preserve">Tacha c/elem refl de plastico bidirec. </v>
          </cell>
          <cell r="F980" t="str">
            <v>un</v>
          </cell>
        </row>
        <row r="981">
          <cell r="B981" t="str">
            <v>11.1.99</v>
          </cell>
          <cell r="D981" t="str">
            <v>32.03.04.06</v>
          </cell>
          <cell r="E981" t="str">
            <v xml:space="preserve">Tacha c/elem refl prism. bidirec. </v>
          </cell>
          <cell r="F981" t="str">
            <v>un</v>
          </cell>
        </row>
        <row r="982">
          <cell r="B982" t="str">
            <v>11.1.100</v>
          </cell>
          <cell r="D982" t="str">
            <v>32.03.05</v>
          </cell>
          <cell r="E982" t="str">
            <v>Sinaliz. horiz. acril.base de água m²</v>
          </cell>
          <cell r="F982" t="str">
            <v>m²</v>
          </cell>
        </row>
        <row r="983">
          <cell r="B983" t="str">
            <v>11.1.101</v>
          </cell>
          <cell r="D983" t="str">
            <v>32.03.06</v>
          </cell>
          <cell r="E983" t="str">
            <v>Sinaliz. horiz. acril. base água c/visibead m²</v>
          </cell>
          <cell r="F983" t="str">
            <v>m²</v>
          </cell>
        </row>
        <row r="984">
          <cell r="B984" t="str">
            <v>11.1.102</v>
          </cell>
          <cell r="D984" t="str">
            <v>32.03.07</v>
          </cell>
          <cell r="E984" t="str">
            <v>Renovação tinta res. acríl./vinílica</v>
          </cell>
          <cell r="F984" t="str">
            <v>m²</v>
          </cell>
        </row>
        <row r="985">
          <cell r="B985" t="str">
            <v>11.1.103</v>
          </cell>
          <cell r="D985" t="str">
            <v>32.03.08</v>
          </cell>
          <cell r="E985" t="str">
            <v>Renovação mat.termopl.aspersão</v>
          </cell>
          <cell r="F985" t="str">
            <v>m²</v>
          </cell>
        </row>
        <row r="986">
          <cell r="B986" t="str">
            <v>11.1.104</v>
          </cell>
          <cell r="D986" t="str">
            <v>32.03.09</v>
          </cell>
          <cell r="E986" t="str">
            <v>Renovação mat.termopl.extrusão</v>
          </cell>
          <cell r="F986" t="str">
            <v>m²</v>
          </cell>
        </row>
        <row r="987">
          <cell r="B987" t="str">
            <v>11.1.105</v>
          </cell>
          <cell r="D987" t="str">
            <v>32.03.10</v>
          </cell>
          <cell r="E987" t="str">
            <v>Renovação tinta res. alqd.borracha clorada</v>
          </cell>
          <cell r="F987" t="str">
            <v>m²</v>
          </cell>
        </row>
        <row r="988">
          <cell r="B988" t="str">
            <v>11.1.106</v>
          </cell>
          <cell r="D988" t="str">
            <v>32.04.02</v>
          </cell>
          <cell r="E988" t="str">
            <v xml:space="preserve">Destocamento árv. com perímetro maior que 78cm </v>
          </cell>
          <cell r="F988" t="str">
            <v>un</v>
          </cell>
        </row>
        <row r="989">
          <cell r="B989" t="str">
            <v>11.1.107</v>
          </cell>
          <cell r="D989" t="str">
            <v>32.04.03</v>
          </cell>
          <cell r="E989" t="str">
            <v>Limp. terreno c/ dest.arv.perímetro&lt;= 78cm</v>
          </cell>
          <cell r="F989" t="str">
            <v>m²</v>
          </cell>
        </row>
        <row r="990">
          <cell r="B990" t="str">
            <v>11.1.108</v>
          </cell>
          <cell r="D990" t="str">
            <v>32.04.04</v>
          </cell>
          <cell r="E990" t="str">
            <v>Limp. terreno s/destocamento de árvores</v>
          </cell>
          <cell r="F990" t="str">
            <v>m²</v>
          </cell>
        </row>
        <row r="991">
          <cell r="B991" t="str">
            <v>11.1.109</v>
          </cell>
          <cell r="D991" t="str">
            <v>32.05.01</v>
          </cell>
          <cell r="E991" t="str">
            <v>Escavação 1/2ª cat. trator + pá carreg.</v>
          </cell>
          <cell r="F991" t="str">
            <v>m³</v>
          </cell>
        </row>
        <row r="992">
          <cell r="B992" t="str">
            <v>11.1.110</v>
          </cell>
          <cell r="D992" t="str">
            <v>32.05.02</v>
          </cell>
          <cell r="E992" t="str">
            <v>Escavação 1/2ª cat. c/ motoscraper</v>
          </cell>
          <cell r="F992" t="str">
            <v>m³</v>
          </cell>
        </row>
        <row r="993">
          <cell r="B993" t="str">
            <v>11.1.111</v>
          </cell>
          <cell r="D993" t="str">
            <v>32.05.03</v>
          </cell>
          <cell r="E993" t="str">
            <v>Escavação 1/2ª cat. c/ escav. hidraúlica</v>
          </cell>
          <cell r="F993" t="str">
            <v>m³</v>
          </cell>
        </row>
        <row r="994">
          <cell r="B994" t="str">
            <v>11.1.112</v>
          </cell>
          <cell r="D994" t="str">
            <v>32.05.04</v>
          </cell>
          <cell r="E994" t="str">
            <v>Escavação e carga material 2ª cat. c/ripper</v>
          </cell>
          <cell r="F994" t="str">
            <v>m³</v>
          </cell>
        </row>
        <row r="995">
          <cell r="B995" t="str">
            <v>11.1.113</v>
          </cell>
          <cell r="D995" t="str">
            <v>32.05.05</v>
          </cell>
          <cell r="E995" t="str">
            <v>Escavação carga material 2ª cat. com explosivo</v>
          </cell>
          <cell r="F995" t="str">
            <v>m³</v>
          </cell>
        </row>
        <row r="996">
          <cell r="B996" t="str">
            <v>11.1.114</v>
          </cell>
          <cell r="D996" t="str">
            <v>32.05.06</v>
          </cell>
          <cell r="E996" t="str">
            <v xml:space="preserve">Escavação e carga material de 3ª cat. </v>
          </cell>
          <cell r="F996" t="str">
            <v>m³</v>
          </cell>
        </row>
        <row r="997">
          <cell r="B997" t="str">
            <v>11.1.115</v>
          </cell>
          <cell r="D997" t="str">
            <v>32.06.01</v>
          </cell>
          <cell r="E997" t="str">
            <v xml:space="preserve">Compactação de aterro maior/igual 95%PS </v>
          </cell>
          <cell r="F997" t="str">
            <v>m³</v>
          </cell>
        </row>
        <row r="998">
          <cell r="B998" t="str">
            <v>11.1.116</v>
          </cell>
          <cell r="D998" t="str">
            <v>32.07.01</v>
          </cell>
          <cell r="E998" t="str">
            <v xml:space="preserve">Transporte de 1ª/2ª categoria até 1 km </v>
          </cell>
          <cell r="F998" t="str">
            <v>m³xkm</v>
          </cell>
        </row>
        <row r="999">
          <cell r="B999" t="str">
            <v>11.1.117</v>
          </cell>
          <cell r="D999" t="str">
            <v>32.07.02</v>
          </cell>
          <cell r="E999" t="str">
            <v xml:space="preserve">Transporte de 1ª/2ª categoria até 2 km </v>
          </cell>
          <cell r="F999" t="str">
            <v>m³xkm</v>
          </cell>
        </row>
        <row r="1000">
          <cell r="B1000" t="str">
            <v>11.1.118</v>
          </cell>
          <cell r="D1000" t="str">
            <v>32.07.03</v>
          </cell>
          <cell r="E1000" t="str">
            <v xml:space="preserve">Transporte de 1ª/2ª categoria até 5 km </v>
          </cell>
          <cell r="F1000" t="str">
            <v>m³xkm</v>
          </cell>
        </row>
        <row r="1001">
          <cell r="B1001" t="str">
            <v>11.1.119</v>
          </cell>
          <cell r="D1001" t="str">
            <v>32.07.04</v>
          </cell>
          <cell r="E1001" t="str">
            <v xml:space="preserve">Transporte de 1ª/2ª categoria até 10 km </v>
          </cell>
          <cell r="F1001" t="str">
            <v>m³xkm</v>
          </cell>
        </row>
        <row r="1002">
          <cell r="B1002" t="str">
            <v>11.1.120</v>
          </cell>
          <cell r="D1002" t="str">
            <v>32.07.05</v>
          </cell>
          <cell r="E1002" t="str">
            <v xml:space="preserve">Transporte de 1ª/2ª categoria até 15 km </v>
          </cell>
          <cell r="F1002" t="str">
            <v>m³xkm</v>
          </cell>
        </row>
        <row r="1003">
          <cell r="B1003" t="str">
            <v>11.1.121</v>
          </cell>
          <cell r="D1003" t="str">
            <v>32.07.06</v>
          </cell>
          <cell r="E1003" t="str">
            <v xml:space="preserve">Transporte de 1ª/2ª categoria alem 15 km </v>
          </cell>
          <cell r="F1003" t="str">
            <v>m³xkm</v>
          </cell>
        </row>
        <row r="1004">
          <cell r="B1004" t="str">
            <v>11.1.122</v>
          </cell>
          <cell r="D1004" t="str">
            <v>32.07.11</v>
          </cell>
          <cell r="E1004" t="str">
            <v xml:space="preserve">Transporte de solo cimento ate 5 km </v>
          </cell>
          <cell r="F1004" t="str">
            <v>m³xkm</v>
          </cell>
        </row>
        <row r="1005">
          <cell r="B1005" t="str">
            <v>11.1.123</v>
          </cell>
          <cell r="D1005" t="str">
            <v>32.08.01</v>
          </cell>
          <cell r="E1005" t="str">
            <v xml:space="preserve">Sub-base ou base solo cim 7% - Pulv. </v>
          </cell>
          <cell r="F1005" t="str">
            <v>m³</v>
          </cell>
        </row>
        <row r="1006">
          <cell r="B1006" t="str">
            <v>11.1.124</v>
          </cell>
          <cell r="D1006" t="str">
            <v>32.08.04</v>
          </cell>
          <cell r="E1006" t="str">
            <v xml:space="preserve">Sub-base ou base solo cim 10% - Pulv. </v>
          </cell>
          <cell r="F1006" t="str">
            <v>m³</v>
          </cell>
        </row>
        <row r="1008">
          <cell r="B1008" t="str">
            <v>Cód. Colinas</v>
          </cell>
          <cell r="D1008" t="str">
            <v>Código</v>
          </cell>
          <cell r="E1008" t="str">
            <v>Serviços</v>
          </cell>
          <cell r="F1008" t="str">
            <v>Unid.</v>
          </cell>
        </row>
        <row r="1011">
          <cell r="D1011" t="str">
            <v>FASE 34 - SERVIÇOS TERCEIRIZADOS</v>
          </cell>
        </row>
        <row r="1012">
          <cell r="B1012" t="str">
            <v>12.1.1</v>
          </cell>
          <cell r="D1012" t="str">
            <v>34.01.01</v>
          </cell>
          <cell r="E1012" t="str">
            <v xml:space="preserve">Arrecadador </v>
          </cell>
          <cell r="F1012" t="str">
            <v>sal. mês</v>
          </cell>
        </row>
        <row r="1013">
          <cell r="B1013" t="str">
            <v>12.1.2</v>
          </cell>
          <cell r="D1013" t="str">
            <v>34.01.02</v>
          </cell>
          <cell r="E1013" t="str">
            <v>Auxiliar Man. El. Eletronica</v>
          </cell>
          <cell r="F1013" t="str">
            <v>sal. mês</v>
          </cell>
        </row>
        <row r="1014">
          <cell r="B1014" t="str">
            <v>12.1.3</v>
          </cell>
          <cell r="D1014" t="str">
            <v>34.01.03</v>
          </cell>
          <cell r="E1014" t="str">
            <v>Auxiliar de Pista</v>
          </cell>
          <cell r="F1014" t="str">
            <v>sal. mês</v>
          </cell>
        </row>
        <row r="1015">
          <cell r="B1015" t="str">
            <v>12.1.4</v>
          </cell>
          <cell r="D1015" t="str">
            <v>34.01.04</v>
          </cell>
          <cell r="E1015" t="str">
            <v>Auxiliar de tráfego</v>
          </cell>
          <cell r="F1015" t="str">
            <v>sal. mês</v>
          </cell>
        </row>
        <row r="1016">
          <cell r="B1016" t="str">
            <v>12.1.5</v>
          </cell>
          <cell r="D1016" t="str">
            <v>34.01.05</v>
          </cell>
          <cell r="E1016" t="str">
            <v>Coordenador de pedágio</v>
          </cell>
          <cell r="F1016" t="str">
            <v>sal. mês</v>
          </cell>
        </row>
        <row r="1017">
          <cell r="B1017" t="str">
            <v>12.1.6</v>
          </cell>
          <cell r="D1017" t="str">
            <v>34.01.06</v>
          </cell>
          <cell r="E1017" t="str">
            <v>Supervisor de pedágio</v>
          </cell>
          <cell r="F1017" t="str">
            <v>sal. mês</v>
          </cell>
        </row>
        <row r="1018">
          <cell r="B1018" t="str">
            <v>12.1.7</v>
          </cell>
          <cell r="D1018" t="str">
            <v>34.01.07</v>
          </cell>
          <cell r="E1018" t="str">
            <v>Conferente</v>
          </cell>
          <cell r="F1018" t="str">
            <v>sal. mês</v>
          </cell>
        </row>
        <row r="1019">
          <cell r="B1019" t="str">
            <v>12.1.8</v>
          </cell>
          <cell r="D1019" t="str">
            <v>34.01.10</v>
          </cell>
          <cell r="E1019" t="str">
            <v xml:space="preserve">Técnico manut. Elet-eletr </v>
          </cell>
          <cell r="F1019" t="str">
            <v>sal. mês</v>
          </cell>
        </row>
        <row r="1020">
          <cell r="B1020" t="str">
            <v>12.1.9</v>
          </cell>
          <cell r="D1020" t="str">
            <v>34.01.11</v>
          </cell>
          <cell r="E1020" t="str">
            <v xml:space="preserve">Auxiliar Técnico </v>
          </cell>
          <cell r="F1020" t="str">
            <v>sal. mês</v>
          </cell>
        </row>
        <row r="1021">
          <cell r="B1021" t="str">
            <v>12.1.10</v>
          </cell>
          <cell r="D1021" t="str">
            <v>34.02.01</v>
          </cell>
          <cell r="E1021" t="str">
            <v>Balanceiro</v>
          </cell>
          <cell r="F1021" t="str">
            <v>sal. mês</v>
          </cell>
        </row>
        <row r="1022">
          <cell r="B1022" t="str">
            <v>12.1.11</v>
          </cell>
          <cell r="D1022" t="str">
            <v>34.02.02</v>
          </cell>
          <cell r="E1022" t="str">
            <v>Auxiliar de pesagem</v>
          </cell>
          <cell r="F1022" t="str">
            <v>sal. mês</v>
          </cell>
        </row>
        <row r="1023">
          <cell r="B1023" t="str">
            <v>12.1.12</v>
          </cell>
          <cell r="D1023" t="str">
            <v>34.03.01</v>
          </cell>
          <cell r="E1023" t="str">
            <v>Limpeza de áreas int. pisos acarpetados</v>
          </cell>
          <cell r="F1023" t="str">
            <v>m² x mês</v>
          </cell>
        </row>
        <row r="1024">
          <cell r="B1024" t="str">
            <v>12.1.13</v>
          </cell>
          <cell r="D1024" t="str">
            <v>34.03.02</v>
          </cell>
          <cell r="E1024" t="str">
            <v>Limpeza de áreas internas e pisos frios</v>
          </cell>
          <cell r="F1024" t="str">
            <v>m² x mês</v>
          </cell>
        </row>
        <row r="1025">
          <cell r="B1025" t="str">
            <v>12.1.14</v>
          </cell>
          <cell r="D1025" t="str">
            <v>34.03.03</v>
          </cell>
          <cell r="E1025" t="str">
            <v>Limpeza de áreas internas laboratórios</v>
          </cell>
          <cell r="F1025" t="str">
            <v>m² x mês</v>
          </cell>
        </row>
        <row r="1026">
          <cell r="B1026" t="str">
            <v>12.1.15</v>
          </cell>
          <cell r="D1026" t="str">
            <v>34.03.04</v>
          </cell>
          <cell r="E1026" t="str">
            <v>Limpeza de áreas int.almoxarif.e galpões</v>
          </cell>
          <cell r="F1026" t="str">
            <v>m² x mês</v>
          </cell>
        </row>
        <row r="1027">
          <cell r="B1027" t="str">
            <v>12.1.16</v>
          </cell>
          <cell r="D1027" t="str">
            <v>34.03.05</v>
          </cell>
          <cell r="E1027" t="str">
            <v>Limpeza de áreas internas oficinas</v>
          </cell>
          <cell r="F1027" t="str">
            <v>m² x mês</v>
          </cell>
        </row>
        <row r="1028">
          <cell r="B1028" t="str">
            <v>12.1.17</v>
          </cell>
          <cell r="D1028" t="str">
            <v>34.03.06</v>
          </cell>
          <cell r="E1028" t="str">
            <v>Limpeza áreas ext. pisos pav.e terra</v>
          </cell>
          <cell r="F1028" t="str">
            <v>m² x mês</v>
          </cell>
        </row>
        <row r="1029">
          <cell r="B1029" t="str">
            <v>12.1.18</v>
          </cell>
          <cell r="D1029" t="str">
            <v>34.03.07</v>
          </cell>
          <cell r="E1029" t="str">
            <v>Limpeza ext. pát.e áreas verdes alta freq.</v>
          </cell>
          <cell r="F1029" t="str">
            <v>m² x mês</v>
          </cell>
        </row>
        <row r="1030">
          <cell r="B1030" t="str">
            <v>12.1.19</v>
          </cell>
          <cell r="D1030" t="str">
            <v>34.03.08</v>
          </cell>
          <cell r="E1030" t="str">
            <v xml:space="preserve">Limpeza ext. pát.e áreas verdes média freq </v>
          </cell>
          <cell r="F1030" t="str">
            <v>m² x mês</v>
          </cell>
        </row>
        <row r="1031">
          <cell r="B1031" t="str">
            <v>12.1.20</v>
          </cell>
          <cell r="D1031" t="str">
            <v>34.03.09</v>
          </cell>
          <cell r="E1031" t="str">
            <v>Limpeza ext. pát.e áreas verdes baixa freq</v>
          </cell>
          <cell r="F1031" t="str">
            <v>m² x mês</v>
          </cell>
        </row>
        <row r="1032">
          <cell r="B1032" t="str">
            <v>12.1.21</v>
          </cell>
          <cell r="D1032" t="str">
            <v>34.03.10</v>
          </cell>
          <cell r="E1032" t="str">
            <v xml:space="preserve">Vidros externos c/ exp.risco trimestr. </v>
          </cell>
          <cell r="F1032" t="str">
            <v>m² x mês</v>
          </cell>
        </row>
        <row r="1033">
          <cell r="B1033" t="str">
            <v>12.1.22</v>
          </cell>
          <cell r="D1033" t="str">
            <v>34.03.11</v>
          </cell>
          <cell r="E1033" t="str">
            <v>Vidros externos s/ exp.risco - trimestr.</v>
          </cell>
          <cell r="F1033" t="str">
            <v>m² x mês</v>
          </cell>
        </row>
        <row r="1034">
          <cell r="B1034" t="str">
            <v>12.1.23</v>
          </cell>
          <cell r="D1034" t="str">
            <v>34.03.12</v>
          </cell>
          <cell r="E1034" t="str">
            <v xml:space="preserve">Vidros externos c/ exp.risco - s/estral </v>
          </cell>
          <cell r="F1034" t="str">
            <v>m² x mês</v>
          </cell>
        </row>
        <row r="1035">
          <cell r="B1035" t="str">
            <v>12.1.24</v>
          </cell>
          <cell r="D1035" t="str">
            <v>34.03.13</v>
          </cell>
          <cell r="E1035" t="str">
            <v xml:space="preserve">Vidros externos s/ exp.risco - s/estral </v>
          </cell>
          <cell r="F1035" t="str">
            <v>m² x mês</v>
          </cell>
        </row>
        <row r="1036">
          <cell r="B1036" t="str">
            <v>12.1.25</v>
          </cell>
          <cell r="D1036" t="str">
            <v>34.04.02</v>
          </cell>
          <cell r="E1036" t="str">
            <v xml:space="preserve">Vigilância 44h sem. de segunda a sextaVig.feira </v>
          </cell>
          <cell r="F1036" t="str">
            <v>p x dia</v>
          </cell>
        </row>
        <row r="1037">
          <cell r="B1037" t="str">
            <v>12.1.26</v>
          </cell>
          <cell r="D1037" t="str">
            <v>34.04.04</v>
          </cell>
          <cell r="E1037" t="str">
            <v xml:space="preserve">Vigilância 12h diurno de segunda a domingo </v>
          </cell>
          <cell r="F1037" t="str">
            <v>p x dia</v>
          </cell>
        </row>
        <row r="1038">
          <cell r="B1038" t="str">
            <v>12.1.27</v>
          </cell>
          <cell r="D1038" t="str">
            <v>34.04.06</v>
          </cell>
          <cell r="E1038" t="str">
            <v xml:space="preserve">Vigilância 12h noturno de segunda a domingo </v>
          </cell>
          <cell r="F1038" t="str">
            <v>p x dia</v>
          </cell>
        </row>
        <row r="1039">
          <cell r="B1039" t="str">
            <v>12.1.28</v>
          </cell>
          <cell r="D1039" t="str">
            <v>34.05.02</v>
          </cell>
          <cell r="E1039" t="str">
            <v xml:space="preserve">Portaria 44h sem. diurno deseg/ sexta-feira </v>
          </cell>
          <cell r="F1039" t="str">
            <v>p x dia</v>
          </cell>
        </row>
        <row r="1040">
          <cell r="B1040" t="str">
            <v>12.1.29</v>
          </cell>
          <cell r="D1040" t="str">
            <v>34.05.04</v>
          </cell>
          <cell r="E1040" t="str">
            <v xml:space="preserve">Portaria 12h sem. diurno deseg/ sexta-feira </v>
          </cell>
          <cell r="F1040" t="str">
            <v>p x dia</v>
          </cell>
        </row>
        <row r="1041">
          <cell r="B1041" t="str">
            <v>12.1.30</v>
          </cell>
          <cell r="D1041" t="str">
            <v>34.05.06</v>
          </cell>
          <cell r="E1041" t="str">
            <v xml:space="preserve">Portaria 8h diurno de segunda a domingo </v>
          </cell>
          <cell r="F1041" t="str">
            <v>p x dia</v>
          </cell>
        </row>
        <row r="1042">
          <cell r="B1042" t="str">
            <v>12.1.31</v>
          </cell>
          <cell r="D1042" t="str">
            <v>34.05.08</v>
          </cell>
          <cell r="E1042" t="str">
            <v xml:space="preserve">Portaria 24h diuturno de segunda a domingo </v>
          </cell>
          <cell r="F1042" t="str">
            <v>p x dia</v>
          </cell>
        </row>
        <row r="1043">
          <cell r="B1043" t="str">
            <v>12.1.32</v>
          </cell>
          <cell r="D1043" t="str">
            <v>34.07.01.01</v>
          </cell>
          <cell r="E1043" t="str">
            <v>Médico Supervisor</v>
          </cell>
          <cell r="F1043" t="str">
            <v>h</v>
          </cell>
        </row>
        <row r="1044">
          <cell r="B1044" t="str">
            <v>12.1.33</v>
          </cell>
          <cell r="D1044" t="str">
            <v>34.07.01.02</v>
          </cell>
          <cell r="E1044" t="str">
            <v>Paramédico</v>
          </cell>
          <cell r="F1044" t="str">
            <v>h</v>
          </cell>
        </row>
        <row r="1045">
          <cell r="B1045" t="str">
            <v>12.1.34</v>
          </cell>
          <cell r="D1045" t="str">
            <v>34.07.01.03</v>
          </cell>
          <cell r="E1045" t="str">
            <v>Atendente de primeiros socorros</v>
          </cell>
          <cell r="F1045" t="str">
            <v>h</v>
          </cell>
        </row>
        <row r="1046">
          <cell r="B1046" t="str">
            <v>12.1.35</v>
          </cell>
          <cell r="D1046" t="str">
            <v>34.07.01.04</v>
          </cell>
          <cell r="E1046" t="str">
            <v>Auxiliar Atendente de primeiros socorros</v>
          </cell>
          <cell r="F1046" t="str">
            <v>h</v>
          </cell>
        </row>
        <row r="1047">
          <cell r="B1047" t="str">
            <v>12.1.36</v>
          </cell>
          <cell r="D1047" t="str">
            <v>34.07.01.05</v>
          </cell>
          <cell r="E1047" t="str">
            <v>Motorista ambulância</v>
          </cell>
          <cell r="F1047" t="str">
            <v>h</v>
          </cell>
        </row>
        <row r="1048">
          <cell r="B1048" t="str">
            <v>12.1.37</v>
          </cell>
          <cell r="D1048" t="str">
            <v>34.07.01.06</v>
          </cell>
          <cell r="E1048" t="str">
            <v>Operador de guincho</v>
          </cell>
          <cell r="F1048" t="str">
            <v>h</v>
          </cell>
        </row>
        <row r="1049">
          <cell r="B1049" t="str">
            <v>12.1.38</v>
          </cell>
          <cell r="D1049" t="str">
            <v>34.08.27</v>
          </cell>
          <cell r="E1049" t="str">
            <v>Hidr. Daee e deprn</v>
          </cell>
          <cell r="F1049" t="str">
            <v xml:space="preserve">un </v>
          </cell>
        </row>
        <row r="1051">
          <cell r="B1051" t="str">
            <v>Cód. Colinas</v>
          </cell>
          <cell r="D1051" t="str">
            <v>Código</v>
          </cell>
          <cell r="E1051" t="str">
            <v>Serviços</v>
          </cell>
          <cell r="F1051" t="str">
            <v>Unid.</v>
          </cell>
        </row>
        <row r="1054">
          <cell r="D1054" t="str">
            <v>FASE 35 - EQUIPE DE PROJETO GERENCIAMENTO, MEIO AMBIENTE E OBRA</v>
          </cell>
        </row>
        <row r="1055">
          <cell r="B1055" t="str">
            <v>13.1.1</v>
          </cell>
          <cell r="D1055" t="str">
            <v>35.01.04</v>
          </cell>
          <cell r="E1055" t="str">
            <v>Analista de Sistema Júnior</v>
          </cell>
          <cell r="F1055" t="str">
            <v>h</v>
          </cell>
        </row>
        <row r="1056">
          <cell r="B1056" t="str">
            <v>13.1.2</v>
          </cell>
          <cell r="D1056" t="str">
            <v>35.01.05</v>
          </cell>
          <cell r="E1056" t="str">
            <v>Analista de Sistema Pleno</v>
          </cell>
          <cell r="F1056" t="str">
            <v>h</v>
          </cell>
        </row>
        <row r="1057">
          <cell r="B1057" t="str">
            <v>13.1.3</v>
          </cell>
          <cell r="D1057" t="str">
            <v>35.01.06</v>
          </cell>
          <cell r="E1057" t="str">
            <v>Analista de Sistema Senior</v>
          </cell>
          <cell r="F1057" t="str">
            <v>h</v>
          </cell>
        </row>
        <row r="1058">
          <cell r="B1058" t="str">
            <v>13.1.4</v>
          </cell>
          <cell r="D1058" t="str">
            <v>35.01.09</v>
          </cell>
          <cell r="E1058" t="str">
            <v>Auxiliar de Laboratório</v>
          </cell>
          <cell r="F1058" t="str">
            <v>h</v>
          </cell>
        </row>
        <row r="1059">
          <cell r="B1059" t="str">
            <v>13.1.5</v>
          </cell>
          <cell r="D1059" t="str">
            <v>35.01.10</v>
          </cell>
          <cell r="E1059" t="str">
            <v>Auxiliar Topografia</v>
          </cell>
          <cell r="F1059" t="str">
            <v>h</v>
          </cell>
        </row>
        <row r="1060">
          <cell r="B1060" t="str">
            <v>13.1.6</v>
          </cell>
          <cell r="D1060" t="str">
            <v>35.01.11</v>
          </cell>
          <cell r="E1060" t="str">
            <v>Auxiliar/Escritório</v>
          </cell>
          <cell r="F1060" t="str">
            <v>h</v>
          </cell>
        </row>
        <row r="1061">
          <cell r="B1061" t="str">
            <v>13.1.7</v>
          </cell>
          <cell r="D1061" t="str">
            <v>35.01.12</v>
          </cell>
          <cell r="E1061" t="str">
            <v>Chefe de Escritório</v>
          </cell>
          <cell r="F1061" t="str">
            <v>h</v>
          </cell>
        </row>
        <row r="1062">
          <cell r="B1062" t="str">
            <v>13.1.8</v>
          </cell>
          <cell r="D1062" t="str">
            <v>35.01.13</v>
          </cell>
          <cell r="E1062" t="str">
            <v>Consultor (sem vínculo)</v>
          </cell>
          <cell r="F1062" t="str">
            <v>h</v>
          </cell>
        </row>
        <row r="1063">
          <cell r="B1063" t="str">
            <v>13.1.9</v>
          </cell>
          <cell r="D1063" t="str">
            <v>35.01.13.01</v>
          </cell>
          <cell r="E1063" t="str">
            <v>Consultor jurídico (sem vínculo)</v>
          </cell>
          <cell r="F1063" t="str">
            <v>h</v>
          </cell>
        </row>
        <row r="1064">
          <cell r="B1064" t="str">
            <v>13.1.10</v>
          </cell>
          <cell r="D1064" t="str">
            <v>35.01.15</v>
          </cell>
          <cell r="E1064" t="str">
            <v>Digitado</v>
          </cell>
          <cell r="F1064" t="str">
            <v>h</v>
          </cell>
        </row>
        <row r="1065">
          <cell r="B1065" t="str">
            <v>13.1.11</v>
          </cell>
          <cell r="D1065" t="str">
            <v>35.01.16</v>
          </cell>
          <cell r="E1065" t="str">
            <v>Desenhista</v>
          </cell>
          <cell r="F1065" t="str">
            <v>h</v>
          </cell>
        </row>
        <row r="1066">
          <cell r="B1066" t="str">
            <v>13.1.12</v>
          </cell>
          <cell r="D1066" t="str">
            <v>35.01.17</v>
          </cell>
          <cell r="E1066" t="str">
            <v>Desenhista/Calculista</v>
          </cell>
          <cell r="F1066" t="str">
            <v>h</v>
          </cell>
        </row>
        <row r="1067">
          <cell r="B1067" t="str">
            <v>13.1.13</v>
          </cell>
          <cell r="D1067" t="str">
            <v>35.01.18</v>
          </cell>
          <cell r="E1067" t="str">
            <v>Economista Júnior</v>
          </cell>
          <cell r="F1067" t="str">
            <v>h</v>
          </cell>
        </row>
        <row r="1068">
          <cell r="B1068" t="str">
            <v>13.1.14</v>
          </cell>
          <cell r="D1068" t="str">
            <v>35.01.19</v>
          </cell>
          <cell r="E1068" t="str">
            <v>Economista Pleno</v>
          </cell>
          <cell r="F1068" t="str">
            <v>h</v>
          </cell>
        </row>
        <row r="1069">
          <cell r="B1069" t="str">
            <v>13.1.15</v>
          </cell>
          <cell r="D1069" t="str">
            <v>35.01.20</v>
          </cell>
          <cell r="E1069" t="str">
            <v>Economista Senior</v>
          </cell>
          <cell r="F1069" t="str">
            <v>h</v>
          </cell>
        </row>
        <row r="1070">
          <cell r="B1070" t="str">
            <v>13.1.16</v>
          </cell>
          <cell r="D1070" t="str">
            <v>35.01.21</v>
          </cell>
          <cell r="E1070" t="str">
            <v>Engenheiro Júnior</v>
          </cell>
          <cell r="F1070" t="str">
            <v>h</v>
          </cell>
        </row>
        <row r="1071">
          <cell r="B1071" t="str">
            <v>13.1.17</v>
          </cell>
          <cell r="D1071" t="str">
            <v>35.01.22</v>
          </cell>
          <cell r="E1071" t="str">
            <v>Engenheiro Pleno</v>
          </cell>
          <cell r="F1071" t="str">
            <v>h</v>
          </cell>
        </row>
        <row r="1072">
          <cell r="B1072" t="str">
            <v>13.1.18</v>
          </cell>
          <cell r="D1072" t="str">
            <v>35.01.23</v>
          </cell>
          <cell r="E1072" t="str">
            <v>Engenheiro Senior</v>
          </cell>
          <cell r="F1072" t="str">
            <v>h</v>
          </cell>
        </row>
        <row r="1073">
          <cell r="B1073" t="str">
            <v>13.1.19</v>
          </cell>
          <cell r="D1073" t="str">
            <v>35.01.24</v>
          </cell>
          <cell r="E1073" t="str">
            <v>Especialista em Treinamento Pleno</v>
          </cell>
          <cell r="F1073" t="str">
            <v>h</v>
          </cell>
        </row>
        <row r="1074">
          <cell r="B1074" t="str">
            <v>13.1.20</v>
          </cell>
          <cell r="D1074" t="str">
            <v>35.01.25</v>
          </cell>
          <cell r="E1074" t="str">
            <v>Especialista em Treinamento Senior</v>
          </cell>
          <cell r="F1074" t="str">
            <v>h</v>
          </cell>
        </row>
        <row r="1075">
          <cell r="B1075" t="str">
            <v>13.1.21</v>
          </cell>
          <cell r="D1075" t="str">
            <v>35.01.26</v>
          </cell>
          <cell r="E1075" t="str">
            <v>Fiscal de Obras</v>
          </cell>
          <cell r="F1075" t="str">
            <v>h</v>
          </cell>
        </row>
        <row r="1076">
          <cell r="B1076" t="str">
            <v>13.1.22</v>
          </cell>
          <cell r="D1076" t="str">
            <v>35.01.27</v>
          </cell>
          <cell r="E1076" t="str">
            <v>Geólogo Júnior</v>
          </cell>
          <cell r="F1076" t="str">
            <v>h</v>
          </cell>
        </row>
        <row r="1077">
          <cell r="B1077" t="str">
            <v>13.1.23</v>
          </cell>
          <cell r="D1077" t="str">
            <v>35.01.28</v>
          </cell>
          <cell r="E1077" t="str">
            <v>Geólogo Pleno</v>
          </cell>
          <cell r="F1077" t="str">
            <v>h</v>
          </cell>
        </row>
        <row r="1078">
          <cell r="B1078" t="str">
            <v>13.1.24</v>
          </cell>
          <cell r="D1078" t="str">
            <v>35.01.29</v>
          </cell>
          <cell r="E1078" t="str">
            <v>Geólogo Senior</v>
          </cell>
          <cell r="F1078" t="str">
            <v>h</v>
          </cell>
        </row>
        <row r="1079">
          <cell r="B1079" t="str">
            <v>13.1.25</v>
          </cell>
          <cell r="D1079" t="str">
            <v>35.01.30</v>
          </cell>
          <cell r="E1079" t="str">
            <v>Laboratorista</v>
          </cell>
          <cell r="F1079" t="str">
            <v>h</v>
          </cell>
        </row>
        <row r="1080">
          <cell r="B1080" t="str">
            <v>13.1.26</v>
          </cell>
          <cell r="D1080" t="str">
            <v>35.01.31</v>
          </cell>
          <cell r="E1080" t="str">
            <v>Laboratorista Auxiliar</v>
          </cell>
          <cell r="F1080" t="str">
            <v>h</v>
          </cell>
        </row>
        <row r="1081">
          <cell r="B1081" t="str">
            <v>13.1.27</v>
          </cell>
          <cell r="D1081" t="str">
            <v>35.01.32</v>
          </cell>
          <cell r="E1081" t="str">
            <v>Motorista</v>
          </cell>
          <cell r="F1081" t="str">
            <v>h</v>
          </cell>
        </row>
        <row r="1082">
          <cell r="B1082" t="str">
            <v>13.1.28</v>
          </cell>
          <cell r="D1082" t="str">
            <v>35.01.33</v>
          </cell>
          <cell r="E1082" t="str">
            <v>Nivelador</v>
          </cell>
          <cell r="F1082" t="str">
            <v>h</v>
          </cell>
        </row>
        <row r="1083">
          <cell r="B1083" t="str">
            <v>13.1.29</v>
          </cell>
          <cell r="D1083" t="str">
            <v>35.01.34</v>
          </cell>
          <cell r="E1083" t="str">
            <v>Operador de Microcomputador</v>
          </cell>
          <cell r="F1083" t="str">
            <v>h</v>
          </cell>
        </row>
        <row r="1084">
          <cell r="B1084" t="str">
            <v>13.1.30</v>
          </cell>
          <cell r="D1084" t="str">
            <v>35.01.35</v>
          </cell>
          <cell r="E1084" t="str">
            <v>Programador de Computador Júnior</v>
          </cell>
          <cell r="F1084" t="str">
            <v>h</v>
          </cell>
        </row>
        <row r="1085">
          <cell r="B1085" t="str">
            <v>13.1.31</v>
          </cell>
          <cell r="D1085" t="str">
            <v>35.01.36</v>
          </cell>
          <cell r="E1085" t="str">
            <v>Programador de Computador Pleno</v>
          </cell>
          <cell r="F1085" t="str">
            <v>h</v>
          </cell>
        </row>
        <row r="1086">
          <cell r="B1086" t="str">
            <v>13.1.32</v>
          </cell>
          <cell r="D1086" t="str">
            <v>35.01.37</v>
          </cell>
          <cell r="E1086" t="str">
            <v>Programador de Computador Senior</v>
          </cell>
          <cell r="F1086" t="str">
            <v>h</v>
          </cell>
        </row>
        <row r="1087">
          <cell r="B1087" t="str">
            <v>13.1.33</v>
          </cell>
          <cell r="D1087" t="str">
            <v>35.01.38</v>
          </cell>
          <cell r="E1087" t="str">
            <v>Psicólogo</v>
          </cell>
          <cell r="F1087" t="str">
            <v>h</v>
          </cell>
        </row>
        <row r="1088">
          <cell r="B1088" t="str">
            <v>13.1.34</v>
          </cell>
          <cell r="D1088" t="str">
            <v>35.01.39</v>
          </cell>
          <cell r="E1088" t="str">
            <v>Seccionista</v>
          </cell>
          <cell r="F1088" t="str">
            <v>h</v>
          </cell>
        </row>
        <row r="1089">
          <cell r="B1089" t="str">
            <v>13.1.35</v>
          </cell>
          <cell r="D1089" t="str">
            <v>35.01.40</v>
          </cell>
          <cell r="E1089" t="str">
            <v>Secretária</v>
          </cell>
          <cell r="F1089" t="str">
            <v>h</v>
          </cell>
        </row>
        <row r="1090">
          <cell r="B1090" t="str">
            <v>13.1.36</v>
          </cell>
          <cell r="D1090" t="str">
            <v>35.01.41</v>
          </cell>
          <cell r="E1090" t="str">
            <v>Topógrafo</v>
          </cell>
          <cell r="F1090" t="str">
            <v>h</v>
          </cell>
        </row>
        <row r="1091">
          <cell r="B1091" t="str">
            <v>13.1.37</v>
          </cell>
          <cell r="D1091" t="str">
            <v>35.01.42</v>
          </cell>
          <cell r="E1091" t="str">
            <v>Topógrafo Auxiliar</v>
          </cell>
          <cell r="F1091" t="str">
            <v>h</v>
          </cell>
        </row>
        <row r="1092">
          <cell r="B1092" t="str">
            <v>13.1.38</v>
          </cell>
          <cell r="D1092" t="str">
            <v>35.01.47</v>
          </cell>
          <cell r="E1092" t="str">
            <v>Entrevistador</v>
          </cell>
          <cell r="F1092" t="str">
            <v>h</v>
          </cell>
        </row>
        <row r="1093">
          <cell r="B1093" t="str">
            <v>13.1.39</v>
          </cell>
          <cell r="D1093" t="str">
            <v>35.02.04</v>
          </cell>
          <cell r="E1093" t="str">
            <v>Auxiliar de escritório</v>
          </cell>
          <cell r="F1093" t="str">
            <v>h</v>
          </cell>
        </row>
        <row r="1094">
          <cell r="B1094" t="str">
            <v>13.1.40</v>
          </cell>
          <cell r="D1094" t="str">
            <v>35.02.05</v>
          </cell>
          <cell r="E1094" t="str">
            <v>Auxiliar de topografia</v>
          </cell>
          <cell r="F1094" t="str">
            <v>h</v>
          </cell>
        </row>
        <row r="1095">
          <cell r="B1095" t="str">
            <v>13.1.41</v>
          </cell>
          <cell r="D1095" t="str">
            <v>35.02.06</v>
          </cell>
          <cell r="E1095" t="str">
            <v>Auxiliar Técnico</v>
          </cell>
          <cell r="F1095" t="str">
            <v>h</v>
          </cell>
        </row>
        <row r="1096">
          <cell r="B1096" t="str">
            <v>13.1.42</v>
          </cell>
          <cell r="D1096" t="str">
            <v>35.02.07</v>
          </cell>
          <cell r="E1096" t="str">
            <v>Consultor A</v>
          </cell>
          <cell r="F1096" t="str">
            <v>h</v>
          </cell>
        </row>
        <row r="1097">
          <cell r="B1097" t="str">
            <v>13.1.43</v>
          </cell>
          <cell r="D1097" t="str">
            <v>35.02.08</v>
          </cell>
          <cell r="E1097" t="str">
            <v xml:space="preserve">Consultor B </v>
          </cell>
          <cell r="F1097" t="str">
            <v>h</v>
          </cell>
        </row>
        <row r="1098">
          <cell r="B1098" t="str">
            <v>13.1.44</v>
          </cell>
          <cell r="D1098" t="str">
            <v>35.02.09</v>
          </cell>
          <cell r="E1098" t="str">
            <v>Consultor C</v>
          </cell>
          <cell r="F1098" t="str">
            <v>h</v>
          </cell>
        </row>
        <row r="1099">
          <cell r="B1099" t="str">
            <v>13.1.45</v>
          </cell>
          <cell r="D1099" t="str">
            <v xml:space="preserve">35.02.10 </v>
          </cell>
          <cell r="E1099" t="str">
            <v>Coordenador</v>
          </cell>
          <cell r="F1099" t="str">
            <v>h</v>
          </cell>
        </row>
        <row r="1100">
          <cell r="B1100" t="str">
            <v>13.1.46</v>
          </cell>
          <cell r="D1100" t="str">
            <v>35.02.11</v>
          </cell>
          <cell r="E1100" t="str">
            <v>Desenhista e Calculista I</v>
          </cell>
          <cell r="F1100" t="str">
            <v>h</v>
          </cell>
        </row>
        <row r="1101">
          <cell r="B1101" t="str">
            <v>13.1.47</v>
          </cell>
          <cell r="D1101" t="str">
            <v>35.02.12</v>
          </cell>
          <cell r="E1101" t="str">
            <v>Desenhista e Calculista II</v>
          </cell>
          <cell r="F1101" t="str">
            <v>h</v>
          </cell>
        </row>
        <row r="1102">
          <cell r="B1102" t="str">
            <v>13.1.48</v>
          </cell>
          <cell r="D1102" t="str">
            <v>35.02.13</v>
          </cell>
          <cell r="E1102" t="str">
            <v xml:space="preserve">Desenhista e Calculista III </v>
          </cell>
          <cell r="F1102" t="str">
            <v>h</v>
          </cell>
        </row>
        <row r="1103">
          <cell r="B1103" t="str">
            <v>13.1.49</v>
          </cell>
          <cell r="D1103" t="str">
            <v>35.02.14</v>
          </cell>
          <cell r="E1103" t="str">
            <v>Engenheiro Júnior</v>
          </cell>
          <cell r="F1103" t="str">
            <v>h</v>
          </cell>
        </row>
        <row r="1104">
          <cell r="B1104" t="str">
            <v>13.1.50</v>
          </cell>
          <cell r="D1104" t="str">
            <v>35.02.15</v>
          </cell>
          <cell r="E1104" t="str">
            <v>Engenheiro Pleno</v>
          </cell>
          <cell r="F1104" t="str">
            <v>h</v>
          </cell>
        </row>
        <row r="1105">
          <cell r="B1105" t="str">
            <v>13.1.51</v>
          </cell>
          <cell r="D1105" t="str">
            <v>35.02.16</v>
          </cell>
          <cell r="E1105" t="str">
            <v>Engenheiro Senior</v>
          </cell>
          <cell r="F1105" t="str">
            <v>h</v>
          </cell>
        </row>
        <row r="1106">
          <cell r="B1106" t="str">
            <v>13.1.52</v>
          </cell>
          <cell r="D1106" t="str">
            <v>35.02.17</v>
          </cell>
          <cell r="E1106" t="str">
            <v>Projetista A / Assistente Técnico I</v>
          </cell>
          <cell r="F1106" t="str">
            <v>h</v>
          </cell>
        </row>
        <row r="1107">
          <cell r="B1107" t="str">
            <v>13.1.53</v>
          </cell>
          <cell r="D1107" t="str">
            <v>35.02.18</v>
          </cell>
          <cell r="E1107" t="str">
            <v>Projetista B / Assistente Técnico II</v>
          </cell>
          <cell r="F1107" t="str">
            <v>h</v>
          </cell>
        </row>
        <row r="1108">
          <cell r="B1108" t="str">
            <v>13.1.54</v>
          </cell>
          <cell r="D1108" t="str">
            <v>35.02.19</v>
          </cell>
          <cell r="E1108" t="str">
            <v xml:space="preserve">Projetista C / Assistente Técnico III </v>
          </cell>
          <cell r="F1108" t="str">
            <v>h</v>
          </cell>
        </row>
        <row r="1109">
          <cell r="B1109" t="str">
            <v>13.1.55</v>
          </cell>
          <cell r="D1109" t="str">
            <v>35.02.23</v>
          </cell>
          <cell r="E1109" t="str">
            <v>Engenheiro Agronomo</v>
          </cell>
          <cell r="F1109" t="str">
            <v>h</v>
          </cell>
        </row>
        <row r="1110">
          <cell r="B1110" t="str">
            <v>13.1.56</v>
          </cell>
          <cell r="D1110" t="str">
            <v>35.02.24</v>
          </cell>
          <cell r="E1110" t="str">
            <v>Antropólogo</v>
          </cell>
          <cell r="F1110" t="str">
            <v>h</v>
          </cell>
        </row>
        <row r="1111">
          <cell r="B1111" t="str">
            <v>13.1.57</v>
          </cell>
          <cell r="D1111" t="str">
            <v>35.02.25</v>
          </cell>
          <cell r="E1111" t="str">
            <v>Nivelador</v>
          </cell>
          <cell r="F1111" t="str">
            <v>h</v>
          </cell>
        </row>
        <row r="1112">
          <cell r="B1112" t="str">
            <v>13.1.58</v>
          </cell>
          <cell r="D1112" t="str">
            <v>35.02.26</v>
          </cell>
          <cell r="E1112" t="str">
            <v>Topógrafo</v>
          </cell>
          <cell r="F1112" t="str">
            <v>h</v>
          </cell>
        </row>
        <row r="1113">
          <cell r="B1113" t="str">
            <v>13.1.59</v>
          </cell>
          <cell r="D1113" t="str">
            <v>35.02.28</v>
          </cell>
          <cell r="E1113" t="str">
            <v>Biólogo</v>
          </cell>
          <cell r="F1113" t="str">
            <v>h</v>
          </cell>
        </row>
        <row r="1114">
          <cell r="B1114" t="str">
            <v>13.1.60</v>
          </cell>
          <cell r="D1114" t="str">
            <v>35.02.29</v>
          </cell>
          <cell r="E1114" t="str">
            <v>Economista Júnior</v>
          </cell>
          <cell r="F1114" t="str">
            <v>h</v>
          </cell>
        </row>
        <row r="1115">
          <cell r="B1115" t="str">
            <v>13.1.61</v>
          </cell>
          <cell r="D1115" t="str">
            <v>35.02.30</v>
          </cell>
          <cell r="E1115" t="str">
            <v>Economista Pleno</v>
          </cell>
          <cell r="F1115" t="str">
            <v>h</v>
          </cell>
        </row>
        <row r="1116">
          <cell r="B1116" t="str">
            <v>13.1.62</v>
          </cell>
          <cell r="D1116" t="str">
            <v>35.02.31</v>
          </cell>
          <cell r="E1116" t="str">
            <v>Economista Senior</v>
          </cell>
          <cell r="F1116" t="str">
            <v>h</v>
          </cell>
        </row>
        <row r="1117">
          <cell r="B1117" t="str">
            <v>13.1.63</v>
          </cell>
          <cell r="D1117" t="str">
            <v>35.02.32</v>
          </cell>
          <cell r="E1117" t="str">
            <v>Especialista Ambiental</v>
          </cell>
          <cell r="F1117" t="str">
            <v>h</v>
          </cell>
        </row>
        <row r="1118">
          <cell r="B1118" t="str">
            <v>13.1.64</v>
          </cell>
          <cell r="D1118" t="str">
            <v>35.02.33</v>
          </cell>
          <cell r="E1118" t="str">
            <v>Geógrafo</v>
          </cell>
          <cell r="F1118" t="str">
            <v>h</v>
          </cell>
        </row>
        <row r="1119">
          <cell r="B1119" t="str">
            <v>13.1.65</v>
          </cell>
          <cell r="D1119" t="str">
            <v>35.02.34</v>
          </cell>
          <cell r="E1119" t="str">
            <v>Geólogo Júnior</v>
          </cell>
          <cell r="F1119" t="str">
            <v>h</v>
          </cell>
        </row>
        <row r="1120">
          <cell r="B1120" t="str">
            <v>13.1.66</v>
          </cell>
          <cell r="D1120" t="str">
            <v>35.02.35</v>
          </cell>
          <cell r="E1120" t="str">
            <v>Geólogo Pleno</v>
          </cell>
          <cell r="F1120" t="str">
            <v>h</v>
          </cell>
        </row>
        <row r="1121">
          <cell r="B1121" t="str">
            <v>13.1.67</v>
          </cell>
          <cell r="D1121" t="str">
            <v>35.02.36</v>
          </cell>
          <cell r="E1121" t="str">
            <v>Geólogo Senior</v>
          </cell>
          <cell r="F1121" t="str">
            <v>h</v>
          </cell>
        </row>
        <row r="1122">
          <cell r="B1122" t="str">
            <v>13.1.68</v>
          </cell>
          <cell r="D1122" t="str">
            <v>35.02.37</v>
          </cell>
          <cell r="E1122" t="str">
            <v>Sociólogo</v>
          </cell>
          <cell r="F1122" t="str">
            <v>h</v>
          </cell>
        </row>
        <row r="1123">
          <cell r="B1123" t="str">
            <v>13.1.69</v>
          </cell>
          <cell r="D1123" t="str">
            <v>35.02.38</v>
          </cell>
          <cell r="E1123" t="str">
            <v>Técnico Artes visuais</v>
          </cell>
          <cell r="F1123" t="str">
            <v>h</v>
          </cell>
        </row>
        <row r="1124">
          <cell r="B1124" t="str">
            <v>13.1.70</v>
          </cell>
          <cell r="D1124" t="str">
            <v>35.02.39</v>
          </cell>
          <cell r="E1124" t="str">
            <v>Arqueólogo</v>
          </cell>
          <cell r="F1124" t="str">
            <v>h</v>
          </cell>
        </row>
        <row r="1125">
          <cell r="B1125" t="str">
            <v>13.1.71</v>
          </cell>
          <cell r="D1125" t="str">
            <v>35.02.40</v>
          </cell>
          <cell r="E1125" t="str">
            <v>Geomorfologo</v>
          </cell>
          <cell r="F1125" t="str">
            <v>h</v>
          </cell>
        </row>
        <row r="1127">
          <cell r="B1127" t="str">
            <v>Cód. Colinas</v>
          </cell>
          <cell r="D1127" t="str">
            <v>Código</v>
          </cell>
          <cell r="E1127" t="str">
            <v>Serviços</v>
          </cell>
          <cell r="F1127" t="str">
            <v>Unid.</v>
          </cell>
        </row>
        <row r="1130">
          <cell r="D1130" t="str">
            <v>FASE 36 - CANTEIRO DE OBRA</v>
          </cell>
        </row>
        <row r="1131">
          <cell r="B1131" t="str">
            <v>14.1.1</v>
          </cell>
          <cell r="D1131" t="str">
            <v>36.01.01.01</v>
          </cell>
          <cell r="E1131" t="str">
            <v>Inst. Canteiro tipo I (1,50%)</v>
          </cell>
          <cell r="F1131" t="str">
            <v>gb</v>
          </cell>
        </row>
        <row r="1132">
          <cell r="B1132" t="str">
            <v>14.1.2</v>
          </cell>
          <cell r="D1132" t="str">
            <v>36.01.01.02</v>
          </cell>
          <cell r="E1132" t="str">
            <v xml:space="preserve">Oper. E manutençãocanteiro tipo I (0,875%) </v>
          </cell>
          <cell r="F1132" t="str">
            <v>gb</v>
          </cell>
        </row>
        <row r="1133">
          <cell r="B1133" t="str">
            <v>14.1.3</v>
          </cell>
          <cell r="D1133" t="str">
            <v>36.01.01.03</v>
          </cell>
          <cell r="E1133" t="str">
            <v>Desmobilização canteiro tipo I (0,125%)</v>
          </cell>
          <cell r="F1133" t="str">
            <v>gb</v>
          </cell>
        </row>
        <row r="1134">
          <cell r="B1134" t="str">
            <v>14.1.4</v>
          </cell>
          <cell r="D1134" t="str">
            <v>36.01.02.01</v>
          </cell>
          <cell r="E1134" t="str">
            <v>Inst. Canteiro tipo II (1,80%)</v>
          </cell>
          <cell r="F1134" t="str">
            <v>gb</v>
          </cell>
        </row>
        <row r="1135">
          <cell r="B1135" t="str">
            <v>14.1.5</v>
          </cell>
          <cell r="D1135" t="str">
            <v>36.01.02.02</v>
          </cell>
          <cell r="E1135" t="str">
            <v>Oper. E manutençãocanteiro tipo II (1,050%)</v>
          </cell>
          <cell r="F1135" t="str">
            <v>gb</v>
          </cell>
        </row>
        <row r="1136">
          <cell r="B1136" t="str">
            <v>14.1.6</v>
          </cell>
          <cell r="D1136" t="str">
            <v>36.01.02.03</v>
          </cell>
          <cell r="E1136" t="str">
            <v>Desmobilização canteiro tipo II (0,150%)</v>
          </cell>
          <cell r="F1136" t="str">
            <v>gb</v>
          </cell>
        </row>
        <row r="1137">
          <cell r="B1137" t="str">
            <v>14.1.7</v>
          </cell>
          <cell r="D1137" t="str">
            <v>36.01.03.01</v>
          </cell>
          <cell r="E1137" t="str">
            <v>Inst. Canteiro tipo III (4,80%)</v>
          </cell>
          <cell r="F1137" t="str">
            <v>gb</v>
          </cell>
        </row>
        <row r="1138">
          <cell r="B1138" t="str">
            <v>14.1.8</v>
          </cell>
          <cell r="D1138" t="str">
            <v xml:space="preserve">36.01.03.02 </v>
          </cell>
          <cell r="E1138" t="str">
            <v>Oper. E manutençãocanteiro tipo III (0,900%)</v>
          </cell>
          <cell r="F1138" t="str">
            <v>gb</v>
          </cell>
        </row>
        <row r="1139">
          <cell r="B1139" t="str">
            <v>14.1.9</v>
          </cell>
          <cell r="D1139" t="str">
            <v>36.01.03.03</v>
          </cell>
          <cell r="E1139" t="str">
            <v>Desmobilização canteiro tipo III (0,300%)</v>
          </cell>
          <cell r="F1139" t="str">
            <v>gb</v>
          </cell>
        </row>
        <row r="1141">
          <cell r="B1141" t="str">
            <v>Cód. Colinas</v>
          </cell>
          <cell r="D1141" t="str">
            <v>Código</v>
          </cell>
          <cell r="E1141" t="str">
            <v>Serviços</v>
          </cell>
          <cell r="F1141" t="str">
            <v>Unid.</v>
          </cell>
        </row>
        <row r="1144">
          <cell r="D1144" t="str">
            <v>FASE 37 - SERVIÇOS NÃO CONSTANTES NA PLANILHA</v>
          </cell>
        </row>
        <row r="1145">
          <cell r="B1145" t="str">
            <v>16.1.1</v>
          </cell>
          <cell r="D1145" t="str">
            <v>37.01.01</v>
          </cell>
          <cell r="E1145" t="str">
            <v>Rachão intertravado com bica corrida</v>
          </cell>
          <cell r="F1145" t="str">
            <v>m³</v>
          </cell>
        </row>
        <row r="1146">
          <cell r="B1146" t="str">
            <v>16.1.2</v>
          </cell>
          <cell r="D1146" t="str">
            <v>37.01.02</v>
          </cell>
          <cell r="E1146" t="str">
            <v>Camada de Bloqueio</v>
          </cell>
          <cell r="F1146" t="str">
            <v>m³</v>
          </cell>
        </row>
        <row r="1147">
          <cell r="B1147" t="str">
            <v>16.1.3</v>
          </cell>
          <cell r="D1147" t="str">
            <v>37.01.03</v>
          </cell>
          <cell r="E1147" t="str">
            <v>Conc. asf. us. quente - Grad. C c/ DOP.</v>
          </cell>
          <cell r="F1147" t="str">
            <v>m³</v>
          </cell>
        </row>
        <row r="1148">
          <cell r="B1148" t="str">
            <v>16.1.4</v>
          </cell>
          <cell r="D1148" t="str">
            <v>37.01.04</v>
          </cell>
          <cell r="E1148" t="str">
            <v>Compactação de Aterro maior /igual 95%PS( inclusive Reaterro mat. Brejoso)</v>
          </cell>
          <cell r="F1148" t="str">
            <v>m³</v>
          </cell>
        </row>
        <row r="1149">
          <cell r="B1149" t="str">
            <v>16.1.5</v>
          </cell>
          <cell r="D1149" t="str">
            <v>37.01.05</v>
          </cell>
          <cell r="E1149" t="str">
            <v>Tubo de concreto Ø 0,60m classe CA-2 ( fornecimento e assentamento )</v>
          </cell>
          <cell r="F1149" t="str">
            <v>m</v>
          </cell>
        </row>
        <row r="1150">
          <cell r="B1150" t="str">
            <v>16.1.6</v>
          </cell>
          <cell r="D1150" t="str">
            <v>37.01.06</v>
          </cell>
          <cell r="E1150" t="str">
            <v>Tubo de concreto Ø 1,00m classe CA-2 ( fornecimento e assentamento )</v>
          </cell>
          <cell r="F1150" t="str">
            <v>m</v>
          </cell>
        </row>
        <row r="1151">
          <cell r="B1151" t="str">
            <v>16.1.7</v>
          </cell>
          <cell r="D1151" t="str">
            <v>37.01.07</v>
          </cell>
          <cell r="E1151" t="str">
            <v>Escavação para execução de dreno</v>
          </cell>
          <cell r="F1151" t="str">
            <v>m³</v>
          </cell>
        </row>
        <row r="1152">
          <cell r="B1152" t="str">
            <v>16.1.8</v>
          </cell>
          <cell r="D1152" t="str">
            <v>37.01.08</v>
          </cell>
          <cell r="E1152" t="str">
            <v>Aquis. Mat. Espal. Conf. Rolagem mat. Sil. Argil. (*)</v>
          </cell>
          <cell r="F1152" t="str">
            <v>m³</v>
          </cell>
        </row>
        <row r="1153">
          <cell r="B1153" t="str">
            <v>16.1.9</v>
          </cell>
          <cell r="D1153" t="str">
            <v>37.01.09</v>
          </cell>
          <cell r="E1153" t="str">
            <v>Transporte de 1ª/2ª categoria até 1 Km (*)</v>
          </cell>
          <cell r="F1153" t="str">
            <v>m³xkm</v>
          </cell>
        </row>
        <row r="1154">
          <cell r="B1154" t="str">
            <v>16.1.10</v>
          </cell>
          <cell r="D1154" t="str">
            <v>37.01.10</v>
          </cell>
          <cell r="E1154" t="str">
            <v>Transporte de 1ª/2ª categoria até 2 Km (*)</v>
          </cell>
          <cell r="F1154" t="str">
            <v>m³xkm</v>
          </cell>
        </row>
        <row r="1155">
          <cell r="B1155" t="str">
            <v>16.1.11</v>
          </cell>
          <cell r="D1155" t="str">
            <v>37.01.11</v>
          </cell>
          <cell r="E1155" t="str">
            <v>Espalhamento de material no bota fora inclusive mat. de limpeza</v>
          </cell>
          <cell r="F1155" t="str">
            <v>m³</v>
          </cell>
        </row>
        <row r="1156">
          <cell r="B1156" t="str">
            <v>16.1.12</v>
          </cell>
          <cell r="D1156" t="str">
            <v>37.01.12</v>
          </cell>
          <cell r="E1156" t="str">
            <v>Conc. asf. us. quente - Binder - DERSA</v>
          </cell>
          <cell r="F1156" t="str">
            <v>m³</v>
          </cell>
        </row>
        <row r="1157">
          <cell r="B1157" t="str">
            <v>16.1.13</v>
          </cell>
          <cell r="D1157" t="str">
            <v>37.01.13</v>
          </cell>
          <cell r="E1157" t="str">
            <v>Conc. asf. us. quente - capa asfáltica - DERSA</v>
          </cell>
          <cell r="F1157" t="str">
            <v>m³</v>
          </cell>
        </row>
        <row r="1158">
          <cell r="B1158" t="str">
            <v>16.1.14</v>
          </cell>
          <cell r="D1158" t="str">
            <v>37.01.14</v>
          </cell>
          <cell r="E1158" t="str">
            <v>Tubo de concreto Ø 0,80m classe CA-2 ( fornecimento e assentamento )</v>
          </cell>
          <cell r="F1158" t="str">
            <v>m</v>
          </cell>
        </row>
        <row r="1159">
          <cell r="B1159" t="str">
            <v>16.1.15</v>
          </cell>
          <cell r="D1159" t="str">
            <v>37.01.15</v>
          </cell>
          <cell r="E1159" t="str">
            <v>Tubo de concreto Ø 0,80m classe CA-3 ( fornecimento e assentamento )</v>
          </cell>
          <cell r="F1159" t="str">
            <v>m</v>
          </cell>
        </row>
        <row r="1160">
          <cell r="B1160" t="str">
            <v>16.1.16</v>
          </cell>
          <cell r="D1160" t="str">
            <v>37.01.16</v>
          </cell>
          <cell r="E1160" t="str">
            <v>Tubo de concreto Ø 1,00m classe CA-4 ( fornecimento e assentamento )</v>
          </cell>
          <cell r="F1160" t="str">
            <v>m</v>
          </cell>
        </row>
        <row r="1161">
          <cell r="B1161" t="str">
            <v>16.1.17</v>
          </cell>
          <cell r="D1161" t="str">
            <v>37.01.17</v>
          </cell>
          <cell r="E1161" t="str">
            <v>Tubo de concreto Ø 1,20m classe CA-2 ( fornecimento e assentamento )</v>
          </cell>
          <cell r="F1161" t="str">
            <v>m</v>
          </cell>
        </row>
        <row r="1162">
          <cell r="B1162" t="str">
            <v>16.1.18</v>
          </cell>
          <cell r="D1162" t="str">
            <v>37.01.18</v>
          </cell>
          <cell r="E1162" t="str">
            <v>Tubo de aço corr. Epoxy met. Destrutivo-MP100/ e= 2,0mm/84kg/m Ø = 1,30m</v>
          </cell>
          <cell r="F1162" t="str">
            <v>kg</v>
          </cell>
        </row>
        <row r="1163">
          <cell r="B1163" t="str">
            <v>16.1.19</v>
          </cell>
          <cell r="D1163" t="str">
            <v>37.01.19</v>
          </cell>
          <cell r="E1163" t="str">
            <v>Tubo de aço corr. Epoxy met. Destrutivo-MP100/ e= 3,4mm/136kg/m Ø = 1,30m</v>
          </cell>
          <cell r="F1163" t="str">
            <v>kg</v>
          </cell>
        </row>
        <row r="1164">
          <cell r="B1164" t="str">
            <v>16.1.20</v>
          </cell>
          <cell r="D1164" t="str">
            <v>37.01.20</v>
          </cell>
          <cell r="E1164" t="str">
            <v>Tubo de aço corr. Epoxy met. Destrutivo-MP100/ e= 2,0mm/125kg/m Ø = 1,50m</v>
          </cell>
          <cell r="F1164" t="str">
            <v>kg</v>
          </cell>
        </row>
        <row r="1165">
          <cell r="B1165" t="str">
            <v>16.1.21</v>
          </cell>
          <cell r="D1165" t="str">
            <v>37.01.21</v>
          </cell>
          <cell r="E1165" t="str">
            <v>Tubo de aço corr. Epoxy met. Destrutivo-MP152/ e= 2,7mm/162kg/m Ø = 1,50m</v>
          </cell>
          <cell r="F1165" t="str">
            <v>kg</v>
          </cell>
        </row>
        <row r="1166">
          <cell r="B1166" t="str">
            <v>16.1.22</v>
          </cell>
          <cell r="D1166" t="str">
            <v>37.01.22</v>
          </cell>
          <cell r="E1166" t="str">
            <v>Remoção de Tubo Ø = 0,30m</v>
          </cell>
          <cell r="F1166" t="str">
            <v>m</v>
          </cell>
        </row>
        <row r="1167">
          <cell r="B1167" t="str">
            <v>16.1.23</v>
          </cell>
          <cell r="D1167" t="str">
            <v>37.01.23</v>
          </cell>
          <cell r="E1167" t="str">
            <v>Remoção de Tubo Ø = 0,40m</v>
          </cell>
          <cell r="F1167" t="str">
            <v>m</v>
          </cell>
        </row>
        <row r="1168">
          <cell r="B1168" t="str">
            <v>16.1.24</v>
          </cell>
          <cell r="D1168" t="str">
            <v>37.01.24</v>
          </cell>
          <cell r="E1168" t="str">
            <v>Remoção de Tubo Ø = 0,60m</v>
          </cell>
          <cell r="F1168" t="str">
            <v>m</v>
          </cell>
        </row>
        <row r="1169">
          <cell r="B1169" t="str">
            <v>16.1.25</v>
          </cell>
          <cell r="D1169" t="str">
            <v>37.01.25</v>
          </cell>
          <cell r="E1169" t="str">
            <v>Tubo de concreto Ø 0,60m classe CA-3 ( fornecimento e assentamento )</v>
          </cell>
          <cell r="F1169" t="str">
            <v>m</v>
          </cell>
        </row>
        <row r="1170">
          <cell r="B1170" t="str">
            <v>16.1.26</v>
          </cell>
          <cell r="D1170" t="str">
            <v>37.01.26</v>
          </cell>
          <cell r="E1170" t="str">
            <v>Tubo de concreto Ø 0,40m classe CA-2 ( fornecimento e assentamento )</v>
          </cell>
          <cell r="F1170" t="str">
            <v>m</v>
          </cell>
        </row>
        <row r="1171">
          <cell r="B1171" t="str">
            <v>16.1.27</v>
          </cell>
          <cell r="D1171" t="str">
            <v>37.01.27</v>
          </cell>
          <cell r="E1171" t="str">
            <v>Tubo de concreto Ø 1,50m classe CA-2 ( fornecimento e assentamento )</v>
          </cell>
          <cell r="F1171" t="str">
            <v>m</v>
          </cell>
        </row>
        <row r="1172">
          <cell r="B1172" t="str">
            <v>16.1.28</v>
          </cell>
          <cell r="D1172" t="str">
            <v>37.01.28</v>
          </cell>
          <cell r="E1172" t="str">
            <v>Remoção de Tubo Ø = 0,80m</v>
          </cell>
          <cell r="F1172" t="str">
            <v>m</v>
          </cell>
        </row>
        <row r="1173">
          <cell r="B1173" t="str">
            <v>16.1.29</v>
          </cell>
          <cell r="D1173" t="str">
            <v>37.01.29</v>
          </cell>
          <cell r="E1173" t="str">
            <v>Passeio</v>
          </cell>
          <cell r="F1173" t="str">
            <v>m²</v>
          </cell>
        </row>
        <row r="1174">
          <cell r="B1174" t="str">
            <v>16.1.30</v>
          </cell>
          <cell r="D1174" t="str">
            <v>37.01.30</v>
          </cell>
          <cell r="E1174" t="str">
            <v>Aterro - Solo mole - material de 3ª Categoria</v>
          </cell>
          <cell r="F1174" t="str">
            <v>m³</v>
          </cell>
        </row>
        <row r="1175">
          <cell r="B1175" t="str">
            <v>16.1.31</v>
          </cell>
          <cell r="D1175" t="str">
            <v>37.01.31</v>
          </cell>
          <cell r="E1175" t="str">
            <v>Aterros - materila de 3ª Categoria</v>
          </cell>
          <cell r="F1175" t="str">
            <v>m³</v>
          </cell>
        </row>
        <row r="1176">
          <cell r="B1176" t="str">
            <v>16.1.32</v>
          </cell>
          <cell r="D1176" t="str">
            <v>37.01.32</v>
          </cell>
          <cell r="E1176" t="str">
            <v>Revestimento vegetal de taludes com hidrossemeadura</v>
          </cell>
          <cell r="F1176" t="str">
            <v>m²</v>
          </cell>
        </row>
        <row r="1177">
          <cell r="B1177" t="str">
            <v>16.1.33</v>
          </cell>
          <cell r="D1177" t="str">
            <v>37.01.33</v>
          </cell>
          <cell r="E1177" t="str">
            <v>Abertura de caixa para execução do acostamento</v>
          </cell>
          <cell r="F1177" t="str">
            <v>m³</v>
          </cell>
        </row>
        <row r="1178">
          <cell r="B1178" t="str">
            <v>16.1.34</v>
          </cell>
          <cell r="D1178" t="str">
            <v>37.01.34</v>
          </cell>
          <cell r="E1178" t="str">
            <v>Demolição pavi.flex, incl.transp.até 1km</v>
          </cell>
          <cell r="F1178" t="str">
            <v>m²</v>
          </cell>
        </row>
        <row r="1179">
          <cell r="B1179" t="str">
            <v>16.1.35</v>
          </cell>
          <cell r="D1179" t="str">
            <v>37.01.35</v>
          </cell>
          <cell r="E1179" t="str">
            <v>Concreto Fck 13,5 MPa</v>
          </cell>
          <cell r="F1179" t="str">
            <v>m³</v>
          </cell>
        </row>
        <row r="1180">
          <cell r="B1180" t="str">
            <v>16.1.36</v>
          </cell>
          <cell r="D1180" t="str">
            <v>37.01.36</v>
          </cell>
          <cell r="E1180" t="str">
            <v>Gabião tipo colchão espessura 30cm - tela galv.</v>
          </cell>
          <cell r="F1180" t="str">
            <v>m³</v>
          </cell>
        </row>
        <row r="1181">
          <cell r="B1181" t="str">
            <v>16.1.37</v>
          </cell>
          <cell r="D1181" t="str">
            <v>37.01.37</v>
          </cell>
          <cell r="E1181" t="str">
            <v>Barreira double face New Jersey - des 5514 (TIPO 3)</v>
          </cell>
          <cell r="F1181" t="str">
            <v>m</v>
          </cell>
        </row>
        <row r="1182">
          <cell r="B1182" t="str">
            <v>16.1.38</v>
          </cell>
          <cell r="D1182" t="str">
            <v>37.01.38</v>
          </cell>
          <cell r="E1182" t="str">
            <v>Manta geotêxtil não tecido ( Bidim RT-09 ou similar)</v>
          </cell>
          <cell r="F1182" t="str">
            <v>kg</v>
          </cell>
        </row>
        <row r="1183">
          <cell r="B1183" t="str">
            <v>16.1.39</v>
          </cell>
          <cell r="D1183" t="str">
            <v>37.01.39</v>
          </cell>
          <cell r="E1183" t="str">
            <v>Escavação de material em jazida</v>
          </cell>
          <cell r="F1183" t="str">
            <v>m³</v>
          </cell>
        </row>
        <row r="1184">
          <cell r="B1184" t="str">
            <v>16.1.40</v>
          </cell>
          <cell r="D1184" t="str">
            <v>37.01.40</v>
          </cell>
          <cell r="E1184" t="str">
            <v>Tubo ovóide S=2,25 m²</v>
          </cell>
          <cell r="F1184" t="str">
            <v>m</v>
          </cell>
        </row>
        <row r="1185">
          <cell r="B1185" t="str">
            <v>16.1.41</v>
          </cell>
          <cell r="D1185" t="str">
            <v>37.01.41</v>
          </cell>
          <cell r="E1185" t="str">
            <v>Tubo ovóide S=3,00</v>
          </cell>
          <cell r="F1185" t="str">
            <v>m</v>
          </cell>
        </row>
        <row r="1186">
          <cell r="B1186" t="str">
            <v>16.1.42</v>
          </cell>
          <cell r="D1186" t="str">
            <v>37.01.42</v>
          </cell>
          <cell r="E1186" t="str">
            <v>Tubo ovóide S=4,00</v>
          </cell>
          <cell r="F1186" t="str">
            <v>m</v>
          </cell>
        </row>
        <row r="1187">
          <cell r="B1187" t="str">
            <v>16.1.43</v>
          </cell>
          <cell r="D1187" t="str">
            <v>37.01.43</v>
          </cell>
          <cell r="E1187" t="str">
            <v>Demolição do Pavimento</v>
          </cell>
          <cell r="F1187" t="str">
            <v>m²</v>
          </cell>
        </row>
        <row r="1188">
          <cell r="B1188" t="str">
            <v>16.1.44</v>
          </cell>
          <cell r="D1188" t="str">
            <v>37.01.44</v>
          </cell>
          <cell r="E1188" t="str">
            <v>Restauração do Pavimento</v>
          </cell>
          <cell r="F1188" t="str">
            <v>m²</v>
          </cell>
        </row>
        <row r="1189">
          <cell r="B1189" t="str">
            <v>16.1.45</v>
          </cell>
          <cell r="D1189" t="str">
            <v>37.01.45</v>
          </cell>
          <cell r="E1189" t="str">
            <v xml:space="preserve">Articulação de concreto tipo "Freyssinet" </v>
          </cell>
          <cell r="F1189" t="str">
            <v>m</v>
          </cell>
        </row>
        <row r="1190">
          <cell r="B1190" t="str">
            <v>16.1.46</v>
          </cell>
          <cell r="D1190" t="str">
            <v>37.01.46</v>
          </cell>
          <cell r="E1190" t="str">
            <v>Junta de dilatação tipo Jeene</v>
          </cell>
          <cell r="F1190" t="str">
            <v>m</v>
          </cell>
        </row>
        <row r="1191">
          <cell r="B1191" t="str">
            <v>16.1.47</v>
          </cell>
          <cell r="D1191" t="str">
            <v>37.01.47</v>
          </cell>
          <cell r="E1191" t="str">
            <v>Tirantes 280 kN</v>
          </cell>
          <cell r="F1191" t="str">
            <v>m</v>
          </cell>
        </row>
        <row r="1192">
          <cell r="B1192" t="str">
            <v>16.1.48</v>
          </cell>
          <cell r="D1192" t="str">
            <v>37.01.48</v>
          </cell>
          <cell r="E1192" t="str">
            <v>Tirantes 140 kN</v>
          </cell>
          <cell r="F1192" t="str">
            <v>m</v>
          </cell>
        </row>
        <row r="1193">
          <cell r="B1193" t="str">
            <v>16.1.49</v>
          </cell>
          <cell r="D1193" t="str">
            <v>37.01.49</v>
          </cell>
          <cell r="E1193" t="str">
            <v>Ap. Ancoragem p/ Cabos Proten. Ativa</v>
          </cell>
          <cell r="F1193" t="str">
            <v>un</v>
          </cell>
        </row>
        <row r="1194">
          <cell r="B1194" t="str">
            <v>16.1.50</v>
          </cell>
          <cell r="D1194" t="str">
            <v>37.01.50</v>
          </cell>
          <cell r="E1194" t="str">
            <v>Barbacãs</v>
          </cell>
          <cell r="F1194" t="str">
            <v>un</v>
          </cell>
        </row>
        <row r="1195">
          <cell r="B1195" t="str">
            <v>16.1.51</v>
          </cell>
          <cell r="D1195" t="str">
            <v>37.01.51</v>
          </cell>
          <cell r="E1195" t="str">
            <v>Tubo de concreto Ø 0,50m classe CA-2 ( fornecimento e assentamento )</v>
          </cell>
          <cell r="F1195" t="str">
            <v>m</v>
          </cell>
        </row>
        <row r="1196">
          <cell r="B1196" t="str">
            <v>16.1.52</v>
          </cell>
          <cell r="D1196" t="str">
            <v>37.01.52</v>
          </cell>
          <cell r="E1196" t="str">
            <v>Barreira de segurança tipo New Jersey - des 5396 (TIPO 1A)</v>
          </cell>
          <cell r="F1196" t="str">
            <v>m</v>
          </cell>
        </row>
        <row r="1197">
          <cell r="B1197" t="str">
            <v>16.1.53</v>
          </cell>
          <cell r="D1197" t="str">
            <v>37.01.53</v>
          </cell>
          <cell r="E1197" t="str">
            <v>Tubo MP 100 Ø 2,10m e= 2,0mm - ( Forncimento e assentamento )</v>
          </cell>
          <cell r="F1197" t="str">
            <v>m</v>
          </cell>
        </row>
        <row r="1198">
          <cell r="B1198" t="str">
            <v>16.1.54</v>
          </cell>
          <cell r="D1198" t="str">
            <v>37.01.54</v>
          </cell>
          <cell r="E1198" t="str">
            <v>Tubo MP 100 Ø 2,20m e= 2,7mm - ( Forncimento e assentamento )</v>
          </cell>
          <cell r="F1198" t="str">
            <v>m</v>
          </cell>
        </row>
        <row r="1199">
          <cell r="B1199" t="str">
            <v>16.1.55</v>
          </cell>
          <cell r="D1199" t="str">
            <v>37.01.55</v>
          </cell>
          <cell r="E1199" t="str">
            <v>Tubo MP 152 Ø 4,60m e= 2,7mm - ( Forncimento e assentamento )</v>
          </cell>
          <cell r="F1199" t="str">
            <v>m</v>
          </cell>
        </row>
        <row r="1200">
          <cell r="B1200" t="str">
            <v>16.1.56</v>
          </cell>
          <cell r="D1200" t="str">
            <v>37.01.56</v>
          </cell>
          <cell r="E1200" t="str">
            <v>Remoção de Tubo metálico Ø = 1,50m</v>
          </cell>
          <cell r="F1200" t="str">
            <v>m</v>
          </cell>
        </row>
        <row r="1201">
          <cell r="B1201" t="str">
            <v>16.1.57</v>
          </cell>
          <cell r="D1201" t="str">
            <v>37.01.57</v>
          </cell>
          <cell r="E1201" t="str">
            <v>Tubo Metálico Ø =2,30m</v>
          </cell>
          <cell r="F1201" t="str">
            <v>m</v>
          </cell>
        </row>
        <row r="1202">
          <cell r="B1202" t="str">
            <v>16.1.58</v>
          </cell>
          <cell r="D1202" t="str">
            <v>37.01.58</v>
          </cell>
          <cell r="E1202" t="str">
            <v>Tubo de concreto Ø 1,00m classe CA-3 ( fornecimento e assentamento )</v>
          </cell>
          <cell r="F1202" t="str">
            <v>m</v>
          </cell>
        </row>
        <row r="1203">
          <cell r="B1203" t="str">
            <v>16.1.59</v>
          </cell>
          <cell r="D1203" t="str">
            <v>37.01.59</v>
          </cell>
          <cell r="E1203" t="str">
            <v>Tubo de concreto Ø 0,50m classe CA-4 ( fornecimento e assentamento )</v>
          </cell>
          <cell r="F1203" t="str">
            <v>m</v>
          </cell>
        </row>
        <row r="1204">
          <cell r="B1204" t="str">
            <v>16.1.60</v>
          </cell>
          <cell r="D1204" t="str">
            <v>37.01.60</v>
          </cell>
          <cell r="E1204" t="str">
            <v>Tubo de concreto Ø 1,50m classe CA-3 ( fornecimento e assentamento )</v>
          </cell>
          <cell r="F1204" t="str">
            <v>m</v>
          </cell>
        </row>
        <row r="1205">
          <cell r="B1205" t="str">
            <v>16.1.61</v>
          </cell>
          <cell r="D1205" t="str">
            <v>37.01.61</v>
          </cell>
          <cell r="E1205" t="str">
            <v>Restauração do Pavimento</v>
          </cell>
          <cell r="F1205" t="str">
            <v>m³</v>
          </cell>
        </row>
        <row r="1206">
          <cell r="B1206" t="str">
            <v>16.1.62</v>
          </cell>
          <cell r="D1206" t="str">
            <v>37.01.62</v>
          </cell>
          <cell r="E1206" t="str">
            <v>Aterro solo mole - material de 3ª categoria</v>
          </cell>
          <cell r="F1206" t="str">
            <v>m³</v>
          </cell>
        </row>
        <row r="1207">
          <cell r="B1207" t="str">
            <v>16.1.63</v>
          </cell>
          <cell r="D1207" t="str">
            <v>37.01.63</v>
          </cell>
          <cell r="E1207" t="str">
            <v>Aterros - material de 3ª categoria</v>
          </cell>
          <cell r="F1207" t="str">
            <v>m³</v>
          </cell>
        </row>
        <row r="1208">
          <cell r="B1208" t="str">
            <v>16.1.64</v>
          </cell>
          <cell r="D1208" t="str">
            <v>37.01.64</v>
          </cell>
          <cell r="E1208" t="str">
            <v>Sub-base ou base solo brita c/ cimento</v>
          </cell>
          <cell r="F1208" t="str">
            <v>m³</v>
          </cell>
        </row>
        <row r="1209">
          <cell r="B1209" t="str">
            <v>16.1.65</v>
          </cell>
          <cell r="D1209" t="str">
            <v>37.01.65</v>
          </cell>
          <cell r="E1209" t="str">
            <v>Apiloamento / Nivelamento</v>
          </cell>
          <cell r="F1209" t="str">
            <v>m²</v>
          </cell>
        </row>
        <row r="1210">
          <cell r="B1210" t="str">
            <v>16.1.66</v>
          </cell>
          <cell r="D1210" t="str">
            <v>37.01.66</v>
          </cell>
          <cell r="E1210" t="str">
            <v>Tela metálica</v>
          </cell>
          <cell r="F1210" t="str">
            <v>m²</v>
          </cell>
        </row>
        <row r="1211">
          <cell r="B1211" t="str">
            <v>16.1.67</v>
          </cell>
          <cell r="D1211" t="str">
            <v>37.01.67</v>
          </cell>
        </row>
        <row r="1212">
          <cell r="B1212" t="str">
            <v>16.1.68</v>
          </cell>
          <cell r="D1212" t="str">
            <v>37.01.68</v>
          </cell>
          <cell r="E1212" t="str">
            <v>Perfuração  p/ DHP em solo</v>
          </cell>
          <cell r="F1212" t="str">
            <v>m</v>
          </cell>
        </row>
        <row r="1213">
          <cell r="B1213" t="str">
            <v>16.1.69</v>
          </cell>
          <cell r="D1213" t="str">
            <v>37.01.69</v>
          </cell>
          <cell r="E1213" t="str">
            <v>Perfuração  p/ tirante em solo</v>
          </cell>
          <cell r="F1213" t="str">
            <v>m</v>
          </cell>
        </row>
        <row r="1214">
          <cell r="B1214" t="str">
            <v>16.1.70</v>
          </cell>
          <cell r="D1214" t="str">
            <v>37.01.70</v>
          </cell>
          <cell r="E1214" t="str">
            <v>Túnnel Liner Ø 2,00 e=3,4mm epoxy</v>
          </cell>
          <cell r="F1214" t="str">
            <v>m</v>
          </cell>
        </row>
        <row r="1215">
          <cell r="B1215" t="str">
            <v>16.1.71</v>
          </cell>
          <cell r="D1215" t="str">
            <v>37.01.71</v>
          </cell>
          <cell r="E1215" t="str">
            <v>Implantação de Túnnel Liner Ø = 2,00m e=3,4mm ( em solo )</v>
          </cell>
          <cell r="F1215" t="str">
            <v>m</v>
          </cell>
        </row>
        <row r="1216">
          <cell r="B1216" t="str">
            <v>16.1.72</v>
          </cell>
          <cell r="D1216" t="str">
            <v>37.01.72</v>
          </cell>
          <cell r="E1216" t="str">
            <v>Implantação de Túnnel Liner Ø = 2,00m e=3,4mm ( em talus )</v>
          </cell>
          <cell r="F1216" t="str">
            <v>m</v>
          </cell>
        </row>
        <row r="1217">
          <cell r="B1217" t="str">
            <v>16.1.73</v>
          </cell>
          <cell r="D1217" t="str">
            <v>37.01.73</v>
          </cell>
          <cell r="E1217" t="str">
            <v>Implantação de fuste metálico Ø = 2,00m e=3,4mm ( em talus )</v>
          </cell>
          <cell r="F1217" t="str">
            <v>m</v>
          </cell>
        </row>
        <row r="1218">
          <cell r="B1218" t="str">
            <v>16.1.74</v>
          </cell>
          <cell r="D1218" t="str">
            <v>37.01.74</v>
          </cell>
          <cell r="E1218" t="str">
            <v>Levantamento Topográfico</v>
          </cell>
          <cell r="F1218" t="str">
            <v>m²</v>
          </cell>
        </row>
        <row r="1219">
          <cell r="B1219" t="str">
            <v>16.1.75</v>
          </cell>
          <cell r="D1219" t="str">
            <v>37.01.75</v>
          </cell>
          <cell r="E1219" t="str">
            <v>Remoção de Tubo metálico Ø = 1,50m</v>
          </cell>
        </row>
        <row r="1220">
          <cell r="B1220" t="str">
            <v>16.1.76</v>
          </cell>
          <cell r="D1220" t="str">
            <v>37.01.76</v>
          </cell>
          <cell r="E1220" t="str">
            <v>Injeção de calda de cimento p/ consolidação do Talude</v>
          </cell>
          <cell r="F1220" t="str">
            <v>kg</v>
          </cell>
        </row>
        <row r="1221">
          <cell r="B1221" t="str">
            <v>16.1.77</v>
          </cell>
          <cell r="D1221" t="str">
            <v>37.01.77</v>
          </cell>
          <cell r="E1221" t="str">
            <v xml:space="preserve">Perfuração  p/ DHP  em talus </v>
          </cell>
          <cell r="F1221" t="str">
            <v>m</v>
          </cell>
        </row>
        <row r="1222">
          <cell r="B1222" t="str">
            <v>16.1.78</v>
          </cell>
          <cell r="D1222" t="str">
            <v>37.01.78</v>
          </cell>
          <cell r="E1222" t="str">
            <v xml:space="preserve">Perfuração  p/ tirante em rocha sã </v>
          </cell>
          <cell r="F1222" t="str">
            <v>m</v>
          </cell>
        </row>
        <row r="1223">
          <cell r="B1223" t="str">
            <v>16.1.79</v>
          </cell>
          <cell r="D1223" t="str">
            <v>37.01.79</v>
          </cell>
          <cell r="E1223" t="str">
            <v>Perfuração  p/ tirante em talus</v>
          </cell>
          <cell r="F1223" t="str">
            <v>m</v>
          </cell>
        </row>
        <row r="1224">
          <cell r="B1224" t="str">
            <v>16.1.80</v>
          </cell>
          <cell r="D1224" t="str">
            <v>37.01.80</v>
          </cell>
          <cell r="E1224" t="str">
            <v>Apar. anc. p/ Tirantes 40 TF</v>
          </cell>
          <cell r="F1224" t="str">
            <v>un</v>
          </cell>
        </row>
        <row r="1225">
          <cell r="B1225" t="str">
            <v>16.1.81</v>
          </cell>
          <cell r="D1225" t="str">
            <v>37.01.81</v>
          </cell>
          <cell r="E1225" t="str">
            <v>Tiran. 60 TF 8F D= 1/2"</v>
          </cell>
          <cell r="F1225" t="str">
            <v>m</v>
          </cell>
        </row>
        <row r="1226">
          <cell r="B1226" t="str">
            <v>16.1.82</v>
          </cell>
          <cell r="D1226" t="str">
            <v>37.01.82</v>
          </cell>
          <cell r="E1226" t="str">
            <v>Dispositivo eletronico para canalização de Tráfego</v>
          </cell>
          <cell r="F1226" t="str">
            <v>un</v>
          </cell>
        </row>
        <row r="1227">
          <cell r="B1227" t="str">
            <v>16.1.83</v>
          </cell>
          <cell r="D1227" t="str">
            <v>37.01.83</v>
          </cell>
          <cell r="E1227" t="str">
            <v>Junta Fungenband tipo "O-22"</v>
          </cell>
          <cell r="F1227" t="str">
            <v>m</v>
          </cell>
        </row>
        <row r="1247">
          <cell r="B1247" t="str">
            <v>Cód. Colinas</v>
          </cell>
          <cell r="D1247" t="str">
            <v>Código</v>
          </cell>
          <cell r="E1247" t="str">
            <v>Serviços</v>
          </cell>
          <cell r="F1247" t="str">
            <v>Unid.</v>
          </cell>
        </row>
        <row r="1250">
          <cell r="D1250" t="str">
            <v>FASE 72 - ALUGUEL DE MAQUINAS, VEICULOS E EQUIPAMENTOS</v>
          </cell>
        </row>
        <row r="1251">
          <cell r="B1251" t="str">
            <v>15.1.1</v>
          </cell>
          <cell r="D1251" t="str">
            <v>72.01.01.01</v>
          </cell>
          <cell r="E1251" t="str">
            <v>AC.CONC.SUP.B436 C-A</v>
          </cell>
          <cell r="F1251" t="str">
            <v>h</v>
          </cell>
        </row>
        <row r="1252">
          <cell r="B1252" t="str">
            <v>15.1.2</v>
          </cell>
          <cell r="D1252" t="str">
            <v>72.01.01.02</v>
          </cell>
          <cell r="E1252" t="str">
            <v xml:space="preserve">AC.CONC.SUP.B436 C-B </v>
          </cell>
          <cell r="F1252" t="str">
            <v>h</v>
          </cell>
        </row>
        <row r="1253">
          <cell r="B1253" t="str">
            <v>15.1.3</v>
          </cell>
          <cell r="D1253" t="str">
            <v>72.01.01.03</v>
          </cell>
          <cell r="E1253" t="str">
            <v>AC.CONC.SUP.B436 C-C</v>
          </cell>
          <cell r="F1253" t="str">
            <v>h</v>
          </cell>
        </row>
        <row r="1254">
          <cell r="B1254" t="str">
            <v>15.1.4</v>
          </cell>
          <cell r="D1254" t="str">
            <v>72.01.01.04</v>
          </cell>
          <cell r="E1254" t="str">
            <v>AC.CONC.SUP.B436 C-D</v>
          </cell>
          <cell r="F1254" t="str">
            <v>h</v>
          </cell>
        </row>
        <row r="1255">
          <cell r="B1255" t="str">
            <v>15.1.5</v>
          </cell>
          <cell r="D1255" t="str">
            <v>72.01.02.01</v>
          </cell>
          <cell r="E1255" t="str">
            <v>AC.CONC.SUP.BG38 C-A</v>
          </cell>
          <cell r="F1255" t="str">
            <v>h</v>
          </cell>
        </row>
        <row r="1256">
          <cell r="B1256" t="str">
            <v>15.1.6</v>
          </cell>
          <cell r="D1256" t="str">
            <v>72.01.02.02</v>
          </cell>
          <cell r="E1256" t="str">
            <v>AC.CONC.SUP.BG38 C-B</v>
          </cell>
          <cell r="F1256" t="str">
            <v>h</v>
          </cell>
        </row>
        <row r="1257">
          <cell r="B1257" t="str">
            <v>15.1.7</v>
          </cell>
          <cell r="D1257" t="str">
            <v>72.01.02.03</v>
          </cell>
          <cell r="E1257" t="str">
            <v>AC.CONC.SUP.BG38 C-C</v>
          </cell>
          <cell r="F1257" t="str">
            <v>h</v>
          </cell>
        </row>
        <row r="1258">
          <cell r="B1258" t="str">
            <v>15.1.8</v>
          </cell>
          <cell r="D1258" t="str">
            <v>72.01.02.04</v>
          </cell>
          <cell r="E1258" t="str">
            <v>AC.CONC.SUP.BG38 C-D</v>
          </cell>
          <cell r="F1258" t="str">
            <v>h</v>
          </cell>
        </row>
        <row r="1259">
          <cell r="B1259" t="str">
            <v>15.1.9</v>
          </cell>
          <cell r="D1259" t="str">
            <v>72.02.01.01</v>
          </cell>
          <cell r="E1259" t="str">
            <v>VEIC.PEQ.1600CC C-A</v>
          </cell>
          <cell r="F1259" t="str">
            <v>h</v>
          </cell>
        </row>
        <row r="1260">
          <cell r="B1260" t="str">
            <v>15.1.10</v>
          </cell>
          <cell r="D1260" t="str">
            <v>72.02.01.02</v>
          </cell>
          <cell r="E1260" t="str">
            <v>VEIC.PEQ.1600CC C-B</v>
          </cell>
          <cell r="F1260" t="str">
            <v>h</v>
          </cell>
        </row>
        <row r="1261">
          <cell r="B1261" t="str">
            <v>15.1.11</v>
          </cell>
          <cell r="D1261" t="str">
            <v>72.02.01.03</v>
          </cell>
          <cell r="E1261" t="str">
            <v>VEIC.PEQ.1600CC C-C</v>
          </cell>
          <cell r="F1261" t="str">
            <v>h</v>
          </cell>
        </row>
        <row r="1262">
          <cell r="B1262" t="str">
            <v>15.1.12</v>
          </cell>
          <cell r="D1262" t="str">
            <v>72.02.01.04</v>
          </cell>
          <cell r="E1262" t="str">
            <v>VEIC.PEQ.1600CC C-D</v>
          </cell>
          <cell r="F1262" t="str">
            <v>h</v>
          </cell>
        </row>
        <row r="1263">
          <cell r="B1263" t="str">
            <v>15.1.13</v>
          </cell>
          <cell r="D1263" t="str">
            <v>72.02.01.05</v>
          </cell>
          <cell r="E1263" t="str">
            <v xml:space="preserve">VEIC.PEQ.1600CC C-E </v>
          </cell>
          <cell r="F1263" t="str">
            <v>km</v>
          </cell>
        </row>
        <row r="1264">
          <cell r="B1264" t="str">
            <v>15.1.14</v>
          </cell>
          <cell r="D1264" t="str">
            <v>72.02.01.06</v>
          </cell>
          <cell r="E1264" t="str">
            <v>VEIC.PEQ.1600CC C-F</v>
          </cell>
          <cell r="F1264" t="str">
            <v>vei.mens.</v>
          </cell>
        </row>
        <row r="1265">
          <cell r="B1265" t="str">
            <v>15.1.15</v>
          </cell>
          <cell r="D1265" t="str">
            <v>72.02.02.01</v>
          </cell>
          <cell r="E1265" t="str">
            <v>VEIC.PEQ.1000CC C-A</v>
          </cell>
          <cell r="F1265" t="str">
            <v>h</v>
          </cell>
        </row>
        <row r="1266">
          <cell r="B1266" t="str">
            <v>15.1.16</v>
          </cell>
          <cell r="D1266" t="str">
            <v>72.02.02.02</v>
          </cell>
          <cell r="E1266" t="str">
            <v>VEIC.PEQ.1000CC C-B</v>
          </cell>
          <cell r="F1266" t="str">
            <v>h</v>
          </cell>
        </row>
        <row r="1267">
          <cell r="B1267" t="str">
            <v>15.1.17</v>
          </cell>
          <cell r="D1267" t="str">
            <v>72.02.02.03</v>
          </cell>
          <cell r="E1267" t="str">
            <v>VEIC.PEQ.1000CC C-C</v>
          </cell>
          <cell r="F1267" t="str">
            <v>h</v>
          </cell>
        </row>
        <row r="1268">
          <cell r="B1268" t="str">
            <v>15.1.18</v>
          </cell>
          <cell r="D1268" t="str">
            <v>72.02.02.04</v>
          </cell>
          <cell r="E1268" t="str">
            <v>VEIC.PEQ.1000CC C-D</v>
          </cell>
          <cell r="F1268" t="str">
            <v>h</v>
          </cell>
        </row>
        <row r="1269">
          <cell r="B1269" t="str">
            <v>15.1.19</v>
          </cell>
          <cell r="D1269" t="str">
            <v>72.02.02.05</v>
          </cell>
          <cell r="E1269" t="str">
            <v>VEIC.PEQ.1000CC C-E</v>
          </cell>
          <cell r="F1269" t="str">
            <v>km</v>
          </cell>
        </row>
        <row r="1270">
          <cell r="B1270" t="str">
            <v>15.1.20</v>
          </cell>
          <cell r="D1270" t="str">
            <v>72.02.02.06</v>
          </cell>
          <cell r="E1270" t="str">
            <v xml:space="preserve">VEIC.PEQ.1000CC C-F </v>
          </cell>
          <cell r="F1270" t="str">
            <v>vei.mens.</v>
          </cell>
        </row>
        <row r="1271">
          <cell r="B1271" t="str">
            <v>15.1.21</v>
          </cell>
          <cell r="D1271" t="str">
            <v>72.02.03.01</v>
          </cell>
          <cell r="E1271" t="str">
            <v>VEIC.UTIL. 09 PS C-A</v>
          </cell>
          <cell r="F1271" t="str">
            <v>h</v>
          </cell>
        </row>
        <row r="1272">
          <cell r="B1272" t="str">
            <v>15.1.22</v>
          </cell>
          <cell r="D1272" t="str">
            <v xml:space="preserve">72.02.03.02 </v>
          </cell>
          <cell r="E1272" t="str">
            <v xml:space="preserve">VEIC.UTIL. 09 PS C-B </v>
          </cell>
          <cell r="F1272" t="str">
            <v>h</v>
          </cell>
        </row>
        <row r="1273">
          <cell r="B1273" t="str">
            <v>15.1.23</v>
          </cell>
          <cell r="D1273" t="str">
            <v>72.02.03.03</v>
          </cell>
          <cell r="E1273" t="str">
            <v>VEIC.UTIL. 09 PS C-C</v>
          </cell>
          <cell r="F1273" t="str">
            <v>h</v>
          </cell>
        </row>
        <row r="1274">
          <cell r="B1274" t="str">
            <v>15.1.24</v>
          </cell>
          <cell r="D1274" t="str">
            <v>72.02.03.04</v>
          </cell>
          <cell r="E1274" t="str">
            <v xml:space="preserve">VEIC.UTIL. 09 PS C-D </v>
          </cell>
          <cell r="F1274" t="str">
            <v>h</v>
          </cell>
        </row>
        <row r="1275">
          <cell r="B1275" t="str">
            <v>15.1.25</v>
          </cell>
          <cell r="D1275" t="str">
            <v>72.02.03.05</v>
          </cell>
          <cell r="E1275" t="str">
            <v>VEIC.UTIL. 09 PS C-E</v>
          </cell>
          <cell r="F1275" t="str">
            <v>km</v>
          </cell>
        </row>
        <row r="1276">
          <cell r="B1276" t="str">
            <v>15.1.26</v>
          </cell>
          <cell r="D1276" t="str">
            <v>72.02.03.06</v>
          </cell>
          <cell r="E1276" t="str">
            <v xml:space="preserve">VEIC.UTIL. 09 PS C-F </v>
          </cell>
          <cell r="F1276" t="str">
            <v>vei.mens.</v>
          </cell>
        </row>
        <row r="1277">
          <cell r="B1277" t="str">
            <v>15.1.27</v>
          </cell>
          <cell r="D1277" t="str">
            <v>72.02.04.01</v>
          </cell>
          <cell r="E1277" t="str">
            <v>VEIC.UT.PICK-UP C-A</v>
          </cell>
          <cell r="F1277" t="str">
            <v>h</v>
          </cell>
        </row>
        <row r="1278">
          <cell r="B1278" t="str">
            <v>15.1.28</v>
          </cell>
          <cell r="D1278" t="str">
            <v>72.02.04.02</v>
          </cell>
          <cell r="E1278" t="str">
            <v>VEIC.UT.PICK-UP C-B</v>
          </cell>
          <cell r="F1278" t="str">
            <v>h</v>
          </cell>
        </row>
        <row r="1279">
          <cell r="B1279" t="str">
            <v>15.1.29</v>
          </cell>
          <cell r="D1279" t="str">
            <v>72.02.04.03</v>
          </cell>
          <cell r="E1279" t="str">
            <v xml:space="preserve">VEIC.UT.PICK-UP C-C </v>
          </cell>
          <cell r="F1279" t="str">
            <v>h</v>
          </cell>
        </row>
        <row r="1280">
          <cell r="B1280" t="str">
            <v>15.1.30</v>
          </cell>
          <cell r="D1280" t="str">
            <v>72.02.04.04</v>
          </cell>
          <cell r="E1280" t="str">
            <v>VEIC.UT.PICK-UP C-D</v>
          </cell>
          <cell r="F1280" t="str">
            <v>h</v>
          </cell>
        </row>
        <row r="1281">
          <cell r="B1281" t="str">
            <v>15.1.31</v>
          </cell>
          <cell r="D1281" t="str">
            <v>72.02.04.05</v>
          </cell>
          <cell r="E1281" t="str">
            <v>VEIC.UT.PICK-UP C-E</v>
          </cell>
          <cell r="F1281" t="str">
            <v>km</v>
          </cell>
        </row>
        <row r="1282">
          <cell r="B1282" t="str">
            <v>15.1.32</v>
          </cell>
          <cell r="D1282" t="str">
            <v>72.02.04.06</v>
          </cell>
          <cell r="E1282" t="str">
            <v xml:space="preserve">VEIC.UT.PICK-UP C-F </v>
          </cell>
          <cell r="F1282" t="str">
            <v>vei.mens.</v>
          </cell>
        </row>
        <row r="1283">
          <cell r="B1283" t="str">
            <v>15.1.33</v>
          </cell>
          <cell r="D1283" t="str">
            <v>72.02.05.01</v>
          </cell>
          <cell r="E1283" t="str">
            <v xml:space="preserve">VEIC.PREMARCAÇÃO C-A </v>
          </cell>
          <cell r="F1283" t="str">
            <v>h</v>
          </cell>
        </row>
        <row r="1284">
          <cell r="B1284" t="str">
            <v>15.1.34</v>
          </cell>
          <cell r="D1284" t="str">
            <v>72.02.05.02</v>
          </cell>
          <cell r="E1284" t="str">
            <v>VEIC.PREMARCAÇÃO C-B</v>
          </cell>
          <cell r="F1284" t="str">
            <v>h</v>
          </cell>
        </row>
        <row r="1285">
          <cell r="B1285" t="str">
            <v>15.1.35</v>
          </cell>
          <cell r="D1285" t="str">
            <v>72.02.05.03</v>
          </cell>
          <cell r="E1285" t="str">
            <v xml:space="preserve">VEIC.PREMARCAÇÃO C-C </v>
          </cell>
          <cell r="F1285" t="str">
            <v>h</v>
          </cell>
        </row>
        <row r="1286">
          <cell r="B1286" t="str">
            <v>15.1.36</v>
          </cell>
          <cell r="D1286" t="str">
            <v>72.02.05.04</v>
          </cell>
          <cell r="E1286" t="str">
            <v xml:space="preserve">VEIC.PREMARCAÇÃO C-D </v>
          </cell>
          <cell r="F1286" t="str">
            <v>h</v>
          </cell>
        </row>
        <row r="1287">
          <cell r="B1287" t="str">
            <v>15.1.37</v>
          </cell>
          <cell r="D1287" t="str">
            <v>72.02.06.01</v>
          </cell>
          <cell r="E1287" t="str">
            <v>ONIBUS C-A</v>
          </cell>
          <cell r="F1287" t="str">
            <v>h</v>
          </cell>
        </row>
        <row r="1288">
          <cell r="B1288" t="str">
            <v>15.1.38</v>
          </cell>
          <cell r="D1288" t="str">
            <v>72.02.06.02</v>
          </cell>
          <cell r="E1288" t="str">
            <v xml:space="preserve">ONIBUS C-B </v>
          </cell>
          <cell r="F1288" t="str">
            <v>h</v>
          </cell>
        </row>
        <row r="1289">
          <cell r="B1289" t="str">
            <v>15.1.39</v>
          </cell>
          <cell r="D1289" t="str">
            <v>72.02.06.03</v>
          </cell>
          <cell r="E1289" t="str">
            <v>ONIBUS C-C</v>
          </cell>
          <cell r="F1289" t="str">
            <v>h</v>
          </cell>
        </row>
        <row r="1290">
          <cell r="B1290" t="str">
            <v>15.1.40</v>
          </cell>
          <cell r="D1290" t="str">
            <v>72.02.06.04</v>
          </cell>
          <cell r="E1290" t="str">
            <v>ONIBUS C-D</v>
          </cell>
          <cell r="F1290" t="str">
            <v>h</v>
          </cell>
        </row>
        <row r="1291">
          <cell r="B1291" t="str">
            <v>15.1.41</v>
          </cell>
          <cell r="D1291" t="str">
            <v>72.02.06.05</v>
          </cell>
          <cell r="E1291" t="str">
            <v>ONIBUS C-E</v>
          </cell>
          <cell r="F1291" t="str">
            <v>km</v>
          </cell>
        </row>
        <row r="1292">
          <cell r="B1292" t="str">
            <v>15.1.42</v>
          </cell>
          <cell r="D1292" t="str">
            <v>72.02.07.01</v>
          </cell>
          <cell r="E1292" t="str">
            <v>MICRO ONIBUS C-A</v>
          </cell>
          <cell r="F1292" t="str">
            <v>h</v>
          </cell>
        </row>
        <row r="1293">
          <cell r="B1293" t="str">
            <v>15.1.43</v>
          </cell>
          <cell r="D1293" t="str">
            <v>72.02.07.02</v>
          </cell>
          <cell r="E1293" t="str">
            <v>MICRO ONIBUS C-B</v>
          </cell>
          <cell r="F1293" t="str">
            <v>h</v>
          </cell>
        </row>
        <row r="1294">
          <cell r="B1294" t="str">
            <v>15.1.44</v>
          </cell>
          <cell r="D1294" t="str">
            <v>72.02.07.03</v>
          </cell>
          <cell r="E1294" t="str">
            <v>MICRO ONIBUS C-C</v>
          </cell>
          <cell r="F1294" t="str">
            <v>h</v>
          </cell>
        </row>
        <row r="1295">
          <cell r="B1295" t="str">
            <v>15.1.45</v>
          </cell>
          <cell r="D1295" t="str">
            <v>72.02.07.04</v>
          </cell>
          <cell r="E1295" t="str">
            <v>MICRO ONIBUS C-D</v>
          </cell>
          <cell r="F1295" t="str">
            <v>h</v>
          </cell>
        </row>
        <row r="1296">
          <cell r="B1296" t="str">
            <v>15.1.46</v>
          </cell>
          <cell r="D1296" t="str">
            <v>72.02.07.05</v>
          </cell>
          <cell r="E1296" t="str">
            <v>MICRO ONIBUS C-E</v>
          </cell>
          <cell r="F1296" t="str">
            <v>km</v>
          </cell>
        </row>
        <row r="1297">
          <cell r="B1297" t="str">
            <v>15.1.47</v>
          </cell>
          <cell r="D1297" t="str">
            <v>72.03.01.01</v>
          </cell>
          <cell r="E1297" t="str">
            <v>BATE EST.40/80T C-A</v>
          </cell>
          <cell r="F1297" t="str">
            <v>h</v>
          </cell>
        </row>
        <row r="1298">
          <cell r="B1298" t="str">
            <v>15.1.48</v>
          </cell>
          <cell r="D1298" t="str">
            <v>72.03.01.02</v>
          </cell>
          <cell r="E1298" t="str">
            <v>BATE EST.40/80T C-B</v>
          </cell>
          <cell r="F1298" t="str">
            <v>h</v>
          </cell>
        </row>
        <row r="1299">
          <cell r="B1299" t="str">
            <v>15.1.49</v>
          </cell>
          <cell r="D1299" t="str">
            <v>72.03.01.03</v>
          </cell>
          <cell r="E1299" t="str">
            <v>BATE EST.40/80T C-C</v>
          </cell>
          <cell r="F1299" t="str">
            <v>h</v>
          </cell>
        </row>
        <row r="1300">
          <cell r="B1300" t="str">
            <v>15.1.50</v>
          </cell>
          <cell r="D1300" t="str">
            <v>72.03.01.04</v>
          </cell>
          <cell r="E1300" t="str">
            <v>BATE EST.40/80T C-D</v>
          </cell>
          <cell r="F1300" t="str">
            <v>h</v>
          </cell>
        </row>
        <row r="1301">
          <cell r="B1301" t="str">
            <v>15.1.51</v>
          </cell>
          <cell r="D1301" t="str">
            <v>72.03.02.01</v>
          </cell>
          <cell r="E1301" t="str">
            <v>BATE EST.ATE 40T C-A</v>
          </cell>
          <cell r="F1301" t="str">
            <v>h</v>
          </cell>
        </row>
        <row r="1302">
          <cell r="B1302" t="str">
            <v>15.1.52</v>
          </cell>
          <cell r="D1302" t="str">
            <v>72.03.02.02</v>
          </cell>
          <cell r="E1302" t="str">
            <v>BATE EST.ATE 40T C-B</v>
          </cell>
          <cell r="F1302" t="str">
            <v>h</v>
          </cell>
        </row>
        <row r="1303">
          <cell r="B1303" t="str">
            <v>15.1.53</v>
          </cell>
          <cell r="D1303" t="str">
            <v>72.03.02.03</v>
          </cell>
          <cell r="E1303" t="str">
            <v>BATE EST.ATE 40T C-C</v>
          </cell>
          <cell r="F1303" t="str">
            <v>h</v>
          </cell>
        </row>
        <row r="1304">
          <cell r="B1304" t="str">
            <v>15.1.54</v>
          </cell>
          <cell r="D1304" t="str">
            <v>72.03.02.04</v>
          </cell>
          <cell r="E1304" t="str">
            <v>BATE EST.ATE 40T C-D</v>
          </cell>
          <cell r="F1304" t="str">
            <v>h</v>
          </cell>
        </row>
        <row r="1305">
          <cell r="B1305" t="str">
            <v>15.1.55</v>
          </cell>
          <cell r="D1305" t="str">
            <v>72.04.01.01</v>
          </cell>
          <cell r="E1305" t="str">
            <v>BETONEIRA 320L C-A</v>
          </cell>
          <cell r="F1305" t="str">
            <v>h</v>
          </cell>
        </row>
        <row r="1306">
          <cell r="B1306" t="str">
            <v>15.1.56</v>
          </cell>
          <cell r="D1306" t="str">
            <v>72.04.01.02</v>
          </cell>
          <cell r="E1306" t="str">
            <v>BETONEIRA 320L C-B</v>
          </cell>
          <cell r="F1306" t="str">
            <v>h</v>
          </cell>
        </row>
        <row r="1307">
          <cell r="B1307" t="str">
            <v>15.1.57</v>
          </cell>
          <cell r="D1307" t="str">
            <v>72.04.01.03</v>
          </cell>
          <cell r="E1307" t="str">
            <v>BETONEIRA 320L C-C</v>
          </cell>
          <cell r="F1307" t="str">
            <v>h</v>
          </cell>
        </row>
        <row r="1308">
          <cell r="B1308" t="str">
            <v>15.1.58</v>
          </cell>
          <cell r="D1308" t="str">
            <v>72.04.01.04</v>
          </cell>
          <cell r="E1308" t="str">
            <v>BETONEIRA 320L C-D</v>
          </cell>
          <cell r="F1308" t="str">
            <v>h</v>
          </cell>
        </row>
        <row r="1309">
          <cell r="B1309" t="str">
            <v>15.1.59</v>
          </cell>
          <cell r="D1309" t="str">
            <v>72.04.02.01</v>
          </cell>
          <cell r="E1309" t="str">
            <v>BETON.320L M.G.C-A</v>
          </cell>
          <cell r="F1309" t="str">
            <v>h</v>
          </cell>
        </row>
        <row r="1310">
          <cell r="B1310" t="str">
            <v>15.1.60</v>
          </cell>
          <cell r="D1310" t="str">
            <v>72.04.02.02</v>
          </cell>
          <cell r="E1310" t="str">
            <v>BETON.320L M.G.C-B</v>
          </cell>
          <cell r="F1310" t="str">
            <v>h</v>
          </cell>
        </row>
        <row r="1311">
          <cell r="B1311" t="str">
            <v>15.1.61</v>
          </cell>
          <cell r="D1311" t="str">
            <v>72.04.02.03</v>
          </cell>
          <cell r="E1311" t="str">
            <v>BETON.320L M.G.C-C</v>
          </cell>
          <cell r="F1311" t="str">
            <v>h</v>
          </cell>
        </row>
        <row r="1312">
          <cell r="B1312" t="str">
            <v>15.1.62</v>
          </cell>
          <cell r="D1312" t="str">
            <v>72.04.02.04</v>
          </cell>
          <cell r="E1312" t="str">
            <v>BETON.320L M.G.C-D</v>
          </cell>
          <cell r="F1312" t="str">
            <v>h</v>
          </cell>
        </row>
        <row r="1313">
          <cell r="B1313" t="str">
            <v>15.1.63</v>
          </cell>
          <cell r="D1313" t="str">
            <v>72.04.03.01</v>
          </cell>
          <cell r="E1313" t="str">
            <v>BETON.580L E.C/C.C-A</v>
          </cell>
          <cell r="F1313" t="str">
            <v>h</v>
          </cell>
        </row>
        <row r="1314">
          <cell r="B1314" t="str">
            <v>15.1.64</v>
          </cell>
          <cell r="D1314" t="str">
            <v>72.04.03.02</v>
          </cell>
          <cell r="E1314" t="str">
            <v>BETON.580L E.C/C.C-B</v>
          </cell>
          <cell r="F1314" t="str">
            <v>h</v>
          </cell>
        </row>
        <row r="1315">
          <cell r="B1315" t="str">
            <v>15.1.65</v>
          </cell>
          <cell r="D1315" t="str">
            <v>72.04.03.03</v>
          </cell>
          <cell r="E1315" t="str">
            <v>BETON.580L E.C/C.C-C</v>
          </cell>
          <cell r="F1315" t="str">
            <v>h</v>
          </cell>
        </row>
        <row r="1316">
          <cell r="B1316" t="str">
            <v>15.1.66</v>
          </cell>
          <cell r="D1316" t="str">
            <v>72.04.03.04</v>
          </cell>
          <cell r="E1316" t="str">
            <v>BETON.580L E.C/C.C-D</v>
          </cell>
          <cell r="F1316" t="str">
            <v>h</v>
          </cell>
        </row>
        <row r="1317">
          <cell r="B1317" t="str">
            <v>15.1.67</v>
          </cell>
          <cell r="D1317" t="str">
            <v>72.04.04.01</v>
          </cell>
          <cell r="E1317" t="str">
            <v xml:space="preserve">BETON.580L M.G.C-A </v>
          </cell>
          <cell r="F1317" t="str">
            <v>h</v>
          </cell>
        </row>
        <row r="1318">
          <cell r="B1318" t="str">
            <v>15.1.68</v>
          </cell>
          <cell r="D1318" t="str">
            <v>72.04.04.02</v>
          </cell>
          <cell r="E1318" t="str">
            <v>BETON.580L M.G.C-B</v>
          </cell>
          <cell r="F1318" t="str">
            <v>h</v>
          </cell>
        </row>
        <row r="1319">
          <cell r="B1319" t="str">
            <v>15.1.69</v>
          </cell>
          <cell r="D1319" t="str">
            <v>72.04.04.03</v>
          </cell>
          <cell r="E1319" t="str">
            <v>BETON.580L M.G.C-C</v>
          </cell>
          <cell r="F1319" t="str">
            <v>h</v>
          </cell>
        </row>
        <row r="1320">
          <cell r="B1320" t="str">
            <v>15.1.70</v>
          </cell>
          <cell r="D1320" t="str">
            <v>72.04.04.04</v>
          </cell>
          <cell r="E1320" t="str">
            <v>BETON.580L M.G.C-D</v>
          </cell>
          <cell r="F1320" t="str">
            <v>h</v>
          </cell>
        </row>
        <row r="1321">
          <cell r="B1321" t="str">
            <v>15.1.71</v>
          </cell>
          <cell r="D1321" t="str">
            <v>72.05.01.01</v>
          </cell>
          <cell r="E1321" t="str">
            <v>BOM.DREN.27M3/H C-A</v>
          </cell>
          <cell r="F1321" t="str">
            <v>h</v>
          </cell>
        </row>
        <row r="1322">
          <cell r="B1322" t="str">
            <v>15.1.72</v>
          </cell>
          <cell r="D1322" t="str">
            <v>72.05.01.02</v>
          </cell>
          <cell r="E1322" t="str">
            <v>BOM.DREN.27M3/H C-B</v>
          </cell>
          <cell r="F1322" t="str">
            <v>h</v>
          </cell>
        </row>
        <row r="1323">
          <cell r="B1323" t="str">
            <v>15.1.73</v>
          </cell>
          <cell r="D1323" t="str">
            <v>72.05.01.03</v>
          </cell>
          <cell r="E1323" t="str">
            <v>BOM.DREN.27M3/H C-C</v>
          </cell>
          <cell r="F1323" t="str">
            <v>h</v>
          </cell>
        </row>
        <row r="1324">
          <cell r="B1324" t="str">
            <v>15.1.74</v>
          </cell>
          <cell r="D1324" t="str">
            <v>72.05.01.04</v>
          </cell>
          <cell r="E1324" t="str">
            <v>BOM.DREN.27M3/H C-D</v>
          </cell>
          <cell r="F1324" t="str">
            <v>h</v>
          </cell>
        </row>
        <row r="1325">
          <cell r="B1325" t="str">
            <v>15.1.75</v>
          </cell>
          <cell r="D1325" t="str">
            <v>72.05.02.01</v>
          </cell>
          <cell r="E1325" t="str">
            <v>BOM.DREN.60M3/H C-A</v>
          </cell>
          <cell r="F1325" t="str">
            <v>h</v>
          </cell>
        </row>
        <row r="1326">
          <cell r="B1326" t="str">
            <v>15.1.76</v>
          </cell>
          <cell r="D1326" t="str">
            <v>72.05.02.02</v>
          </cell>
          <cell r="E1326" t="str">
            <v>BOM.DREN.60M3/H C-B</v>
          </cell>
          <cell r="F1326" t="str">
            <v>h</v>
          </cell>
        </row>
        <row r="1327">
          <cell r="B1327" t="str">
            <v>15.1.77</v>
          </cell>
          <cell r="D1327" t="str">
            <v>72.05.02.03</v>
          </cell>
          <cell r="E1327" t="str">
            <v>BOM.DREN.60M3/H C-C</v>
          </cell>
          <cell r="F1327" t="str">
            <v>h</v>
          </cell>
        </row>
        <row r="1328">
          <cell r="B1328" t="str">
            <v>15.1.78</v>
          </cell>
          <cell r="D1328" t="str">
            <v>72.05.02.04</v>
          </cell>
          <cell r="E1328" t="str">
            <v>BOM.DREN.60M3/H C-D</v>
          </cell>
          <cell r="F1328" t="str">
            <v>h</v>
          </cell>
        </row>
        <row r="1329">
          <cell r="B1329" t="str">
            <v>15.1.79</v>
          </cell>
          <cell r="D1329" t="str">
            <v>72.05.03.01</v>
          </cell>
          <cell r="E1329" t="str">
            <v>BOM.DREN.144M3/H C-A</v>
          </cell>
          <cell r="F1329" t="str">
            <v>h</v>
          </cell>
        </row>
        <row r="1330">
          <cell r="B1330" t="str">
            <v>15.1.80</v>
          </cell>
          <cell r="D1330" t="str">
            <v>72.05.03.02</v>
          </cell>
          <cell r="E1330" t="str">
            <v>BOM.DREN.144M3/H C-B</v>
          </cell>
          <cell r="F1330" t="str">
            <v>h</v>
          </cell>
        </row>
        <row r="1331">
          <cell r="B1331" t="str">
            <v>15.1.81</v>
          </cell>
          <cell r="D1331" t="str">
            <v>72.05.03.03</v>
          </cell>
          <cell r="E1331" t="str">
            <v>BOM.DREN.144M3/H C-C</v>
          </cell>
          <cell r="F1331" t="str">
            <v>h</v>
          </cell>
        </row>
        <row r="1332">
          <cell r="B1332" t="str">
            <v>15.1.82</v>
          </cell>
          <cell r="D1332" t="str">
            <v>72.05.03.04</v>
          </cell>
          <cell r="E1332" t="str">
            <v>BOM.DREN.144M3/H C-D</v>
          </cell>
          <cell r="F1332" t="str">
            <v>h</v>
          </cell>
        </row>
        <row r="1333">
          <cell r="B1333" t="str">
            <v>15.1.83</v>
          </cell>
          <cell r="D1333" t="str">
            <v>72.05.04.01</v>
          </cell>
          <cell r="E1333" t="str">
            <v>BOM.DREN.180M3/H C-A</v>
          </cell>
          <cell r="F1333" t="str">
            <v>h</v>
          </cell>
        </row>
        <row r="1334">
          <cell r="B1334" t="str">
            <v>15.1.84</v>
          </cell>
          <cell r="D1334" t="str">
            <v>72.05.04.02</v>
          </cell>
          <cell r="E1334" t="str">
            <v>BOM.DREN.180M3/H C-B</v>
          </cell>
          <cell r="F1334" t="str">
            <v>h</v>
          </cell>
        </row>
        <row r="1335">
          <cell r="B1335" t="str">
            <v>15.1.85</v>
          </cell>
          <cell r="D1335" t="str">
            <v>72.05.04.03</v>
          </cell>
          <cell r="E1335" t="str">
            <v>BOM.DREN.180M3/H C-C</v>
          </cell>
          <cell r="F1335" t="str">
            <v>h</v>
          </cell>
        </row>
        <row r="1336">
          <cell r="B1336" t="str">
            <v>15.1.86</v>
          </cell>
          <cell r="D1336" t="str">
            <v>72.05.04.04</v>
          </cell>
          <cell r="E1336" t="str">
            <v>BOM.DREN.180M3/H C-D</v>
          </cell>
          <cell r="F1336" t="str">
            <v>h</v>
          </cell>
        </row>
        <row r="1337">
          <cell r="B1337" t="str">
            <v>15.1.87</v>
          </cell>
          <cell r="D1337" t="str">
            <v>72.05.05.01</v>
          </cell>
          <cell r="E1337" t="str">
            <v>BOM.DREN.60.000L C-A</v>
          </cell>
          <cell r="F1337" t="str">
            <v>h</v>
          </cell>
        </row>
        <row r="1338">
          <cell r="B1338" t="str">
            <v>15.1.88</v>
          </cell>
          <cell r="D1338" t="str">
            <v>72.05.05.02</v>
          </cell>
          <cell r="E1338" t="str">
            <v>BOM.DREN.60.000L C-B</v>
          </cell>
          <cell r="F1338" t="str">
            <v>h</v>
          </cell>
        </row>
        <row r="1339">
          <cell r="B1339" t="str">
            <v>15.1.89</v>
          </cell>
          <cell r="D1339" t="str">
            <v>72.05.05.03</v>
          </cell>
          <cell r="E1339" t="str">
            <v>BOM.DREN.60.000L C-C</v>
          </cell>
          <cell r="F1339" t="str">
            <v>h</v>
          </cell>
        </row>
        <row r="1340">
          <cell r="B1340" t="str">
            <v>15.1.90</v>
          </cell>
          <cell r="D1340" t="str">
            <v>72.05.05.04</v>
          </cell>
          <cell r="E1340" t="str">
            <v>BOM.DREN.60.000L C-D</v>
          </cell>
          <cell r="F1340" t="str">
            <v>h</v>
          </cell>
        </row>
        <row r="1341">
          <cell r="B1341" t="str">
            <v>15.1.91</v>
          </cell>
          <cell r="D1341" t="str">
            <v>72.06.01.01</v>
          </cell>
          <cell r="E1341" t="str">
            <v>BOM.INJ.1M3/H C-A</v>
          </cell>
          <cell r="F1341" t="str">
            <v>h</v>
          </cell>
        </row>
        <row r="1342">
          <cell r="B1342" t="str">
            <v>15.1.92</v>
          </cell>
          <cell r="D1342" t="str">
            <v>72.06.01.02</v>
          </cell>
          <cell r="E1342" t="str">
            <v xml:space="preserve">BOM.INJ.1M3/H C-B </v>
          </cell>
          <cell r="F1342" t="str">
            <v>h</v>
          </cell>
        </row>
        <row r="1343">
          <cell r="B1343" t="str">
            <v>15.1.93</v>
          </cell>
          <cell r="D1343" t="str">
            <v>72.06.01.03</v>
          </cell>
          <cell r="E1343" t="str">
            <v>BOM.INJ.1M3/H C-C</v>
          </cell>
          <cell r="F1343" t="str">
            <v>h</v>
          </cell>
        </row>
        <row r="1344">
          <cell r="B1344" t="str">
            <v>15.1.94</v>
          </cell>
          <cell r="D1344" t="str">
            <v>72.06.01.04</v>
          </cell>
          <cell r="E1344" t="str">
            <v>BOM.INJ.1M3/H C-D</v>
          </cell>
          <cell r="F1344" t="str">
            <v>h</v>
          </cell>
        </row>
        <row r="1345">
          <cell r="B1345" t="str">
            <v>15.1.95</v>
          </cell>
          <cell r="D1345" t="str">
            <v>72.06.02.01</v>
          </cell>
          <cell r="E1345" t="str">
            <v>BOM.INJ.3M3/H C-A</v>
          </cell>
          <cell r="F1345" t="str">
            <v>h</v>
          </cell>
        </row>
        <row r="1346">
          <cell r="B1346" t="str">
            <v>15.1.96</v>
          </cell>
          <cell r="D1346" t="str">
            <v>72.06.02.02</v>
          </cell>
          <cell r="E1346" t="str">
            <v>BOM.INJ.3M3/H C-B</v>
          </cell>
          <cell r="F1346" t="str">
            <v>h</v>
          </cell>
        </row>
        <row r="1347">
          <cell r="B1347" t="str">
            <v>15.1.97</v>
          </cell>
          <cell r="D1347" t="str">
            <v>72.06.02.03</v>
          </cell>
          <cell r="E1347" t="str">
            <v>BOM.INJ.3M3/H C-C</v>
          </cell>
          <cell r="F1347" t="str">
            <v>h</v>
          </cell>
        </row>
        <row r="1348">
          <cell r="B1348" t="str">
            <v>15.1.98</v>
          </cell>
          <cell r="D1348" t="str">
            <v>72.06.02.04</v>
          </cell>
          <cell r="E1348" t="str">
            <v xml:space="preserve">BOM.INJ.3M3/H C-D </v>
          </cell>
          <cell r="F1348" t="str">
            <v>h</v>
          </cell>
        </row>
        <row r="1349">
          <cell r="B1349" t="str">
            <v>15.1.99</v>
          </cell>
          <cell r="D1349" t="str">
            <v>72.06.03.01</v>
          </cell>
          <cell r="E1349" t="str">
            <v>BOM.INJ.35 M3/H C-A</v>
          </cell>
          <cell r="F1349" t="str">
            <v>h</v>
          </cell>
        </row>
        <row r="1350">
          <cell r="B1350" t="str">
            <v>15.1.100</v>
          </cell>
          <cell r="D1350" t="str">
            <v>72.06.03.02</v>
          </cell>
          <cell r="E1350" t="str">
            <v>BOM.INJ.35 M3/H C-B</v>
          </cell>
          <cell r="F1350" t="str">
            <v>h</v>
          </cell>
        </row>
        <row r="1351">
          <cell r="B1351" t="str">
            <v>15.1.101</v>
          </cell>
          <cell r="D1351" t="str">
            <v xml:space="preserve">72.06.03.03 </v>
          </cell>
          <cell r="E1351" t="str">
            <v>BOM.INJ.35 M3/H C-C</v>
          </cell>
          <cell r="F1351" t="str">
            <v>h</v>
          </cell>
        </row>
        <row r="1352">
          <cell r="B1352" t="str">
            <v>15.1.102</v>
          </cell>
          <cell r="D1352" t="str">
            <v xml:space="preserve">72.06.03.04 </v>
          </cell>
          <cell r="E1352" t="str">
            <v>BOM.INJ.35 M3/H C-D</v>
          </cell>
          <cell r="F1352" t="str">
            <v>h</v>
          </cell>
        </row>
        <row r="1353">
          <cell r="B1353" t="str">
            <v>15.1.103</v>
          </cell>
          <cell r="D1353" t="str">
            <v>72.06.04.01</v>
          </cell>
          <cell r="E1353" t="str">
            <v>BOM.PROJ.MAN.10 C-A</v>
          </cell>
          <cell r="F1353" t="str">
            <v>h</v>
          </cell>
        </row>
        <row r="1354">
          <cell r="B1354" t="str">
            <v>15.1.104</v>
          </cell>
          <cell r="D1354" t="str">
            <v>72.06.04.02</v>
          </cell>
          <cell r="E1354" t="str">
            <v>BOM.PROJ.MAN.10 C-B</v>
          </cell>
          <cell r="F1354" t="str">
            <v>h</v>
          </cell>
        </row>
        <row r="1355">
          <cell r="B1355" t="str">
            <v>15.1.105</v>
          </cell>
          <cell r="D1355" t="str">
            <v>72.06.04.03</v>
          </cell>
          <cell r="E1355" t="str">
            <v>BOM.PROJ.MAN.10 C-C</v>
          </cell>
          <cell r="F1355" t="str">
            <v>h</v>
          </cell>
        </row>
        <row r="1356">
          <cell r="B1356" t="str">
            <v>15.1.106</v>
          </cell>
          <cell r="D1356" t="str">
            <v>72.06.04.04</v>
          </cell>
          <cell r="E1356" t="str">
            <v>BOM.PROJ.MAN.10 C-D</v>
          </cell>
          <cell r="F1356" t="str">
            <v>h</v>
          </cell>
        </row>
        <row r="1357">
          <cell r="B1357" t="str">
            <v>15.1.107</v>
          </cell>
          <cell r="D1357" t="str">
            <v>72.06.05.01</v>
          </cell>
          <cell r="E1357" t="str">
            <v>BOM.PROJ.23M3/H C-A</v>
          </cell>
          <cell r="F1357" t="str">
            <v>h</v>
          </cell>
        </row>
        <row r="1358">
          <cell r="B1358" t="str">
            <v>15.1.108</v>
          </cell>
          <cell r="D1358" t="str">
            <v>72.06.05.02</v>
          </cell>
          <cell r="E1358" t="str">
            <v>BOM.PROJ.23M3/H C-B</v>
          </cell>
          <cell r="F1358" t="str">
            <v>h</v>
          </cell>
        </row>
        <row r="1359">
          <cell r="B1359" t="str">
            <v>15.1.109</v>
          </cell>
          <cell r="D1359" t="str">
            <v>72.06.05.03</v>
          </cell>
          <cell r="E1359" t="str">
            <v>BOM.PROJ.23M3/H C-C</v>
          </cell>
          <cell r="F1359" t="str">
            <v>h</v>
          </cell>
        </row>
        <row r="1360">
          <cell r="B1360" t="str">
            <v>15.1.110</v>
          </cell>
          <cell r="D1360" t="str">
            <v>72.06.05.04</v>
          </cell>
          <cell r="E1360" t="str">
            <v>BOM.PROJ.23M3/H C-D</v>
          </cell>
          <cell r="F1360" t="str">
            <v>h</v>
          </cell>
        </row>
        <row r="1361">
          <cell r="B1361" t="str">
            <v>15.1.111</v>
          </cell>
          <cell r="D1361" t="str">
            <v>72.07.01.01</v>
          </cell>
          <cell r="E1361" t="str">
            <v>BOMBA HIDR.PROT.C-A</v>
          </cell>
          <cell r="F1361" t="str">
            <v>h</v>
          </cell>
        </row>
        <row r="1362">
          <cell r="B1362" t="str">
            <v>15.1.112</v>
          </cell>
          <cell r="D1362" t="str">
            <v>72.07.01.02</v>
          </cell>
          <cell r="E1362" t="str">
            <v>BOMBA HIDR.PROT.C-B</v>
          </cell>
          <cell r="F1362" t="str">
            <v>h</v>
          </cell>
        </row>
        <row r="1363">
          <cell r="B1363" t="str">
            <v>15.1.113</v>
          </cell>
          <cell r="D1363" t="str">
            <v>72.07.01.03</v>
          </cell>
          <cell r="E1363" t="str">
            <v>BOMBA HIDR.PROT.C-C</v>
          </cell>
          <cell r="F1363" t="str">
            <v>h</v>
          </cell>
        </row>
        <row r="1364">
          <cell r="B1364" t="str">
            <v>15.1.114</v>
          </cell>
          <cell r="D1364" t="str">
            <v>72.07.01.04</v>
          </cell>
          <cell r="E1364" t="str">
            <v>BOMBA HIDR.PROT.C-D</v>
          </cell>
          <cell r="F1364" t="str">
            <v>h</v>
          </cell>
        </row>
        <row r="1365">
          <cell r="B1365" t="str">
            <v>15.1.115</v>
          </cell>
          <cell r="D1365" t="str">
            <v>72.07.02.01</v>
          </cell>
          <cell r="E1365" t="str">
            <v>MAC.P/PROT. AU-1 C-A</v>
          </cell>
          <cell r="F1365" t="str">
            <v>h</v>
          </cell>
        </row>
        <row r="1366">
          <cell r="B1366" t="str">
            <v>15.1.116</v>
          </cell>
          <cell r="D1366" t="str">
            <v>72.07.02.02</v>
          </cell>
          <cell r="E1366" t="str">
            <v>MAC.P/PROT. AU-1 C-B</v>
          </cell>
          <cell r="F1366" t="str">
            <v>h</v>
          </cell>
        </row>
        <row r="1367">
          <cell r="B1367" t="str">
            <v>15.1.117</v>
          </cell>
          <cell r="D1367" t="str">
            <v>72.07.02.03</v>
          </cell>
          <cell r="E1367" t="str">
            <v>MAC.P/PROT. AU-1 C-C</v>
          </cell>
          <cell r="F1367" t="str">
            <v>h</v>
          </cell>
        </row>
        <row r="1368">
          <cell r="B1368" t="str">
            <v>15.1.118</v>
          </cell>
          <cell r="D1368" t="str">
            <v>72.07.02.04</v>
          </cell>
          <cell r="E1368" t="str">
            <v>MAC.P/PROT. AU-1 C-D</v>
          </cell>
          <cell r="F1368" t="str">
            <v>h</v>
          </cell>
        </row>
        <row r="1369">
          <cell r="B1369" t="str">
            <v>15.1.119</v>
          </cell>
          <cell r="D1369" t="str">
            <v>72.07.03.01</v>
          </cell>
          <cell r="E1369" t="str">
            <v>MAC.P/PROT. AU-5 C-A</v>
          </cell>
          <cell r="F1369" t="str">
            <v>h</v>
          </cell>
        </row>
        <row r="1370">
          <cell r="B1370" t="str">
            <v>15.1.120</v>
          </cell>
          <cell r="D1370" t="str">
            <v>72.07.03.02</v>
          </cell>
          <cell r="E1370" t="str">
            <v>MAC.P/PROT. AU-5 C-B</v>
          </cell>
          <cell r="F1370" t="str">
            <v>h</v>
          </cell>
        </row>
        <row r="1371">
          <cell r="B1371" t="str">
            <v>15.1.121</v>
          </cell>
          <cell r="D1371" t="str">
            <v>72.07.03.03</v>
          </cell>
          <cell r="E1371" t="str">
            <v>MAC.P/PROT. AU-5 C-C</v>
          </cell>
          <cell r="F1371" t="str">
            <v>h</v>
          </cell>
        </row>
        <row r="1372">
          <cell r="B1372" t="str">
            <v>15.1.122</v>
          </cell>
          <cell r="D1372" t="str">
            <v>72.07.03.04</v>
          </cell>
          <cell r="E1372" t="str">
            <v>MAC.P/PROT. AU-5 C-D</v>
          </cell>
          <cell r="F1372" t="str">
            <v>h</v>
          </cell>
        </row>
        <row r="1373">
          <cell r="B1373" t="str">
            <v>15.1.123</v>
          </cell>
          <cell r="D1373" t="str">
            <v>72.07.06.01</v>
          </cell>
          <cell r="E1373" t="str">
            <v>MAC.P/PROT.S-6 C-A</v>
          </cell>
          <cell r="F1373" t="str">
            <v>h</v>
          </cell>
        </row>
        <row r="1374">
          <cell r="B1374" t="str">
            <v>15.1.124</v>
          </cell>
          <cell r="D1374" t="str">
            <v>72.07.06.02</v>
          </cell>
          <cell r="E1374" t="str">
            <v>MAC.P/PROT.S-6 C-B</v>
          </cell>
          <cell r="F1374" t="str">
            <v>h</v>
          </cell>
        </row>
        <row r="1375">
          <cell r="B1375" t="str">
            <v>15.1.125</v>
          </cell>
          <cell r="D1375" t="str">
            <v>72.07.06.03</v>
          </cell>
          <cell r="E1375" t="str">
            <v>MAC.P/PROT.S-6 C-C</v>
          </cell>
          <cell r="F1375" t="str">
            <v>h</v>
          </cell>
        </row>
        <row r="1376">
          <cell r="B1376" t="str">
            <v>15.1.126</v>
          </cell>
          <cell r="D1376" t="str">
            <v>72.07.06.04</v>
          </cell>
          <cell r="E1376" t="str">
            <v>MAC.P/PROT.S-6 C-D</v>
          </cell>
          <cell r="F1376" t="str">
            <v>h</v>
          </cell>
        </row>
        <row r="1377">
          <cell r="B1377" t="str">
            <v>15.1.127</v>
          </cell>
          <cell r="D1377" t="str">
            <v>72.07.07.01</v>
          </cell>
          <cell r="E1377" t="str">
            <v>MAC.P/PROT.K-350 C-A</v>
          </cell>
          <cell r="F1377" t="str">
            <v>h</v>
          </cell>
        </row>
        <row r="1378">
          <cell r="B1378" t="str">
            <v>15.1.128</v>
          </cell>
          <cell r="D1378" t="str">
            <v>72.07.07.02</v>
          </cell>
          <cell r="E1378" t="str">
            <v>MAC.P/PROT.K-350 C-B</v>
          </cell>
          <cell r="F1378" t="str">
            <v>h</v>
          </cell>
        </row>
        <row r="1379">
          <cell r="B1379" t="str">
            <v>15.1.129</v>
          </cell>
          <cell r="D1379" t="str">
            <v>72.07.07.03</v>
          </cell>
          <cell r="E1379" t="str">
            <v>MAC.P/PROT.K-350 C-C</v>
          </cell>
          <cell r="F1379" t="str">
            <v>h</v>
          </cell>
        </row>
        <row r="1380">
          <cell r="B1380" t="str">
            <v>15.1.130</v>
          </cell>
          <cell r="D1380" t="str">
            <v>72.07.07.04</v>
          </cell>
          <cell r="E1380" t="str">
            <v>MAC.P/PROT.K-350 C-D</v>
          </cell>
          <cell r="F1380" t="str">
            <v>h</v>
          </cell>
        </row>
        <row r="1381">
          <cell r="B1381" t="str">
            <v>15.1.131</v>
          </cell>
          <cell r="D1381" t="str">
            <v>72.08.01.01</v>
          </cell>
          <cell r="E1381" t="str">
            <v>CHAS.IRRIG.6000L C-A</v>
          </cell>
          <cell r="F1381" t="str">
            <v>h</v>
          </cell>
        </row>
        <row r="1382">
          <cell r="B1382" t="str">
            <v>15.1.132</v>
          </cell>
          <cell r="D1382" t="str">
            <v>72.08.01.02</v>
          </cell>
          <cell r="E1382" t="str">
            <v>CHAS.IRRIG.6000L C-B</v>
          </cell>
          <cell r="F1382" t="str">
            <v>h</v>
          </cell>
        </row>
        <row r="1383">
          <cell r="B1383" t="str">
            <v>15.1.133</v>
          </cell>
          <cell r="D1383" t="str">
            <v>72.08.01.03</v>
          </cell>
          <cell r="E1383" t="str">
            <v>CHAS.IRRIG.6000L C-C</v>
          </cell>
          <cell r="F1383" t="str">
            <v>h</v>
          </cell>
        </row>
        <row r="1384">
          <cell r="B1384" t="str">
            <v>15.1.134</v>
          </cell>
          <cell r="D1384" t="str">
            <v>72.08.01.04</v>
          </cell>
          <cell r="E1384" t="str">
            <v>CHAS.IRRIG.6000L C-D</v>
          </cell>
          <cell r="F1384" t="str">
            <v>h</v>
          </cell>
        </row>
        <row r="1385">
          <cell r="B1385" t="str">
            <v>15.1.135</v>
          </cell>
          <cell r="D1385" t="str">
            <v>72.08.01.05</v>
          </cell>
          <cell r="E1385" t="str">
            <v>CHAS.IRRIG.6000L C-E</v>
          </cell>
          <cell r="F1385" t="str">
            <v>km</v>
          </cell>
        </row>
        <row r="1386">
          <cell r="B1386" t="str">
            <v>15.1.136</v>
          </cell>
          <cell r="D1386" t="str">
            <v>72.08.02.01</v>
          </cell>
          <cell r="E1386" t="str">
            <v>CHAS.IRRIG.9000L C-A</v>
          </cell>
          <cell r="F1386" t="str">
            <v>h</v>
          </cell>
        </row>
        <row r="1387">
          <cell r="B1387" t="str">
            <v>15.1.137</v>
          </cell>
          <cell r="D1387" t="str">
            <v>72.08.02.02</v>
          </cell>
          <cell r="E1387" t="str">
            <v>CHAS.IRRIG.9000L C-B</v>
          </cell>
          <cell r="F1387" t="str">
            <v>h</v>
          </cell>
        </row>
        <row r="1388">
          <cell r="B1388" t="str">
            <v>15.1.138</v>
          </cell>
          <cell r="D1388" t="str">
            <v>72.08.02.03</v>
          </cell>
          <cell r="E1388" t="str">
            <v>CHAS.IRRIG.9000L C-C</v>
          </cell>
          <cell r="F1388" t="str">
            <v>h</v>
          </cell>
        </row>
        <row r="1389">
          <cell r="B1389" t="str">
            <v>15.1.139</v>
          </cell>
          <cell r="D1389" t="str">
            <v>72.08.02.04</v>
          </cell>
          <cell r="E1389" t="str">
            <v>CHAS.IRRIG.9000L C-D</v>
          </cell>
          <cell r="F1389" t="str">
            <v>h</v>
          </cell>
        </row>
        <row r="1390">
          <cell r="B1390" t="str">
            <v>15.1.140</v>
          </cell>
          <cell r="D1390" t="str">
            <v>72.08.02.05</v>
          </cell>
          <cell r="E1390" t="str">
            <v>CHAS.IRRIG.9000L C-E</v>
          </cell>
          <cell r="F1390" t="str">
            <v>km</v>
          </cell>
        </row>
        <row r="1391">
          <cell r="B1391" t="str">
            <v>15.1.141</v>
          </cell>
          <cell r="D1391" t="str">
            <v>72.09.01.01</v>
          </cell>
          <cell r="E1391" t="str">
            <v>CHAS.BASC. 5M3 C-A</v>
          </cell>
          <cell r="F1391" t="str">
            <v>h</v>
          </cell>
        </row>
        <row r="1392">
          <cell r="B1392" t="str">
            <v>15.1.142</v>
          </cell>
          <cell r="D1392" t="str">
            <v>72.09.01.02</v>
          </cell>
          <cell r="E1392" t="str">
            <v>CHAS.BASC. 5M3 C-B</v>
          </cell>
          <cell r="F1392" t="str">
            <v>h</v>
          </cell>
        </row>
        <row r="1393">
          <cell r="B1393" t="str">
            <v>15.1.143</v>
          </cell>
          <cell r="D1393" t="str">
            <v>72.09.01.03</v>
          </cell>
          <cell r="E1393" t="str">
            <v>CHAS.BASC. 5M3 C-C</v>
          </cell>
          <cell r="F1393" t="str">
            <v>h</v>
          </cell>
        </row>
        <row r="1394">
          <cell r="B1394" t="str">
            <v>15.1.144</v>
          </cell>
          <cell r="D1394" t="str">
            <v>72.09.01.04</v>
          </cell>
          <cell r="E1394" t="str">
            <v>CHAS.BASC. 5M3 C-D</v>
          </cell>
          <cell r="F1394" t="str">
            <v>h</v>
          </cell>
        </row>
        <row r="1395">
          <cell r="B1395" t="str">
            <v>15.1.145</v>
          </cell>
          <cell r="D1395" t="str">
            <v>72.09.01.05</v>
          </cell>
          <cell r="E1395" t="str">
            <v>CHAS.BASC. 5M3 C-E</v>
          </cell>
          <cell r="F1395" t="str">
            <v>km</v>
          </cell>
        </row>
        <row r="1396">
          <cell r="B1396" t="str">
            <v>15.1.146</v>
          </cell>
          <cell r="D1396" t="str">
            <v>72.09.02.01</v>
          </cell>
          <cell r="E1396" t="str">
            <v>CHAS.BASC. 8M3 C-A</v>
          </cell>
          <cell r="F1396" t="str">
            <v>h</v>
          </cell>
        </row>
        <row r="1397">
          <cell r="B1397" t="str">
            <v>15.1.147</v>
          </cell>
          <cell r="D1397" t="str">
            <v>72.09.02.02</v>
          </cell>
          <cell r="E1397" t="str">
            <v>CHAS.BASC. 8M3 C-B</v>
          </cell>
          <cell r="F1397" t="str">
            <v>h</v>
          </cell>
        </row>
        <row r="1398">
          <cell r="B1398" t="str">
            <v>15.1.148</v>
          </cell>
          <cell r="D1398" t="str">
            <v>72.09.02.03</v>
          </cell>
          <cell r="E1398" t="str">
            <v>CHAS.BASC. 8M3 C-C</v>
          </cell>
          <cell r="F1398" t="str">
            <v>h</v>
          </cell>
        </row>
        <row r="1399">
          <cell r="B1399" t="str">
            <v>15.1.149</v>
          </cell>
          <cell r="D1399" t="str">
            <v>72.09.02.04</v>
          </cell>
          <cell r="E1399" t="str">
            <v>CHAS.BASC. 8M3 C-D</v>
          </cell>
          <cell r="F1399" t="str">
            <v>h</v>
          </cell>
        </row>
        <row r="1400">
          <cell r="B1400" t="str">
            <v>15.1.150</v>
          </cell>
          <cell r="D1400" t="str">
            <v>72.09.02.05</v>
          </cell>
          <cell r="E1400" t="str">
            <v xml:space="preserve">CHAS.BASC. 8M3 C-E </v>
          </cell>
          <cell r="F1400" t="str">
            <v>km</v>
          </cell>
        </row>
        <row r="1401">
          <cell r="B1401" t="str">
            <v>15.1.151</v>
          </cell>
          <cell r="D1401" t="str">
            <v>72.09.03.01</v>
          </cell>
          <cell r="E1401" t="str">
            <v>CHAS.BASC. 10M3 C-A</v>
          </cell>
          <cell r="F1401" t="str">
            <v>h</v>
          </cell>
        </row>
        <row r="1402">
          <cell r="B1402" t="str">
            <v>15.1.152</v>
          </cell>
          <cell r="D1402" t="str">
            <v>72.09.03.02</v>
          </cell>
          <cell r="E1402" t="str">
            <v>CHAS.BASC. 10M3 C-B</v>
          </cell>
          <cell r="F1402" t="str">
            <v>h</v>
          </cell>
        </row>
        <row r="1403">
          <cell r="B1403" t="str">
            <v>15.1.153</v>
          </cell>
          <cell r="D1403" t="str">
            <v>72.09.03.03</v>
          </cell>
          <cell r="E1403" t="str">
            <v>CHAS.BASC. 10M3 C-C</v>
          </cell>
          <cell r="F1403" t="str">
            <v>h</v>
          </cell>
        </row>
        <row r="1404">
          <cell r="B1404" t="str">
            <v>15.1.154</v>
          </cell>
          <cell r="D1404" t="str">
            <v>72.09.03.04</v>
          </cell>
          <cell r="E1404" t="str">
            <v>CHAS.BASC. 10M3 C-D</v>
          </cell>
          <cell r="F1404" t="str">
            <v>h</v>
          </cell>
        </row>
        <row r="1405">
          <cell r="B1405" t="str">
            <v>15.1.155</v>
          </cell>
          <cell r="D1405" t="str">
            <v>72.09.03.05</v>
          </cell>
          <cell r="E1405" t="str">
            <v>CHAS.BASC. 10M3 C-E</v>
          </cell>
          <cell r="F1405" t="str">
            <v>km</v>
          </cell>
        </row>
        <row r="1406">
          <cell r="B1406" t="str">
            <v>15.1.156</v>
          </cell>
          <cell r="D1406" t="str">
            <v>72.10.01.01</v>
          </cell>
          <cell r="E1406" t="str">
            <v>CHAS.BASC. 18,3M3 C-A</v>
          </cell>
          <cell r="F1406" t="str">
            <v>h</v>
          </cell>
        </row>
        <row r="1407">
          <cell r="B1407" t="str">
            <v>15.1.157</v>
          </cell>
          <cell r="D1407" t="str">
            <v>72.10.01.02</v>
          </cell>
          <cell r="E1407" t="str">
            <v>CHAS.BASC. 18,3M3 C-B</v>
          </cell>
          <cell r="F1407" t="str">
            <v>h</v>
          </cell>
        </row>
        <row r="1408">
          <cell r="B1408" t="str">
            <v>15.1.158</v>
          </cell>
          <cell r="D1408" t="str">
            <v>72.10.01.03</v>
          </cell>
          <cell r="E1408" t="str">
            <v>CHAS.BASC. 18,3M3 C-C</v>
          </cell>
          <cell r="F1408" t="str">
            <v>h</v>
          </cell>
        </row>
        <row r="1409">
          <cell r="B1409" t="str">
            <v>15.1.159</v>
          </cell>
          <cell r="D1409" t="str">
            <v>72.10.01.04</v>
          </cell>
          <cell r="E1409" t="str">
            <v>CHAS.BASC. 18,3M3 C-D</v>
          </cell>
          <cell r="F1409" t="str">
            <v>h</v>
          </cell>
        </row>
        <row r="1410">
          <cell r="B1410" t="str">
            <v>15.1.160</v>
          </cell>
          <cell r="D1410" t="str">
            <v>72.10.01.05</v>
          </cell>
          <cell r="E1410" t="str">
            <v>CHAS.BASC. 18,3M3 C-E</v>
          </cell>
          <cell r="F1410" t="str">
            <v>km</v>
          </cell>
        </row>
        <row r="1411">
          <cell r="B1411" t="str">
            <v>15.1.161</v>
          </cell>
          <cell r="D1411" t="str">
            <v>72.11.01.01</v>
          </cell>
          <cell r="E1411" t="str">
            <v xml:space="preserve">CHAS.BET. 5M3 C-A </v>
          </cell>
          <cell r="F1411" t="str">
            <v>h</v>
          </cell>
        </row>
        <row r="1412">
          <cell r="B1412" t="str">
            <v>15.1.162</v>
          </cell>
          <cell r="D1412" t="str">
            <v>72.11.01.02</v>
          </cell>
          <cell r="E1412" t="str">
            <v>CHAS.BET. 5M3 C-B</v>
          </cell>
          <cell r="F1412" t="str">
            <v>h</v>
          </cell>
        </row>
        <row r="1413">
          <cell r="B1413" t="str">
            <v>15.1.163</v>
          </cell>
          <cell r="D1413" t="str">
            <v>72.11.01.03</v>
          </cell>
          <cell r="E1413" t="str">
            <v>CHAS.BET. 5M3 C-C</v>
          </cell>
          <cell r="F1413" t="str">
            <v>h</v>
          </cell>
        </row>
        <row r="1414">
          <cell r="B1414" t="str">
            <v>15.1.164</v>
          </cell>
          <cell r="D1414" t="str">
            <v>72.11.01.04</v>
          </cell>
          <cell r="E1414" t="str">
            <v>CHAS.BET. 5M3 C-D</v>
          </cell>
          <cell r="F1414" t="str">
            <v>h</v>
          </cell>
        </row>
        <row r="1415">
          <cell r="B1415" t="str">
            <v>15.1.165</v>
          </cell>
          <cell r="D1415" t="str">
            <v>72.11.01.05</v>
          </cell>
          <cell r="E1415" t="str">
            <v>CHAS.BET. 5M3 C-E</v>
          </cell>
          <cell r="F1415" t="str">
            <v>km</v>
          </cell>
        </row>
        <row r="1416">
          <cell r="B1416" t="str">
            <v>15.1.166</v>
          </cell>
          <cell r="D1416" t="str">
            <v>72.11.02.01</v>
          </cell>
          <cell r="E1416" t="str">
            <v>CHAS.BET. 7M3 C-A</v>
          </cell>
          <cell r="F1416" t="str">
            <v>h</v>
          </cell>
        </row>
        <row r="1417">
          <cell r="B1417" t="str">
            <v>15.1.167</v>
          </cell>
          <cell r="D1417" t="str">
            <v>72.11.02.02</v>
          </cell>
          <cell r="E1417" t="str">
            <v>CHAS.BET. 7M3 C-B</v>
          </cell>
          <cell r="F1417" t="str">
            <v>h</v>
          </cell>
        </row>
        <row r="1418">
          <cell r="B1418" t="str">
            <v>15.1.168</v>
          </cell>
          <cell r="D1418" t="str">
            <v>72.11.02.03</v>
          </cell>
          <cell r="E1418" t="str">
            <v>CHAS.BET. 7M3 C-C</v>
          </cell>
          <cell r="F1418" t="str">
            <v>h</v>
          </cell>
        </row>
        <row r="1419">
          <cell r="B1419" t="str">
            <v>15.1.169</v>
          </cell>
          <cell r="D1419" t="str">
            <v>72.11.02.04</v>
          </cell>
          <cell r="E1419" t="str">
            <v>CHAS.BET. 7M3 C-D</v>
          </cell>
          <cell r="F1419" t="str">
            <v>h</v>
          </cell>
        </row>
        <row r="1420">
          <cell r="B1420" t="str">
            <v>15.1.170</v>
          </cell>
          <cell r="D1420" t="str">
            <v>72.11.02.05</v>
          </cell>
          <cell r="E1420" t="str">
            <v>CHAS.BET. 7M3 C-E</v>
          </cell>
          <cell r="F1420" t="str">
            <v>km</v>
          </cell>
        </row>
        <row r="1421">
          <cell r="B1421" t="str">
            <v>15.1.171</v>
          </cell>
          <cell r="D1421" t="str">
            <v>72.11.03.01</v>
          </cell>
          <cell r="E1421" t="str">
            <v>CHAS.BOMB.C.22T C-A</v>
          </cell>
          <cell r="F1421" t="str">
            <v>h</v>
          </cell>
        </row>
        <row r="1422">
          <cell r="B1422" t="str">
            <v>15.1.172</v>
          </cell>
          <cell r="D1422" t="str">
            <v>72.11.03.02</v>
          </cell>
          <cell r="E1422" t="str">
            <v>CHAS.BOMB.C.22T C-B</v>
          </cell>
          <cell r="F1422" t="str">
            <v>h</v>
          </cell>
        </row>
        <row r="1423">
          <cell r="B1423" t="str">
            <v>15.1.173</v>
          </cell>
          <cell r="D1423" t="str">
            <v>72.11.03.03</v>
          </cell>
          <cell r="E1423" t="str">
            <v>CHAS.BOMB.C.22T C-C</v>
          </cell>
          <cell r="F1423" t="str">
            <v>h</v>
          </cell>
        </row>
        <row r="1424">
          <cell r="B1424" t="str">
            <v>15.1.174</v>
          </cell>
          <cell r="D1424" t="str">
            <v>72.11.03.04</v>
          </cell>
          <cell r="E1424" t="str">
            <v>CHAS.BOMB.C.22T C-D</v>
          </cell>
          <cell r="F1424" t="str">
            <v>h</v>
          </cell>
        </row>
        <row r="1425">
          <cell r="B1425" t="str">
            <v>15.1.175</v>
          </cell>
          <cell r="D1425" t="str">
            <v>72.11.03.05</v>
          </cell>
          <cell r="E1425" t="str">
            <v>CHAS.BOMB.C.22T C-E</v>
          </cell>
          <cell r="F1425" t="str">
            <v>km</v>
          </cell>
        </row>
        <row r="1426">
          <cell r="B1426" t="str">
            <v>15.1.176</v>
          </cell>
          <cell r="D1426" t="str">
            <v>72.12.01.01</v>
          </cell>
          <cell r="E1426" t="str">
            <v>CHAS.C.M.4,5T C-A</v>
          </cell>
          <cell r="F1426" t="str">
            <v>h</v>
          </cell>
        </row>
        <row r="1427">
          <cell r="B1427" t="str">
            <v>15.1.177</v>
          </cell>
          <cell r="D1427" t="str">
            <v>72.12.01.02</v>
          </cell>
          <cell r="E1427" t="str">
            <v>CHAS.C.M.4,5T C-B</v>
          </cell>
          <cell r="F1427" t="str">
            <v>h</v>
          </cell>
        </row>
        <row r="1428">
          <cell r="B1428" t="str">
            <v>15.1.178</v>
          </cell>
          <cell r="D1428" t="str">
            <v>72.12.01.03</v>
          </cell>
          <cell r="E1428" t="str">
            <v>CHAS.C.M.4,5T C-C</v>
          </cell>
          <cell r="F1428" t="str">
            <v>h</v>
          </cell>
        </row>
        <row r="1429">
          <cell r="B1429" t="str">
            <v>15.1.179</v>
          </cell>
          <cell r="D1429" t="str">
            <v>72.12.01.04</v>
          </cell>
          <cell r="E1429" t="str">
            <v>CHAS.C.M.4,5T C-D</v>
          </cell>
          <cell r="F1429" t="str">
            <v>h</v>
          </cell>
        </row>
        <row r="1430">
          <cell r="B1430" t="str">
            <v>15.1.180</v>
          </cell>
          <cell r="D1430" t="str">
            <v>72.12.01.05</v>
          </cell>
          <cell r="E1430" t="str">
            <v>CHAS.C.M.4,5T C-E</v>
          </cell>
          <cell r="F1430" t="str">
            <v>km</v>
          </cell>
        </row>
        <row r="1431">
          <cell r="B1431" t="str">
            <v>15.1.181</v>
          </cell>
          <cell r="D1431" t="str">
            <v>72.12.02.01</v>
          </cell>
          <cell r="E1431" t="str">
            <v xml:space="preserve">CHAS.C.M.8,0T C-A </v>
          </cell>
          <cell r="F1431" t="str">
            <v>h</v>
          </cell>
        </row>
        <row r="1432">
          <cell r="B1432" t="str">
            <v>15.1.182</v>
          </cell>
          <cell r="D1432" t="str">
            <v>72.12.02.02</v>
          </cell>
          <cell r="E1432" t="str">
            <v>CHAS.C.M.8,0T C-B</v>
          </cell>
          <cell r="F1432" t="str">
            <v>h</v>
          </cell>
        </row>
        <row r="1433">
          <cell r="B1433" t="str">
            <v>15.1.183</v>
          </cell>
          <cell r="D1433" t="str">
            <v>72.12.02.03</v>
          </cell>
          <cell r="E1433" t="str">
            <v>CHAS.C.M.8,0T C-C</v>
          </cell>
          <cell r="F1433" t="str">
            <v>h</v>
          </cell>
        </row>
        <row r="1434">
          <cell r="B1434" t="str">
            <v>15.1.184</v>
          </cell>
          <cell r="D1434" t="str">
            <v>72.12.02.04</v>
          </cell>
          <cell r="E1434" t="str">
            <v xml:space="preserve">CHAS.C.M.8,0T C-D </v>
          </cell>
          <cell r="F1434" t="str">
            <v>h</v>
          </cell>
        </row>
        <row r="1435">
          <cell r="B1435" t="str">
            <v>15.1.185</v>
          </cell>
          <cell r="D1435" t="str">
            <v>72.12.02.05</v>
          </cell>
          <cell r="E1435" t="str">
            <v>CHAS.C.M.8,0T C-E</v>
          </cell>
          <cell r="F1435" t="str">
            <v>km</v>
          </cell>
        </row>
        <row r="1436">
          <cell r="B1436" t="str">
            <v>15.1.186</v>
          </cell>
          <cell r="D1436" t="str">
            <v>72.12.03.01</v>
          </cell>
          <cell r="E1436" t="str">
            <v>CHAS.C.M.10,5T C-A</v>
          </cell>
          <cell r="F1436" t="str">
            <v>h</v>
          </cell>
        </row>
        <row r="1437">
          <cell r="B1437" t="str">
            <v>15.1.187</v>
          </cell>
          <cell r="D1437" t="str">
            <v>72.12.03.02</v>
          </cell>
          <cell r="E1437" t="str">
            <v>CHAS.C.M.10,5T C-B</v>
          </cell>
          <cell r="F1437" t="str">
            <v>h</v>
          </cell>
        </row>
        <row r="1438">
          <cell r="B1438" t="str">
            <v>15.1.188</v>
          </cell>
          <cell r="D1438" t="str">
            <v>72.12.03.03</v>
          </cell>
          <cell r="E1438" t="str">
            <v>CHAS.C.M.10,5T C-C</v>
          </cell>
          <cell r="F1438" t="str">
            <v>h</v>
          </cell>
        </row>
        <row r="1439">
          <cell r="B1439" t="str">
            <v>15.1.189</v>
          </cell>
          <cell r="D1439" t="str">
            <v>72.12.03.04</v>
          </cell>
          <cell r="E1439" t="str">
            <v xml:space="preserve">CHAS.C.M.10,5T C-D </v>
          </cell>
          <cell r="F1439" t="str">
            <v>h</v>
          </cell>
        </row>
        <row r="1440">
          <cell r="B1440" t="str">
            <v>15.1.190</v>
          </cell>
          <cell r="D1440" t="str">
            <v>72.12.03.05</v>
          </cell>
          <cell r="E1440" t="str">
            <v>CHAS.C.M.10,5T C-E</v>
          </cell>
          <cell r="F1440" t="str">
            <v>km</v>
          </cell>
        </row>
        <row r="1441">
          <cell r="B1441" t="str">
            <v>15.1.191</v>
          </cell>
          <cell r="D1441" t="str">
            <v>72.12.04.01</v>
          </cell>
          <cell r="E1441" t="str">
            <v>CHAS.LUBR.3000L C-A</v>
          </cell>
          <cell r="F1441" t="str">
            <v>h</v>
          </cell>
        </row>
        <row r="1442">
          <cell r="B1442" t="str">
            <v>15.1.192</v>
          </cell>
          <cell r="D1442" t="str">
            <v>72.12.04.02</v>
          </cell>
          <cell r="E1442" t="str">
            <v>CHAS.LUBR.3000L C-B</v>
          </cell>
          <cell r="F1442" t="str">
            <v>h</v>
          </cell>
        </row>
        <row r="1443">
          <cell r="B1443" t="str">
            <v>15.1.193</v>
          </cell>
          <cell r="D1443" t="str">
            <v>72.12.04.03</v>
          </cell>
          <cell r="E1443" t="str">
            <v>CHAS.LUBR.3000L C-C</v>
          </cell>
          <cell r="F1443" t="str">
            <v>h</v>
          </cell>
        </row>
        <row r="1444">
          <cell r="B1444" t="str">
            <v>15.1.194</v>
          </cell>
          <cell r="D1444" t="str">
            <v>72.12.04.04</v>
          </cell>
          <cell r="E1444" t="str">
            <v>CHAS.LUBR.3000L C-D</v>
          </cell>
          <cell r="F1444" t="str">
            <v>h</v>
          </cell>
        </row>
        <row r="1445">
          <cell r="B1445" t="str">
            <v>15.1.195</v>
          </cell>
          <cell r="D1445" t="str">
            <v>72.12.04.05</v>
          </cell>
          <cell r="E1445" t="str">
            <v>CHAS.LUBR.3000L C-E</v>
          </cell>
          <cell r="F1445" t="str">
            <v>km</v>
          </cell>
        </row>
        <row r="1446">
          <cell r="B1446" t="str">
            <v>15.1.196</v>
          </cell>
          <cell r="D1446" t="str">
            <v>72.12.05.01</v>
          </cell>
          <cell r="E1446" t="str">
            <v>CHAS.LUBR.7000L C-A</v>
          </cell>
          <cell r="F1446" t="str">
            <v>h</v>
          </cell>
        </row>
        <row r="1447">
          <cell r="B1447" t="str">
            <v>15.1.197</v>
          </cell>
          <cell r="D1447" t="str">
            <v>72.12.05.02</v>
          </cell>
          <cell r="E1447" t="str">
            <v>CHAS.LUBR.7000L C-B</v>
          </cell>
          <cell r="F1447" t="str">
            <v>h</v>
          </cell>
        </row>
        <row r="1448">
          <cell r="B1448" t="str">
            <v>15.1.198</v>
          </cell>
          <cell r="D1448" t="str">
            <v>72.12.05.03</v>
          </cell>
          <cell r="E1448" t="str">
            <v>CHAS.LUBR.7000L C-C</v>
          </cell>
          <cell r="F1448" t="str">
            <v>h</v>
          </cell>
        </row>
        <row r="1449">
          <cell r="B1449" t="str">
            <v>15.1.199</v>
          </cell>
          <cell r="D1449" t="str">
            <v>72.12.05.04</v>
          </cell>
          <cell r="E1449" t="str">
            <v>CHAS.LUBR.7000L C-D</v>
          </cell>
          <cell r="F1449" t="str">
            <v>h</v>
          </cell>
        </row>
        <row r="1450">
          <cell r="B1450" t="str">
            <v>15.1.200</v>
          </cell>
          <cell r="D1450" t="str">
            <v>72.12.05.05</v>
          </cell>
          <cell r="E1450" t="str">
            <v>CHAS.LUBR.7000L C-E</v>
          </cell>
          <cell r="F1450" t="str">
            <v>km</v>
          </cell>
        </row>
        <row r="1451">
          <cell r="B1451" t="str">
            <v>15.1.201</v>
          </cell>
          <cell r="D1451" t="str">
            <v>72.12.06.01</v>
          </cell>
          <cell r="E1451" t="str">
            <v>CHAS.ABASTECEDOR C-A</v>
          </cell>
          <cell r="F1451" t="str">
            <v>h</v>
          </cell>
        </row>
        <row r="1452">
          <cell r="B1452" t="str">
            <v>15.1.202</v>
          </cell>
          <cell r="D1452" t="str">
            <v>72.12.06.02</v>
          </cell>
          <cell r="E1452" t="str">
            <v>CHAS.ABASTECEDOR C-B</v>
          </cell>
          <cell r="F1452" t="str">
            <v>h</v>
          </cell>
        </row>
        <row r="1453">
          <cell r="B1453" t="str">
            <v>15.1.203</v>
          </cell>
          <cell r="D1453" t="str">
            <v>72.12.06.03</v>
          </cell>
          <cell r="E1453" t="str">
            <v>CHAS.ABASTECEDOR C-C</v>
          </cell>
          <cell r="F1453" t="str">
            <v>h</v>
          </cell>
        </row>
        <row r="1454">
          <cell r="B1454" t="str">
            <v>15.1.204</v>
          </cell>
          <cell r="D1454" t="str">
            <v>72.12.06.04</v>
          </cell>
          <cell r="E1454" t="str">
            <v>CHAS.ABASTECEDOR C-D</v>
          </cell>
          <cell r="F1454" t="str">
            <v>h</v>
          </cell>
        </row>
        <row r="1455">
          <cell r="B1455" t="str">
            <v>15.1.205</v>
          </cell>
          <cell r="D1455" t="str">
            <v>72.12.06.05</v>
          </cell>
          <cell r="E1455" t="str">
            <v>CHAS.ABASTECEDOR C-E</v>
          </cell>
          <cell r="F1455" t="str">
            <v>km</v>
          </cell>
        </row>
        <row r="1456">
          <cell r="B1456" t="str">
            <v>15.1.206</v>
          </cell>
          <cell r="D1456" t="str">
            <v>72.12.07.01</v>
          </cell>
          <cell r="E1456" t="str">
            <v>CHAS.BOIAD.R. 8T C-A</v>
          </cell>
          <cell r="F1456" t="str">
            <v>h</v>
          </cell>
        </row>
        <row r="1457">
          <cell r="B1457" t="str">
            <v>15.1.207</v>
          </cell>
          <cell r="D1457" t="str">
            <v>72.12.07.02</v>
          </cell>
          <cell r="E1457" t="str">
            <v>CHAS.BOIAD.R. 8T C-B</v>
          </cell>
          <cell r="F1457" t="str">
            <v>h</v>
          </cell>
        </row>
        <row r="1458">
          <cell r="B1458" t="str">
            <v>15.1.208</v>
          </cell>
          <cell r="D1458" t="str">
            <v>72.12.07.03</v>
          </cell>
          <cell r="E1458" t="str">
            <v>CHAS.BOIAD.R. 8T C-C</v>
          </cell>
          <cell r="F1458" t="str">
            <v>h</v>
          </cell>
        </row>
        <row r="1459">
          <cell r="B1459" t="str">
            <v>15.1.209</v>
          </cell>
          <cell r="D1459" t="str">
            <v>72.12.07.04</v>
          </cell>
          <cell r="E1459" t="str">
            <v>CHAS.BOIAD.R. 8T C-D</v>
          </cell>
          <cell r="F1459" t="str">
            <v>h</v>
          </cell>
        </row>
        <row r="1460">
          <cell r="B1460" t="str">
            <v>15.1.210</v>
          </cell>
          <cell r="D1460" t="str">
            <v>72.12.08.04</v>
          </cell>
          <cell r="E1460" t="str">
            <v>CAMIN. ELEETRIF. C/CEST</v>
          </cell>
          <cell r="F1460" t="str">
            <v>h</v>
          </cell>
        </row>
        <row r="1461">
          <cell r="B1461" t="str">
            <v>15.1.211</v>
          </cell>
          <cell r="D1461" t="str">
            <v>72.13.01.01</v>
          </cell>
          <cell r="E1461" t="str">
            <v>CHAS.HIDROS.5600 C-A</v>
          </cell>
          <cell r="F1461" t="str">
            <v>h</v>
          </cell>
        </row>
        <row r="1462">
          <cell r="B1462" t="str">
            <v>15.1.212</v>
          </cell>
          <cell r="D1462" t="str">
            <v>72.13.01.02</v>
          </cell>
          <cell r="E1462" t="str">
            <v>CHAS.HIDROS.5600 C-B</v>
          </cell>
          <cell r="F1462" t="str">
            <v>h</v>
          </cell>
        </row>
        <row r="1463">
          <cell r="B1463" t="str">
            <v>15.1.213</v>
          </cell>
          <cell r="D1463" t="str">
            <v>72.13.01.03</v>
          </cell>
          <cell r="E1463" t="str">
            <v>CHAS.HIDROS.5600 C-C</v>
          </cell>
          <cell r="F1463" t="str">
            <v>h</v>
          </cell>
        </row>
        <row r="1464">
          <cell r="B1464" t="str">
            <v>15.1.214</v>
          </cell>
          <cell r="D1464" t="str">
            <v>72.13.01.04</v>
          </cell>
          <cell r="E1464" t="str">
            <v>CHAS.HIDROS.5600 C-D</v>
          </cell>
          <cell r="F1464" t="str">
            <v>h</v>
          </cell>
        </row>
        <row r="1465">
          <cell r="B1465" t="str">
            <v>15.1.215</v>
          </cell>
          <cell r="D1465" t="str">
            <v>72.13.01.05</v>
          </cell>
          <cell r="E1465" t="str">
            <v>CHAS.HIDROS.5600 C-E</v>
          </cell>
          <cell r="F1465" t="str">
            <v>km</v>
          </cell>
        </row>
        <row r="1466">
          <cell r="B1466" t="str">
            <v>15.1.216</v>
          </cell>
          <cell r="D1466" t="str">
            <v>72.14.01.01</v>
          </cell>
          <cell r="E1466" t="str">
            <v>CHAS.ESPARG.6000 C-A</v>
          </cell>
          <cell r="F1466" t="str">
            <v>h</v>
          </cell>
        </row>
        <row r="1467">
          <cell r="B1467" t="str">
            <v>15.1.217</v>
          </cell>
          <cell r="D1467" t="str">
            <v>72.14.01.02</v>
          </cell>
          <cell r="E1467" t="str">
            <v>CHAS.ESPARG.6000 C-B</v>
          </cell>
          <cell r="F1467" t="str">
            <v>h</v>
          </cell>
        </row>
        <row r="1468">
          <cell r="B1468" t="str">
            <v>15.1.218</v>
          </cell>
          <cell r="D1468" t="str">
            <v>72.14.01.03</v>
          </cell>
          <cell r="E1468" t="str">
            <v>CHAS.ESPARG.6000 C-C</v>
          </cell>
          <cell r="F1468" t="str">
            <v>h</v>
          </cell>
        </row>
        <row r="1469">
          <cell r="B1469" t="str">
            <v>15.1.219</v>
          </cell>
          <cell r="D1469" t="str">
            <v>72.14.01.04</v>
          </cell>
          <cell r="E1469" t="str">
            <v>CHAS.ESPARG.6000 C-D</v>
          </cell>
          <cell r="F1469" t="str">
            <v>h</v>
          </cell>
        </row>
        <row r="1470">
          <cell r="B1470" t="str">
            <v>15.1.220</v>
          </cell>
          <cell r="D1470" t="str">
            <v>72.14.01.05</v>
          </cell>
          <cell r="E1470" t="str">
            <v>CHAS.ESPARG.6000 C-E</v>
          </cell>
          <cell r="F1470" t="str">
            <v>km</v>
          </cell>
        </row>
        <row r="1471">
          <cell r="B1471" t="str">
            <v>15.1.221</v>
          </cell>
          <cell r="D1471" t="str">
            <v>72.15.01.01</v>
          </cell>
          <cell r="E1471" t="str">
            <v>CHAS.GUIN. 3,75T C-A</v>
          </cell>
          <cell r="F1471" t="str">
            <v>h</v>
          </cell>
        </row>
        <row r="1472">
          <cell r="B1472" t="str">
            <v>15.1.222</v>
          </cell>
          <cell r="D1472" t="str">
            <v>72.15.01.02</v>
          </cell>
          <cell r="E1472" t="str">
            <v>CHAS.GUIN. 3,75T C-B</v>
          </cell>
          <cell r="F1472" t="str">
            <v>h</v>
          </cell>
        </row>
        <row r="1473">
          <cell r="B1473" t="str">
            <v>15.1.223</v>
          </cell>
          <cell r="D1473" t="str">
            <v>72.15.01.03</v>
          </cell>
          <cell r="E1473" t="str">
            <v>CHAS.GUIN. 3,75T C-C</v>
          </cell>
          <cell r="F1473" t="str">
            <v>h</v>
          </cell>
        </row>
        <row r="1474">
          <cell r="B1474" t="str">
            <v>15.1.224</v>
          </cell>
          <cell r="D1474" t="str">
            <v>72.15.01.04</v>
          </cell>
          <cell r="E1474" t="str">
            <v>CHAS.GUIN. 3,75T C-D</v>
          </cell>
          <cell r="F1474" t="str">
            <v>h</v>
          </cell>
        </row>
        <row r="1475">
          <cell r="B1475" t="str">
            <v>15.1.225</v>
          </cell>
          <cell r="D1475" t="str">
            <v>72.15.01.05</v>
          </cell>
          <cell r="E1475" t="str">
            <v>CHAS.GUIN. 3,75T C-E</v>
          </cell>
          <cell r="F1475" t="str">
            <v>km</v>
          </cell>
        </row>
        <row r="1476">
          <cell r="B1476" t="str">
            <v>15.1.226</v>
          </cell>
          <cell r="D1476" t="str">
            <v>72.15.02.01</v>
          </cell>
          <cell r="E1476" t="str">
            <v>CHAS.GUINCHO 4,10T C-A</v>
          </cell>
          <cell r="F1476" t="str">
            <v>h</v>
          </cell>
        </row>
        <row r="1477">
          <cell r="B1477" t="str">
            <v>15.1.227</v>
          </cell>
          <cell r="D1477" t="str">
            <v>72.15.02.02</v>
          </cell>
          <cell r="E1477" t="str">
            <v>CHAS.GUINCHO 4,10T C-B</v>
          </cell>
          <cell r="F1477" t="str">
            <v>h</v>
          </cell>
        </row>
        <row r="1478">
          <cell r="B1478" t="str">
            <v>15.1.228</v>
          </cell>
          <cell r="D1478" t="str">
            <v>72.15.02.03</v>
          </cell>
          <cell r="E1478" t="str">
            <v>CHAS.GUINCHO 4,10T C-C</v>
          </cell>
          <cell r="F1478" t="str">
            <v>h</v>
          </cell>
        </row>
        <row r="1479">
          <cell r="B1479" t="str">
            <v>15.1.229</v>
          </cell>
          <cell r="D1479" t="str">
            <v>72.15.02.04</v>
          </cell>
          <cell r="E1479" t="str">
            <v>CHAS.GUINCHO 4,10T C-D</v>
          </cell>
          <cell r="F1479" t="str">
            <v>h</v>
          </cell>
        </row>
        <row r="1480">
          <cell r="B1480" t="str">
            <v>15.1.230</v>
          </cell>
          <cell r="D1480" t="str">
            <v>72.15.02.05</v>
          </cell>
          <cell r="E1480" t="str">
            <v>CHAS.GUINCHO 4,10T C-E</v>
          </cell>
          <cell r="F1480" t="str">
            <v>km</v>
          </cell>
        </row>
        <row r="1481">
          <cell r="B1481" t="str">
            <v>15.1.231</v>
          </cell>
          <cell r="D1481" t="str">
            <v>72.16.01.01</v>
          </cell>
          <cell r="E1481" t="str">
            <v>CHAS.US.L.A.10,5 C-A</v>
          </cell>
          <cell r="F1481" t="str">
            <v>h</v>
          </cell>
        </row>
        <row r="1482">
          <cell r="B1482" t="str">
            <v>15.1.232</v>
          </cell>
          <cell r="D1482" t="str">
            <v>72.16.01.02</v>
          </cell>
          <cell r="E1482" t="str">
            <v>CHAS.US.L.A.10,5 C-B</v>
          </cell>
          <cell r="F1482" t="str">
            <v>h</v>
          </cell>
        </row>
        <row r="1483">
          <cell r="B1483" t="str">
            <v>15.1.233</v>
          </cell>
          <cell r="D1483" t="str">
            <v>72.16.01.03</v>
          </cell>
          <cell r="E1483" t="str">
            <v>CHAS.US.L.A.10,5 C-C</v>
          </cell>
          <cell r="F1483" t="str">
            <v>h</v>
          </cell>
        </row>
        <row r="1484">
          <cell r="B1484" t="str">
            <v>15.1.234</v>
          </cell>
          <cell r="D1484" t="str">
            <v>72.16.01.04</v>
          </cell>
          <cell r="E1484" t="str">
            <v>CHAS.US.L.A.10,5 C-D</v>
          </cell>
          <cell r="F1484" t="str">
            <v>h</v>
          </cell>
        </row>
        <row r="1485">
          <cell r="B1485" t="str">
            <v>15.1.235</v>
          </cell>
          <cell r="D1485" t="str">
            <v>72.16.01.05</v>
          </cell>
          <cell r="E1485" t="str">
            <v>CHAS.US.L.A.10,5 C-E</v>
          </cell>
          <cell r="F1485" t="str">
            <v>km</v>
          </cell>
        </row>
        <row r="1486">
          <cell r="B1486" t="str">
            <v>15.1.236</v>
          </cell>
          <cell r="D1486" t="str">
            <v>72.16.02.01</v>
          </cell>
          <cell r="E1486" t="str">
            <v>CHAS.US.M.P.9M3 C-A</v>
          </cell>
          <cell r="F1486" t="str">
            <v>h</v>
          </cell>
        </row>
        <row r="1487">
          <cell r="B1487" t="str">
            <v>15.1.237</v>
          </cell>
          <cell r="D1487" t="str">
            <v>72.16.02.02</v>
          </cell>
          <cell r="E1487" t="str">
            <v>CHAS.US.M.P.9M3 C-B</v>
          </cell>
          <cell r="F1487" t="str">
            <v>h</v>
          </cell>
        </row>
        <row r="1488">
          <cell r="B1488" t="str">
            <v>15.1.238</v>
          </cell>
          <cell r="D1488" t="str">
            <v>72.16.02.03</v>
          </cell>
          <cell r="E1488" t="str">
            <v>CHAS.US.M.P.9M3 C-C</v>
          </cell>
          <cell r="F1488" t="str">
            <v>h</v>
          </cell>
        </row>
        <row r="1489">
          <cell r="B1489" t="str">
            <v>15.1.239</v>
          </cell>
          <cell r="D1489" t="str">
            <v>72.16.02.04</v>
          </cell>
          <cell r="E1489" t="str">
            <v>CHAS.US.M.P.9M3 C-D</v>
          </cell>
          <cell r="F1489" t="str">
            <v>h</v>
          </cell>
        </row>
        <row r="1490">
          <cell r="B1490" t="str">
            <v>15.1.240</v>
          </cell>
          <cell r="D1490" t="str">
            <v>72.17.01.01</v>
          </cell>
          <cell r="E1490" t="str">
            <v>CHAS.PANT.9M C-A</v>
          </cell>
          <cell r="F1490" t="str">
            <v>h</v>
          </cell>
        </row>
        <row r="1491">
          <cell r="B1491" t="str">
            <v>15.1.241</v>
          </cell>
          <cell r="D1491" t="str">
            <v>72.17.01.02</v>
          </cell>
          <cell r="E1491" t="str">
            <v>CHAS.PANT.9M C-B</v>
          </cell>
          <cell r="F1491" t="str">
            <v>h</v>
          </cell>
        </row>
        <row r="1492">
          <cell r="B1492" t="str">
            <v>15.1.242</v>
          </cell>
          <cell r="D1492" t="str">
            <v>72.17.01.03</v>
          </cell>
          <cell r="E1492" t="str">
            <v>CHAS.PANT.9M C-C</v>
          </cell>
          <cell r="F1492" t="str">
            <v>h</v>
          </cell>
        </row>
        <row r="1493">
          <cell r="B1493" t="str">
            <v>15.1.243</v>
          </cell>
          <cell r="D1493" t="str">
            <v>72.17.01.04</v>
          </cell>
          <cell r="E1493" t="str">
            <v>CHAS.PANT.9M C-D</v>
          </cell>
          <cell r="F1493" t="str">
            <v>h</v>
          </cell>
        </row>
        <row r="1494">
          <cell r="B1494" t="str">
            <v>15.1.244</v>
          </cell>
          <cell r="D1494" t="str">
            <v>72.18.01.01</v>
          </cell>
          <cell r="E1494" t="str">
            <v>CAV.M.CARR.30000 C-A</v>
          </cell>
          <cell r="F1494" t="str">
            <v>h</v>
          </cell>
        </row>
        <row r="1495">
          <cell r="B1495" t="str">
            <v>15.1.245</v>
          </cell>
          <cell r="D1495" t="str">
            <v>72.18.01.02</v>
          </cell>
          <cell r="E1495" t="str">
            <v>CAV.M.CARR.30000 C-B</v>
          </cell>
          <cell r="F1495" t="str">
            <v>h</v>
          </cell>
        </row>
        <row r="1496">
          <cell r="B1496" t="str">
            <v>15.1.246</v>
          </cell>
          <cell r="D1496" t="str">
            <v>72.18.01.03</v>
          </cell>
          <cell r="E1496" t="str">
            <v>CAV.M.CARR.30000 C-C</v>
          </cell>
          <cell r="F1496" t="str">
            <v>h</v>
          </cell>
        </row>
        <row r="1497">
          <cell r="B1497" t="str">
            <v>15.1.247</v>
          </cell>
          <cell r="D1497" t="str">
            <v>72.18.01.04</v>
          </cell>
          <cell r="E1497" t="str">
            <v>CAV.M.CARR.30000 C-D</v>
          </cell>
          <cell r="F1497" t="str">
            <v>h</v>
          </cell>
        </row>
        <row r="1498">
          <cell r="B1498" t="str">
            <v>15.1.248</v>
          </cell>
          <cell r="D1498" t="str">
            <v>72.18.01.05</v>
          </cell>
          <cell r="E1498" t="str">
            <v>CAV.M.CARR.30000 C-E</v>
          </cell>
          <cell r="F1498" t="str">
            <v>km</v>
          </cell>
        </row>
        <row r="1499">
          <cell r="B1499" t="str">
            <v>15.1.249</v>
          </cell>
          <cell r="D1499" t="str">
            <v>72.18.02.01</v>
          </cell>
          <cell r="E1499" t="str">
            <v>CAV.M.PRAN.30000 C-A</v>
          </cell>
          <cell r="F1499" t="str">
            <v>h</v>
          </cell>
        </row>
        <row r="1500">
          <cell r="B1500" t="str">
            <v>15.1.250</v>
          </cell>
          <cell r="D1500" t="str">
            <v>72.18.02.02</v>
          </cell>
          <cell r="E1500" t="str">
            <v>CAV.M.PRAN.30000 C-B</v>
          </cell>
          <cell r="F1500" t="str">
            <v>h</v>
          </cell>
        </row>
        <row r="1501">
          <cell r="B1501" t="str">
            <v>15.1.251</v>
          </cell>
          <cell r="D1501" t="str">
            <v>72.18.02.03</v>
          </cell>
          <cell r="E1501" t="str">
            <v>CAV.M.PRAN.30000 C-C</v>
          </cell>
          <cell r="F1501" t="str">
            <v>h</v>
          </cell>
        </row>
        <row r="1502">
          <cell r="B1502" t="str">
            <v>15.1.252</v>
          </cell>
          <cell r="D1502" t="str">
            <v>72.18.02.04</v>
          </cell>
          <cell r="E1502" t="str">
            <v>CAV.M.PRAN.30000 C-D</v>
          </cell>
          <cell r="F1502" t="str">
            <v>h</v>
          </cell>
        </row>
        <row r="1503">
          <cell r="B1503" t="str">
            <v>15.1.253</v>
          </cell>
          <cell r="D1503" t="str">
            <v>72.18.02.05</v>
          </cell>
          <cell r="E1503" t="str">
            <v>CAV.M.PRAN.30000 C-E</v>
          </cell>
          <cell r="F1503" t="str">
            <v>km</v>
          </cell>
        </row>
        <row r="1504">
          <cell r="B1504" t="str">
            <v>15.1.254</v>
          </cell>
          <cell r="D1504" t="str">
            <v>72.19.01.01</v>
          </cell>
          <cell r="E1504" t="str">
            <v>CAMPANULA C-A</v>
          </cell>
          <cell r="F1504" t="str">
            <v>h</v>
          </cell>
        </row>
        <row r="1505">
          <cell r="B1505" t="str">
            <v>15.1.255</v>
          </cell>
          <cell r="D1505" t="str">
            <v>72.19.01.02</v>
          </cell>
          <cell r="E1505" t="str">
            <v>CAMPANULA C-B</v>
          </cell>
          <cell r="F1505" t="str">
            <v>h</v>
          </cell>
        </row>
        <row r="1506">
          <cell r="B1506" t="str">
            <v>15.1.256</v>
          </cell>
          <cell r="D1506" t="str">
            <v>72.19.01.03</v>
          </cell>
          <cell r="E1506" t="str">
            <v>CAMPANULA C-C</v>
          </cell>
          <cell r="F1506" t="str">
            <v>h</v>
          </cell>
        </row>
        <row r="1507">
          <cell r="B1507" t="str">
            <v>15.1.257</v>
          </cell>
          <cell r="D1507" t="str">
            <v>72.19.01.04</v>
          </cell>
          <cell r="E1507" t="str">
            <v>CAMPANULA C-D</v>
          </cell>
          <cell r="F1507" t="str">
            <v>h</v>
          </cell>
        </row>
        <row r="1508">
          <cell r="B1508" t="str">
            <v>15.1.258</v>
          </cell>
          <cell r="D1508" t="str">
            <v>72.20.01.01</v>
          </cell>
          <cell r="E1508" t="str">
            <v xml:space="preserve">COMP.PERC.M.220 C-A </v>
          </cell>
          <cell r="F1508" t="str">
            <v>h</v>
          </cell>
        </row>
        <row r="1509">
          <cell r="B1509" t="str">
            <v>15.1.259</v>
          </cell>
          <cell r="D1509" t="str">
            <v>72.20.01.02</v>
          </cell>
          <cell r="E1509" t="str">
            <v>COMP.PERC.M.220 C-B</v>
          </cell>
          <cell r="F1509" t="str">
            <v>h</v>
          </cell>
        </row>
        <row r="1510">
          <cell r="B1510" t="str">
            <v>15.1.260</v>
          </cell>
          <cell r="D1510" t="str">
            <v>72.20.01.03</v>
          </cell>
          <cell r="E1510" t="str">
            <v>COMP.PERC.M.220 C-C</v>
          </cell>
          <cell r="F1510" t="str">
            <v>h</v>
          </cell>
        </row>
        <row r="1511">
          <cell r="B1511" t="str">
            <v>15.1.261</v>
          </cell>
          <cell r="D1511" t="str">
            <v>72.20.01.04</v>
          </cell>
          <cell r="E1511" t="str">
            <v>COMP.PERC.M.220 C-D</v>
          </cell>
          <cell r="F1511" t="str">
            <v>h</v>
          </cell>
        </row>
        <row r="1512">
          <cell r="B1512" t="str">
            <v>15.1.262</v>
          </cell>
          <cell r="D1512" t="str">
            <v>72.20.02.01</v>
          </cell>
          <cell r="E1512" t="str">
            <v>COMP.PL.M.1000 C-A</v>
          </cell>
          <cell r="F1512" t="str">
            <v>h</v>
          </cell>
        </row>
        <row r="1513">
          <cell r="B1513" t="str">
            <v>15.1.263</v>
          </cell>
          <cell r="D1513" t="str">
            <v>72.20.02.02</v>
          </cell>
          <cell r="E1513" t="str">
            <v>COMP.PL.M.1000 C-B</v>
          </cell>
          <cell r="F1513" t="str">
            <v>h</v>
          </cell>
        </row>
        <row r="1514">
          <cell r="B1514" t="str">
            <v>15.1.264</v>
          </cell>
          <cell r="D1514" t="str">
            <v>72.20.02.03</v>
          </cell>
          <cell r="E1514" t="str">
            <v>COMP.PL.M.1000 C-C</v>
          </cell>
          <cell r="F1514" t="str">
            <v>h</v>
          </cell>
        </row>
        <row r="1515">
          <cell r="B1515" t="str">
            <v>15.1.265</v>
          </cell>
          <cell r="D1515" t="str">
            <v>72.20.02.04</v>
          </cell>
          <cell r="E1515" t="str">
            <v>COMP.PL.M.1000 C-D</v>
          </cell>
          <cell r="F1515" t="str">
            <v>h</v>
          </cell>
        </row>
        <row r="1516">
          <cell r="B1516" t="str">
            <v>15.1.266</v>
          </cell>
          <cell r="D1516" t="str">
            <v>72.21.01.01</v>
          </cell>
          <cell r="E1516" t="str">
            <v>COMP. XA-90 MWD C-A</v>
          </cell>
          <cell r="F1516" t="str">
            <v>h</v>
          </cell>
        </row>
        <row r="1517">
          <cell r="B1517" t="str">
            <v>15.1.267</v>
          </cell>
          <cell r="D1517" t="str">
            <v>72.21.01.02</v>
          </cell>
          <cell r="E1517" t="str">
            <v>COMP. XA-90 MWD C-B</v>
          </cell>
          <cell r="F1517" t="str">
            <v>h</v>
          </cell>
        </row>
        <row r="1518">
          <cell r="B1518" t="str">
            <v>15.1.268</v>
          </cell>
          <cell r="D1518" t="str">
            <v>72.21.01.03</v>
          </cell>
          <cell r="E1518" t="str">
            <v>COMP. XA-90 MWD C-C</v>
          </cell>
          <cell r="F1518" t="str">
            <v>h</v>
          </cell>
        </row>
        <row r="1519">
          <cell r="B1519" t="str">
            <v>15.1.269</v>
          </cell>
          <cell r="D1519" t="str">
            <v>72.21.01.04</v>
          </cell>
          <cell r="E1519" t="str">
            <v>COMP. XA-90 MWD C-D</v>
          </cell>
          <cell r="F1519" t="str">
            <v>h</v>
          </cell>
        </row>
        <row r="1520">
          <cell r="B1520" t="str">
            <v>15.1.270</v>
          </cell>
          <cell r="D1520" t="str">
            <v>72.21.02.01</v>
          </cell>
          <cell r="E1520" t="str">
            <v>COMP. XA-125 MWD C-A</v>
          </cell>
          <cell r="F1520" t="str">
            <v>h</v>
          </cell>
        </row>
        <row r="1521">
          <cell r="B1521" t="str">
            <v>15.1.271</v>
          </cell>
          <cell r="D1521" t="str">
            <v>72.21.02.02</v>
          </cell>
          <cell r="E1521" t="str">
            <v>COMP. XA-125 MWD C-B</v>
          </cell>
          <cell r="F1521" t="str">
            <v>h</v>
          </cell>
        </row>
        <row r="1522">
          <cell r="B1522" t="str">
            <v>15.1.272</v>
          </cell>
          <cell r="D1522" t="str">
            <v>72.21.02.03</v>
          </cell>
          <cell r="E1522" t="str">
            <v>COMP. XA-125 MWD C-C</v>
          </cell>
          <cell r="F1522" t="str">
            <v>h</v>
          </cell>
        </row>
        <row r="1523">
          <cell r="B1523" t="str">
            <v>15.1.273</v>
          </cell>
          <cell r="D1523" t="str">
            <v>72.21.02.04</v>
          </cell>
          <cell r="E1523" t="str">
            <v>COMP. XA-125 MWD C-D</v>
          </cell>
          <cell r="F1523" t="str">
            <v>h</v>
          </cell>
        </row>
        <row r="1524">
          <cell r="B1524" t="str">
            <v>15.1.274</v>
          </cell>
          <cell r="D1524" t="str">
            <v>72.21.03.01</v>
          </cell>
          <cell r="E1524" t="str">
            <v>COMP. XA-175 MWD C-A</v>
          </cell>
          <cell r="F1524" t="str">
            <v>h</v>
          </cell>
        </row>
        <row r="1525">
          <cell r="B1525" t="str">
            <v>15.1.275</v>
          </cell>
          <cell r="D1525" t="str">
            <v>72.21.03.02</v>
          </cell>
          <cell r="E1525" t="str">
            <v>COMP. XA-175 MWD C-B</v>
          </cell>
          <cell r="F1525" t="str">
            <v>h</v>
          </cell>
        </row>
        <row r="1526">
          <cell r="B1526" t="str">
            <v>15.1.276</v>
          </cell>
          <cell r="D1526" t="str">
            <v>72.21.03.03</v>
          </cell>
          <cell r="E1526" t="str">
            <v>COMP. XA-175 MWD C-C</v>
          </cell>
          <cell r="F1526" t="str">
            <v>h</v>
          </cell>
        </row>
        <row r="1527">
          <cell r="B1527" t="str">
            <v>15.1.277</v>
          </cell>
          <cell r="D1527" t="str">
            <v>72.21.03.04</v>
          </cell>
          <cell r="E1527" t="str">
            <v>COMP. XA-175 MWD C-D</v>
          </cell>
          <cell r="F1527" t="str">
            <v>h</v>
          </cell>
        </row>
        <row r="1528">
          <cell r="B1528" t="str">
            <v>15.1.278</v>
          </cell>
          <cell r="D1528" t="str">
            <v>72.21.04.01</v>
          </cell>
          <cell r="E1528" t="str">
            <v>COMP. XA-360 MWD C-A</v>
          </cell>
          <cell r="F1528" t="str">
            <v>h</v>
          </cell>
        </row>
        <row r="1529">
          <cell r="B1529" t="str">
            <v>15.1.279</v>
          </cell>
          <cell r="D1529" t="str">
            <v>72.21.04.02</v>
          </cell>
          <cell r="E1529" t="str">
            <v>COMP. XA-360 MWD C-B</v>
          </cell>
          <cell r="F1529" t="str">
            <v>h</v>
          </cell>
        </row>
        <row r="1530">
          <cell r="B1530" t="str">
            <v>15.1.280</v>
          </cell>
          <cell r="D1530" t="str">
            <v>72.21.04.03</v>
          </cell>
          <cell r="E1530" t="str">
            <v>COMP. XA-360 MWD C-C</v>
          </cell>
          <cell r="F1530" t="str">
            <v>h</v>
          </cell>
        </row>
        <row r="1531">
          <cell r="B1531" t="str">
            <v>15.1.281</v>
          </cell>
          <cell r="D1531" t="str">
            <v>72.21.04.04</v>
          </cell>
          <cell r="E1531" t="str">
            <v>COMP. XA-360 MWD C-D</v>
          </cell>
          <cell r="F1531" t="str">
            <v>h</v>
          </cell>
        </row>
        <row r="1532">
          <cell r="B1532" t="str">
            <v>15.1.282</v>
          </cell>
          <cell r="D1532" t="str">
            <v>72.22.03.01</v>
          </cell>
          <cell r="E1532" t="str">
            <v>DEM.FAIXA Q. 500L C-A</v>
          </cell>
          <cell r="F1532" t="str">
            <v>h</v>
          </cell>
        </row>
        <row r="1533">
          <cell r="B1533" t="str">
            <v>15.1.283</v>
          </cell>
          <cell r="D1533" t="str">
            <v>72.22.03.02</v>
          </cell>
          <cell r="E1533" t="str">
            <v>DEM.FAIXA Q. 500L C-B</v>
          </cell>
          <cell r="F1533" t="str">
            <v>h</v>
          </cell>
        </row>
        <row r="1534">
          <cell r="B1534" t="str">
            <v>15.1.284</v>
          </cell>
          <cell r="D1534" t="str">
            <v>72.22.03.03</v>
          </cell>
          <cell r="E1534" t="str">
            <v>DEM.FAIXA Q. 500L C-C</v>
          </cell>
          <cell r="F1534" t="str">
            <v>h</v>
          </cell>
        </row>
        <row r="1535">
          <cell r="B1535" t="str">
            <v>15.1.285</v>
          </cell>
          <cell r="D1535" t="str">
            <v>72.22.03.04</v>
          </cell>
          <cell r="E1535" t="str">
            <v>DEM.FAIXA Q. 500L C-D</v>
          </cell>
          <cell r="F1535" t="str">
            <v>h</v>
          </cell>
        </row>
        <row r="1536">
          <cell r="B1536" t="str">
            <v>15.1.286</v>
          </cell>
          <cell r="D1536" t="str">
            <v>72.23.01.01</v>
          </cell>
          <cell r="E1536" t="str">
            <v>DIST.A.S/E 1000 C-A</v>
          </cell>
          <cell r="F1536" t="str">
            <v>h</v>
          </cell>
        </row>
        <row r="1537">
          <cell r="B1537" t="str">
            <v>15.1.287</v>
          </cell>
          <cell r="D1537" t="str">
            <v>72.23.01.02</v>
          </cell>
          <cell r="E1537" t="str">
            <v>DIST.A.S/E 1000 C-B</v>
          </cell>
          <cell r="F1537" t="str">
            <v>h</v>
          </cell>
        </row>
        <row r="1538">
          <cell r="B1538" t="str">
            <v>15.1.288</v>
          </cell>
          <cell r="D1538" t="str">
            <v>72.23.01.03</v>
          </cell>
          <cell r="E1538" t="str">
            <v>DIST.A.S/E 1000 C-C</v>
          </cell>
          <cell r="F1538" t="str">
            <v>h</v>
          </cell>
        </row>
        <row r="1539">
          <cell r="B1539" t="str">
            <v>15.1.289</v>
          </cell>
          <cell r="D1539" t="str">
            <v>72.23.01.04</v>
          </cell>
          <cell r="E1539" t="str">
            <v>DIST.A.S/E 1000 C-D</v>
          </cell>
          <cell r="F1539" t="str">
            <v>h</v>
          </cell>
        </row>
        <row r="1540">
          <cell r="B1540" t="str">
            <v>15.1.290</v>
          </cell>
          <cell r="D1540" t="str">
            <v>72.23.02.01</v>
          </cell>
          <cell r="E1540" t="str">
            <v>DIST.AGR.600T/H C-A</v>
          </cell>
          <cell r="F1540" t="str">
            <v>h</v>
          </cell>
        </row>
        <row r="1541">
          <cell r="B1541" t="str">
            <v>15.1.291</v>
          </cell>
          <cell r="D1541" t="str">
            <v>72.23.02.02</v>
          </cell>
          <cell r="E1541" t="str">
            <v>DIST.AGR.600T/H C-B</v>
          </cell>
          <cell r="F1541" t="str">
            <v>h</v>
          </cell>
        </row>
        <row r="1542">
          <cell r="B1542" t="str">
            <v>15.1.292</v>
          </cell>
          <cell r="D1542" t="str">
            <v>72.23.02.03</v>
          </cell>
          <cell r="E1542" t="str">
            <v>DIST.AGR.600T/H C-C</v>
          </cell>
          <cell r="F1542" t="str">
            <v>h</v>
          </cell>
        </row>
        <row r="1543">
          <cell r="B1543" t="str">
            <v>15.1.293</v>
          </cell>
          <cell r="D1543" t="str">
            <v>72.23.02.04</v>
          </cell>
          <cell r="E1543" t="str">
            <v>DIST.AGR.600T/H C-D</v>
          </cell>
          <cell r="F1543" t="str">
            <v>h</v>
          </cell>
        </row>
        <row r="1544">
          <cell r="B1544" t="str">
            <v>15.1.294</v>
          </cell>
          <cell r="D1544" t="str">
            <v>72.23.03.01</v>
          </cell>
          <cell r="E1544" t="str">
            <v>DISTR.ASF.R.2400 C-A</v>
          </cell>
          <cell r="F1544" t="str">
            <v>h</v>
          </cell>
        </row>
        <row r="1545">
          <cell r="B1545" t="str">
            <v>15.1.295</v>
          </cell>
          <cell r="D1545" t="str">
            <v>72.23.03.02</v>
          </cell>
          <cell r="E1545" t="str">
            <v>DISTR.ASF.R.2400 C-B</v>
          </cell>
          <cell r="F1545" t="str">
            <v>h</v>
          </cell>
        </row>
        <row r="1546">
          <cell r="B1546" t="str">
            <v>15.1.296</v>
          </cell>
          <cell r="D1546" t="str">
            <v>72.23.03.03</v>
          </cell>
          <cell r="E1546" t="str">
            <v>DISTR.ASF.R.2400 C-C</v>
          </cell>
          <cell r="F1546" t="str">
            <v>h</v>
          </cell>
        </row>
        <row r="1547">
          <cell r="B1547" t="str">
            <v>15.1.297</v>
          </cell>
          <cell r="D1547" t="str">
            <v>72.23.03.04</v>
          </cell>
          <cell r="E1547" t="str">
            <v>DISTR.ASF.R.2400 C-D</v>
          </cell>
          <cell r="F1547" t="str">
            <v>h</v>
          </cell>
        </row>
        <row r="1548">
          <cell r="B1548" t="str">
            <v>15.1.298</v>
          </cell>
          <cell r="D1548" t="str">
            <v>72.24.01.01</v>
          </cell>
          <cell r="E1548" t="str">
            <v>DIST.AD. SEM.700L C-A</v>
          </cell>
          <cell r="F1548" t="str">
            <v>h</v>
          </cell>
        </row>
        <row r="1549">
          <cell r="B1549" t="str">
            <v>15.1.299</v>
          </cell>
          <cell r="D1549" t="str">
            <v>72.24.01.02</v>
          </cell>
          <cell r="E1549" t="str">
            <v>DIST.AD. SEM.700L C-B</v>
          </cell>
          <cell r="F1549" t="str">
            <v>h</v>
          </cell>
        </row>
        <row r="1550">
          <cell r="B1550" t="str">
            <v>15.1.300</v>
          </cell>
          <cell r="D1550" t="str">
            <v>72.24.01.03</v>
          </cell>
          <cell r="E1550" t="str">
            <v>DIST.AD. SEM.700L C-C</v>
          </cell>
          <cell r="F1550" t="str">
            <v>h</v>
          </cell>
        </row>
        <row r="1551">
          <cell r="B1551" t="str">
            <v>15.1.301</v>
          </cell>
          <cell r="D1551" t="str">
            <v>72.24.01.04</v>
          </cell>
          <cell r="E1551" t="str">
            <v>DIST.AD. SEM.700L C-D</v>
          </cell>
          <cell r="F1551" t="str">
            <v>h</v>
          </cell>
        </row>
        <row r="1552">
          <cell r="B1552" t="str">
            <v>15.1.302</v>
          </cell>
          <cell r="D1552" t="str">
            <v>72.25.01.01</v>
          </cell>
          <cell r="E1552" t="str">
            <v>DRAGA C/EMB.A.400 C-A</v>
          </cell>
          <cell r="F1552" t="str">
            <v>h</v>
          </cell>
        </row>
        <row r="1553">
          <cell r="B1553" t="str">
            <v>15.1.303</v>
          </cell>
          <cell r="D1553" t="str">
            <v>72.25.01.02</v>
          </cell>
          <cell r="E1553" t="str">
            <v>DRAGA C/EMB.A.400 C-B</v>
          </cell>
          <cell r="F1553" t="str">
            <v>h</v>
          </cell>
        </row>
        <row r="1554">
          <cell r="B1554" t="str">
            <v>15.1.304</v>
          </cell>
          <cell r="D1554" t="str">
            <v>72.25.01.03</v>
          </cell>
          <cell r="E1554" t="str">
            <v>DRAGA C/EMB.A.400 C-C h</v>
          </cell>
          <cell r="F1554" t="str">
            <v>h</v>
          </cell>
        </row>
        <row r="1555">
          <cell r="B1555" t="str">
            <v>15.1.305</v>
          </cell>
          <cell r="D1555" t="str">
            <v>72.25.01.04</v>
          </cell>
          <cell r="E1555" t="str">
            <v>DRAGA C/EMB.A.400 C-D</v>
          </cell>
          <cell r="F1555" t="str">
            <v>h</v>
          </cell>
        </row>
        <row r="1556">
          <cell r="B1556" t="str">
            <v>15.1.306</v>
          </cell>
          <cell r="D1556" t="str">
            <v>72.26.01.01</v>
          </cell>
          <cell r="E1556" t="str">
            <v>EQUIP.VIS.OAE 25M C-A</v>
          </cell>
          <cell r="F1556" t="str">
            <v>h</v>
          </cell>
        </row>
        <row r="1557">
          <cell r="B1557" t="str">
            <v>15.1.307</v>
          </cell>
          <cell r="D1557" t="str">
            <v>72.26.01.02</v>
          </cell>
          <cell r="E1557" t="str">
            <v>EQUIP.VIS.OAE 25M C-B</v>
          </cell>
          <cell r="F1557" t="str">
            <v>h</v>
          </cell>
        </row>
        <row r="1558">
          <cell r="B1558" t="str">
            <v>15.1.308</v>
          </cell>
          <cell r="D1558" t="str">
            <v>72.26.01.03</v>
          </cell>
          <cell r="E1558" t="str">
            <v>EQUIP.VIS.OAE 25M C-C</v>
          </cell>
          <cell r="F1558" t="str">
            <v>h</v>
          </cell>
        </row>
        <row r="1559">
          <cell r="B1559" t="str">
            <v>15.1.309</v>
          </cell>
          <cell r="D1559" t="str">
            <v>72.26.01.04</v>
          </cell>
          <cell r="E1559" t="str">
            <v>EQUIP.VIS.OAE 25M C-D</v>
          </cell>
          <cell r="F1559" t="str">
            <v>h</v>
          </cell>
        </row>
        <row r="1560">
          <cell r="B1560" t="str">
            <v>15.1.310</v>
          </cell>
          <cell r="D1560" t="str">
            <v>72.26.02.01</v>
          </cell>
          <cell r="E1560" t="str">
            <v>EQ.VIS.OAE 12,14M C-A</v>
          </cell>
          <cell r="F1560" t="str">
            <v>h</v>
          </cell>
        </row>
        <row r="1561">
          <cell r="B1561" t="str">
            <v>15.1.311</v>
          </cell>
          <cell r="D1561" t="str">
            <v>72.26.02.02</v>
          </cell>
          <cell r="E1561" t="str">
            <v>EQ.VIS.OAE 12,14M C-B</v>
          </cell>
          <cell r="F1561" t="str">
            <v>h</v>
          </cell>
        </row>
        <row r="1562">
          <cell r="B1562" t="str">
            <v>15.1.312</v>
          </cell>
          <cell r="D1562" t="str">
            <v>72.26.02.03</v>
          </cell>
          <cell r="E1562" t="str">
            <v>EQ.VIS.OAE 12,14M C-C</v>
          </cell>
          <cell r="F1562" t="str">
            <v>h</v>
          </cell>
        </row>
        <row r="1563">
          <cell r="B1563" t="str">
            <v>15.1.313</v>
          </cell>
          <cell r="D1563" t="str">
            <v>72.26.02.04</v>
          </cell>
          <cell r="E1563" t="str">
            <v xml:space="preserve">EQ.VIS.OAE 12,14M C-D </v>
          </cell>
          <cell r="F1563" t="str">
            <v>h</v>
          </cell>
        </row>
        <row r="1564">
          <cell r="B1564" t="str">
            <v>15.1.314</v>
          </cell>
          <cell r="D1564" t="str">
            <v>72.26.03.01</v>
          </cell>
          <cell r="E1564" t="str">
            <v>EQ.VIS.OAE 7,62M C-A</v>
          </cell>
          <cell r="F1564" t="str">
            <v>h</v>
          </cell>
        </row>
        <row r="1565">
          <cell r="B1565" t="str">
            <v>15.1.315</v>
          </cell>
          <cell r="D1565" t="str">
            <v>72.26.03.02</v>
          </cell>
          <cell r="E1565" t="str">
            <v>EQ.VIS.OAE 7,62M C-B</v>
          </cell>
          <cell r="F1565" t="str">
            <v>h</v>
          </cell>
        </row>
        <row r="1566">
          <cell r="B1566" t="str">
            <v>15.1.316</v>
          </cell>
          <cell r="D1566" t="str">
            <v>72.26.03.03</v>
          </cell>
          <cell r="E1566" t="str">
            <v>EQ.VIS.OAE 7,62M C-C</v>
          </cell>
          <cell r="F1566" t="str">
            <v>h</v>
          </cell>
        </row>
        <row r="1567">
          <cell r="B1567" t="str">
            <v>15.1.317</v>
          </cell>
          <cell r="D1567" t="str">
            <v>72.26.03.04</v>
          </cell>
          <cell r="E1567" t="str">
            <v>EQ.VIS.OAE 7,62M C-D</v>
          </cell>
          <cell r="F1567" t="str">
            <v>h</v>
          </cell>
        </row>
        <row r="1568">
          <cell r="B1568" t="str">
            <v>15.1.318</v>
          </cell>
          <cell r="D1568" t="str">
            <v xml:space="preserve">72.26.04.06 </v>
          </cell>
          <cell r="E1568" t="str">
            <v>E. LAB. CAMPO/SEDE C-F</v>
          </cell>
          <cell r="F1568" t="str">
            <v>equip. mensal</v>
          </cell>
        </row>
        <row r="1569">
          <cell r="B1569" t="str">
            <v>15.1.319</v>
          </cell>
          <cell r="D1569" t="str">
            <v>72.27.01.01</v>
          </cell>
          <cell r="E1569" t="str">
            <v>ESC.H.S/ES.0,7M3 C-A</v>
          </cell>
          <cell r="F1569" t="str">
            <v>h</v>
          </cell>
        </row>
        <row r="1570">
          <cell r="B1570" t="str">
            <v>15.1.320</v>
          </cell>
          <cell r="D1570" t="str">
            <v>72.27.01.02</v>
          </cell>
          <cell r="E1570" t="str">
            <v>ESC.H.S/ES.0,7M3 C-B</v>
          </cell>
          <cell r="F1570" t="str">
            <v>h</v>
          </cell>
        </row>
        <row r="1571">
          <cell r="B1571" t="str">
            <v>15.1.321</v>
          </cell>
          <cell r="D1571" t="str">
            <v>72.27.01.03</v>
          </cell>
          <cell r="E1571" t="str">
            <v>ESC.H.S/ES.0,7M3 C-C</v>
          </cell>
          <cell r="F1571" t="str">
            <v>h</v>
          </cell>
        </row>
        <row r="1572">
          <cell r="B1572" t="str">
            <v>15.1.322</v>
          </cell>
          <cell r="D1572" t="str">
            <v>72.27.01.04</v>
          </cell>
          <cell r="E1572" t="str">
            <v>ESC.H.S/ES.0,7M3 C-D</v>
          </cell>
          <cell r="F1572" t="str">
            <v>h</v>
          </cell>
        </row>
        <row r="1573">
          <cell r="B1573" t="str">
            <v>15.1.323</v>
          </cell>
          <cell r="D1573" t="str">
            <v>72.27.02.01</v>
          </cell>
          <cell r="E1573" t="str">
            <v>ESC.H.S/ES.0,6M3 C-A</v>
          </cell>
          <cell r="F1573" t="str">
            <v>h</v>
          </cell>
        </row>
        <row r="1574">
          <cell r="B1574" t="str">
            <v>15.1.324</v>
          </cell>
          <cell r="D1574" t="str">
            <v>72.27.02.02</v>
          </cell>
          <cell r="E1574" t="str">
            <v xml:space="preserve">ESC.H.S/ES.0,6M3 C-B </v>
          </cell>
          <cell r="F1574" t="str">
            <v>h</v>
          </cell>
        </row>
        <row r="1575">
          <cell r="B1575" t="str">
            <v>15.1.325</v>
          </cell>
          <cell r="D1575" t="str">
            <v>72.27.02.03</v>
          </cell>
          <cell r="E1575" t="str">
            <v>ESC.H.S/ES.0,6M3 C-C</v>
          </cell>
          <cell r="F1575" t="str">
            <v>h</v>
          </cell>
        </row>
        <row r="1576">
          <cell r="B1576" t="str">
            <v>15.1.326</v>
          </cell>
          <cell r="D1576" t="str">
            <v>72.27.02.04</v>
          </cell>
          <cell r="E1576" t="str">
            <v>ESC.H.S/ES.0,6M3 C-D</v>
          </cell>
          <cell r="F1576" t="str">
            <v>h</v>
          </cell>
        </row>
        <row r="1577">
          <cell r="B1577" t="str">
            <v>15.1.327</v>
          </cell>
          <cell r="D1577" t="str">
            <v>72.27.03.01</v>
          </cell>
          <cell r="E1577" t="str">
            <v xml:space="preserve">ESC.H.S/ES.0,62M3 C-A </v>
          </cell>
          <cell r="F1577" t="str">
            <v>h</v>
          </cell>
        </row>
        <row r="1578">
          <cell r="B1578" t="str">
            <v>15.1.328</v>
          </cell>
          <cell r="D1578" t="str">
            <v>72.27.03.02</v>
          </cell>
          <cell r="E1578" t="str">
            <v>ESC.H.S/ES.0,62M3 C-B</v>
          </cell>
          <cell r="F1578" t="str">
            <v>h</v>
          </cell>
        </row>
        <row r="1579">
          <cell r="B1579" t="str">
            <v>15.1.329</v>
          </cell>
          <cell r="D1579" t="str">
            <v>72.27.03.03</v>
          </cell>
          <cell r="E1579" t="str">
            <v>ESC.H.S/ES.0,62M3 C-C</v>
          </cell>
          <cell r="F1579" t="str">
            <v>h</v>
          </cell>
        </row>
        <row r="1580">
          <cell r="B1580" t="str">
            <v>15.1.330</v>
          </cell>
          <cell r="D1580" t="str">
            <v>72.27.03.04</v>
          </cell>
          <cell r="E1580" t="str">
            <v>ESC.H.S/ES.0,62M3 C-D</v>
          </cell>
          <cell r="F1580" t="str">
            <v>h</v>
          </cell>
        </row>
        <row r="1581">
          <cell r="B1581" t="str">
            <v>15.1.331</v>
          </cell>
          <cell r="D1581" t="str">
            <v>72.27.04.01</v>
          </cell>
          <cell r="E1581" t="str">
            <v>ESC.H.S/ES.2,2M3 C-A</v>
          </cell>
          <cell r="F1581" t="str">
            <v>h</v>
          </cell>
        </row>
        <row r="1582">
          <cell r="B1582" t="str">
            <v>15.1.332</v>
          </cell>
          <cell r="D1582" t="str">
            <v>72.27.04.02</v>
          </cell>
          <cell r="E1582" t="str">
            <v>ESC.H.S/ES.2,2M3 C-B</v>
          </cell>
          <cell r="F1582" t="str">
            <v>h</v>
          </cell>
        </row>
        <row r="1583">
          <cell r="B1583" t="str">
            <v>15.1.333</v>
          </cell>
          <cell r="D1583" t="str">
            <v>72.27.04.03</v>
          </cell>
          <cell r="E1583" t="str">
            <v>ESC.H.S/ES.2,2M3 C-C</v>
          </cell>
          <cell r="F1583" t="str">
            <v>h</v>
          </cell>
        </row>
        <row r="1584">
          <cell r="B1584" t="str">
            <v>15.1.334</v>
          </cell>
          <cell r="D1584" t="str">
            <v>72.27.04.04</v>
          </cell>
          <cell r="E1584" t="str">
            <v>ESC.H.S/ES.2,2M3 C-D</v>
          </cell>
          <cell r="F1584" t="str">
            <v>h</v>
          </cell>
        </row>
        <row r="1585">
          <cell r="B1585" t="str">
            <v>15.1.335</v>
          </cell>
          <cell r="D1585" t="str">
            <v>72.27.05.01</v>
          </cell>
          <cell r="E1585" t="str">
            <v>ESC.H.S/PN0,25M3 C-A</v>
          </cell>
          <cell r="F1585" t="str">
            <v>h</v>
          </cell>
        </row>
        <row r="1586">
          <cell r="B1586" t="str">
            <v>15.1.336</v>
          </cell>
          <cell r="D1586" t="str">
            <v>72.27.05.02</v>
          </cell>
          <cell r="E1586" t="str">
            <v>ESC.H.S/PN0,25M3 C-B</v>
          </cell>
          <cell r="F1586" t="str">
            <v>h</v>
          </cell>
        </row>
        <row r="1587">
          <cell r="B1587" t="str">
            <v>15.1.337</v>
          </cell>
          <cell r="D1587" t="str">
            <v>72.27.05.03</v>
          </cell>
          <cell r="E1587" t="str">
            <v>ESC.H.S/PN0,25M3 C-C</v>
          </cell>
          <cell r="F1587" t="str">
            <v>h</v>
          </cell>
        </row>
        <row r="1588">
          <cell r="B1588" t="str">
            <v>15.1.338</v>
          </cell>
          <cell r="D1588" t="str">
            <v>72.27.05.04</v>
          </cell>
          <cell r="E1588" t="str">
            <v>ESC.H.S/PN0,25M3 C-D</v>
          </cell>
          <cell r="F1588" t="str">
            <v>h</v>
          </cell>
        </row>
        <row r="1589">
          <cell r="B1589" t="str">
            <v>15.1.339</v>
          </cell>
          <cell r="D1589" t="str">
            <v>72.28.01.01</v>
          </cell>
          <cell r="E1589" t="str">
            <v>EMPILHAD.2500KG C-A</v>
          </cell>
          <cell r="F1589" t="str">
            <v>h</v>
          </cell>
        </row>
        <row r="1590">
          <cell r="B1590" t="str">
            <v>15.1.340</v>
          </cell>
          <cell r="D1590" t="str">
            <v>72.28.01.02</v>
          </cell>
          <cell r="E1590" t="str">
            <v>EMPILHAD.2500KG C-B</v>
          </cell>
          <cell r="F1590" t="str">
            <v>h</v>
          </cell>
        </row>
        <row r="1591">
          <cell r="B1591" t="str">
            <v>15.1.341</v>
          </cell>
          <cell r="D1591" t="str">
            <v>72.28.01.03</v>
          </cell>
          <cell r="E1591" t="str">
            <v xml:space="preserve">EMPILHAD.2500KG C-C </v>
          </cell>
          <cell r="F1591" t="str">
            <v>h</v>
          </cell>
        </row>
        <row r="1592">
          <cell r="B1592" t="str">
            <v>15.1.342</v>
          </cell>
          <cell r="D1592" t="str">
            <v>72.28.01.04</v>
          </cell>
          <cell r="E1592" t="str">
            <v>EMPILHAD.2500KG C-D</v>
          </cell>
          <cell r="F1592" t="str">
            <v>h</v>
          </cell>
        </row>
        <row r="1593">
          <cell r="B1593" t="str">
            <v>15.1.343</v>
          </cell>
          <cell r="D1593" t="str">
            <v>72.28.02.01</v>
          </cell>
          <cell r="E1593" t="str">
            <v>EMPILHAD.5000KG C-A</v>
          </cell>
          <cell r="F1593" t="str">
            <v>h</v>
          </cell>
        </row>
        <row r="1594">
          <cell r="B1594" t="str">
            <v>15.1.344</v>
          </cell>
          <cell r="D1594" t="str">
            <v>72.28.02.02</v>
          </cell>
          <cell r="E1594" t="str">
            <v>EMPILHAD.5000KG C-B</v>
          </cell>
          <cell r="F1594" t="str">
            <v>h</v>
          </cell>
        </row>
        <row r="1595">
          <cell r="B1595" t="str">
            <v>15.1.345</v>
          </cell>
          <cell r="D1595" t="str">
            <v>72.28.02.03</v>
          </cell>
          <cell r="E1595" t="str">
            <v>EMPILHAD.5000KG C-C</v>
          </cell>
          <cell r="F1595" t="str">
            <v>h</v>
          </cell>
        </row>
        <row r="1596">
          <cell r="B1596" t="str">
            <v>15.1.346</v>
          </cell>
          <cell r="D1596" t="str">
            <v>72.28.02.04</v>
          </cell>
          <cell r="E1596" t="str">
            <v>EMPILHAD.5000KG C-D</v>
          </cell>
          <cell r="F1596" t="str">
            <v>h</v>
          </cell>
        </row>
        <row r="1597">
          <cell r="B1597" t="str">
            <v>15.1.347</v>
          </cell>
          <cell r="D1597" t="str">
            <v>72.29.01.01</v>
          </cell>
          <cell r="E1597" t="str">
            <v>FRES.F.S/PN 150 C-A</v>
          </cell>
          <cell r="F1597" t="str">
            <v>h</v>
          </cell>
        </row>
        <row r="1598">
          <cell r="B1598" t="str">
            <v>15.1.348</v>
          </cell>
          <cell r="D1598" t="str">
            <v>72.29.01.02</v>
          </cell>
          <cell r="E1598" t="str">
            <v>FRES.F.S/PN 150 C-B</v>
          </cell>
          <cell r="F1598" t="str">
            <v>h</v>
          </cell>
        </row>
        <row r="1599">
          <cell r="B1599" t="str">
            <v>15.1.349</v>
          </cell>
          <cell r="D1599" t="str">
            <v>72.29.01.03</v>
          </cell>
          <cell r="E1599" t="str">
            <v xml:space="preserve">FRES.F.S/PN 150 C-C </v>
          </cell>
          <cell r="F1599" t="str">
            <v>h</v>
          </cell>
        </row>
        <row r="1600">
          <cell r="B1600" t="str">
            <v>15.1.350</v>
          </cell>
          <cell r="D1600" t="str">
            <v>72.29.01.04</v>
          </cell>
          <cell r="E1600" t="str">
            <v>FRES.F.S/PN 150 C-D</v>
          </cell>
          <cell r="F1600" t="str">
            <v>h</v>
          </cell>
        </row>
        <row r="1601">
          <cell r="B1601" t="str">
            <v>15.1.351</v>
          </cell>
          <cell r="D1601" t="str">
            <v>72.29.02.01</v>
          </cell>
          <cell r="E1601" t="str">
            <v>FRES.F.S/EST.403 C-A</v>
          </cell>
          <cell r="F1601" t="str">
            <v>h</v>
          </cell>
        </row>
        <row r="1602">
          <cell r="B1602" t="str">
            <v>15.1.352</v>
          </cell>
          <cell r="D1602" t="str">
            <v>72.29.02.02</v>
          </cell>
          <cell r="E1602" t="str">
            <v>FRES.F.S/EST.403 C-B</v>
          </cell>
          <cell r="F1602" t="str">
            <v>h</v>
          </cell>
        </row>
        <row r="1603">
          <cell r="B1603" t="str">
            <v>15.1.353</v>
          </cell>
          <cell r="D1603" t="str">
            <v>72.29.02.03</v>
          </cell>
          <cell r="E1603" t="str">
            <v>FRES.F.S/EST.403 C-C</v>
          </cell>
          <cell r="F1603" t="str">
            <v>h</v>
          </cell>
        </row>
        <row r="1604">
          <cell r="B1604" t="str">
            <v>15.1.354</v>
          </cell>
          <cell r="D1604" t="str">
            <v>72.29.02.04</v>
          </cell>
          <cell r="E1604" t="str">
            <v>FRES.F.S/EST.403 C-D</v>
          </cell>
          <cell r="F1604" t="str">
            <v>h</v>
          </cell>
        </row>
        <row r="1605">
          <cell r="B1605" t="str">
            <v>15.1.355</v>
          </cell>
          <cell r="D1605" t="str">
            <v>72.31.01.01</v>
          </cell>
          <cell r="E1605" t="str">
            <v>GRUP.GERAD.40KVA C-A</v>
          </cell>
          <cell r="F1605" t="str">
            <v>h</v>
          </cell>
        </row>
        <row r="1606">
          <cell r="B1606" t="str">
            <v>15.1.356</v>
          </cell>
          <cell r="D1606" t="str">
            <v>72.31.01.02</v>
          </cell>
          <cell r="E1606" t="str">
            <v>GRUP.GERAD.40KVA C-B</v>
          </cell>
          <cell r="F1606" t="str">
            <v>h</v>
          </cell>
        </row>
        <row r="1607">
          <cell r="B1607" t="str">
            <v>15.1.357</v>
          </cell>
          <cell r="D1607" t="str">
            <v>72.31.01.03</v>
          </cell>
          <cell r="E1607" t="str">
            <v>GRUP.GERAD.40KVA C-C</v>
          </cell>
          <cell r="F1607" t="str">
            <v>h</v>
          </cell>
        </row>
        <row r="1608">
          <cell r="B1608" t="str">
            <v>15.1.358</v>
          </cell>
          <cell r="D1608" t="str">
            <v>72.31.01.04</v>
          </cell>
          <cell r="E1608" t="str">
            <v>GRUP.GERAD.40 KVA C-D</v>
          </cell>
          <cell r="F1608" t="str">
            <v>h</v>
          </cell>
        </row>
        <row r="1609">
          <cell r="B1609" t="str">
            <v>15.1.359</v>
          </cell>
          <cell r="D1609" t="str">
            <v>72.31.02.01</v>
          </cell>
          <cell r="E1609" t="str">
            <v>GRUP.GERAD.55 KVA C-A</v>
          </cell>
          <cell r="F1609" t="str">
            <v>h</v>
          </cell>
        </row>
        <row r="1610">
          <cell r="B1610" t="str">
            <v>15.1.360</v>
          </cell>
          <cell r="D1610" t="str">
            <v>72.31.02.02</v>
          </cell>
          <cell r="E1610" t="str">
            <v>GRUP.GERAD.55 KVA C-B</v>
          </cell>
          <cell r="F1610" t="str">
            <v>h</v>
          </cell>
        </row>
        <row r="1611">
          <cell r="B1611" t="str">
            <v>15.1.361</v>
          </cell>
          <cell r="D1611" t="str">
            <v>72.31.02.03</v>
          </cell>
          <cell r="E1611" t="str">
            <v>GRUP.GERAD.55 KVA C-C</v>
          </cell>
          <cell r="F1611" t="str">
            <v>h</v>
          </cell>
        </row>
        <row r="1612">
          <cell r="B1612" t="str">
            <v>15.1.362</v>
          </cell>
          <cell r="D1612" t="str">
            <v>72.31.02.04</v>
          </cell>
          <cell r="E1612" t="str">
            <v>GRUP.GERAD.55 KVA C-D</v>
          </cell>
          <cell r="F1612" t="str">
            <v>h</v>
          </cell>
        </row>
        <row r="1613">
          <cell r="B1613" t="str">
            <v>15.1.363</v>
          </cell>
          <cell r="D1613" t="str">
            <v>72.31.03.01</v>
          </cell>
          <cell r="E1613" t="str">
            <v>GRUP.GERAD.83 KVA C-A</v>
          </cell>
          <cell r="F1613" t="str">
            <v>h</v>
          </cell>
        </row>
        <row r="1614">
          <cell r="B1614" t="str">
            <v>15.1.364</v>
          </cell>
          <cell r="D1614" t="str">
            <v>72.31.03.02</v>
          </cell>
          <cell r="E1614" t="str">
            <v>GRUP.GERAD.83 KVA C-B</v>
          </cell>
          <cell r="F1614" t="str">
            <v>h</v>
          </cell>
        </row>
        <row r="1615">
          <cell r="B1615" t="str">
            <v>15.1.365</v>
          </cell>
          <cell r="D1615" t="str">
            <v>72.31.03.03</v>
          </cell>
          <cell r="E1615" t="str">
            <v>GRUP.GERAD.83 KVA C-C</v>
          </cell>
          <cell r="F1615" t="str">
            <v>h</v>
          </cell>
        </row>
        <row r="1616">
          <cell r="B1616" t="str">
            <v>15.1.366</v>
          </cell>
          <cell r="D1616" t="str">
            <v>72.31.03.04</v>
          </cell>
          <cell r="E1616" t="str">
            <v>GRUP.GERAD.83 KVA C-D</v>
          </cell>
          <cell r="F1616" t="str">
            <v>h</v>
          </cell>
        </row>
        <row r="1617">
          <cell r="B1617" t="str">
            <v>15.1.367</v>
          </cell>
          <cell r="D1617" t="str">
            <v>72.31.04.01</v>
          </cell>
          <cell r="E1617" t="str">
            <v>G.GERADOR 115 KVA C-A</v>
          </cell>
          <cell r="F1617" t="str">
            <v>h</v>
          </cell>
        </row>
        <row r="1618">
          <cell r="B1618" t="str">
            <v>15.1.368</v>
          </cell>
          <cell r="D1618" t="str">
            <v>72.31.04.02</v>
          </cell>
          <cell r="E1618" t="str">
            <v>G.GERADOR 115 KVA C-B</v>
          </cell>
          <cell r="F1618" t="str">
            <v>h</v>
          </cell>
        </row>
        <row r="1619">
          <cell r="B1619" t="str">
            <v>15.1.369</v>
          </cell>
          <cell r="D1619" t="str">
            <v>72.31.04.03</v>
          </cell>
          <cell r="E1619" t="str">
            <v>G.GERADOR 115 KVA C-C</v>
          </cell>
          <cell r="F1619" t="str">
            <v>h</v>
          </cell>
        </row>
        <row r="1620">
          <cell r="B1620" t="str">
            <v>15.1.370</v>
          </cell>
          <cell r="D1620" t="str">
            <v>72.31.04.04</v>
          </cell>
          <cell r="E1620" t="str">
            <v>G.GERADOR 115 KVA C-D</v>
          </cell>
          <cell r="F1620" t="str">
            <v>h</v>
          </cell>
        </row>
        <row r="1621">
          <cell r="B1621" t="str">
            <v>15.1.371</v>
          </cell>
          <cell r="D1621" t="str">
            <v>72.31.05.01</v>
          </cell>
          <cell r="E1621" t="str">
            <v>G.GER.POR.3,5KVA C-A</v>
          </cell>
          <cell r="F1621" t="str">
            <v>h</v>
          </cell>
        </row>
        <row r="1622">
          <cell r="B1622" t="str">
            <v>15.1.372</v>
          </cell>
          <cell r="D1622" t="str">
            <v>72.31.05.02</v>
          </cell>
          <cell r="E1622" t="str">
            <v>G.GER.POR.3,5KVA C-B</v>
          </cell>
          <cell r="F1622" t="str">
            <v>h</v>
          </cell>
        </row>
        <row r="1623">
          <cell r="B1623" t="str">
            <v>15.1.373</v>
          </cell>
          <cell r="D1623" t="str">
            <v>72.31.05.03</v>
          </cell>
          <cell r="E1623" t="str">
            <v>G.GER.POR.3,5KVA C-C</v>
          </cell>
          <cell r="F1623" t="str">
            <v>h</v>
          </cell>
        </row>
        <row r="1624">
          <cell r="B1624" t="str">
            <v>15.1.374</v>
          </cell>
          <cell r="D1624" t="str">
            <v>72.31.05.04</v>
          </cell>
          <cell r="E1624" t="str">
            <v>G.GER.POR.3,5KVA C-D</v>
          </cell>
          <cell r="F1624" t="str">
            <v>h</v>
          </cell>
        </row>
        <row r="1625">
          <cell r="B1625" t="str">
            <v>15.1.375</v>
          </cell>
          <cell r="D1625" t="str">
            <v>72.31.06.01</v>
          </cell>
          <cell r="E1625" t="str">
            <v>G.GER.POR.7KVA C-A</v>
          </cell>
          <cell r="F1625" t="str">
            <v>h</v>
          </cell>
        </row>
        <row r="1626">
          <cell r="B1626" t="str">
            <v>15.1.376</v>
          </cell>
          <cell r="D1626" t="str">
            <v>72.31.06.02</v>
          </cell>
          <cell r="E1626" t="str">
            <v>G.GER.POR.7KVA C-B</v>
          </cell>
          <cell r="F1626" t="str">
            <v>h</v>
          </cell>
        </row>
        <row r="1627">
          <cell r="B1627" t="str">
            <v>15.1.377</v>
          </cell>
          <cell r="D1627" t="str">
            <v>72.31.06.03</v>
          </cell>
          <cell r="E1627" t="str">
            <v>G.GER.POR.7KVA C-C</v>
          </cell>
          <cell r="F1627" t="str">
            <v>h</v>
          </cell>
        </row>
        <row r="1628">
          <cell r="B1628" t="str">
            <v>15.1.378</v>
          </cell>
          <cell r="D1628" t="str">
            <v>72.31.06.04</v>
          </cell>
          <cell r="E1628" t="str">
            <v>G.GER.POR.7KVA C-D</v>
          </cell>
          <cell r="F1628" t="str">
            <v>h</v>
          </cell>
        </row>
        <row r="1629">
          <cell r="B1629" t="str">
            <v>15.1.379</v>
          </cell>
          <cell r="D1629" t="str">
            <v>72.32.01.01</v>
          </cell>
          <cell r="E1629" t="str">
            <v>GUIN.ELET.COL.30MC-A</v>
          </cell>
          <cell r="F1629" t="str">
            <v>h</v>
          </cell>
        </row>
        <row r="1630">
          <cell r="B1630" t="str">
            <v>15.1.380</v>
          </cell>
          <cell r="D1630" t="str">
            <v>72.32.01.02</v>
          </cell>
          <cell r="E1630" t="str">
            <v>GUIN.ELET.COL.30MC-B</v>
          </cell>
          <cell r="F1630" t="str">
            <v>h</v>
          </cell>
        </row>
        <row r="1631">
          <cell r="B1631" t="str">
            <v>15.1.381</v>
          </cell>
          <cell r="D1631" t="str">
            <v>72.32.01.03</v>
          </cell>
          <cell r="E1631" t="str">
            <v>GUIN.ELET.COL.30MC-C</v>
          </cell>
          <cell r="F1631" t="str">
            <v>h</v>
          </cell>
        </row>
        <row r="1632">
          <cell r="B1632" t="str">
            <v>15.1.382</v>
          </cell>
          <cell r="D1632" t="str">
            <v>72.32.01.04</v>
          </cell>
          <cell r="E1632" t="str">
            <v>GUIN.ELET.COL.30MC-D</v>
          </cell>
          <cell r="F1632" t="str">
            <v>h</v>
          </cell>
        </row>
        <row r="1633">
          <cell r="B1633" t="str">
            <v>15.1.383</v>
          </cell>
          <cell r="D1633" t="str">
            <v>72.32.02.01</v>
          </cell>
          <cell r="E1633" t="str">
            <v>GUIN.ELET.EL.30M C-A</v>
          </cell>
          <cell r="F1633" t="str">
            <v>h</v>
          </cell>
        </row>
        <row r="1634">
          <cell r="B1634" t="str">
            <v>15.1.384</v>
          </cell>
          <cell r="D1634" t="str">
            <v>72.32.02.02</v>
          </cell>
          <cell r="E1634" t="str">
            <v>GUIN.ELET.EL.30M C-B</v>
          </cell>
          <cell r="F1634" t="str">
            <v>h</v>
          </cell>
        </row>
        <row r="1635">
          <cell r="B1635" t="str">
            <v>15.1.385</v>
          </cell>
          <cell r="D1635" t="str">
            <v>72.32.02.03</v>
          </cell>
          <cell r="E1635" t="str">
            <v>GUIN.ELET.EL.30M C-C</v>
          </cell>
          <cell r="F1635" t="str">
            <v>h</v>
          </cell>
        </row>
        <row r="1636">
          <cell r="B1636" t="str">
            <v>15.1.386</v>
          </cell>
          <cell r="D1636" t="str">
            <v>72.32.02.04</v>
          </cell>
          <cell r="E1636" t="str">
            <v>GUIN.ELET.EL.30M C-D</v>
          </cell>
          <cell r="F1636" t="str">
            <v>h</v>
          </cell>
        </row>
        <row r="1637">
          <cell r="B1637" t="str">
            <v>15.1.387</v>
          </cell>
          <cell r="D1637" t="str">
            <v>72.33.01.01</v>
          </cell>
          <cell r="E1637" t="str">
            <v>GUIN.H.S/PN 20T C-A</v>
          </cell>
          <cell r="F1637" t="str">
            <v>h</v>
          </cell>
        </row>
        <row r="1638">
          <cell r="B1638" t="str">
            <v>15.1.388</v>
          </cell>
          <cell r="D1638" t="str">
            <v>72.33.01.02</v>
          </cell>
          <cell r="E1638" t="str">
            <v>GUIN.H.S/PN 20T C-B h</v>
          </cell>
          <cell r="F1638" t="str">
            <v>h</v>
          </cell>
        </row>
        <row r="1639">
          <cell r="B1639" t="str">
            <v>15.1.389</v>
          </cell>
          <cell r="D1639" t="str">
            <v>72.33.01.03</v>
          </cell>
          <cell r="E1639" t="str">
            <v>GUIN.H.S/PN 20T C-C</v>
          </cell>
          <cell r="F1639" t="str">
            <v>h</v>
          </cell>
        </row>
        <row r="1640">
          <cell r="B1640" t="str">
            <v>15.1.390</v>
          </cell>
          <cell r="D1640" t="str">
            <v>72.33.01.04</v>
          </cell>
          <cell r="E1640" t="str">
            <v>GUIN.H.S/PN 20T C-D</v>
          </cell>
          <cell r="F1640" t="str">
            <v>h</v>
          </cell>
        </row>
        <row r="1641">
          <cell r="B1641" t="str">
            <v>15.1.391</v>
          </cell>
          <cell r="D1641" t="str">
            <v>72.33.02.01</v>
          </cell>
          <cell r="E1641" t="str">
            <v>GUIN.H.S/PN27,2T C-A</v>
          </cell>
          <cell r="F1641" t="str">
            <v>h</v>
          </cell>
        </row>
        <row r="1642">
          <cell r="B1642" t="str">
            <v>15.1.392</v>
          </cell>
          <cell r="D1642" t="str">
            <v>72.33.02.02</v>
          </cell>
          <cell r="E1642" t="str">
            <v>GUIN.H.S/PN27,2T C-B</v>
          </cell>
          <cell r="F1642" t="str">
            <v>h</v>
          </cell>
        </row>
        <row r="1643">
          <cell r="B1643" t="str">
            <v>15.1.393</v>
          </cell>
          <cell r="D1643" t="str">
            <v>72.33.02.03</v>
          </cell>
          <cell r="E1643" t="str">
            <v>GUIN.H.S/PN27,2T C-C</v>
          </cell>
          <cell r="F1643" t="str">
            <v>h</v>
          </cell>
        </row>
        <row r="1644">
          <cell r="B1644" t="str">
            <v>15.1.394</v>
          </cell>
          <cell r="D1644" t="str">
            <v>72.33.02.04</v>
          </cell>
          <cell r="E1644" t="str">
            <v>GUIN.H.S/PN27,2T C-D</v>
          </cell>
          <cell r="F1644" t="str">
            <v>h</v>
          </cell>
        </row>
        <row r="1645">
          <cell r="B1645" t="str">
            <v>15.1.395</v>
          </cell>
          <cell r="D1645" t="str">
            <v>72.34.01.01</v>
          </cell>
          <cell r="E1645" t="str">
            <v>LAVA JATO 200L/H C-A</v>
          </cell>
          <cell r="F1645" t="str">
            <v>h</v>
          </cell>
        </row>
        <row r="1646">
          <cell r="B1646" t="str">
            <v>15.1.396</v>
          </cell>
          <cell r="D1646" t="str">
            <v>72.34.01.02</v>
          </cell>
          <cell r="E1646" t="str">
            <v xml:space="preserve">LAVA JATO 200L/H C-B </v>
          </cell>
          <cell r="F1646" t="str">
            <v>h</v>
          </cell>
        </row>
        <row r="1647">
          <cell r="B1647" t="str">
            <v>15.1.397</v>
          </cell>
          <cell r="D1647" t="str">
            <v>72.34.01.03</v>
          </cell>
          <cell r="E1647" t="str">
            <v>LAVA JATO 200L/H C-C</v>
          </cell>
          <cell r="F1647" t="str">
            <v>h</v>
          </cell>
        </row>
        <row r="1648">
          <cell r="B1648" t="str">
            <v>15.1.398</v>
          </cell>
          <cell r="D1648" t="str">
            <v>72.34.01.04</v>
          </cell>
          <cell r="E1648" t="str">
            <v>LAVA JATO 200L/H C-D</v>
          </cell>
          <cell r="F1648" t="str">
            <v>h</v>
          </cell>
        </row>
        <row r="1649">
          <cell r="B1649" t="str">
            <v>15.1.399</v>
          </cell>
          <cell r="D1649" t="str">
            <v>72.35.01.01</v>
          </cell>
          <cell r="E1649" t="str">
            <v>MAR.ROMP.PN.11,2 C-A</v>
          </cell>
          <cell r="F1649" t="str">
            <v>h</v>
          </cell>
        </row>
        <row r="1650">
          <cell r="B1650" t="str">
            <v>15.1.400</v>
          </cell>
          <cell r="D1650" t="str">
            <v>72.35.01.02</v>
          </cell>
          <cell r="E1650" t="str">
            <v>MAR.ROMP.PN.11,2 C-B</v>
          </cell>
          <cell r="F1650" t="str">
            <v>h</v>
          </cell>
        </row>
        <row r="1651">
          <cell r="B1651" t="str">
            <v>15.1.401</v>
          </cell>
          <cell r="D1651" t="str">
            <v>72.35.01.03</v>
          </cell>
          <cell r="E1651" t="str">
            <v>MAR.ROMP.PN.11,2 C-C</v>
          </cell>
          <cell r="F1651" t="str">
            <v>h</v>
          </cell>
        </row>
        <row r="1652">
          <cell r="B1652" t="str">
            <v>15.1.402</v>
          </cell>
          <cell r="D1652" t="str">
            <v>72.35.01.04</v>
          </cell>
          <cell r="E1652" t="str">
            <v>MAR.ROMP.PN.11,2 C-D</v>
          </cell>
          <cell r="F1652" t="str">
            <v>h</v>
          </cell>
        </row>
        <row r="1653">
          <cell r="B1653" t="str">
            <v>15.1.403</v>
          </cell>
          <cell r="D1653" t="str">
            <v xml:space="preserve">72.35.02.01 </v>
          </cell>
          <cell r="E1653" t="str">
            <v>MAR.ROMP.PN.35KG C-A</v>
          </cell>
          <cell r="F1653" t="str">
            <v>h</v>
          </cell>
        </row>
        <row r="1654">
          <cell r="B1654" t="str">
            <v>15.1.404</v>
          </cell>
          <cell r="D1654" t="str">
            <v xml:space="preserve">72.35.02.02 </v>
          </cell>
          <cell r="E1654" t="str">
            <v>MAR.ROMP.PN.35KG C-B</v>
          </cell>
          <cell r="F1654" t="str">
            <v>h</v>
          </cell>
        </row>
        <row r="1655">
          <cell r="B1655" t="str">
            <v>15.1.405</v>
          </cell>
          <cell r="D1655" t="str">
            <v>72.35.02.03</v>
          </cell>
          <cell r="E1655" t="str">
            <v>MAR.ROMP.PN.35KG C-C</v>
          </cell>
          <cell r="F1655" t="str">
            <v>h</v>
          </cell>
        </row>
        <row r="1656">
          <cell r="B1656" t="str">
            <v>15.1.406</v>
          </cell>
          <cell r="D1656" t="str">
            <v>72.35.02.04</v>
          </cell>
          <cell r="E1656" t="str">
            <v>MAR.ROMP.PN.35KG C-D</v>
          </cell>
          <cell r="F1656" t="str">
            <v>h</v>
          </cell>
        </row>
        <row r="1657">
          <cell r="B1657" t="str">
            <v>15.1.407</v>
          </cell>
          <cell r="D1657" t="str">
            <v>72.35.03.01</v>
          </cell>
          <cell r="E1657" t="str">
            <v>MAR.ROMP.PN.42KG C-A</v>
          </cell>
          <cell r="F1657" t="str">
            <v>h</v>
          </cell>
        </row>
        <row r="1658">
          <cell r="B1658" t="str">
            <v>15.1.408</v>
          </cell>
          <cell r="D1658" t="str">
            <v>72.35.03.02</v>
          </cell>
          <cell r="E1658" t="str">
            <v>MAR.ROMP.PN.42KG C-B</v>
          </cell>
          <cell r="F1658" t="str">
            <v>h</v>
          </cell>
        </row>
        <row r="1659">
          <cell r="B1659" t="str">
            <v>15.1.409</v>
          </cell>
          <cell r="D1659" t="str">
            <v>72.35.03.03</v>
          </cell>
          <cell r="E1659" t="str">
            <v>MAR.ROMP.PN.42KG C-C</v>
          </cell>
          <cell r="F1659" t="str">
            <v>h</v>
          </cell>
        </row>
        <row r="1660">
          <cell r="B1660" t="str">
            <v>15.1.410</v>
          </cell>
          <cell r="D1660" t="str">
            <v>72.35.03.04</v>
          </cell>
          <cell r="E1660" t="str">
            <v>MAR.ROMP.PN.42KG C-D</v>
          </cell>
          <cell r="F1660" t="str">
            <v>h</v>
          </cell>
        </row>
        <row r="1661">
          <cell r="B1661" t="str">
            <v>15.1.411</v>
          </cell>
          <cell r="D1661" t="str">
            <v xml:space="preserve">72.36.01.01 </v>
          </cell>
          <cell r="E1661" t="str">
            <v>ROMP.HIDR.ESC. C-A</v>
          </cell>
          <cell r="F1661" t="str">
            <v>h</v>
          </cell>
        </row>
        <row r="1662">
          <cell r="B1662" t="str">
            <v>15.1.412</v>
          </cell>
          <cell r="D1662" t="str">
            <v>72.36.01.02</v>
          </cell>
          <cell r="E1662" t="str">
            <v>ROMP.HIDR.ESC. C-B</v>
          </cell>
          <cell r="F1662" t="str">
            <v>h</v>
          </cell>
        </row>
        <row r="1663">
          <cell r="B1663" t="str">
            <v>15.1.413</v>
          </cell>
          <cell r="D1663" t="str">
            <v>72.36.01.03</v>
          </cell>
          <cell r="E1663" t="str">
            <v>ROMP.HIDR.ESC. C-C</v>
          </cell>
          <cell r="F1663" t="str">
            <v>h</v>
          </cell>
        </row>
        <row r="1664">
          <cell r="B1664" t="str">
            <v>15.1.414</v>
          </cell>
          <cell r="D1664" t="str">
            <v xml:space="preserve">72.36.01.04 </v>
          </cell>
          <cell r="E1664" t="str">
            <v>ROMP.HIDR.ESC. C-D</v>
          </cell>
          <cell r="F1664" t="str">
            <v>h</v>
          </cell>
        </row>
        <row r="1665">
          <cell r="B1665" t="str">
            <v>15.1.415</v>
          </cell>
          <cell r="D1665" t="str">
            <v>72.36.02.01</v>
          </cell>
          <cell r="E1665" t="str">
            <v>ROMP.HID.RETRO. C-A</v>
          </cell>
          <cell r="F1665" t="str">
            <v>h</v>
          </cell>
        </row>
        <row r="1666">
          <cell r="B1666" t="str">
            <v>15.1.416</v>
          </cell>
          <cell r="D1666" t="str">
            <v xml:space="preserve">72.36.02.02 </v>
          </cell>
          <cell r="E1666" t="str">
            <v>ROMP.HID.RETRO. C-B</v>
          </cell>
          <cell r="F1666" t="str">
            <v>h</v>
          </cell>
        </row>
        <row r="1667">
          <cell r="B1667" t="str">
            <v>15.1.417</v>
          </cell>
          <cell r="D1667" t="str">
            <v xml:space="preserve">72.36.02.03 </v>
          </cell>
          <cell r="E1667" t="str">
            <v>ROMP.HID.RETRO. C-C</v>
          </cell>
          <cell r="F1667" t="str">
            <v>h</v>
          </cell>
        </row>
        <row r="1668">
          <cell r="B1668" t="str">
            <v>15.1.418</v>
          </cell>
          <cell r="D1668" t="str">
            <v>72.36.02.04</v>
          </cell>
          <cell r="E1668" t="str">
            <v>ROMP.HID.RETRO. C-D</v>
          </cell>
          <cell r="F1668" t="str">
            <v>h</v>
          </cell>
        </row>
        <row r="1669">
          <cell r="B1669" t="str">
            <v>15.1.419</v>
          </cell>
          <cell r="D1669" t="str">
            <v>72.37.01.01</v>
          </cell>
          <cell r="E1669" t="str">
            <v>MOTONIV.RIPPER C-A</v>
          </cell>
          <cell r="F1669" t="str">
            <v>h</v>
          </cell>
        </row>
        <row r="1670">
          <cell r="B1670" t="str">
            <v>15.1.420</v>
          </cell>
          <cell r="D1670" t="str">
            <v>72.37.01.02</v>
          </cell>
          <cell r="E1670" t="str">
            <v>MOTONIV.RIPPER C-B</v>
          </cell>
          <cell r="F1670" t="str">
            <v>h</v>
          </cell>
        </row>
        <row r="1671">
          <cell r="B1671" t="str">
            <v>15.1.421</v>
          </cell>
          <cell r="D1671" t="str">
            <v>72.37.01.03</v>
          </cell>
          <cell r="E1671" t="str">
            <v>MOTONIV.RIPPER C-C</v>
          </cell>
          <cell r="F1671" t="str">
            <v>h</v>
          </cell>
        </row>
        <row r="1672">
          <cell r="B1672" t="str">
            <v>15.1.422</v>
          </cell>
          <cell r="D1672" t="str">
            <v>72.37.01.04</v>
          </cell>
          <cell r="E1672" t="str">
            <v>MOTONIV.RIPPER C-D</v>
          </cell>
          <cell r="F1672" t="str">
            <v>h</v>
          </cell>
        </row>
        <row r="1673">
          <cell r="B1673" t="str">
            <v>15.1.423</v>
          </cell>
          <cell r="D1673" t="str">
            <v xml:space="preserve">72.37.02.01 </v>
          </cell>
          <cell r="E1673" t="str">
            <v>MOTONIV.ESCARIF. C-A</v>
          </cell>
          <cell r="F1673" t="str">
            <v>h</v>
          </cell>
        </row>
        <row r="1674">
          <cell r="B1674" t="str">
            <v>15.1.424</v>
          </cell>
          <cell r="D1674" t="str">
            <v xml:space="preserve">72.37.02.02 </v>
          </cell>
          <cell r="E1674" t="str">
            <v>MOTONIV.ESCARIF. C-B</v>
          </cell>
          <cell r="F1674" t="str">
            <v>h</v>
          </cell>
        </row>
        <row r="1675">
          <cell r="B1675" t="str">
            <v>15.1.425</v>
          </cell>
          <cell r="D1675" t="str">
            <v xml:space="preserve">72.37.02.03 </v>
          </cell>
          <cell r="E1675" t="str">
            <v>MOTONIV.ESCARIF. C-C</v>
          </cell>
          <cell r="F1675" t="str">
            <v>h</v>
          </cell>
        </row>
        <row r="1676">
          <cell r="B1676" t="str">
            <v>15.1.426</v>
          </cell>
          <cell r="D1676" t="str">
            <v>72.37.02.04</v>
          </cell>
          <cell r="E1676" t="str">
            <v>MOTONIV.ESCARIF. C-D</v>
          </cell>
          <cell r="F1676" t="str">
            <v>h</v>
          </cell>
        </row>
        <row r="1677">
          <cell r="B1677" t="str">
            <v>15.1.427</v>
          </cell>
          <cell r="D1677" t="str">
            <v>72.38.01.01</v>
          </cell>
          <cell r="E1677" t="str">
            <v>MOTOSCRAPER 15M3 C-A</v>
          </cell>
          <cell r="F1677" t="str">
            <v>h</v>
          </cell>
        </row>
        <row r="1678">
          <cell r="B1678" t="str">
            <v>15.1.428</v>
          </cell>
          <cell r="D1678" t="str">
            <v>72.38.01.02</v>
          </cell>
          <cell r="E1678" t="str">
            <v>MOTOSCRAPER 15M3 C-B</v>
          </cell>
          <cell r="F1678" t="str">
            <v>h</v>
          </cell>
        </row>
        <row r="1679">
          <cell r="B1679" t="str">
            <v>15.1.429</v>
          </cell>
          <cell r="D1679" t="str">
            <v xml:space="preserve">72.38.01.03 </v>
          </cell>
          <cell r="E1679" t="str">
            <v>MOTOSCRAPER 15M3 C-C</v>
          </cell>
          <cell r="F1679" t="str">
            <v>h</v>
          </cell>
        </row>
        <row r="1680">
          <cell r="B1680" t="str">
            <v>15.1.430</v>
          </cell>
          <cell r="D1680" t="str">
            <v>72.38.01.04</v>
          </cell>
          <cell r="E1680" t="str">
            <v>MOTOSCRAPER 15M3 C-D</v>
          </cell>
          <cell r="F1680" t="str">
            <v>h</v>
          </cell>
        </row>
        <row r="1681">
          <cell r="B1681" t="str">
            <v>15.1.431</v>
          </cell>
          <cell r="D1681" t="str">
            <v xml:space="preserve">72.38.02.01 </v>
          </cell>
          <cell r="E1681" t="str">
            <v>MOTOSCRAPER 26M3 C-A</v>
          </cell>
          <cell r="F1681" t="str">
            <v>h</v>
          </cell>
        </row>
        <row r="1682">
          <cell r="B1682" t="str">
            <v>15.1.432</v>
          </cell>
          <cell r="D1682" t="str">
            <v xml:space="preserve">72.38.02.02 </v>
          </cell>
          <cell r="E1682" t="str">
            <v>MOTOSCRAPER 26M3 C-B</v>
          </cell>
          <cell r="F1682" t="str">
            <v>h</v>
          </cell>
        </row>
        <row r="1683">
          <cell r="B1683" t="str">
            <v>15.1.433</v>
          </cell>
          <cell r="D1683" t="str">
            <v xml:space="preserve">72.38.02.03 </v>
          </cell>
          <cell r="E1683" t="str">
            <v>MOTOSCRAPER 26M3 C-C</v>
          </cell>
          <cell r="F1683" t="str">
            <v>h</v>
          </cell>
        </row>
        <row r="1684">
          <cell r="B1684" t="str">
            <v>15.1.434</v>
          </cell>
          <cell r="D1684" t="str">
            <v xml:space="preserve">72.38.02.04 </v>
          </cell>
          <cell r="E1684" t="str">
            <v>MOTOSCRAPER 26M3 C-D</v>
          </cell>
          <cell r="F1684" t="str">
            <v>h</v>
          </cell>
        </row>
        <row r="1685">
          <cell r="B1685" t="str">
            <v>15.1.435</v>
          </cell>
          <cell r="D1685" t="str">
            <v xml:space="preserve">72.39.01.01 </v>
          </cell>
          <cell r="E1685" t="str">
            <v>MAQ.SOLDA ELETR. C-A</v>
          </cell>
          <cell r="F1685" t="str">
            <v>h</v>
          </cell>
        </row>
        <row r="1686">
          <cell r="B1686" t="str">
            <v>15.1.436</v>
          </cell>
          <cell r="D1686" t="str">
            <v xml:space="preserve">72.39.01.02 </v>
          </cell>
          <cell r="E1686" t="str">
            <v>MAQ.SOLDA ELETR. C-B</v>
          </cell>
          <cell r="F1686" t="str">
            <v>h</v>
          </cell>
        </row>
        <row r="1687">
          <cell r="B1687" t="str">
            <v>15.1.437</v>
          </cell>
          <cell r="D1687" t="str">
            <v>72.39.01.03</v>
          </cell>
          <cell r="E1687" t="str">
            <v>MAQ.SOLDA ELETR. C-C</v>
          </cell>
          <cell r="F1687" t="str">
            <v>h</v>
          </cell>
        </row>
        <row r="1688">
          <cell r="B1688" t="str">
            <v>15.1.438</v>
          </cell>
          <cell r="D1688" t="str">
            <v xml:space="preserve">72.39.01.04 </v>
          </cell>
          <cell r="E1688" t="str">
            <v>MAQ.SOLDA ELETR. C-D</v>
          </cell>
          <cell r="F1688" t="str">
            <v>h</v>
          </cell>
        </row>
        <row r="1689">
          <cell r="B1689" t="str">
            <v>15.1.439</v>
          </cell>
          <cell r="D1689" t="str">
            <v xml:space="preserve">72.39.02.01 </v>
          </cell>
          <cell r="E1689" t="str">
            <v>MAQ.SOLDA DIESEL C-A</v>
          </cell>
          <cell r="F1689" t="str">
            <v>h</v>
          </cell>
        </row>
        <row r="1690">
          <cell r="B1690" t="str">
            <v>15.1.440</v>
          </cell>
          <cell r="D1690" t="str">
            <v xml:space="preserve">72.39.02.02 </v>
          </cell>
          <cell r="E1690" t="str">
            <v>MAQ.SOLDA DIESEL C-B</v>
          </cell>
          <cell r="F1690" t="str">
            <v>h</v>
          </cell>
        </row>
        <row r="1691">
          <cell r="B1691" t="str">
            <v>15.1.441</v>
          </cell>
          <cell r="D1691" t="str">
            <v xml:space="preserve">72.39.02.03 </v>
          </cell>
          <cell r="E1691" t="str">
            <v>MAQ.SOLDA DIESEL C-C</v>
          </cell>
          <cell r="F1691" t="str">
            <v>h</v>
          </cell>
        </row>
        <row r="1692">
          <cell r="B1692" t="str">
            <v>15.1.442</v>
          </cell>
          <cell r="D1692" t="str">
            <v xml:space="preserve">72.39.02.04 </v>
          </cell>
          <cell r="E1692" t="str">
            <v>MAQ.SOLDA DIESEL C-D</v>
          </cell>
          <cell r="F1692" t="str">
            <v>h</v>
          </cell>
        </row>
        <row r="1693">
          <cell r="B1693" t="str">
            <v>15.1.443</v>
          </cell>
          <cell r="D1693" t="str">
            <v xml:space="preserve">72.39.03.01 </v>
          </cell>
          <cell r="E1693" t="str">
            <v>MACARICO CORTE C-A</v>
          </cell>
          <cell r="F1693" t="str">
            <v>h</v>
          </cell>
        </row>
        <row r="1694">
          <cell r="B1694" t="str">
            <v>15.1.444</v>
          </cell>
          <cell r="D1694" t="str">
            <v>72.39.03.02</v>
          </cell>
          <cell r="E1694" t="str">
            <v>MACARICO CORTE C-B</v>
          </cell>
          <cell r="F1694" t="str">
            <v>h</v>
          </cell>
        </row>
        <row r="1695">
          <cell r="B1695" t="str">
            <v>15.1.445</v>
          </cell>
          <cell r="D1695" t="str">
            <v xml:space="preserve">72.39.03.03 </v>
          </cell>
          <cell r="E1695" t="str">
            <v>MACARICO CORTE C-C</v>
          </cell>
          <cell r="F1695" t="str">
            <v>h</v>
          </cell>
        </row>
        <row r="1696">
          <cell r="B1696" t="str">
            <v>15.1.446</v>
          </cell>
          <cell r="D1696" t="str">
            <v>72.39.03.04</v>
          </cell>
          <cell r="E1696" t="str">
            <v>MACARICO CORTE C-D</v>
          </cell>
          <cell r="F1696" t="str">
            <v>h</v>
          </cell>
        </row>
        <row r="1697">
          <cell r="B1697" t="str">
            <v>15.1.447</v>
          </cell>
          <cell r="D1697" t="str">
            <v xml:space="preserve">72.40.01.01 </v>
          </cell>
          <cell r="E1697" t="str">
            <v>TEODOLITO C/TRIP.C-A</v>
          </cell>
          <cell r="F1697" t="str">
            <v>h</v>
          </cell>
        </row>
        <row r="1698">
          <cell r="B1698" t="str">
            <v>15.1.448</v>
          </cell>
          <cell r="D1698" t="str">
            <v xml:space="preserve">72.40.01.02 </v>
          </cell>
          <cell r="E1698" t="str">
            <v>TEODOLITO C/TRIP.C-B</v>
          </cell>
          <cell r="F1698" t="str">
            <v>h</v>
          </cell>
        </row>
        <row r="1699">
          <cell r="B1699" t="str">
            <v>15.1.449</v>
          </cell>
          <cell r="D1699" t="str">
            <v xml:space="preserve">72.40.01.03 </v>
          </cell>
          <cell r="E1699" t="str">
            <v>TEODOLITO C/TRIP.C-C</v>
          </cell>
          <cell r="F1699" t="str">
            <v>h</v>
          </cell>
        </row>
        <row r="1700">
          <cell r="B1700" t="str">
            <v>15.1.450</v>
          </cell>
          <cell r="D1700" t="str">
            <v xml:space="preserve">72.40.01.04 </v>
          </cell>
          <cell r="E1700" t="str">
            <v>TEODOLITO C/TRIP.C-D</v>
          </cell>
          <cell r="F1700" t="str">
            <v>h</v>
          </cell>
        </row>
        <row r="1701">
          <cell r="B1701" t="str">
            <v>15.1.451</v>
          </cell>
          <cell r="D1701" t="str">
            <v xml:space="preserve">72.40.02.01 </v>
          </cell>
          <cell r="E1701" t="str">
            <v xml:space="preserve">ESTACAO TOTAL C-A </v>
          </cell>
          <cell r="F1701" t="str">
            <v>h</v>
          </cell>
        </row>
        <row r="1702">
          <cell r="B1702" t="str">
            <v>15.1.452</v>
          </cell>
          <cell r="D1702" t="str">
            <v>72.40.02.02</v>
          </cell>
          <cell r="E1702" t="str">
            <v>ESTACAO TOTAL C-B</v>
          </cell>
          <cell r="F1702" t="str">
            <v>h</v>
          </cell>
        </row>
        <row r="1703">
          <cell r="B1703" t="str">
            <v>15.1.453</v>
          </cell>
          <cell r="D1703" t="str">
            <v xml:space="preserve">72.40.02.03 </v>
          </cell>
          <cell r="E1703" t="str">
            <v>ESTACAO TOTAL C-C</v>
          </cell>
          <cell r="F1703" t="str">
            <v>h</v>
          </cell>
        </row>
        <row r="1704">
          <cell r="B1704" t="str">
            <v>15.1.454</v>
          </cell>
          <cell r="D1704" t="str">
            <v xml:space="preserve">72.40.02.04 </v>
          </cell>
          <cell r="E1704" t="str">
            <v>ESTACAO TOTAL C-D</v>
          </cell>
          <cell r="F1704" t="str">
            <v>h</v>
          </cell>
        </row>
        <row r="1705">
          <cell r="B1705" t="str">
            <v>15.1.455</v>
          </cell>
          <cell r="D1705" t="str">
            <v xml:space="preserve">72.40.03.01 </v>
          </cell>
          <cell r="E1705" t="str">
            <v xml:space="preserve">NIVEL C/TRIPE C-A </v>
          </cell>
          <cell r="F1705" t="str">
            <v>h</v>
          </cell>
        </row>
        <row r="1706">
          <cell r="B1706" t="str">
            <v>15.1.456</v>
          </cell>
          <cell r="D1706" t="str">
            <v>72.40.03.02</v>
          </cell>
          <cell r="E1706" t="str">
            <v>NIVEL C/TRIPE C-B</v>
          </cell>
          <cell r="F1706" t="str">
            <v>h</v>
          </cell>
        </row>
        <row r="1707">
          <cell r="B1707" t="str">
            <v>15.1.457</v>
          </cell>
          <cell r="D1707" t="str">
            <v>72.40.03.03</v>
          </cell>
          <cell r="E1707" t="str">
            <v>NIVEL C/TRIPE C-C</v>
          </cell>
          <cell r="F1707" t="str">
            <v>h</v>
          </cell>
        </row>
        <row r="1708">
          <cell r="B1708" t="str">
            <v>15.1.458</v>
          </cell>
          <cell r="D1708" t="str">
            <v>72.40.03.04</v>
          </cell>
          <cell r="E1708" t="str">
            <v>NIVEL C/TRIPE C-D</v>
          </cell>
          <cell r="F1708" t="str">
            <v>h</v>
          </cell>
        </row>
        <row r="1709">
          <cell r="B1709" t="str">
            <v>15.1.459</v>
          </cell>
          <cell r="D1709" t="str">
            <v>72.41.01.01</v>
          </cell>
          <cell r="E1709" t="str">
            <v>PA CAR.S/PN1,8M3 C-A</v>
          </cell>
          <cell r="F1709" t="str">
            <v>h</v>
          </cell>
        </row>
        <row r="1710">
          <cell r="B1710" t="str">
            <v>15.1.460</v>
          </cell>
          <cell r="D1710" t="str">
            <v>72.41.01.02</v>
          </cell>
          <cell r="E1710" t="str">
            <v>PA CAR.S/PN1,8M3 C-B</v>
          </cell>
          <cell r="F1710" t="str">
            <v>h</v>
          </cell>
        </row>
        <row r="1711">
          <cell r="B1711" t="str">
            <v>15.1.461</v>
          </cell>
          <cell r="D1711" t="str">
            <v xml:space="preserve">72.41.01.03 </v>
          </cell>
          <cell r="E1711" t="str">
            <v>PA CAR.S/PN1,8M3 C-C</v>
          </cell>
          <cell r="F1711" t="str">
            <v>h</v>
          </cell>
        </row>
        <row r="1712">
          <cell r="B1712" t="str">
            <v>15.1.462</v>
          </cell>
          <cell r="D1712" t="str">
            <v>72.41.01.04</v>
          </cell>
          <cell r="E1712" t="str">
            <v>PA CAR.S/PN1,8M3 C-D</v>
          </cell>
          <cell r="F1712" t="str">
            <v>h</v>
          </cell>
        </row>
        <row r="1713">
          <cell r="B1713" t="str">
            <v>15.1.463</v>
          </cell>
          <cell r="D1713" t="str">
            <v>72.41.02.01</v>
          </cell>
          <cell r="E1713" t="str">
            <v>PA CAR.S/PN2,2M3 C-A</v>
          </cell>
          <cell r="F1713" t="str">
            <v>h</v>
          </cell>
        </row>
        <row r="1714">
          <cell r="B1714" t="str">
            <v>15.1.464</v>
          </cell>
          <cell r="D1714" t="str">
            <v>72.41.02.02</v>
          </cell>
          <cell r="E1714" t="str">
            <v>PA CAR.S/PN2,2M3 C-B</v>
          </cell>
          <cell r="F1714" t="str">
            <v>h</v>
          </cell>
        </row>
        <row r="1715">
          <cell r="B1715" t="str">
            <v>15.1.465</v>
          </cell>
          <cell r="D1715" t="str">
            <v xml:space="preserve">72.41.02.03 </v>
          </cell>
          <cell r="E1715" t="str">
            <v>PA CAR.S/PN2,2M3 C-C</v>
          </cell>
          <cell r="F1715" t="str">
            <v>h</v>
          </cell>
        </row>
        <row r="1716">
          <cell r="B1716" t="str">
            <v>15.1.466</v>
          </cell>
          <cell r="D1716" t="str">
            <v>72.41.02.04</v>
          </cell>
          <cell r="E1716" t="str">
            <v>PA CAR.S/PN2,2M3 C-D</v>
          </cell>
          <cell r="F1716" t="str">
            <v>h</v>
          </cell>
        </row>
        <row r="1717">
          <cell r="B1717" t="str">
            <v>15.1.467</v>
          </cell>
          <cell r="D1717" t="str">
            <v>72.41.03.01</v>
          </cell>
          <cell r="E1717" t="str">
            <v>PA CAR.S/PN3,6M3 C-A</v>
          </cell>
          <cell r="F1717" t="str">
            <v>h</v>
          </cell>
        </row>
        <row r="1718">
          <cell r="B1718" t="str">
            <v>15.1.468</v>
          </cell>
          <cell r="D1718" t="str">
            <v xml:space="preserve">72.41.03.02 </v>
          </cell>
          <cell r="E1718" t="str">
            <v>PA CAR.S/PN3,6M3 C-B</v>
          </cell>
          <cell r="F1718" t="str">
            <v>h</v>
          </cell>
        </row>
        <row r="1719">
          <cell r="B1719" t="str">
            <v>15.1.469</v>
          </cell>
          <cell r="D1719" t="str">
            <v>72.41.03.03</v>
          </cell>
          <cell r="E1719" t="str">
            <v>PA CAR.S/PN3,6M3 C-C</v>
          </cell>
          <cell r="F1719" t="str">
            <v>h</v>
          </cell>
        </row>
        <row r="1720">
          <cell r="B1720" t="str">
            <v>15.1.470</v>
          </cell>
          <cell r="D1720" t="str">
            <v>72.41.03.04</v>
          </cell>
          <cell r="E1720" t="str">
            <v>PA CAR.S/PN3,6M3 C-D</v>
          </cell>
          <cell r="F1720" t="str">
            <v>h</v>
          </cell>
        </row>
        <row r="1721">
          <cell r="B1721" t="str">
            <v>15.1.471</v>
          </cell>
          <cell r="D1721" t="str">
            <v>72.41.04.01</v>
          </cell>
          <cell r="E1721" t="str">
            <v>PA CAR.S/ES.1,85 C-A</v>
          </cell>
          <cell r="F1721" t="str">
            <v>h</v>
          </cell>
        </row>
        <row r="1722">
          <cell r="B1722" t="str">
            <v>15.1.472</v>
          </cell>
          <cell r="D1722" t="str">
            <v xml:space="preserve">72.41.04.02 </v>
          </cell>
          <cell r="E1722" t="str">
            <v>PA CAR.S/ES.1,85 C-B</v>
          </cell>
          <cell r="F1722" t="str">
            <v>h</v>
          </cell>
        </row>
        <row r="1723">
          <cell r="B1723" t="str">
            <v>15.1.473</v>
          </cell>
          <cell r="D1723" t="str">
            <v xml:space="preserve">72.41.04.03 </v>
          </cell>
          <cell r="E1723" t="str">
            <v>PA CAR.S/ES.1,85 C-C</v>
          </cell>
          <cell r="F1723" t="str">
            <v>h</v>
          </cell>
        </row>
        <row r="1724">
          <cell r="B1724" t="str">
            <v>15.1.474</v>
          </cell>
          <cell r="D1724" t="str">
            <v>72.41.04.04</v>
          </cell>
          <cell r="E1724" t="str">
            <v>PA CAR.S/ES.1,85 C-D</v>
          </cell>
          <cell r="F1724" t="str">
            <v>h</v>
          </cell>
        </row>
        <row r="1725">
          <cell r="B1725" t="str">
            <v>15.1.475</v>
          </cell>
          <cell r="D1725" t="str">
            <v>72.41.05.01</v>
          </cell>
          <cell r="E1725" t="str">
            <v xml:space="preserve">PA CAR.S/ES.2,3 C-A </v>
          </cell>
          <cell r="F1725" t="str">
            <v>h</v>
          </cell>
        </row>
        <row r="1726">
          <cell r="B1726" t="str">
            <v>15.1.476</v>
          </cell>
          <cell r="D1726" t="str">
            <v>72.41.05.02</v>
          </cell>
          <cell r="E1726" t="str">
            <v>PA CAR.S/ES.2,3 C-B</v>
          </cell>
          <cell r="F1726" t="str">
            <v>h</v>
          </cell>
        </row>
        <row r="1727">
          <cell r="B1727" t="str">
            <v>15.1.477</v>
          </cell>
          <cell r="D1727" t="str">
            <v>72.41.05.03</v>
          </cell>
          <cell r="E1727" t="str">
            <v>PA CAR.S/ES.2,3 C-C</v>
          </cell>
          <cell r="F1727" t="str">
            <v>h</v>
          </cell>
        </row>
        <row r="1728">
          <cell r="B1728" t="str">
            <v>15.1.478</v>
          </cell>
          <cell r="D1728" t="str">
            <v xml:space="preserve">72.41.05.04 </v>
          </cell>
          <cell r="E1728" t="str">
            <v>PA CAR.S/ES.2,3 C-D</v>
          </cell>
          <cell r="F1728" t="str">
            <v>h</v>
          </cell>
        </row>
        <row r="1729">
          <cell r="B1729" t="str">
            <v>15.1.479</v>
          </cell>
          <cell r="D1729" t="str">
            <v>72.42.01.01</v>
          </cell>
          <cell r="E1729" t="str">
            <v>PERF. MANUAL C-A</v>
          </cell>
          <cell r="F1729" t="str">
            <v>h</v>
          </cell>
        </row>
        <row r="1730">
          <cell r="B1730" t="str">
            <v>15.1.480</v>
          </cell>
          <cell r="D1730" t="str">
            <v xml:space="preserve">72.42.01.02 </v>
          </cell>
          <cell r="E1730" t="str">
            <v>PERF. MANUAL C-B</v>
          </cell>
          <cell r="F1730" t="str">
            <v>h</v>
          </cell>
        </row>
        <row r="1731">
          <cell r="B1731" t="str">
            <v>15.1.481</v>
          </cell>
          <cell r="D1731" t="str">
            <v xml:space="preserve">72.42.01.03 </v>
          </cell>
          <cell r="E1731" t="str">
            <v>PERF. MANUAL C-C</v>
          </cell>
          <cell r="F1731" t="str">
            <v>h</v>
          </cell>
        </row>
        <row r="1732">
          <cell r="B1732" t="str">
            <v>15.1.482</v>
          </cell>
          <cell r="D1732" t="str">
            <v xml:space="preserve">72.42.01.04 </v>
          </cell>
          <cell r="E1732" t="str">
            <v>PERF. MANUAL C-D</v>
          </cell>
          <cell r="F1732" t="str">
            <v>h</v>
          </cell>
        </row>
        <row r="1733">
          <cell r="B1733" t="str">
            <v>15.1.483</v>
          </cell>
          <cell r="D1733" t="str">
            <v xml:space="preserve">72.42.02.01 </v>
          </cell>
          <cell r="E1733" t="str">
            <v>PERF.S/EST. C-A</v>
          </cell>
          <cell r="F1733" t="str">
            <v>h</v>
          </cell>
        </row>
        <row r="1734">
          <cell r="B1734" t="str">
            <v>15.1.484</v>
          </cell>
          <cell r="D1734" t="str">
            <v xml:space="preserve">72.42.02.02 </v>
          </cell>
          <cell r="E1734" t="str">
            <v>PERF.S/EST. C-B</v>
          </cell>
          <cell r="F1734" t="str">
            <v>h</v>
          </cell>
        </row>
        <row r="1735">
          <cell r="B1735" t="str">
            <v>15.1.485</v>
          </cell>
          <cell r="D1735" t="str">
            <v>72.42.02.03</v>
          </cell>
          <cell r="E1735" t="str">
            <v>PERF.S/EST. C-C</v>
          </cell>
          <cell r="F1735" t="str">
            <v>h</v>
          </cell>
        </row>
        <row r="1736">
          <cell r="B1736" t="str">
            <v>15.1.486</v>
          </cell>
          <cell r="D1736" t="str">
            <v xml:space="preserve">72.42.02.04 </v>
          </cell>
          <cell r="E1736" t="str">
            <v>PERF.S/EST. C-D</v>
          </cell>
          <cell r="F1736" t="str">
            <v>h</v>
          </cell>
        </row>
        <row r="1737">
          <cell r="B1737" t="str">
            <v>15.1.487</v>
          </cell>
          <cell r="D1737" t="str">
            <v>72.42.03.01</v>
          </cell>
          <cell r="E1737" t="str">
            <v>PERF.JUMBO C-A</v>
          </cell>
          <cell r="F1737" t="str">
            <v>h</v>
          </cell>
        </row>
        <row r="1738">
          <cell r="B1738" t="str">
            <v>15.1.488</v>
          </cell>
          <cell r="D1738" t="str">
            <v>72.42.03.02</v>
          </cell>
          <cell r="E1738" t="str">
            <v>PERF.JUMBO C-B</v>
          </cell>
          <cell r="F1738" t="str">
            <v>h</v>
          </cell>
        </row>
        <row r="1739">
          <cell r="B1739" t="str">
            <v>15.1.489</v>
          </cell>
          <cell r="D1739" t="str">
            <v xml:space="preserve">72.42.03.03 </v>
          </cell>
          <cell r="E1739" t="str">
            <v>PERF.JUMBO C-C</v>
          </cell>
          <cell r="F1739" t="str">
            <v>h</v>
          </cell>
        </row>
        <row r="1740">
          <cell r="B1740" t="str">
            <v>15.1.490</v>
          </cell>
          <cell r="D1740" t="str">
            <v>72.42.03.04</v>
          </cell>
          <cell r="E1740" t="str">
            <v>PERF.JUMBO C-D</v>
          </cell>
          <cell r="F1740" t="str">
            <v>h</v>
          </cell>
        </row>
        <row r="1741">
          <cell r="B1741" t="str">
            <v>15.1.491</v>
          </cell>
          <cell r="D1741" t="str">
            <v xml:space="preserve">72.42.04.01 </v>
          </cell>
          <cell r="E1741" t="str">
            <v>SONDA ROTATIVA C-A</v>
          </cell>
          <cell r="F1741" t="str">
            <v>h</v>
          </cell>
        </row>
        <row r="1742">
          <cell r="B1742" t="str">
            <v>15.1.492</v>
          </cell>
          <cell r="D1742" t="str">
            <v xml:space="preserve">72.42.04.02 </v>
          </cell>
          <cell r="E1742" t="str">
            <v>SONDA ROTATIVA C-B</v>
          </cell>
          <cell r="F1742" t="str">
            <v>h</v>
          </cell>
        </row>
        <row r="1743">
          <cell r="B1743" t="str">
            <v>15.1.493</v>
          </cell>
          <cell r="D1743" t="str">
            <v>72.42.04.03</v>
          </cell>
          <cell r="E1743" t="str">
            <v>SONDA ROTATIVA C-C</v>
          </cell>
          <cell r="F1743" t="str">
            <v>h</v>
          </cell>
        </row>
        <row r="1744">
          <cell r="B1744" t="str">
            <v>15.1.494</v>
          </cell>
          <cell r="D1744" t="str">
            <v>72.42.04.04</v>
          </cell>
          <cell r="E1744" t="str">
            <v>SONDA ROTATIVA C-D</v>
          </cell>
          <cell r="F1744" t="str">
            <v>h</v>
          </cell>
        </row>
        <row r="1745">
          <cell r="B1745" t="str">
            <v>15.1.495</v>
          </cell>
          <cell r="D1745" t="str">
            <v xml:space="preserve">72.42.05.01 </v>
          </cell>
          <cell r="E1745" t="str">
            <v>PERF.CINZAL C-A</v>
          </cell>
          <cell r="F1745" t="str">
            <v>h</v>
          </cell>
        </row>
        <row r="1746">
          <cell r="B1746" t="str">
            <v>15.1.496</v>
          </cell>
          <cell r="D1746" t="str">
            <v>72.42.05.02</v>
          </cell>
          <cell r="E1746" t="str">
            <v>PERF.CINZAL C-B</v>
          </cell>
          <cell r="F1746" t="str">
            <v>h</v>
          </cell>
        </row>
        <row r="1747">
          <cell r="B1747" t="str">
            <v>15.1.497</v>
          </cell>
          <cell r="D1747" t="str">
            <v xml:space="preserve">72.42.05.03 </v>
          </cell>
          <cell r="E1747" t="str">
            <v>PERF.CINZAL C-C</v>
          </cell>
          <cell r="F1747" t="str">
            <v>h</v>
          </cell>
        </row>
        <row r="1748">
          <cell r="B1748" t="str">
            <v>15.1.498</v>
          </cell>
          <cell r="D1748" t="str">
            <v xml:space="preserve">72.42.05.04 </v>
          </cell>
          <cell r="E1748" t="str">
            <v>PERF.CINZAL C-D</v>
          </cell>
          <cell r="F1748" t="str">
            <v>h</v>
          </cell>
        </row>
        <row r="1749">
          <cell r="B1749" t="str">
            <v>15.1.499</v>
          </cell>
          <cell r="D1749" t="str">
            <v xml:space="preserve">72.43.01.01 </v>
          </cell>
          <cell r="E1749" t="str">
            <v>RETRO CARR.0,77M3C-A</v>
          </cell>
          <cell r="F1749" t="str">
            <v>h</v>
          </cell>
        </row>
        <row r="1750">
          <cell r="B1750" t="str">
            <v>15.1.500</v>
          </cell>
          <cell r="D1750" t="str">
            <v>72.43.01.02</v>
          </cell>
          <cell r="E1750" t="str">
            <v>RETRO CARR.0,77M3C-B</v>
          </cell>
          <cell r="F1750" t="str">
            <v>h</v>
          </cell>
        </row>
        <row r="1751">
          <cell r="B1751" t="str">
            <v>15.1.501</v>
          </cell>
          <cell r="D1751" t="str">
            <v xml:space="preserve">72.43.01.03 </v>
          </cell>
          <cell r="E1751" t="str">
            <v>RETRO CARR.0,77M3C-C</v>
          </cell>
          <cell r="F1751" t="str">
            <v>h</v>
          </cell>
        </row>
        <row r="1752">
          <cell r="B1752" t="str">
            <v>15.1.502</v>
          </cell>
          <cell r="D1752" t="str">
            <v>72.43.01.04</v>
          </cell>
          <cell r="E1752" t="str">
            <v>RETRO CARR.0,77M3C-D</v>
          </cell>
          <cell r="F1752" t="str">
            <v>h</v>
          </cell>
        </row>
        <row r="1753">
          <cell r="B1753" t="str">
            <v>15.1.503</v>
          </cell>
          <cell r="D1753" t="str">
            <v xml:space="preserve">72.43.02.01 </v>
          </cell>
          <cell r="E1753" t="str">
            <v>RETRO CARR.0,30M3C-A</v>
          </cell>
          <cell r="F1753" t="str">
            <v>h</v>
          </cell>
        </row>
        <row r="1754">
          <cell r="B1754" t="str">
            <v>15.1.504</v>
          </cell>
          <cell r="D1754" t="str">
            <v>72.43.02.02</v>
          </cell>
          <cell r="E1754" t="str">
            <v>RETRO CARR.0,30M3C-B</v>
          </cell>
          <cell r="F1754" t="str">
            <v>h</v>
          </cell>
        </row>
        <row r="1755">
          <cell r="B1755" t="str">
            <v>15.1.505</v>
          </cell>
          <cell r="D1755" t="str">
            <v>72.43.02.03</v>
          </cell>
          <cell r="E1755" t="str">
            <v>RETRO CARR.0,30M3C-C</v>
          </cell>
          <cell r="F1755" t="str">
            <v>h</v>
          </cell>
        </row>
        <row r="1756">
          <cell r="B1756" t="str">
            <v>15.1.506</v>
          </cell>
          <cell r="D1756" t="str">
            <v>72.43.02.04</v>
          </cell>
          <cell r="E1756" t="str">
            <v>RETRO CARR.0,30M3C-D</v>
          </cell>
          <cell r="F1756" t="str">
            <v>h</v>
          </cell>
        </row>
        <row r="1757">
          <cell r="B1757" t="str">
            <v>15.1.507</v>
          </cell>
          <cell r="D1757" t="str">
            <v>72.44.01.01</v>
          </cell>
          <cell r="E1757" t="str">
            <v>ROCAD.MAN.GAS. C-A</v>
          </cell>
          <cell r="F1757" t="str">
            <v>h</v>
          </cell>
        </row>
        <row r="1758">
          <cell r="B1758" t="str">
            <v>15.1.508</v>
          </cell>
          <cell r="D1758" t="str">
            <v>72.44.01.02</v>
          </cell>
          <cell r="E1758" t="str">
            <v>ROCAD.MAN.GAS. C-B</v>
          </cell>
          <cell r="F1758" t="str">
            <v>h</v>
          </cell>
        </row>
        <row r="1759">
          <cell r="B1759" t="str">
            <v>15.1.509</v>
          </cell>
          <cell r="D1759" t="str">
            <v>72.44.01.03</v>
          </cell>
          <cell r="E1759" t="str">
            <v>ROCAD.MAN.GAS. C-C</v>
          </cell>
          <cell r="F1759" t="str">
            <v>h</v>
          </cell>
        </row>
        <row r="1760">
          <cell r="B1760" t="str">
            <v>15.1.510</v>
          </cell>
          <cell r="D1760" t="str">
            <v>72.44.01.04</v>
          </cell>
          <cell r="E1760" t="str">
            <v>ROCAD.MAN.GAS. C-D</v>
          </cell>
          <cell r="F1760" t="str">
            <v>h</v>
          </cell>
        </row>
        <row r="1761">
          <cell r="B1761" t="str">
            <v>15.1.511</v>
          </cell>
          <cell r="D1761" t="str">
            <v>72.44.02.01</v>
          </cell>
          <cell r="E1761" t="str">
            <v>ROCAD.MAN.ELETR. C-A</v>
          </cell>
          <cell r="F1761" t="str">
            <v>h</v>
          </cell>
        </row>
        <row r="1762">
          <cell r="B1762" t="str">
            <v>15.1.512</v>
          </cell>
          <cell r="D1762" t="str">
            <v>72.44.02.02</v>
          </cell>
          <cell r="E1762" t="str">
            <v>ROCAD.MAN.ELETR. C-B</v>
          </cell>
          <cell r="F1762" t="str">
            <v>h</v>
          </cell>
        </row>
        <row r="1763">
          <cell r="B1763" t="str">
            <v>15.1.513</v>
          </cell>
          <cell r="D1763" t="str">
            <v>72.44.02.03</v>
          </cell>
          <cell r="E1763" t="str">
            <v>ROCAD.MAN.ELETR. C-C</v>
          </cell>
          <cell r="F1763" t="str">
            <v>h</v>
          </cell>
        </row>
        <row r="1764">
          <cell r="B1764" t="str">
            <v>15.1.514</v>
          </cell>
          <cell r="D1764" t="str">
            <v>72.44.02.04</v>
          </cell>
          <cell r="E1764" t="str">
            <v>ROCAD.MAN.ELETR. C-D</v>
          </cell>
          <cell r="F1764" t="str">
            <v>h</v>
          </cell>
        </row>
        <row r="1765">
          <cell r="B1765" t="str">
            <v>15.1.515</v>
          </cell>
          <cell r="D1765" t="str">
            <v>72.44.03.01</v>
          </cell>
          <cell r="E1765" t="str">
            <v>ROCAD. REBOC. C-A</v>
          </cell>
          <cell r="F1765" t="str">
            <v>h</v>
          </cell>
        </row>
        <row r="1766">
          <cell r="B1766" t="str">
            <v>15.1.516</v>
          </cell>
          <cell r="D1766" t="str">
            <v>72.44.03.02</v>
          </cell>
          <cell r="E1766" t="str">
            <v>ROCAD. REBOC. C-B</v>
          </cell>
          <cell r="F1766" t="str">
            <v>h</v>
          </cell>
        </row>
        <row r="1767">
          <cell r="B1767" t="str">
            <v>15.1.517</v>
          </cell>
          <cell r="D1767" t="str">
            <v>72.44.03.03</v>
          </cell>
          <cell r="E1767" t="str">
            <v>ROCAD. REBOC. C-C</v>
          </cell>
          <cell r="F1767" t="str">
            <v>h</v>
          </cell>
        </row>
        <row r="1768">
          <cell r="B1768" t="str">
            <v>15.1.518</v>
          </cell>
          <cell r="D1768" t="str">
            <v>72.44.03.04</v>
          </cell>
          <cell r="E1768" t="str">
            <v>ROCAD. REBOC. C-D</v>
          </cell>
          <cell r="F1768" t="str">
            <v>h</v>
          </cell>
        </row>
        <row r="1769">
          <cell r="B1769" t="str">
            <v>15.1.519</v>
          </cell>
          <cell r="D1769" t="str">
            <v>72.45.01.01</v>
          </cell>
          <cell r="E1769" t="str">
            <v>ROLO COMPACT.7T C-A</v>
          </cell>
          <cell r="F1769" t="str">
            <v>h</v>
          </cell>
        </row>
        <row r="1770">
          <cell r="B1770" t="str">
            <v>15.1.520</v>
          </cell>
          <cell r="D1770" t="str">
            <v>72.45.01.02</v>
          </cell>
          <cell r="E1770" t="str">
            <v>ROLO COMPACT.7T C-B</v>
          </cell>
          <cell r="F1770" t="str">
            <v>h</v>
          </cell>
        </row>
        <row r="1771">
          <cell r="B1771" t="str">
            <v>15.1.521</v>
          </cell>
          <cell r="D1771" t="str">
            <v>72.45.01.03</v>
          </cell>
          <cell r="E1771" t="str">
            <v xml:space="preserve">ROLO COMPACT.7T C-C </v>
          </cell>
          <cell r="F1771" t="str">
            <v>h</v>
          </cell>
        </row>
        <row r="1772">
          <cell r="B1772" t="str">
            <v>15.1.522</v>
          </cell>
          <cell r="D1772" t="str">
            <v>72.45.01.04</v>
          </cell>
          <cell r="E1772" t="str">
            <v>ROLO COMPACT.7T C-D</v>
          </cell>
          <cell r="F1772" t="str">
            <v>h</v>
          </cell>
        </row>
        <row r="1773">
          <cell r="B1773" t="str">
            <v>15.1.523</v>
          </cell>
          <cell r="D1773" t="str">
            <v>72.45.02.01</v>
          </cell>
          <cell r="E1773" t="str">
            <v>ROLO COMPACT.7,7T C-A</v>
          </cell>
          <cell r="F1773" t="str">
            <v>h</v>
          </cell>
        </row>
        <row r="1774">
          <cell r="B1774" t="str">
            <v>15.1.524</v>
          </cell>
          <cell r="D1774" t="str">
            <v>72.45.02.02</v>
          </cell>
          <cell r="E1774" t="str">
            <v>ROLO COMPACT.7,7T C-B</v>
          </cell>
          <cell r="F1774" t="str">
            <v>h</v>
          </cell>
        </row>
        <row r="1775">
          <cell r="B1775" t="str">
            <v>15.1.525</v>
          </cell>
          <cell r="D1775" t="str">
            <v>72.45.02.03</v>
          </cell>
          <cell r="E1775" t="str">
            <v xml:space="preserve">ROLO COMPACT.7,7T C-C </v>
          </cell>
          <cell r="F1775" t="str">
            <v>h</v>
          </cell>
        </row>
        <row r="1776">
          <cell r="B1776" t="str">
            <v>15.1.526</v>
          </cell>
          <cell r="D1776" t="str">
            <v>72.45.02.04</v>
          </cell>
          <cell r="E1776" t="str">
            <v>ROLO COMPACT.7,7T C-D</v>
          </cell>
          <cell r="F1776" t="str">
            <v>h</v>
          </cell>
        </row>
        <row r="1777">
          <cell r="B1777" t="str">
            <v>15.1.527</v>
          </cell>
          <cell r="D1777" t="str">
            <v>72.45.03.01</v>
          </cell>
          <cell r="E1777" t="str">
            <v>ROLO COMPACT.10T C-A</v>
          </cell>
          <cell r="F1777" t="str">
            <v>h</v>
          </cell>
        </row>
        <row r="1778">
          <cell r="B1778" t="str">
            <v>15.1.528</v>
          </cell>
          <cell r="D1778" t="str">
            <v>72.45.03.02</v>
          </cell>
          <cell r="E1778" t="str">
            <v>ROLO COMPACT.10T C-B</v>
          </cell>
          <cell r="F1778" t="str">
            <v>h</v>
          </cell>
        </row>
        <row r="1779">
          <cell r="B1779" t="str">
            <v>15.1.529</v>
          </cell>
          <cell r="D1779" t="str">
            <v>72.45.03.03</v>
          </cell>
          <cell r="E1779" t="str">
            <v>ROLO COMPACT.10T C-C</v>
          </cell>
          <cell r="F1779" t="str">
            <v>h</v>
          </cell>
        </row>
        <row r="1780">
          <cell r="B1780" t="str">
            <v>15.1.530</v>
          </cell>
          <cell r="D1780" t="str">
            <v>72.45.03.04</v>
          </cell>
          <cell r="E1780" t="str">
            <v>ROLO COMPACT.10T C-D</v>
          </cell>
          <cell r="F1780" t="str">
            <v>h</v>
          </cell>
        </row>
        <row r="1781">
          <cell r="B1781" t="str">
            <v>15.1.531</v>
          </cell>
          <cell r="D1781" t="str">
            <v>72.45.04.01</v>
          </cell>
          <cell r="E1781" t="str">
            <v>ROLO COMPAC.11,3T C-A</v>
          </cell>
          <cell r="F1781" t="str">
            <v>h</v>
          </cell>
        </row>
        <row r="1782">
          <cell r="B1782" t="str">
            <v>15.1.532</v>
          </cell>
          <cell r="D1782" t="str">
            <v>72.45.04.02</v>
          </cell>
          <cell r="E1782" t="str">
            <v>ROLO COMPAC.11,3T C-B</v>
          </cell>
          <cell r="F1782" t="str">
            <v>h</v>
          </cell>
        </row>
        <row r="1783">
          <cell r="B1783" t="str">
            <v>15.1.533</v>
          </cell>
          <cell r="D1783" t="str">
            <v>72.45.04.03</v>
          </cell>
          <cell r="E1783" t="str">
            <v>ROLO COMPAC.11,3T C-C</v>
          </cell>
          <cell r="F1783" t="str">
            <v>h</v>
          </cell>
        </row>
        <row r="1784">
          <cell r="B1784" t="str">
            <v>15.1.534</v>
          </cell>
          <cell r="D1784" t="str">
            <v>72.45.04.04</v>
          </cell>
          <cell r="E1784" t="str">
            <v>ROLO COMPAC.11,3T C-D</v>
          </cell>
          <cell r="F1784" t="str">
            <v>h</v>
          </cell>
        </row>
        <row r="1785">
          <cell r="B1785" t="str">
            <v>15.1.535</v>
          </cell>
          <cell r="D1785" t="str">
            <v>72.45.05.01</v>
          </cell>
          <cell r="E1785" t="str">
            <v>ROLO COMPAC.15,5T C-A</v>
          </cell>
          <cell r="F1785" t="str">
            <v>h</v>
          </cell>
        </row>
        <row r="1786">
          <cell r="B1786" t="str">
            <v>15.1.536</v>
          </cell>
          <cell r="D1786" t="str">
            <v>72.45.05.02</v>
          </cell>
          <cell r="E1786" t="str">
            <v>ROLO COMPAC.15,5T C-B</v>
          </cell>
          <cell r="F1786" t="str">
            <v>h</v>
          </cell>
        </row>
        <row r="1787">
          <cell r="B1787" t="str">
            <v>15.1.537</v>
          </cell>
          <cell r="D1787" t="str">
            <v>72.45.05.03</v>
          </cell>
          <cell r="E1787" t="str">
            <v>ROLO COMPAC.15,5T C-C</v>
          </cell>
          <cell r="F1787" t="str">
            <v>h</v>
          </cell>
        </row>
        <row r="1788">
          <cell r="B1788" t="str">
            <v>15.1.538</v>
          </cell>
          <cell r="D1788" t="str">
            <v>72.45.05.04</v>
          </cell>
          <cell r="E1788" t="str">
            <v>ROLO COMPAC.15,5T C-D</v>
          </cell>
          <cell r="F1788" t="str">
            <v>h</v>
          </cell>
        </row>
        <row r="1789">
          <cell r="B1789" t="str">
            <v>15.1.539</v>
          </cell>
          <cell r="D1789" t="str">
            <v>72.45.06.01</v>
          </cell>
          <cell r="E1789" t="str">
            <v>ROLO COMP.PE15,5T C-A</v>
          </cell>
          <cell r="F1789" t="str">
            <v>h</v>
          </cell>
        </row>
        <row r="1790">
          <cell r="B1790" t="str">
            <v>15.1.540</v>
          </cell>
          <cell r="D1790" t="str">
            <v>72.45.06.02</v>
          </cell>
          <cell r="E1790" t="str">
            <v>ROLO COMP.PE15,5T C-B</v>
          </cell>
          <cell r="F1790" t="str">
            <v>h</v>
          </cell>
        </row>
        <row r="1791">
          <cell r="B1791" t="str">
            <v>15.1.541</v>
          </cell>
          <cell r="D1791" t="str">
            <v>72.45.06.03</v>
          </cell>
          <cell r="E1791" t="str">
            <v>ROLO COMP.PE15,5T C-C</v>
          </cell>
          <cell r="F1791" t="str">
            <v>h</v>
          </cell>
        </row>
        <row r="1792">
          <cell r="B1792" t="str">
            <v>15.1.542</v>
          </cell>
          <cell r="D1792" t="str">
            <v>72.45.06.04</v>
          </cell>
          <cell r="E1792" t="str">
            <v>ROLO COMP.PE15,5T C-D</v>
          </cell>
          <cell r="F1792" t="str">
            <v>h</v>
          </cell>
        </row>
        <row r="1793">
          <cell r="B1793" t="str">
            <v>15.1.543</v>
          </cell>
          <cell r="D1793" t="str">
            <v>72.46.01.01</v>
          </cell>
          <cell r="E1793" t="str">
            <v>ROLO COMP.ASF.7,2 C-A</v>
          </cell>
          <cell r="F1793" t="str">
            <v>h</v>
          </cell>
        </row>
        <row r="1794">
          <cell r="B1794" t="str">
            <v>15.1.544</v>
          </cell>
          <cell r="D1794" t="str">
            <v>72.46.01.02</v>
          </cell>
          <cell r="E1794" t="str">
            <v>ROLO COMP.ASF.7,2 C-B</v>
          </cell>
          <cell r="F1794" t="str">
            <v>h</v>
          </cell>
        </row>
        <row r="1795">
          <cell r="B1795" t="str">
            <v>15.1.545</v>
          </cell>
          <cell r="D1795" t="str">
            <v>72.46.01.03</v>
          </cell>
          <cell r="E1795" t="str">
            <v>ROLO COMP.ASF.7,2 C-C</v>
          </cell>
          <cell r="F1795" t="str">
            <v>h</v>
          </cell>
        </row>
        <row r="1796">
          <cell r="B1796" t="str">
            <v>15.1.546</v>
          </cell>
          <cell r="D1796" t="str">
            <v>72.46.01.04</v>
          </cell>
          <cell r="E1796" t="str">
            <v>ROLO COMP.ASF.7,2 C-D</v>
          </cell>
          <cell r="F1796" t="str">
            <v>h</v>
          </cell>
        </row>
        <row r="1797">
          <cell r="B1797" t="str">
            <v>15.1.547</v>
          </cell>
          <cell r="D1797" t="str">
            <v>72.46.02.01</v>
          </cell>
          <cell r="E1797" t="str">
            <v>ROLO COM.ASF.10,2 C-A</v>
          </cell>
          <cell r="F1797" t="str">
            <v>h</v>
          </cell>
        </row>
        <row r="1798">
          <cell r="B1798" t="str">
            <v>15.1.548</v>
          </cell>
          <cell r="D1798" t="str">
            <v>72.46.02.02</v>
          </cell>
          <cell r="E1798" t="str">
            <v>ROLO COM.ASF.10,2 C-B</v>
          </cell>
          <cell r="F1798" t="str">
            <v>h</v>
          </cell>
        </row>
        <row r="1799">
          <cell r="B1799" t="str">
            <v>15.1.549</v>
          </cell>
          <cell r="D1799" t="str">
            <v>72.46.02.03</v>
          </cell>
          <cell r="E1799" t="str">
            <v>ROLO COM.ASF.10,2 C-C</v>
          </cell>
          <cell r="F1799" t="str">
            <v>h</v>
          </cell>
        </row>
        <row r="1800">
          <cell r="B1800" t="str">
            <v>15.1.550</v>
          </cell>
          <cell r="D1800" t="str">
            <v>72.46.02.04</v>
          </cell>
          <cell r="E1800" t="str">
            <v>ROLO COM.ASF.10,2 C-D</v>
          </cell>
          <cell r="F1800" t="str">
            <v>h</v>
          </cell>
        </row>
        <row r="1801">
          <cell r="B1801" t="str">
            <v>15.1.551</v>
          </cell>
          <cell r="D1801" t="str">
            <v>72.47.01.01</v>
          </cell>
          <cell r="E1801" t="str">
            <v>ROLO COM.TAN.2,3 C-A</v>
          </cell>
          <cell r="F1801" t="str">
            <v>h</v>
          </cell>
        </row>
        <row r="1802">
          <cell r="B1802" t="str">
            <v>15.1.552</v>
          </cell>
          <cell r="D1802" t="str">
            <v>72.47.01.02</v>
          </cell>
          <cell r="E1802" t="str">
            <v>ROLO COM.TAN.2,3 C-B</v>
          </cell>
          <cell r="F1802" t="str">
            <v>h</v>
          </cell>
        </row>
        <row r="1803">
          <cell r="B1803" t="str">
            <v>15.1.553</v>
          </cell>
          <cell r="D1803" t="str">
            <v>72.47.01.03</v>
          </cell>
          <cell r="E1803" t="str">
            <v>ROLO COM.TAN.2,3 C-C</v>
          </cell>
          <cell r="F1803" t="str">
            <v>h</v>
          </cell>
        </row>
        <row r="1804">
          <cell r="B1804" t="str">
            <v>15.1.554</v>
          </cell>
          <cell r="D1804" t="str">
            <v>72.47.01.04</v>
          </cell>
          <cell r="E1804" t="str">
            <v>ROLO COM.TAN.2,3 C-D</v>
          </cell>
          <cell r="F1804" t="str">
            <v>h</v>
          </cell>
        </row>
        <row r="1805">
          <cell r="B1805" t="str">
            <v>15.1.555</v>
          </cell>
          <cell r="D1805" t="str">
            <v>72.47.02.01</v>
          </cell>
          <cell r="E1805" t="str">
            <v>ROLO COMP.TAN.7T C-A</v>
          </cell>
          <cell r="F1805" t="str">
            <v>h</v>
          </cell>
        </row>
        <row r="1806">
          <cell r="B1806" t="str">
            <v>15.1.556</v>
          </cell>
          <cell r="D1806" t="str">
            <v>72.47.02.02</v>
          </cell>
          <cell r="E1806" t="str">
            <v>ROLO COMP.TAN.7T C-B</v>
          </cell>
          <cell r="F1806" t="str">
            <v>h</v>
          </cell>
        </row>
        <row r="1807">
          <cell r="B1807" t="str">
            <v>15.1.557</v>
          </cell>
          <cell r="D1807" t="str">
            <v>72.47.02.03</v>
          </cell>
          <cell r="E1807" t="str">
            <v>ROLO COMP.TAN.7T C-C</v>
          </cell>
          <cell r="F1807" t="str">
            <v>h</v>
          </cell>
        </row>
        <row r="1808">
          <cell r="B1808" t="str">
            <v>15.1.558</v>
          </cell>
          <cell r="D1808" t="str">
            <v>72.47.02.04</v>
          </cell>
          <cell r="E1808" t="str">
            <v>ROLO COMP.TAN.7T C-D</v>
          </cell>
          <cell r="F1808" t="str">
            <v>h</v>
          </cell>
        </row>
        <row r="1809">
          <cell r="B1809" t="str">
            <v>15.1.559</v>
          </cell>
          <cell r="D1809" t="str">
            <v>72.47.03.01</v>
          </cell>
          <cell r="E1809" t="str">
            <v>ROLO COMP.TAN.12T C-A</v>
          </cell>
          <cell r="F1809" t="str">
            <v>h</v>
          </cell>
        </row>
        <row r="1810">
          <cell r="B1810" t="str">
            <v>15.1.560</v>
          </cell>
          <cell r="D1810" t="str">
            <v>72.47.03.02</v>
          </cell>
          <cell r="E1810" t="str">
            <v>ROLO COMP.TAN.12T C-B</v>
          </cell>
          <cell r="F1810" t="str">
            <v>h</v>
          </cell>
        </row>
        <row r="1811">
          <cell r="B1811" t="str">
            <v>15.1.561</v>
          </cell>
          <cell r="D1811" t="str">
            <v>72.47.03.03</v>
          </cell>
          <cell r="E1811" t="str">
            <v>ROLO COMP.TAN.12T C-C</v>
          </cell>
          <cell r="F1811" t="str">
            <v>h</v>
          </cell>
        </row>
        <row r="1812">
          <cell r="B1812" t="str">
            <v>15.1.562</v>
          </cell>
          <cell r="D1812" t="str">
            <v>72.47.03.04</v>
          </cell>
          <cell r="E1812" t="str">
            <v>ROLO COMP.TAN.12T C-D</v>
          </cell>
          <cell r="F1812" t="str">
            <v>h</v>
          </cell>
        </row>
        <row r="1813">
          <cell r="B1813" t="str">
            <v>15.1.563</v>
          </cell>
          <cell r="D1813" t="str">
            <v>72.48.01.01</v>
          </cell>
          <cell r="E1813" t="str">
            <v>ROLO COM.P.A.12,5 C-A</v>
          </cell>
          <cell r="F1813" t="str">
            <v>h</v>
          </cell>
        </row>
        <row r="1814">
          <cell r="B1814" t="str">
            <v>15.1.564</v>
          </cell>
          <cell r="D1814" t="str">
            <v>72.48.01.02</v>
          </cell>
          <cell r="E1814" t="str">
            <v>ROLO COM.P.A.12,5 C-B</v>
          </cell>
          <cell r="F1814" t="str">
            <v>h</v>
          </cell>
        </row>
        <row r="1815">
          <cell r="B1815" t="str">
            <v>15.1.565</v>
          </cell>
          <cell r="D1815" t="str">
            <v>72.48.01.03</v>
          </cell>
          <cell r="E1815" t="str">
            <v>ROLO COM.P.A.12,5 C-C</v>
          </cell>
          <cell r="F1815" t="str">
            <v>h</v>
          </cell>
        </row>
        <row r="1816">
          <cell r="B1816" t="str">
            <v>15.1.566</v>
          </cell>
          <cell r="D1816" t="str">
            <v>72.48.01.04</v>
          </cell>
          <cell r="E1816" t="str">
            <v>ROLO COM.P.A.12,5 C-D</v>
          </cell>
          <cell r="F1816" t="str">
            <v>h</v>
          </cell>
        </row>
        <row r="1817">
          <cell r="B1817" t="str">
            <v>15.1.567</v>
          </cell>
          <cell r="D1817" t="str">
            <v>72.48.02.01</v>
          </cell>
          <cell r="E1817" t="str">
            <v>ROLO COM.P.A.27T C-A</v>
          </cell>
          <cell r="F1817" t="str">
            <v>h</v>
          </cell>
        </row>
        <row r="1818">
          <cell r="B1818" t="str">
            <v>15.1.568</v>
          </cell>
          <cell r="D1818" t="str">
            <v>72.48.02.02</v>
          </cell>
          <cell r="E1818" t="str">
            <v>ROLO COM.P.A.27T C-B</v>
          </cell>
          <cell r="F1818" t="str">
            <v>h</v>
          </cell>
        </row>
        <row r="1819">
          <cell r="B1819" t="str">
            <v>15.1.569</v>
          </cell>
          <cell r="D1819" t="str">
            <v>72.48.02.03</v>
          </cell>
          <cell r="E1819" t="str">
            <v>ROLO COM.P.A.27T C-C</v>
          </cell>
          <cell r="F1819" t="str">
            <v>h</v>
          </cell>
        </row>
        <row r="1820">
          <cell r="B1820" t="str">
            <v>15.1.570</v>
          </cell>
          <cell r="D1820" t="str">
            <v>72.48.02.04</v>
          </cell>
          <cell r="E1820" t="str">
            <v>ROLO COM.P.A.27T C-D</v>
          </cell>
          <cell r="F1820" t="str">
            <v>h</v>
          </cell>
        </row>
        <row r="1821">
          <cell r="B1821" t="str">
            <v>15.1.571</v>
          </cell>
          <cell r="D1821" t="str">
            <v>72.49.01.01</v>
          </cell>
          <cell r="E1821" t="str">
            <v>TRAT.AGR.3,7TON C-A</v>
          </cell>
          <cell r="F1821" t="str">
            <v>h</v>
          </cell>
        </row>
        <row r="1822">
          <cell r="B1822" t="str">
            <v>15.1.572</v>
          </cell>
          <cell r="D1822" t="str">
            <v>72.49.01.02</v>
          </cell>
          <cell r="E1822" t="str">
            <v>TRAT.AGR.3,7TON C-B</v>
          </cell>
          <cell r="F1822" t="str">
            <v>h</v>
          </cell>
        </row>
        <row r="1823">
          <cell r="B1823" t="str">
            <v>15.1.573</v>
          </cell>
          <cell r="D1823" t="str">
            <v>72.49.01.03</v>
          </cell>
          <cell r="E1823" t="str">
            <v>TRAT.AGR.3,7TON C-C</v>
          </cell>
          <cell r="F1823" t="str">
            <v>h</v>
          </cell>
        </row>
        <row r="1824">
          <cell r="B1824" t="str">
            <v>15.1.574</v>
          </cell>
          <cell r="D1824" t="str">
            <v>72.49.01.04</v>
          </cell>
          <cell r="E1824" t="str">
            <v>TRAT.AGR.3,7TON C-D</v>
          </cell>
          <cell r="F1824" t="str">
            <v>h</v>
          </cell>
        </row>
        <row r="1825">
          <cell r="B1825" t="str">
            <v>15.1.575</v>
          </cell>
          <cell r="D1825" t="str">
            <v>72.49.02.01</v>
          </cell>
          <cell r="E1825" t="str">
            <v>TRAT.AGR.5TON C-A</v>
          </cell>
          <cell r="F1825" t="str">
            <v>h</v>
          </cell>
        </row>
        <row r="1826">
          <cell r="B1826" t="str">
            <v>15.1.576</v>
          </cell>
          <cell r="D1826" t="str">
            <v>72.49.02.02</v>
          </cell>
          <cell r="E1826" t="str">
            <v>TRAT.AGR.5TON C-B</v>
          </cell>
          <cell r="F1826" t="str">
            <v>h</v>
          </cell>
        </row>
        <row r="1827">
          <cell r="B1827" t="str">
            <v>15.1.577</v>
          </cell>
          <cell r="D1827" t="str">
            <v>72.49.02.03</v>
          </cell>
          <cell r="E1827" t="str">
            <v>TRAT.AGR.5TON C-C</v>
          </cell>
          <cell r="F1827" t="str">
            <v>h</v>
          </cell>
        </row>
        <row r="1828">
          <cell r="B1828" t="str">
            <v>15.1.578</v>
          </cell>
          <cell r="D1828" t="str">
            <v>72.49.02.04</v>
          </cell>
          <cell r="E1828" t="str">
            <v>TRAT.AGR.5TON C-D</v>
          </cell>
          <cell r="F1828" t="str">
            <v>h</v>
          </cell>
        </row>
        <row r="1829">
          <cell r="B1829" t="str">
            <v>15.1.579</v>
          </cell>
          <cell r="D1829" t="str">
            <v>72.49.03.01</v>
          </cell>
          <cell r="E1829" t="str">
            <v>MICRO TRAT.2,2T C-A</v>
          </cell>
          <cell r="F1829" t="str">
            <v>h</v>
          </cell>
        </row>
        <row r="1830">
          <cell r="B1830" t="str">
            <v>15.1.580</v>
          </cell>
          <cell r="D1830" t="str">
            <v>72.49.03.02</v>
          </cell>
          <cell r="E1830" t="str">
            <v>MICRO TRAT.2,2T C-B</v>
          </cell>
          <cell r="F1830" t="str">
            <v>h</v>
          </cell>
        </row>
        <row r="1831">
          <cell r="B1831" t="str">
            <v>15.1.581</v>
          </cell>
          <cell r="D1831" t="str">
            <v>72.49.03.03</v>
          </cell>
          <cell r="E1831" t="str">
            <v>MICRO TRAT.2,2T C-C</v>
          </cell>
          <cell r="F1831" t="str">
            <v>h</v>
          </cell>
        </row>
        <row r="1832">
          <cell r="B1832" t="str">
            <v>15.1.582</v>
          </cell>
          <cell r="D1832" t="str">
            <v>72.49.03.04</v>
          </cell>
          <cell r="E1832" t="str">
            <v>MICRO TRAT.2,2T C-D</v>
          </cell>
          <cell r="F1832" t="str">
            <v>h</v>
          </cell>
        </row>
        <row r="1833">
          <cell r="B1833" t="str">
            <v>15.1.583</v>
          </cell>
          <cell r="D1833" t="str">
            <v>72.49.04.01</v>
          </cell>
          <cell r="E1833" t="str">
            <v>TRAT.TRIT.VEG.5T C-A</v>
          </cell>
          <cell r="F1833" t="str">
            <v>h</v>
          </cell>
        </row>
        <row r="1834">
          <cell r="B1834" t="str">
            <v>15.1.584</v>
          </cell>
          <cell r="D1834" t="str">
            <v>72.49.04.02</v>
          </cell>
          <cell r="E1834" t="str">
            <v>TRAT.TRIT.VEG.5T C-B</v>
          </cell>
          <cell r="F1834" t="str">
            <v>h</v>
          </cell>
        </row>
        <row r="1835">
          <cell r="B1835" t="str">
            <v>15.1.585</v>
          </cell>
          <cell r="D1835" t="str">
            <v>72.49.04.03</v>
          </cell>
          <cell r="E1835" t="str">
            <v>TRAT.TRIT.VEG.5T C-C</v>
          </cell>
          <cell r="F1835" t="str">
            <v>h</v>
          </cell>
        </row>
        <row r="1836">
          <cell r="B1836" t="str">
            <v>15.1.586</v>
          </cell>
          <cell r="D1836" t="str">
            <v>72.49.04.04</v>
          </cell>
          <cell r="E1836" t="str">
            <v>TRAT.TRIT.VEG.5T C-D</v>
          </cell>
          <cell r="F1836" t="str">
            <v>h</v>
          </cell>
        </row>
        <row r="1837">
          <cell r="B1837" t="str">
            <v>15.1.587</v>
          </cell>
          <cell r="D1837" t="str">
            <v>72.49.05.01</v>
          </cell>
          <cell r="E1837" t="str">
            <v>TRAT.AGR.PULV.5T C-A</v>
          </cell>
          <cell r="F1837" t="str">
            <v>h</v>
          </cell>
        </row>
        <row r="1838">
          <cell r="B1838" t="str">
            <v>15.1.588</v>
          </cell>
          <cell r="D1838" t="str">
            <v>72.49.05.02</v>
          </cell>
          <cell r="E1838" t="str">
            <v>TRAT.AGR.PULV.5T C-B</v>
          </cell>
          <cell r="F1838" t="str">
            <v>h</v>
          </cell>
        </row>
        <row r="1839">
          <cell r="B1839" t="str">
            <v>15.1.589</v>
          </cell>
          <cell r="D1839" t="str">
            <v>72.49.05.03</v>
          </cell>
          <cell r="E1839" t="str">
            <v>TRAT.AGR.PULV.5T C-C</v>
          </cell>
          <cell r="F1839" t="str">
            <v>h</v>
          </cell>
        </row>
        <row r="1840">
          <cell r="B1840" t="str">
            <v>15.1.590</v>
          </cell>
          <cell r="D1840" t="str">
            <v>72.49.05.04</v>
          </cell>
          <cell r="E1840" t="str">
            <v>TRAT.AGR.PULV.5T C-D</v>
          </cell>
          <cell r="F1840" t="str">
            <v>h</v>
          </cell>
        </row>
        <row r="1841">
          <cell r="B1841" t="str">
            <v>15.1.591</v>
          </cell>
          <cell r="D1841" t="str">
            <v>72.50.01.01</v>
          </cell>
          <cell r="E1841" t="str">
            <v>TRAT.EST.L.1,93M3 C-A</v>
          </cell>
          <cell r="F1841" t="str">
            <v>h</v>
          </cell>
        </row>
        <row r="1842">
          <cell r="B1842" t="str">
            <v>15.1.592</v>
          </cell>
          <cell r="D1842" t="str">
            <v>72.50.01.02</v>
          </cell>
          <cell r="E1842" t="str">
            <v>TRAT.EST.L.1,93M3 C-B</v>
          </cell>
          <cell r="F1842" t="str">
            <v>h</v>
          </cell>
        </row>
        <row r="1843">
          <cell r="B1843" t="str">
            <v>15.1.593</v>
          </cell>
          <cell r="D1843" t="str">
            <v>72.50.01.03</v>
          </cell>
          <cell r="E1843" t="str">
            <v>TRAT.EST.L.1,93M3 C-C</v>
          </cell>
          <cell r="F1843" t="str">
            <v>h</v>
          </cell>
        </row>
        <row r="1844">
          <cell r="B1844" t="str">
            <v>15.1.594</v>
          </cell>
          <cell r="D1844" t="str">
            <v>72.50.01.04</v>
          </cell>
          <cell r="E1844" t="str">
            <v>TRAT.EST.L.1,93M3 C-D</v>
          </cell>
          <cell r="F1844" t="str">
            <v>h</v>
          </cell>
        </row>
        <row r="1845">
          <cell r="B1845" t="str">
            <v>15.1.595</v>
          </cell>
          <cell r="D1845" t="str">
            <v>72.50.02.01</v>
          </cell>
          <cell r="E1845" t="str">
            <v>TRAT.EST.L.3,18M3 C-A</v>
          </cell>
          <cell r="F1845" t="str">
            <v>h</v>
          </cell>
        </row>
        <row r="1846">
          <cell r="B1846" t="str">
            <v>15.1.596</v>
          </cell>
          <cell r="D1846" t="str">
            <v>72.50.02.02</v>
          </cell>
          <cell r="E1846" t="str">
            <v>TRAT.EST.L.3,18M3 C-B</v>
          </cell>
          <cell r="F1846" t="str">
            <v>h</v>
          </cell>
        </row>
        <row r="1847">
          <cell r="B1847" t="str">
            <v>15.1.597</v>
          </cell>
          <cell r="D1847" t="str">
            <v>72.50.02.03</v>
          </cell>
          <cell r="E1847" t="str">
            <v>TRAT.EST.L.3,18M3 C-C</v>
          </cell>
          <cell r="F1847" t="str">
            <v>h</v>
          </cell>
        </row>
        <row r="1848">
          <cell r="B1848" t="str">
            <v>15.1.598</v>
          </cell>
          <cell r="D1848" t="str">
            <v>72.50.02.04</v>
          </cell>
          <cell r="E1848" t="str">
            <v>TRAT.EST.L.3,18M3 C-D</v>
          </cell>
          <cell r="F1848" t="str">
            <v>h</v>
          </cell>
        </row>
        <row r="1849">
          <cell r="B1849" t="str">
            <v>15.1.599</v>
          </cell>
          <cell r="D1849" t="str">
            <v>72.50.03.01</v>
          </cell>
          <cell r="E1849" t="str">
            <v>TRAT.EST.L.2,28M3 C-A</v>
          </cell>
          <cell r="F1849" t="str">
            <v>h</v>
          </cell>
        </row>
        <row r="1850">
          <cell r="B1850" t="str">
            <v>15.1.600</v>
          </cell>
          <cell r="D1850" t="str">
            <v>72.50.03.02</v>
          </cell>
          <cell r="E1850" t="str">
            <v>TRAT.EST.L.2,28M3 C-B</v>
          </cell>
          <cell r="F1850" t="str">
            <v>h</v>
          </cell>
        </row>
        <row r="1851">
          <cell r="B1851" t="str">
            <v>15.1.601</v>
          </cell>
          <cell r="D1851" t="str">
            <v>72.50.03.03</v>
          </cell>
          <cell r="E1851" t="str">
            <v>TRAT.EST.L.2,28M3 C-C</v>
          </cell>
          <cell r="F1851" t="str">
            <v>h</v>
          </cell>
        </row>
        <row r="1852">
          <cell r="B1852" t="str">
            <v>15.1.602</v>
          </cell>
          <cell r="D1852" t="str">
            <v>72.50.03.04</v>
          </cell>
          <cell r="E1852" t="str">
            <v>TRAT.EST.L.2,28M3 C-D</v>
          </cell>
          <cell r="F1852" t="str">
            <v>h</v>
          </cell>
        </row>
        <row r="1853">
          <cell r="B1853" t="str">
            <v>15.1.603</v>
          </cell>
          <cell r="D1853" t="str">
            <v>72.50.04.01</v>
          </cell>
          <cell r="E1853" t="str">
            <v xml:space="preserve">TRAT.EST.R.1,93M3 C-A </v>
          </cell>
          <cell r="F1853" t="str">
            <v>h</v>
          </cell>
        </row>
        <row r="1854">
          <cell r="B1854" t="str">
            <v>15.1.604</v>
          </cell>
          <cell r="D1854" t="str">
            <v xml:space="preserve">72.50.04.02 </v>
          </cell>
          <cell r="E1854" t="str">
            <v xml:space="preserve">TRAT.EST.R.1,93M3 C-B </v>
          </cell>
          <cell r="F1854" t="str">
            <v>h</v>
          </cell>
        </row>
        <row r="1855">
          <cell r="B1855" t="str">
            <v>15.1.605</v>
          </cell>
          <cell r="D1855" t="str">
            <v>72.50.04.03</v>
          </cell>
          <cell r="E1855" t="str">
            <v xml:space="preserve">TRAT.EST.R.1,93M3 C-C </v>
          </cell>
          <cell r="F1855" t="str">
            <v>h</v>
          </cell>
        </row>
        <row r="1856">
          <cell r="B1856" t="str">
            <v>15.1.606</v>
          </cell>
          <cell r="D1856" t="str">
            <v>72.50.04.04</v>
          </cell>
          <cell r="E1856" t="str">
            <v xml:space="preserve">TRAT.EST.R.1,93M3 C-D </v>
          </cell>
          <cell r="F1856" t="str">
            <v>h</v>
          </cell>
        </row>
        <row r="1857">
          <cell r="B1857" t="str">
            <v>15.1.607</v>
          </cell>
          <cell r="D1857" t="str">
            <v>72.50.05.01</v>
          </cell>
          <cell r="E1857" t="str">
            <v xml:space="preserve">TRAT.EST.R.2,28M3 C-A </v>
          </cell>
          <cell r="F1857" t="str">
            <v>h</v>
          </cell>
        </row>
        <row r="1858">
          <cell r="B1858" t="str">
            <v>15.1.608</v>
          </cell>
          <cell r="D1858" t="str">
            <v>72.50.05.02</v>
          </cell>
          <cell r="E1858" t="str">
            <v>TRAT.EST.R..2,28M3 C-B</v>
          </cell>
          <cell r="F1858" t="str">
            <v>h</v>
          </cell>
        </row>
        <row r="1859">
          <cell r="B1859" t="str">
            <v>15.1.609</v>
          </cell>
          <cell r="D1859" t="str">
            <v>72.50.05.03</v>
          </cell>
          <cell r="E1859" t="str">
            <v xml:space="preserve">TRAT.EST.R.2,28M3 C-C </v>
          </cell>
          <cell r="F1859" t="str">
            <v>h</v>
          </cell>
        </row>
        <row r="1860">
          <cell r="B1860" t="str">
            <v>15.1.610</v>
          </cell>
          <cell r="D1860" t="str">
            <v>72.50.05.04</v>
          </cell>
          <cell r="E1860" t="str">
            <v xml:space="preserve">TRAT.EST.R.2,28M3 C-D </v>
          </cell>
          <cell r="F1860" t="str">
            <v>h</v>
          </cell>
        </row>
        <row r="1861">
          <cell r="B1861" t="str">
            <v>15.1.611</v>
          </cell>
          <cell r="D1861" t="str">
            <v>72.50.06.01</v>
          </cell>
          <cell r="E1861" t="str">
            <v>TRAT.EST.R.3,18M3 C-A</v>
          </cell>
          <cell r="F1861" t="str">
            <v>h</v>
          </cell>
        </row>
        <row r="1862">
          <cell r="B1862" t="str">
            <v>15.1.612</v>
          </cell>
          <cell r="D1862" t="str">
            <v>72.50.06.02</v>
          </cell>
          <cell r="E1862" t="str">
            <v>TRAT.EST.R.3,18M3 C-B</v>
          </cell>
          <cell r="F1862" t="str">
            <v>h</v>
          </cell>
        </row>
        <row r="1863">
          <cell r="B1863" t="str">
            <v>15.1.613</v>
          </cell>
          <cell r="D1863" t="str">
            <v>72.50.06.03</v>
          </cell>
          <cell r="E1863" t="str">
            <v>TRAT.EST.R.3,18M3 C-C</v>
          </cell>
          <cell r="F1863" t="str">
            <v>h</v>
          </cell>
        </row>
        <row r="1864">
          <cell r="B1864" t="str">
            <v>15.1.614</v>
          </cell>
          <cell r="D1864" t="str">
            <v xml:space="preserve">72.50.06.04 </v>
          </cell>
          <cell r="E1864" t="str">
            <v xml:space="preserve">TRAT.EST.R.3,18M3 C-D </v>
          </cell>
          <cell r="F1864" t="str">
            <v>h</v>
          </cell>
        </row>
        <row r="1865">
          <cell r="B1865" t="str">
            <v>15.1.615</v>
          </cell>
          <cell r="D1865" t="str">
            <v xml:space="preserve">72.52.01.01 </v>
          </cell>
          <cell r="E1865" t="str">
            <v>US.CONC.200M3/H C-A</v>
          </cell>
          <cell r="F1865" t="str">
            <v>h</v>
          </cell>
        </row>
        <row r="1866">
          <cell r="B1866" t="str">
            <v>15.1.616</v>
          </cell>
          <cell r="D1866" t="str">
            <v>72.52.01.02</v>
          </cell>
          <cell r="E1866" t="str">
            <v>US.CONC.200M3/H C-B</v>
          </cell>
          <cell r="F1866" t="str">
            <v>h</v>
          </cell>
        </row>
        <row r="1867">
          <cell r="B1867" t="str">
            <v>15.1.617</v>
          </cell>
          <cell r="D1867" t="str">
            <v xml:space="preserve">72.52.01.03 </v>
          </cell>
          <cell r="E1867" t="str">
            <v>US.CONC.200M3/H C-C</v>
          </cell>
          <cell r="F1867" t="str">
            <v>h</v>
          </cell>
        </row>
        <row r="1868">
          <cell r="B1868" t="str">
            <v>15.1.618</v>
          </cell>
          <cell r="D1868" t="str">
            <v>72.52.01.04</v>
          </cell>
          <cell r="E1868" t="str">
            <v>US.CONC.200M3/H C-D</v>
          </cell>
          <cell r="F1868" t="str">
            <v>h</v>
          </cell>
        </row>
        <row r="1869">
          <cell r="B1869" t="str">
            <v>15.1.619</v>
          </cell>
          <cell r="D1869" t="str">
            <v>72.52.02.01</v>
          </cell>
          <cell r="E1869" t="str">
            <v>US.CONC.40M3/H C-A</v>
          </cell>
          <cell r="F1869" t="str">
            <v>h</v>
          </cell>
        </row>
        <row r="1870">
          <cell r="B1870" t="str">
            <v>15.1.620</v>
          </cell>
          <cell r="D1870" t="str">
            <v>72.52.02.02</v>
          </cell>
          <cell r="E1870" t="str">
            <v>US.CONC.40M3/H C-B</v>
          </cell>
          <cell r="F1870" t="str">
            <v>h</v>
          </cell>
        </row>
        <row r="1871">
          <cell r="B1871" t="str">
            <v>15.1.621</v>
          </cell>
          <cell r="D1871" t="str">
            <v>72.52.02.03</v>
          </cell>
          <cell r="E1871" t="str">
            <v>US.CONC.40M3/H C-C</v>
          </cell>
          <cell r="F1871" t="str">
            <v>h</v>
          </cell>
        </row>
        <row r="1872">
          <cell r="B1872" t="str">
            <v>15.1.622</v>
          </cell>
          <cell r="D1872" t="str">
            <v>72.52.02.04</v>
          </cell>
          <cell r="E1872" t="str">
            <v>US.CONC.40M3/H C-D</v>
          </cell>
          <cell r="F1872" t="str">
            <v>h</v>
          </cell>
        </row>
        <row r="1873">
          <cell r="B1873" t="str">
            <v>15.1.623</v>
          </cell>
          <cell r="D1873" t="str">
            <v>72.52.03.01</v>
          </cell>
          <cell r="E1873" t="str">
            <v>US.GRAV.Q.80T/H C-A</v>
          </cell>
          <cell r="F1873" t="str">
            <v>h</v>
          </cell>
        </row>
        <row r="1874">
          <cell r="B1874" t="str">
            <v>15.1.624</v>
          </cell>
          <cell r="D1874" t="str">
            <v>72.52.03.02</v>
          </cell>
          <cell r="E1874" t="str">
            <v>US.GRAV.Q.80T/H C-B</v>
          </cell>
          <cell r="F1874" t="str">
            <v>h</v>
          </cell>
        </row>
        <row r="1875">
          <cell r="B1875" t="str">
            <v>15.1.625</v>
          </cell>
          <cell r="D1875" t="str">
            <v xml:space="preserve">72.52.03.03 </v>
          </cell>
          <cell r="E1875" t="str">
            <v>US.GRAV.Q.80T/H C-C</v>
          </cell>
          <cell r="F1875" t="str">
            <v>h</v>
          </cell>
        </row>
        <row r="1876">
          <cell r="B1876" t="str">
            <v>15.1.626</v>
          </cell>
          <cell r="D1876" t="str">
            <v>72.52.03.04</v>
          </cell>
          <cell r="E1876" t="str">
            <v>US.GRAV.Q.80T/H C-D</v>
          </cell>
          <cell r="F1876" t="str">
            <v>h</v>
          </cell>
        </row>
        <row r="1877">
          <cell r="B1877" t="str">
            <v>15.1.627</v>
          </cell>
          <cell r="D1877" t="str">
            <v xml:space="preserve">72.52.04.01 </v>
          </cell>
          <cell r="E1877" t="str">
            <v>US.ASF.FR.150T/H C-A</v>
          </cell>
          <cell r="F1877" t="str">
            <v>h</v>
          </cell>
        </row>
        <row r="1878">
          <cell r="B1878" t="str">
            <v>15.1.628</v>
          </cell>
          <cell r="D1878" t="str">
            <v xml:space="preserve">72.52.04.02 </v>
          </cell>
          <cell r="E1878" t="str">
            <v>US.ASF.FR.150T/H C-B</v>
          </cell>
          <cell r="F1878" t="str">
            <v>h</v>
          </cell>
        </row>
        <row r="1879">
          <cell r="B1879" t="str">
            <v>15.1.629</v>
          </cell>
          <cell r="D1879" t="str">
            <v xml:space="preserve">72.52.04.03 </v>
          </cell>
          <cell r="E1879" t="str">
            <v>US.ASF.FR.150T/H C-C</v>
          </cell>
          <cell r="F1879" t="str">
            <v>h</v>
          </cell>
        </row>
        <row r="1880">
          <cell r="B1880" t="str">
            <v>15.1.630</v>
          </cell>
          <cell r="D1880" t="str">
            <v>72.52.04.04</v>
          </cell>
          <cell r="E1880" t="str">
            <v>US.ASF.FR.150T/H C-D</v>
          </cell>
          <cell r="F1880" t="str">
            <v>h</v>
          </cell>
        </row>
        <row r="1881">
          <cell r="B1881" t="str">
            <v>15.1.631</v>
          </cell>
          <cell r="D1881" t="str">
            <v xml:space="preserve">72.52.05.01 </v>
          </cell>
          <cell r="E1881" t="str">
            <v xml:space="preserve">US.SOLOS 400T/H C-A </v>
          </cell>
          <cell r="F1881" t="str">
            <v>h</v>
          </cell>
        </row>
        <row r="1882">
          <cell r="B1882" t="str">
            <v>15.1.632</v>
          </cell>
          <cell r="D1882" t="str">
            <v xml:space="preserve">72.52.05.02 </v>
          </cell>
          <cell r="E1882" t="str">
            <v>US.SOLOS 400T/H C-B</v>
          </cell>
          <cell r="F1882" t="str">
            <v>h</v>
          </cell>
        </row>
        <row r="1883">
          <cell r="B1883" t="str">
            <v>15.1.633</v>
          </cell>
          <cell r="D1883" t="str">
            <v>72.52.05.03</v>
          </cell>
          <cell r="E1883" t="str">
            <v xml:space="preserve">US.SOLOS 400T/H C-C </v>
          </cell>
          <cell r="F1883" t="str">
            <v>h</v>
          </cell>
        </row>
        <row r="1884">
          <cell r="B1884" t="str">
            <v>15.1.634</v>
          </cell>
          <cell r="D1884" t="str">
            <v xml:space="preserve">72.52.05.04 </v>
          </cell>
          <cell r="E1884" t="str">
            <v>US.SOLOS 400T/H C-D</v>
          </cell>
          <cell r="F1884" t="str">
            <v>h</v>
          </cell>
        </row>
        <row r="1885">
          <cell r="B1885" t="str">
            <v>15.1.635</v>
          </cell>
          <cell r="D1885" t="str">
            <v xml:space="preserve">72.53.01.01 </v>
          </cell>
          <cell r="E1885" t="str">
            <v>VIBR.IMER.ELETR.C-A</v>
          </cell>
          <cell r="F1885" t="str">
            <v>h</v>
          </cell>
        </row>
        <row r="1886">
          <cell r="B1886" t="str">
            <v>15.1.636</v>
          </cell>
          <cell r="D1886" t="str">
            <v xml:space="preserve">72.53.01.02 </v>
          </cell>
          <cell r="E1886" t="str">
            <v>VIBR.IMER.ELETR.C-B</v>
          </cell>
          <cell r="F1886" t="str">
            <v>h</v>
          </cell>
        </row>
        <row r="1887">
          <cell r="B1887" t="str">
            <v>15.1.637</v>
          </cell>
          <cell r="D1887" t="str">
            <v>72.53.01.03</v>
          </cell>
          <cell r="E1887" t="str">
            <v>VIBR.IMER.ELETR.C-C</v>
          </cell>
          <cell r="F1887" t="str">
            <v>h</v>
          </cell>
        </row>
        <row r="1888">
          <cell r="B1888" t="str">
            <v>15.1.638</v>
          </cell>
          <cell r="D1888" t="str">
            <v xml:space="preserve">72.53.01.04 </v>
          </cell>
          <cell r="E1888" t="str">
            <v>VIBR.IMER.ELETR.C-D</v>
          </cell>
          <cell r="F1888" t="str">
            <v>h</v>
          </cell>
        </row>
        <row r="1889">
          <cell r="B1889" t="str">
            <v>15.1.639</v>
          </cell>
          <cell r="D1889" t="str">
            <v xml:space="preserve">72.53.02.01 </v>
          </cell>
          <cell r="E1889" t="str">
            <v>VIBR.IMER.GAS. C-A</v>
          </cell>
          <cell r="F1889" t="str">
            <v>h</v>
          </cell>
        </row>
        <row r="1890">
          <cell r="B1890" t="str">
            <v>15.1.640</v>
          </cell>
          <cell r="D1890" t="str">
            <v>72.53.02.02</v>
          </cell>
          <cell r="E1890" t="str">
            <v>VIBR.IMER.GAS. C-B</v>
          </cell>
          <cell r="F1890" t="str">
            <v>h</v>
          </cell>
        </row>
        <row r="1891">
          <cell r="B1891" t="str">
            <v>15.1.641</v>
          </cell>
          <cell r="D1891" t="str">
            <v xml:space="preserve">72.53.02.03 </v>
          </cell>
          <cell r="E1891" t="str">
            <v xml:space="preserve">VIBR.IMER.GAS. C-C </v>
          </cell>
          <cell r="F1891" t="str">
            <v>h</v>
          </cell>
        </row>
        <row r="1892">
          <cell r="B1892" t="str">
            <v>15.1.642</v>
          </cell>
          <cell r="D1892" t="str">
            <v xml:space="preserve">72.53.02.04 </v>
          </cell>
          <cell r="E1892" t="str">
            <v>VIBR.IMER.GAS. C-D</v>
          </cell>
          <cell r="F1892" t="str">
            <v>h</v>
          </cell>
        </row>
        <row r="1893">
          <cell r="B1893" t="str">
            <v>15.1.643</v>
          </cell>
          <cell r="D1893" t="str">
            <v>72.54.01.01</v>
          </cell>
          <cell r="E1893" t="str">
            <v>VIB.AC.AS.400T/H C-A</v>
          </cell>
          <cell r="F1893" t="str">
            <v>h</v>
          </cell>
        </row>
        <row r="1894">
          <cell r="B1894" t="str">
            <v>15.1.644</v>
          </cell>
          <cell r="D1894" t="str">
            <v>72.54.01.02</v>
          </cell>
          <cell r="E1894" t="str">
            <v>VIB.AC.AS.400T/H C-B</v>
          </cell>
          <cell r="F1894" t="str">
            <v>h</v>
          </cell>
        </row>
        <row r="1895">
          <cell r="B1895" t="str">
            <v>15.1.645</v>
          </cell>
          <cell r="D1895" t="str">
            <v xml:space="preserve">72.54.01.03 </v>
          </cell>
          <cell r="E1895" t="str">
            <v>VIB.AC.AS.400T/H C-C</v>
          </cell>
          <cell r="F1895" t="str">
            <v>h</v>
          </cell>
        </row>
        <row r="1896">
          <cell r="B1896" t="str">
            <v>15.1.646</v>
          </cell>
          <cell r="D1896" t="str">
            <v>72.54.01.04</v>
          </cell>
          <cell r="E1896" t="str">
            <v>VIB.AC.AS.400T/H C-D</v>
          </cell>
          <cell r="F1896" t="str">
            <v>h</v>
          </cell>
        </row>
        <row r="1897">
          <cell r="B1897" t="str">
            <v>15.1.647</v>
          </cell>
          <cell r="D1897" t="str">
            <v>72.54.02.01</v>
          </cell>
          <cell r="E1897" t="str">
            <v>VIB.AC.AS.2838T/H C-A</v>
          </cell>
          <cell r="F1897" t="str">
            <v>h</v>
          </cell>
        </row>
        <row r="1898">
          <cell r="B1898" t="str">
            <v>15.1.648</v>
          </cell>
          <cell r="D1898" t="str">
            <v>72.54.02.02</v>
          </cell>
          <cell r="E1898" t="str">
            <v>VIB.AC.AS.2838T/H C-B</v>
          </cell>
          <cell r="F1898" t="str">
            <v>h</v>
          </cell>
        </row>
        <row r="1899">
          <cell r="B1899" t="str">
            <v>15.1.649</v>
          </cell>
          <cell r="D1899" t="str">
            <v xml:space="preserve">72.54.02.03 </v>
          </cell>
          <cell r="E1899" t="str">
            <v>VIB.AC.AS.2838T/H C-C</v>
          </cell>
          <cell r="F1899" t="str">
            <v>h</v>
          </cell>
        </row>
        <row r="1900">
          <cell r="B1900" t="str">
            <v>15.1.650</v>
          </cell>
          <cell r="D1900" t="str">
            <v xml:space="preserve">72.54.02.04 </v>
          </cell>
          <cell r="E1900" t="str">
            <v>VIB.AC.AS.2838T/H C-D</v>
          </cell>
          <cell r="F1900" t="str">
            <v>h</v>
          </cell>
        </row>
        <row r="1901">
          <cell r="B1901" t="str">
            <v>15.1.651</v>
          </cell>
          <cell r="D1901" t="str">
            <v xml:space="preserve">72.54.03.01 </v>
          </cell>
          <cell r="E1901" t="str">
            <v>VIB.AC.AS.500T/H C-A</v>
          </cell>
          <cell r="F1901" t="str">
            <v>h</v>
          </cell>
        </row>
        <row r="1902">
          <cell r="B1902" t="str">
            <v>15.1.652</v>
          </cell>
          <cell r="D1902" t="str">
            <v>72.54.03.02</v>
          </cell>
          <cell r="E1902" t="str">
            <v xml:space="preserve">VIB.AC.AS.500T/H C-B </v>
          </cell>
          <cell r="F1902" t="str">
            <v>h</v>
          </cell>
        </row>
        <row r="1903">
          <cell r="B1903" t="str">
            <v>15.1.653</v>
          </cell>
          <cell r="D1903" t="str">
            <v>72.54.03.03</v>
          </cell>
          <cell r="E1903" t="str">
            <v xml:space="preserve">VIB.AC.AS.500T/H C-C </v>
          </cell>
          <cell r="F1903" t="str">
            <v>h</v>
          </cell>
        </row>
        <row r="1904">
          <cell r="B1904" t="str">
            <v>15.1.654</v>
          </cell>
          <cell r="D1904" t="str">
            <v>72.54.03.04</v>
          </cell>
          <cell r="E1904" t="str">
            <v xml:space="preserve">VIB.AC.AS.500T/H C-D </v>
          </cell>
          <cell r="F1904" t="str">
            <v>h</v>
          </cell>
        </row>
        <row r="1905">
          <cell r="B1905" t="str">
            <v>15.1.655</v>
          </cell>
          <cell r="D1905" t="str">
            <v>72.54.04.01</v>
          </cell>
          <cell r="E1905" t="str">
            <v xml:space="preserve">VIB.AC.AS.14,7T/H C-A </v>
          </cell>
          <cell r="F1905" t="str">
            <v>h</v>
          </cell>
        </row>
        <row r="1906">
          <cell r="B1906" t="str">
            <v>15.1.656</v>
          </cell>
          <cell r="D1906" t="str">
            <v>72.54.04.02</v>
          </cell>
          <cell r="E1906" t="str">
            <v xml:space="preserve">VIB.AC.AS.14,7T/H C-B </v>
          </cell>
          <cell r="F1906" t="str">
            <v>h</v>
          </cell>
        </row>
        <row r="1907">
          <cell r="B1907" t="str">
            <v>15.1.657</v>
          </cell>
          <cell r="D1907" t="str">
            <v>72.54.04.03</v>
          </cell>
          <cell r="E1907" t="str">
            <v>VIB.AC.AS.14,7T/H C-C</v>
          </cell>
          <cell r="F1907" t="str">
            <v>h</v>
          </cell>
        </row>
        <row r="1908">
          <cell r="B1908" t="str">
            <v>15.1.658</v>
          </cell>
          <cell r="D1908" t="str">
            <v>72.54.04.04</v>
          </cell>
          <cell r="E1908" t="str">
            <v>VIB.AC.AS.14,7T/H C-D</v>
          </cell>
          <cell r="F1908" t="str">
            <v>h</v>
          </cell>
        </row>
        <row r="1909">
          <cell r="B1909" t="str">
            <v>15.1.659</v>
          </cell>
          <cell r="D1909" t="str">
            <v>72.55.01.01</v>
          </cell>
          <cell r="E1909" t="str">
            <v>V.AC.CONC.200M3/H C-A</v>
          </cell>
          <cell r="F1909" t="str">
            <v>h</v>
          </cell>
        </row>
        <row r="1910">
          <cell r="B1910" t="str">
            <v>15.1.660</v>
          </cell>
          <cell r="D1910" t="str">
            <v>72.55.01.02</v>
          </cell>
          <cell r="E1910" t="str">
            <v>V.AC.CONC.200M3/H C-B</v>
          </cell>
          <cell r="F1910" t="str">
            <v>h</v>
          </cell>
        </row>
        <row r="1911">
          <cell r="B1911" t="str">
            <v>15.1.661</v>
          </cell>
          <cell r="D1911" t="str">
            <v>72.55.01.03</v>
          </cell>
          <cell r="E1911" t="str">
            <v xml:space="preserve">V.AC.CONC.200M3/H C-C </v>
          </cell>
          <cell r="F1911" t="str">
            <v>h</v>
          </cell>
        </row>
        <row r="1912">
          <cell r="B1912" t="str">
            <v>15.1.662</v>
          </cell>
          <cell r="D1912" t="str">
            <v>72.55.01.04</v>
          </cell>
          <cell r="E1912" t="str">
            <v xml:space="preserve">V.AC.CONC.200M3/H C-D </v>
          </cell>
          <cell r="F1912" t="str">
            <v>h</v>
          </cell>
        </row>
        <row r="1913">
          <cell r="B1913" t="str">
            <v>15.1.663</v>
          </cell>
          <cell r="D1913" t="str">
            <v>72.56.01.01</v>
          </cell>
          <cell r="E1913" t="str">
            <v xml:space="preserve">SERRA PAV.8HP C-A </v>
          </cell>
          <cell r="F1913" t="str">
            <v>h</v>
          </cell>
        </row>
        <row r="1914">
          <cell r="B1914" t="str">
            <v>15.1.664</v>
          </cell>
          <cell r="D1914" t="str">
            <v>72.56.01.02</v>
          </cell>
          <cell r="E1914" t="str">
            <v>SERRA PAV.8HP C-B</v>
          </cell>
          <cell r="F1914" t="str">
            <v>h</v>
          </cell>
        </row>
        <row r="1915">
          <cell r="B1915" t="str">
            <v>15.1.665</v>
          </cell>
          <cell r="D1915" t="str">
            <v>72.56.01.03</v>
          </cell>
          <cell r="E1915" t="str">
            <v>SERRA PAV.8HP C-C</v>
          </cell>
          <cell r="F1915" t="str">
            <v>h</v>
          </cell>
        </row>
        <row r="1916">
          <cell r="B1916" t="str">
            <v>15.1.666</v>
          </cell>
          <cell r="D1916" t="str">
            <v>72.56.01.04</v>
          </cell>
          <cell r="E1916" t="str">
            <v xml:space="preserve">SERRA PAV.8HP C-D </v>
          </cell>
          <cell r="F1916" t="str">
            <v>h</v>
          </cell>
        </row>
        <row r="1917">
          <cell r="B1917" t="str">
            <v>15.1.667</v>
          </cell>
          <cell r="D1917" t="str">
            <v>72.56.03.01</v>
          </cell>
          <cell r="E1917" t="str">
            <v xml:space="preserve">SERRA PAV.9HP C-A </v>
          </cell>
          <cell r="F1917" t="str">
            <v>h</v>
          </cell>
        </row>
        <row r="1918">
          <cell r="B1918" t="str">
            <v>15.1.668</v>
          </cell>
          <cell r="D1918" t="str">
            <v>72.56.03.02</v>
          </cell>
          <cell r="E1918" t="str">
            <v>SERRA PAV.9HP C-B</v>
          </cell>
          <cell r="F1918" t="str">
            <v>h</v>
          </cell>
        </row>
        <row r="1919">
          <cell r="B1919" t="str">
            <v>15.1.669</v>
          </cell>
          <cell r="D1919" t="str">
            <v>72.56.03.03</v>
          </cell>
          <cell r="E1919" t="str">
            <v>SERRA PAV.9HP C-C</v>
          </cell>
          <cell r="F1919" t="str">
            <v>h</v>
          </cell>
        </row>
        <row r="1920">
          <cell r="B1920" t="str">
            <v>15.1.670</v>
          </cell>
          <cell r="D1920" t="str">
            <v>72.56.03.04</v>
          </cell>
          <cell r="E1920" t="str">
            <v xml:space="preserve">SERRA PAV.9HP C-D </v>
          </cell>
          <cell r="F1920" t="str">
            <v>h</v>
          </cell>
        </row>
        <row r="1921">
          <cell r="B1921" t="str">
            <v>15.1.671</v>
          </cell>
          <cell r="D1921" t="str">
            <v>72.57.01.01</v>
          </cell>
          <cell r="E1921" t="str">
            <v>SELADORA A FRIO C-A</v>
          </cell>
          <cell r="F1921" t="str">
            <v>h</v>
          </cell>
        </row>
        <row r="1922">
          <cell r="B1922" t="str">
            <v>15.1.672</v>
          </cell>
          <cell r="D1922" t="str">
            <v>72.57.01.02</v>
          </cell>
          <cell r="E1922" t="str">
            <v>SELADORA A FRIO C-B</v>
          </cell>
          <cell r="F1922" t="str">
            <v>h</v>
          </cell>
        </row>
        <row r="1923">
          <cell r="B1923" t="str">
            <v>15.1.673</v>
          </cell>
          <cell r="D1923" t="str">
            <v>72.57.01.03</v>
          </cell>
          <cell r="E1923" t="str">
            <v>SELADORA A FRIO C-C</v>
          </cell>
          <cell r="F1923" t="str">
            <v>h</v>
          </cell>
        </row>
        <row r="1924">
          <cell r="B1924" t="str">
            <v>15.1.674</v>
          </cell>
          <cell r="D1924" t="str">
            <v>72.57.01.04</v>
          </cell>
          <cell r="E1924" t="str">
            <v>SELADORA A FRIO C-D</v>
          </cell>
          <cell r="F1924" t="str">
            <v>h</v>
          </cell>
        </row>
        <row r="1925">
          <cell r="B1925" t="str">
            <v>15.1.675</v>
          </cell>
          <cell r="D1925" t="str">
            <v>72.58.01.01</v>
          </cell>
          <cell r="E1925" t="str">
            <v>UNID.APLIC.EXTR. C-A</v>
          </cell>
          <cell r="F1925" t="str">
            <v>h</v>
          </cell>
        </row>
        <row r="1926">
          <cell r="B1926" t="str">
            <v>15.1.676</v>
          </cell>
          <cell r="D1926" t="str">
            <v>72.58.01.02</v>
          </cell>
          <cell r="E1926" t="str">
            <v>UNID.APLIC.EXTR. C-B</v>
          </cell>
          <cell r="F1926" t="str">
            <v>h</v>
          </cell>
        </row>
        <row r="1927">
          <cell r="B1927" t="str">
            <v>15.1.677</v>
          </cell>
          <cell r="D1927" t="str">
            <v>72.58.01.03</v>
          </cell>
          <cell r="E1927" t="str">
            <v>UNID.APLIC.EXTR. C-C</v>
          </cell>
          <cell r="F1927" t="str">
            <v>h</v>
          </cell>
        </row>
        <row r="1928">
          <cell r="B1928" t="str">
            <v>15.1.678</v>
          </cell>
          <cell r="D1928" t="str">
            <v>72.58.01.04</v>
          </cell>
          <cell r="E1928" t="str">
            <v>UNID.APLIC.EXTR. C-D</v>
          </cell>
          <cell r="F1928" t="str">
            <v>h</v>
          </cell>
        </row>
        <row r="1929">
          <cell r="B1929" t="str">
            <v>15.1.679</v>
          </cell>
          <cell r="D1929" t="str">
            <v>72.58.02.01</v>
          </cell>
          <cell r="E1929" t="str">
            <v xml:space="preserve">UNI.APLI.TINT.EL.C-A </v>
          </cell>
          <cell r="F1929" t="str">
            <v>h</v>
          </cell>
        </row>
        <row r="1930">
          <cell r="B1930" t="str">
            <v>15.1.680</v>
          </cell>
          <cell r="D1930" t="str">
            <v>72.58.02.02</v>
          </cell>
          <cell r="E1930" t="str">
            <v>UNI.APLI.TINT.EL.C-B</v>
          </cell>
          <cell r="F1930" t="str">
            <v>h</v>
          </cell>
        </row>
        <row r="1931">
          <cell r="B1931" t="str">
            <v>15.1.681</v>
          </cell>
          <cell r="D1931" t="str">
            <v>72.58.02.03</v>
          </cell>
          <cell r="E1931" t="str">
            <v xml:space="preserve">UNI.APLI.TINT.EL.C-C </v>
          </cell>
          <cell r="F1931" t="str">
            <v>h</v>
          </cell>
        </row>
        <row r="1932">
          <cell r="B1932" t="str">
            <v>15.1.682</v>
          </cell>
          <cell r="D1932" t="str">
            <v>72.58.02.04</v>
          </cell>
          <cell r="E1932" t="str">
            <v>UNI.APLI.TINT.EL.C-D</v>
          </cell>
          <cell r="F1932" t="str">
            <v>h</v>
          </cell>
        </row>
        <row r="1933">
          <cell r="B1933" t="str">
            <v>15.1.683</v>
          </cell>
          <cell r="D1933" t="str">
            <v>72.58.03.01</v>
          </cell>
          <cell r="E1933" t="str">
            <v>UNIDADE FUSORA C-A</v>
          </cell>
          <cell r="F1933" t="str">
            <v>h</v>
          </cell>
        </row>
        <row r="1934">
          <cell r="B1934" t="str">
            <v>15.1.684</v>
          </cell>
          <cell r="D1934" t="str">
            <v>72.58.03.02</v>
          </cell>
          <cell r="E1934" t="str">
            <v xml:space="preserve">UNIDADE FUSORA C-B </v>
          </cell>
          <cell r="F1934" t="str">
            <v>h</v>
          </cell>
        </row>
        <row r="1935">
          <cell r="B1935" t="str">
            <v>15.1.685</v>
          </cell>
          <cell r="D1935" t="str">
            <v>72.58.03.03</v>
          </cell>
          <cell r="E1935" t="str">
            <v>UNIDADE FUSORA C-C</v>
          </cell>
          <cell r="F1935" t="str">
            <v>h</v>
          </cell>
        </row>
        <row r="1936">
          <cell r="B1936" t="str">
            <v>15.1.686</v>
          </cell>
          <cell r="D1936" t="str">
            <v>72.58.03.04</v>
          </cell>
          <cell r="E1936" t="str">
            <v xml:space="preserve">UNIDADE FUSORA C-D </v>
          </cell>
          <cell r="F1936" t="str">
            <v>h</v>
          </cell>
        </row>
        <row r="1937">
          <cell r="B1937" t="str">
            <v>15.1.687</v>
          </cell>
          <cell r="D1937" t="str">
            <v>72.58.04.01</v>
          </cell>
          <cell r="E1937" t="str">
            <v>UN.APL.HOT-SPRAY C-A</v>
          </cell>
          <cell r="F1937" t="str">
            <v>h</v>
          </cell>
        </row>
        <row r="1938">
          <cell r="B1938" t="str">
            <v>15.1.688</v>
          </cell>
          <cell r="D1938" t="str">
            <v>72.58.04.02</v>
          </cell>
          <cell r="E1938" t="str">
            <v xml:space="preserve">UN.APL.HOT-SPRAY C-B </v>
          </cell>
          <cell r="F1938" t="str">
            <v>h</v>
          </cell>
        </row>
        <row r="1939">
          <cell r="B1939" t="str">
            <v>15.1.689</v>
          </cell>
          <cell r="D1939" t="str">
            <v>72.58.04.03</v>
          </cell>
          <cell r="E1939" t="str">
            <v>UN.APL.HOT-SPRAY C-C</v>
          </cell>
          <cell r="F1939" t="str">
            <v>h</v>
          </cell>
        </row>
        <row r="1940">
          <cell r="B1940" t="str">
            <v>15.1.690</v>
          </cell>
          <cell r="D1940" t="str">
            <v>72.58.04.04</v>
          </cell>
          <cell r="E1940" t="str">
            <v>UN.APL.HOT-SPRAY C-D</v>
          </cell>
          <cell r="F1940" t="str">
            <v>h</v>
          </cell>
        </row>
        <row r="1941">
          <cell r="B1941" t="str">
            <v>15.1.691</v>
          </cell>
          <cell r="D1941" t="str">
            <v>72.58.05.01</v>
          </cell>
          <cell r="E1941" t="str">
            <v>UN.APL.HOFFMAN C-A</v>
          </cell>
          <cell r="F1941" t="str">
            <v>h</v>
          </cell>
        </row>
        <row r="1942">
          <cell r="B1942" t="str">
            <v>15.1.692</v>
          </cell>
          <cell r="D1942" t="str">
            <v>72.58.05.02</v>
          </cell>
          <cell r="E1942" t="str">
            <v>UN.APL.HOFFMAN C-B</v>
          </cell>
          <cell r="F1942" t="str">
            <v>h</v>
          </cell>
        </row>
        <row r="1943">
          <cell r="B1943" t="str">
            <v>15.1.693</v>
          </cell>
          <cell r="D1943" t="str">
            <v>72.58.05.03</v>
          </cell>
          <cell r="E1943" t="str">
            <v>UN.APL.HOFFMAN C-C</v>
          </cell>
          <cell r="F1943" t="str">
            <v>h</v>
          </cell>
        </row>
        <row r="1944">
          <cell r="B1944" t="str">
            <v>15.1.694</v>
          </cell>
          <cell r="D1944" t="str">
            <v>72.58.05.04</v>
          </cell>
          <cell r="E1944" t="str">
            <v>UN.APL.HOFFMAN C-D</v>
          </cell>
          <cell r="F1944" t="str">
            <v>h</v>
          </cell>
        </row>
        <row r="1945">
          <cell r="B1945" t="str">
            <v>15.1.695</v>
          </cell>
          <cell r="D1945" t="str">
            <v>72.59.01.01</v>
          </cell>
          <cell r="E1945" t="str">
            <v>SILO EST.CIM.30T C-A</v>
          </cell>
          <cell r="F1945" t="str">
            <v>h</v>
          </cell>
        </row>
        <row r="1946">
          <cell r="B1946" t="str">
            <v>15.1.696</v>
          </cell>
          <cell r="D1946" t="str">
            <v>72.59.01.02</v>
          </cell>
          <cell r="E1946" t="str">
            <v>SILO EST.CIM.30T C-B</v>
          </cell>
          <cell r="F1946" t="str">
            <v>h</v>
          </cell>
        </row>
        <row r="1947">
          <cell r="B1947" t="str">
            <v>15.1.697</v>
          </cell>
          <cell r="D1947" t="str">
            <v>72.59.01.03</v>
          </cell>
          <cell r="E1947" t="str">
            <v>SILO EST.CIM.30T C-C</v>
          </cell>
          <cell r="F1947" t="str">
            <v>h</v>
          </cell>
        </row>
        <row r="1948">
          <cell r="B1948" t="str">
            <v>15.1.698</v>
          </cell>
          <cell r="D1948" t="str">
            <v>72.59.01.04</v>
          </cell>
          <cell r="E1948" t="str">
            <v>SILO EST.CIM.30T C-D</v>
          </cell>
          <cell r="F1948" t="str">
            <v>h</v>
          </cell>
        </row>
        <row r="1949">
          <cell r="B1949" t="str">
            <v>15.1.699</v>
          </cell>
          <cell r="D1949" t="str">
            <v>72.59.02.01</v>
          </cell>
          <cell r="E1949" t="str">
            <v>SILO EST.ASF.35T C-A</v>
          </cell>
          <cell r="F1949" t="str">
            <v>h</v>
          </cell>
        </row>
        <row r="1950">
          <cell r="B1950" t="str">
            <v>15.1.700</v>
          </cell>
          <cell r="D1950" t="str">
            <v>72.59.02.02</v>
          </cell>
          <cell r="E1950" t="str">
            <v xml:space="preserve">SILO EST.ASF.35T C-B </v>
          </cell>
          <cell r="F1950" t="str">
            <v>h</v>
          </cell>
        </row>
        <row r="1951">
          <cell r="B1951" t="str">
            <v>15.1.701</v>
          </cell>
          <cell r="D1951" t="str">
            <v>72.59.02.03</v>
          </cell>
          <cell r="E1951" t="str">
            <v xml:space="preserve">SILO EST.ASF.35T C-C </v>
          </cell>
          <cell r="F1951" t="str">
            <v>h</v>
          </cell>
        </row>
        <row r="1952">
          <cell r="B1952" t="str">
            <v>15.1.702</v>
          </cell>
          <cell r="D1952" t="str">
            <v>72.59.02.04</v>
          </cell>
          <cell r="E1952" t="str">
            <v xml:space="preserve">SILO EST.ASF.35T C-D </v>
          </cell>
          <cell r="F1952" t="str">
            <v>h</v>
          </cell>
        </row>
        <row r="1953">
          <cell r="B1953" t="str">
            <v>15.1.703</v>
          </cell>
          <cell r="D1953" t="str">
            <v>72.61.01.01</v>
          </cell>
          <cell r="E1953" t="str">
            <v xml:space="preserve">VAS.MEC.REBOC. C-A </v>
          </cell>
          <cell r="F1953" t="str">
            <v>h</v>
          </cell>
        </row>
        <row r="1954">
          <cell r="B1954" t="str">
            <v>15.1.704</v>
          </cell>
          <cell r="D1954" t="str">
            <v>72.61.01.02</v>
          </cell>
          <cell r="E1954" t="str">
            <v>VAS.MEC.REBOC. C-B</v>
          </cell>
          <cell r="F1954" t="str">
            <v>h</v>
          </cell>
        </row>
        <row r="1955">
          <cell r="B1955" t="str">
            <v>15.1.705</v>
          </cell>
          <cell r="D1955" t="str">
            <v>72.61.01.03</v>
          </cell>
          <cell r="E1955" t="str">
            <v>VAS.MEC.REBOC. C-C</v>
          </cell>
          <cell r="F1955" t="str">
            <v>h</v>
          </cell>
        </row>
        <row r="1956">
          <cell r="B1956" t="str">
            <v>15.1.706</v>
          </cell>
          <cell r="D1956" t="str">
            <v>72.61.01.04</v>
          </cell>
          <cell r="E1956" t="str">
            <v xml:space="preserve">VAS.MEC.REBOC. C-D </v>
          </cell>
          <cell r="F1956" t="str">
            <v>h</v>
          </cell>
        </row>
        <row r="1957">
          <cell r="B1957" t="str">
            <v>15.1.707</v>
          </cell>
          <cell r="D1957" t="str">
            <v>72.63.01.01</v>
          </cell>
          <cell r="E1957" t="str">
            <v xml:space="preserve">MAQUINA DE JATO C-A </v>
          </cell>
          <cell r="F1957" t="str">
            <v>h</v>
          </cell>
        </row>
        <row r="1958">
          <cell r="B1958" t="str">
            <v>15.1.708</v>
          </cell>
          <cell r="D1958" t="str">
            <v>72.63.01.02</v>
          </cell>
          <cell r="E1958" t="str">
            <v xml:space="preserve">MAQUINA DE JATO C-B </v>
          </cell>
          <cell r="F1958" t="str">
            <v>h</v>
          </cell>
        </row>
        <row r="1959">
          <cell r="B1959" t="str">
            <v>15.1.709</v>
          </cell>
          <cell r="D1959" t="str">
            <v>72.63.01.03</v>
          </cell>
          <cell r="E1959" t="str">
            <v>MAQUINA DE JATO C-C</v>
          </cell>
          <cell r="F1959" t="str">
            <v>h</v>
          </cell>
        </row>
        <row r="1960">
          <cell r="B1960" t="str">
            <v>15.1.710</v>
          </cell>
          <cell r="D1960" t="str">
            <v>72.63.01.04</v>
          </cell>
          <cell r="E1960" t="str">
            <v>MAQUINA DE JATO C-D</v>
          </cell>
          <cell r="F1960" t="str">
            <v>h</v>
          </cell>
        </row>
      </sheetData>
      <sheetData sheetId="6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ONT"/>
      <sheetName val="RESUMO"/>
      <sheetName val="ACA - 01"/>
      <sheetName val="ACA - 02"/>
      <sheetName val="ACA - 03"/>
      <sheetName val="ACA - 04"/>
      <sheetName val="ACA - 04b"/>
      <sheetName val="ACA - 05"/>
      <sheetName val="ACA - 06"/>
      <sheetName val="ACA - 07"/>
      <sheetName val="ACA - 08"/>
      <sheetName val="ACA - 08b"/>
      <sheetName val="ACA - 09"/>
      <sheetName val="indices"/>
      <sheetName val="original"/>
      <sheetName val="serviços"/>
      <sheetName val="orçamento"/>
    </sheetNames>
    <sheetDataSet>
      <sheetData sheetId="0">
        <row r="5">
          <cell r="B5" t="str">
            <v>CÓDIGO</v>
          </cell>
          <cell r="C5" t="str">
            <v>ITEM</v>
          </cell>
          <cell r="D5" t="str">
            <v>DESCRIÇÃO DO INSUMO</v>
          </cell>
          <cell r="E5" t="str">
            <v>UNID.</v>
          </cell>
          <cell r="F5" t="str">
            <v>PÇO. UNIT.</v>
          </cell>
          <cell r="G5" t="str">
            <v>QTDE. CONTRATO</v>
          </cell>
        </row>
        <row r="6">
          <cell r="B6" t="str">
            <v>AD05050100</v>
          </cell>
          <cell r="C6">
            <v>1</v>
          </cell>
          <cell r="D6" t="str">
            <v>Ensaio de andensamento edométrico em solo.</v>
          </cell>
          <cell r="E6" t="str">
            <v>un</v>
          </cell>
          <cell r="F6">
            <v>509.17</v>
          </cell>
          <cell r="G6">
            <v>44</v>
          </cell>
        </row>
        <row r="7">
          <cell r="B7" t="str">
            <v>AD05050200</v>
          </cell>
          <cell r="C7">
            <v>2</v>
          </cell>
          <cell r="D7" t="str">
            <v>Ensaio de laboratorio da Densidade Real.</v>
          </cell>
          <cell r="E7" t="str">
            <v>un</v>
          </cell>
          <cell r="F7">
            <v>56.78</v>
          </cell>
          <cell r="G7">
            <v>29</v>
          </cell>
        </row>
        <row r="8">
          <cell r="B8" t="str">
            <v>AD05050250</v>
          </cell>
          <cell r="C8">
            <v>3</v>
          </cell>
          <cell r="D8" t="str">
            <v>Ensaio em laboratorio do Limite de Liquidez.</v>
          </cell>
          <cell r="E8" t="str">
            <v>un</v>
          </cell>
          <cell r="F8">
            <v>41.29</v>
          </cell>
          <cell r="G8">
            <v>14</v>
          </cell>
        </row>
        <row r="9">
          <cell r="B9" t="str">
            <v>AD05050300</v>
          </cell>
          <cell r="C9">
            <v>4</v>
          </cell>
          <cell r="D9" t="str">
            <v xml:space="preserve">Ensaio em laboratório do limite de plasticidade. </v>
          </cell>
          <cell r="E9" t="str">
            <v>un</v>
          </cell>
          <cell r="F9">
            <v>41.29</v>
          </cell>
          <cell r="G9">
            <v>14</v>
          </cell>
        </row>
        <row r="10">
          <cell r="B10" t="str">
            <v>AD05050350</v>
          </cell>
          <cell r="C10">
            <v>5</v>
          </cell>
          <cell r="D10" t="str">
            <v>Ensaio em laboratório, do Peso Especifico.</v>
          </cell>
          <cell r="E10" t="str">
            <v>un</v>
          </cell>
          <cell r="F10">
            <v>22.86</v>
          </cell>
          <cell r="G10">
            <v>29</v>
          </cell>
        </row>
        <row r="11">
          <cell r="B11" t="str">
            <v>AD05050450</v>
          </cell>
          <cell r="C11">
            <v>6</v>
          </cell>
          <cell r="D11" t="str">
            <v>Ensaio Índice de Suporte Califórnia - Proctor Normal.</v>
          </cell>
          <cell r="E11" t="str">
            <v>un</v>
          </cell>
          <cell r="F11">
            <v>414.42</v>
          </cell>
          <cell r="G11">
            <v>43</v>
          </cell>
        </row>
        <row r="12">
          <cell r="B12" t="str">
            <v>AD05050700</v>
          </cell>
          <cell r="C12">
            <v>7</v>
          </cell>
          <cell r="D12" t="str">
            <v>Sondagem manual com pa e picareta por metro.</v>
          </cell>
          <cell r="E12" t="str">
            <v>m</v>
          </cell>
          <cell r="F12">
            <v>56.78</v>
          </cell>
          <cell r="G12">
            <v>280</v>
          </cell>
        </row>
        <row r="13">
          <cell r="B13" t="str">
            <v>AD20050050</v>
          </cell>
          <cell r="C13">
            <v>8</v>
          </cell>
          <cell r="D13" t="str">
            <v>Barracão de obra com paredes de madeira.</v>
          </cell>
          <cell r="E13" t="str">
            <v>m2</v>
          </cell>
          <cell r="F13">
            <v>141.75</v>
          </cell>
          <cell r="G13">
            <v>250</v>
          </cell>
        </row>
        <row r="14">
          <cell r="B14" t="str">
            <v>AD20050300</v>
          </cell>
          <cell r="C14">
            <v>9</v>
          </cell>
          <cell r="D14" t="str">
            <v>Tapume de vedação ou proteção.</v>
          </cell>
          <cell r="E14" t="str">
            <v>m2</v>
          </cell>
          <cell r="F14">
            <v>19.16</v>
          </cell>
          <cell r="G14">
            <v>24000</v>
          </cell>
        </row>
        <row r="15">
          <cell r="B15" t="str">
            <v>AD20200050</v>
          </cell>
          <cell r="C15">
            <v>10</v>
          </cell>
          <cell r="D15" t="str">
            <v>Instalação e ligação provisórias de energia.</v>
          </cell>
          <cell r="E15" t="str">
            <v>un</v>
          </cell>
          <cell r="F15">
            <v>595.94000000000005</v>
          </cell>
          <cell r="G15">
            <v>2</v>
          </cell>
        </row>
        <row r="16">
          <cell r="B16" t="str">
            <v xml:space="preserve">AD40050056 </v>
          </cell>
          <cell r="C16">
            <v>11</v>
          </cell>
          <cell r="D16" t="str">
            <v xml:space="preserve">Almoxarife(inclusive encargos sociais). </v>
          </cell>
          <cell r="E16" t="str">
            <v>h</v>
          </cell>
          <cell r="F16">
            <v>6.48</v>
          </cell>
          <cell r="G16">
            <v>1480</v>
          </cell>
        </row>
        <row r="17">
          <cell r="B17" t="str">
            <v>AD40050068</v>
          </cell>
          <cell r="C17">
            <v>12</v>
          </cell>
          <cell r="D17" t="str">
            <v>Apontador(inclusive encargos sociais).</v>
          </cell>
          <cell r="E17" t="str">
            <v>h</v>
          </cell>
          <cell r="F17">
            <v>6.48</v>
          </cell>
          <cell r="G17">
            <v>1480</v>
          </cell>
        </row>
        <row r="18">
          <cell r="B18" t="str">
            <v>AD40050074</v>
          </cell>
          <cell r="C18">
            <v>13</v>
          </cell>
          <cell r="D18" t="str">
            <v>Auxiliar de almoxarife(inclusive encargos sociais).</v>
          </cell>
          <cell r="E18" t="str">
            <v>h</v>
          </cell>
          <cell r="F18">
            <v>4.41</v>
          </cell>
          <cell r="G18">
            <v>1480</v>
          </cell>
        </row>
        <row r="19">
          <cell r="B19" t="str">
            <v>AD40050080</v>
          </cell>
          <cell r="C19">
            <v>14</v>
          </cell>
          <cell r="D19" t="str">
            <v>Auxiliar de escritório(inclusive encargos sociais).</v>
          </cell>
          <cell r="E19" t="str">
            <v>h</v>
          </cell>
          <cell r="F19">
            <v>5.32</v>
          </cell>
          <cell r="G19">
            <v>1480</v>
          </cell>
        </row>
        <row r="20">
          <cell r="B20" t="str">
            <v>AD40050086</v>
          </cell>
          <cell r="C20">
            <v>15</v>
          </cell>
          <cell r="D20" t="str">
            <v>Auxiliar técnico(inclusive encargos sociais).</v>
          </cell>
          <cell r="E20" t="str">
            <v>h</v>
          </cell>
          <cell r="F20">
            <v>8.1</v>
          </cell>
          <cell r="G20">
            <v>1480</v>
          </cell>
        </row>
        <row r="21">
          <cell r="B21" t="str">
            <v>AD40050092</v>
          </cell>
          <cell r="C21">
            <v>16</v>
          </cell>
          <cell r="D21" t="str">
            <v xml:space="preserve">Auxiliar de topografia(inclusive encargos sociais).     </v>
          </cell>
          <cell r="E21" t="str">
            <v>h</v>
          </cell>
          <cell r="F21">
            <v>4.5</v>
          </cell>
          <cell r="G21">
            <v>1480</v>
          </cell>
        </row>
        <row r="22">
          <cell r="B22" t="str">
            <v>AD40050098</v>
          </cell>
          <cell r="C22">
            <v>17</v>
          </cell>
          <cell r="D22" t="str">
            <v xml:space="preserve">Chefe de escritório(inclusive encargos sociais). </v>
          </cell>
          <cell r="E22" t="str">
            <v>h</v>
          </cell>
          <cell r="F22">
            <v>13.02</v>
          </cell>
          <cell r="G22">
            <v>1480</v>
          </cell>
        </row>
        <row r="23">
          <cell r="B23" t="str">
            <v>AD40050116</v>
          </cell>
          <cell r="C23">
            <v>18</v>
          </cell>
          <cell r="D23" t="str">
            <v>Encarregado(inclusive encargos sociais).</v>
          </cell>
          <cell r="E23" t="str">
            <v>h</v>
          </cell>
          <cell r="F23">
            <v>8.3699999999999992</v>
          </cell>
          <cell r="G23">
            <v>2960</v>
          </cell>
        </row>
        <row r="24">
          <cell r="B24" t="str">
            <v xml:space="preserve"> AD40050122</v>
          </cell>
          <cell r="C24">
            <v>19</v>
          </cell>
          <cell r="D24" t="str">
            <v>Engenheiro ou arquiteto jr(inclusive encargos sociais).</v>
          </cell>
          <cell r="E24" t="str">
            <v>h</v>
          </cell>
          <cell r="F24">
            <v>21.39</v>
          </cell>
          <cell r="G24">
            <v>1480</v>
          </cell>
        </row>
        <row r="25">
          <cell r="B25" t="str">
            <v>AD40050134</v>
          </cell>
          <cell r="C25">
            <v>20</v>
          </cell>
          <cell r="D25" t="str">
            <v xml:space="preserve">Engenheiro sênior(inclusive encargos sociais).  </v>
          </cell>
          <cell r="E25" t="str">
            <v>h</v>
          </cell>
          <cell r="F25">
            <v>54.35</v>
          </cell>
          <cell r="G25">
            <v>1110</v>
          </cell>
        </row>
        <row r="26">
          <cell r="B26" t="str">
            <v>AD40050146</v>
          </cell>
          <cell r="C26">
            <v>21</v>
          </cell>
          <cell r="D26" t="str">
            <v xml:space="preserve">Estagiário(inclusive encargos sociais).  </v>
          </cell>
          <cell r="E26" t="str">
            <v>h</v>
          </cell>
          <cell r="F26">
            <v>2.76</v>
          </cell>
          <cell r="G26">
            <v>2960</v>
          </cell>
        </row>
        <row r="27">
          <cell r="B27" t="str">
            <v>AD40050188</v>
          </cell>
          <cell r="C27">
            <v>22</v>
          </cell>
          <cell r="D27" t="str">
            <v>Secretaria(inclusive encargos sociais).</v>
          </cell>
          <cell r="E27" t="str">
            <v>h</v>
          </cell>
          <cell r="F27">
            <v>9.24</v>
          </cell>
          <cell r="G27">
            <v>1480</v>
          </cell>
        </row>
        <row r="28">
          <cell r="B28" t="str">
            <v>AD40050200</v>
          </cell>
          <cell r="C28">
            <v>23</v>
          </cell>
          <cell r="D28" t="str">
            <v xml:space="preserve">Supervisor de trafego(inclusive encargos sociais).    </v>
          </cell>
          <cell r="E28" t="str">
            <v>h</v>
          </cell>
          <cell r="F28">
            <v>29.17</v>
          </cell>
          <cell r="G28">
            <v>2960</v>
          </cell>
        </row>
        <row r="29">
          <cell r="B29" t="str">
            <v>AD40050212</v>
          </cell>
          <cell r="C29">
            <v>24</v>
          </cell>
          <cell r="D29" t="str">
            <v xml:space="preserve">Topógrafo A(inclusive encargos sociais).  </v>
          </cell>
          <cell r="E29" t="str">
            <v>h</v>
          </cell>
          <cell r="F29">
            <v>13.78</v>
          </cell>
          <cell r="G29">
            <v>740</v>
          </cell>
        </row>
        <row r="30">
          <cell r="B30" t="str">
            <v>AD40050218</v>
          </cell>
          <cell r="C30">
            <v>25</v>
          </cell>
          <cell r="D30" t="str">
            <v>Vigia(inclusive encargos sociais).</v>
          </cell>
          <cell r="E30" t="str">
            <v>h</v>
          </cell>
          <cell r="F30">
            <v>4.63</v>
          </cell>
          <cell r="G30">
            <v>2960</v>
          </cell>
        </row>
        <row r="31">
          <cell r="B31" t="str">
            <v xml:space="preserve"> AD10050050</v>
          </cell>
          <cell r="C31">
            <v>26</v>
          </cell>
          <cell r="D31" t="str">
            <v>Marcação de obra sem instrumento topográfico.</v>
          </cell>
          <cell r="E31" t="str">
            <v>m2</v>
          </cell>
          <cell r="F31">
            <v>0.95</v>
          </cell>
          <cell r="G31">
            <v>400</v>
          </cell>
        </row>
        <row r="32">
          <cell r="B32" t="str">
            <v>AD10100100</v>
          </cell>
          <cell r="C32">
            <v>27</v>
          </cell>
          <cell r="D32" t="str">
            <v>Locação de obra com aparelho topográfico.</v>
          </cell>
          <cell r="E32" t="str">
            <v>m</v>
          </cell>
          <cell r="F32">
            <v>6.75</v>
          </cell>
          <cell r="G32">
            <v>410</v>
          </cell>
        </row>
        <row r="33">
          <cell r="B33" t="str">
            <v>AD15150750</v>
          </cell>
          <cell r="C33">
            <v>28</v>
          </cell>
          <cell r="D33" t="str">
            <v>Veiculo motor 1.0 a gasolina sem motorista.</v>
          </cell>
          <cell r="E33" t="str">
            <v>mês</v>
          </cell>
          <cell r="F33">
            <v>1269.6600000000001</v>
          </cell>
          <cell r="G33">
            <v>8</v>
          </cell>
        </row>
        <row r="34">
          <cell r="B34" t="str">
            <v>AD20250050</v>
          </cell>
          <cell r="C34">
            <v>29</v>
          </cell>
          <cell r="D34" t="str">
            <v>Barragem de bloqueio, reaproveitamento 40 vezes.</v>
          </cell>
          <cell r="E34" t="str">
            <v>m</v>
          </cell>
          <cell r="F34">
            <v>0.98</v>
          </cell>
          <cell r="G34">
            <v>970</v>
          </cell>
        </row>
        <row r="35">
          <cell r="B35" t="str">
            <v>AD20250100</v>
          </cell>
          <cell r="C35">
            <v>30</v>
          </cell>
          <cell r="D35" t="str">
            <v>Barragem de bloqueio de obra, colocação e retirada.</v>
          </cell>
          <cell r="E35" t="str">
            <v>m</v>
          </cell>
          <cell r="F35">
            <v>3.26</v>
          </cell>
          <cell r="G35">
            <v>4200</v>
          </cell>
        </row>
        <row r="36">
          <cell r="B36" t="str">
            <v>AD20250200</v>
          </cell>
          <cell r="C36">
            <v>31</v>
          </cell>
          <cell r="D36" t="str">
            <v>Placa de sinalização para obra de via publica.</v>
          </cell>
          <cell r="E36" t="str">
            <v>un</v>
          </cell>
          <cell r="F36">
            <v>37.67</v>
          </cell>
          <cell r="G36">
            <v>43</v>
          </cell>
        </row>
        <row r="37">
          <cell r="B37" t="str">
            <v>AD20250250</v>
          </cell>
          <cell r="C37">
            <v>32</v>
          </cell>
          <cell r="D37" t="str">
            <v>Placa de sinalização para obra, colocação e retirada.</v>
          </cell>
          <cell r="E37" t="str">
            <v>un</v>
          </cell>
          <cell r="F37">
            <v>0.89</v>
          </cell>
          <cell r="G37">
            <v>173</v>
          </cell>
        </row>
        <row r="38">
          <cell r="B38" t="str">
            <v>AD20250300</v>
          </cell>
          <cell r="C38">
            <v>33</v>
          </cell>
          <cell r="D38" t="str">
            <v>Placa de identificação de obra publica.</v>
          </cell>
          <cell r="E38" t="str">
            <v>m2</v>
          </cell>
          <cell r="F38">
            <v>166.66</v>
          </cell>
          <cell r="G38">
            <v>22.4</v>
          </cell>
        </row>
        <row r="39">
          <cell r="B39" t="str">
            <v>AD25050050</v>
          </cell>
          <cell r="C39">
            <v>34</v>
          </cell>
          <cell r="D39" t="str">
            <v>Aluguel de balizador vaga-lume.</v>
          </cell>
          <cell r="E39" t="str">
            <v>mês</v>
          </cell>
          <cell r="F39">
            <v>86.83</v>
          </cell>
          <cell r="G39">
            <v>960</v>
          </cell>
        </row>
        <row r="40">
          <cell r="B40" t="str">
            <v xml:space="preserve">AD25050200/  </v>
          </cell>
          <cell r="C40">
            <v>35</v>
          </cell>
          <cell r="D40" t="str">
            <v>Aluguel de cavalete plástico universa.</v>
          </cell>
          <cell r="E40" t="str">
            <v>un.mês</v>
          </cell>
          <cell r="F40">
            <v>86.83</v>
          </cell>
          <cell r="G40">
            <v>600</v>
          </cell>
        </row>
        <row r="41">
          <cell r="B41" t="str">
            <v>AD25050250</v>
          </cell>
          <cell r="C41">
            <v>36</v>
          </cell>
          <cell r="D41" t="str">
            <v>Aluguel de cone canalizador empinhavel T-Topde.</v>
          </cell>
          <cell r="E41" t="str">
            <v>un.mês</v>
          </cell>
          <cell r="F41">
            <v>32.29</v>
          </cell>
          <cell r="G41">
            <v>600</v>
          </cell>
        </row>
        <row r="42">
          <cell r="B42" t="str">
            <v>AD35150050A</v>
          </cell>
          <cell r="C42">
            <v>37</v>
          </cell>
          <cell r="D42" t="str">
            <v>Controle tecnológico de obras em concreto armado.</v>
          </cell>
          <cell r="E42" t="str">
            <v>m3</v>
          </cell>
          <cell r="F42">
            <v>12.32</v>
          </cell>
          <cell r="G42">
            <v>382</v>
          </cell>
        </row>
        <row r="43">
          <cell r="B43" t="str">
            <v xml:space="preserve">SE25100100A  </v>
          </cell>
          <cell r="C43">
            <v>38</v>
          </cell>
          <cell r="D43" t="str">
            <v>Projeto executivo para urbanização/reurbanização.</v>
          </cell>
          <cell r="E43" t="str">
            <v>há</v>
          </cell>
          <cell r="F43">
            <v>34610.160000000003</v>
          </cell>
          <cell r="G43">
            <v>5.18</v>
          </cell>
        </row>
        <row r="44">
          <cell r="B44" t="str">
            <v>SE20100050</v>
          </cell>
          <cell r="C44">
            <v>39</v>
          </cell>
          <cell r="D44" t="str">
            <v>Lançamento de linha poligonal básica.</v>
          </cell>
          <cell r="E44" t="str">
            <v>Km</v>
          </cell>
          <cell r="F44">
            <v>159.44</v>
          </cell>
          <cell r="G44">
            <v>1</v>
          </cell>
        </row>
        <row r="45">
          <cell r="B45" t="str">
            <v>SE20102500A</v>
          </cell>
          <cell r="C45">
            <v>40</v>
          </cell>
          <cell r="D45" t="str">
            <v>Nivelamento de eixo de logradouro.</v>
          </cell>
          <cell r="E45" t="str">
            <v>Km</v>
          </cell>
          <cell r="F45">
            <v>74.489999999999995</v>
          </cell>
          <cell r="G45">
            <v>1</v>
          </cell>
        </row>
        <row r="46">
          <cell r="B46" t="str">
            <v>SE20150050</v>
          </cell>
          <cell r="C46">
            <v>41</v>
          </cell>
          <cell r="D46" t="str">
            <v>Levantamento fotográfico de aspecto de área urbana.</v>
          </cell>
          <cell r="E46" t="str">
            <v>un</v>
          </cell>
          <cell r="F46">
            <v>1.8</v>
          </cell>
          <cell r="G46">
            <v>259</v>
          </cell>
        </row>
        <row r="47">
          <cell r="B47" t="str">
            <v>SE20150250</v>
          </cell>
          <cell r="C47">
            <v>42</v>
          </cell>
          <cell r="D47" t="str">
            <v>Levantamento fotográfico aéreo vertical de área urbana.</v>
          </cell>
          <cell r="E47" t="str">
            <v>conj</v>
          </cell>
          <cell r="F47">
            <v>8267.76</v>
          </cell>
          <cell r="G47">
            <v>1</v>
          </cell>
        </row>
        <row r="48">
          <cell r="B48" t="str">
            <v>SE20101600</v>
          </cell>
          <cell r="C48">
            <v>43</v>
          </cell>
          <cell r="D48" t="str">
            <v>Levantamento cadastral das profundidades de tubos.</v>
          </cell>
          <cell r="E48" t="str">
            <v>un</v>
          </cell>
          <cell r="F48">
            <v>23.05</v>
          </cell>
          <cell r="G48">
            <v>137</v>
          </cell>
        </row>
        <row r="49">
          <cell r="B49" t="str">
            <v>SE30050100</v>
          </cell>
          <cell r="C49">
            <v>44</v>
          </cell>
          <cell r="D49" t="str">
            <v>Determinação da deformação com Viga Benkelmann.</v>
          </cell>
          <cell r="E49" t="str">
            <v>un</v>
          </cell>
          <cell r="F49">
            <v>53.9</v>
          </cell>
          <cell r="G49">
            <v>144</v>
          </cell>
        </row>
        <row r="50">
          <cell r="B50" t="str">
            <v>CE05100110</v>
          </cell>
          <cell r="C50">
            <v>45</v>
          </cell>
          <cell r="D50" t="str">
            <v>Consultor de serviços técnicos especializados.</v>
          </cell>
          <cell r="E50" t="str">
            <v>h</v>
          </cell>
          <cell r="F50">
            <v>89.23</v>
          </cell>
          <cell r="G50">
            <v>726</v>
          </cell>
        </row>
        <row r="51">
          <cell r="B51" t="str">
            <v>CO05050500</v>
          </cell>
          <cell r="C51">
            <v>46</v>
          </cell>
          <cell r="D51" t="str">
            <v>Plataforma ou passarela de Pinho.</v>
          </cell>
          <cell r="E51" t="str">
            <v>m2</v>
          </cell>
          <cell r="F51">
            <v>2.31</v>
          </cell>
          <cell r="G51">
            <v>187</v>
          </cell>
        </row>
        <row r="52">
          <cell r="B52" t="str">
            <v>CO05100050</v>
          </cell>
          <cell r="C52">
            <v>47</v>
          </cell>
          <cell r="D52" t="str">
            <v>Aluguel de andaime tubular sobre sapatas fixas.</v>
          </cell>
          <cell r="E52" t="str">
            <v>m2.mês</v>
          </cell>
          <cell r="F52">
            <v>2.2000000000000002</v>
          </cell>
          <cell r="G52">
            <v>2100</v>
          </cell>
        </row>
        <row r="53">
          <cell r="B53" t="str">
            <v>CO05150100</v>
          </cell>
          <cell r="C53">
            <v>48</v>
          </cell>
          <cell r="D53" t="str">
            <v>Montagem e desmontagem de andaime tubular.</v>
          </cell>
          <cell r="E53" t="str">
            <v>m2</v>
          </cell>
          <cell r="F53">
            <v>1.77</v>
          </cell>
          <cell r="G53">
            <v>350</v>
          </cell>
        </row>
        <row r="54">
          <cell r="B54" t="str">
            <v>CO05150300</v>
          </cell>
          <cell r="C54">
            <v>49</v>
          </cell>
          <cell r="D54" t="str">
            <v>Movimentação vertical ou horizontal de plataforma.</v>
          </cell>
          <cell r="E54" t="str">
            <v>m2</v>
          </cell>
          <cell r="F54">
            <v>0.14000000000000001</v>
          </cell>
          <cell r="G54">
            <v>350</v>
          </cell>
        </row>
        <row r="55">
          <cell r="B55" t="str">
            <v>MT05300100</v>
          </cell>
          <cell r="C55">
            <v>50</v>
          </cell>
          <cell r="D55" t="str">
            <v>Escavação manual em material de 1a categoria.</v>
          </cell>
          <cell r="E55" t="str">
            <v>m3</v>
          </cell>
          <cell r="F55">
            <v>12.4</v>
          </cell>
          <cell r="G55">
            <v>10700</v>
          </cell>
        </row>
        <row r="56">
          <cell r="B56" t="str">
            <v>MT10050050</v>
          </cell>
          <cell r="C56">
            <v>51</v>
          </cell>
          <cell r="D56" t="str">
            <v xml:space="preserve">Escavação mecânica, utilizando Retro-Escavadeira. </v>
          </cell>
          <cell r="E56" t="str">
            <v>m3</v>
          </cell>
          <cell r="F56">
            <v>2.77</v>
          </cell>
          <cell r="G56">
            <v>36800</v>
          </cell>
        </row>
        <row r="57">
          <cell r="B57" t="str">
            <v>MT10100050</v>
          </cell>
          <cell r="C57">
            <v>52</v>
          </cell>
          <cell r="D57" t="str">
            <v>Escavação mecânica, utilizando Escavadeira.</v>
          </cell>
          <cell r="E57" t="str">
            <v>m3</v>
          </cell>
          <cell r="F57">
            <v>0.96</v>
          </cell>
          <cell r="G57">
            <v>7300</v>
          </cell>
        </row>
        <row r="58">
          <cell r="B58" t="str">
            <v>MT15050250</v>
          </cell>
          <cell r="C58">
            <v>53</v>
          </cell>
          <cell r="D58" t="str">
            <v xml:space="preserve">Reaterro de vala com material de boa qualidade. </v>
          </cell>
          <cell r="E58" t="str">
            <v>m3</v>
          </cell>
          <cell r="F58">
            <v>9.3000000000000007</v>
          </cell>
          <cell r="G58">
            <v>13700</v>
          </cell>
        </row>
        <row r="59">
          <cell r="B59" t="str">
            <v>MT15050300</v>
          </cell>
          <cell r="C59">
            <v>54</v>
          </cell>
          <cell r="D59" t="str">
            <v>Reaterro de vala, com po-de-pedra.</v>
          </cell>
          <cell r="E59" t="str">
            <v>m3</v>
          </cell>
          <cell r="F59">
            <v>36.18</v>
          </cell>
          <cell r="G59">
            <v>19600</v>
          </cell>
        </row>
        <row r="60">
          <cell r="B60" t="str">
            <v>MT05250050</v>
          </cell>
          <cell r="C60">
            <v>55</v>
          </cell>
          <cell r="D60" t="str">
            <v>Desmonte manual de bloco de 3a categoria.</v>
          </cell>
          <cell r="E60" t="str">
            <v>m3</v>
          </cell>
          <cell r="F60">
            <v>32.14</v>
          </cell>
          <cell r="G60">
            <v>7050</v>
          </cell>
        </row>
        <row r="61">
          <cell r="B61" t="str">
            <v>MT05450050</v>
          </cell>
          <cell r="C61">
            <v>56</v>
          </cell>
          <cell r="D61" t="str">
            <v>Desmonte a fogo de bloco de material de 3a categoria.</v>
          </cell>
          <cell r="E61" t="str">
            <v>m3</v>
          </cell>
          <cell r="F61">
            <v>66.56</v>
          </cell>
          <cell r="G61">
            <v>8545</v>
          </cell>
        </row>
        <row r="62">
          <cell r="B62" t="str">
            <v>MT15150050</v>
          </cell>
          <cell r="C62">
            <v>57</v>
          </cell>
          <cell r="D62" t="str">
            <v>Preparo de solo ate 30cm de profundidade.</v>
          </cell>
          <cell r="E62" t="str">
            <v>m2</v>
          </cell>
          <cell r="F62">
            <v>5.46</v>
          </cell>
          <cell r="G62">
            <v>17842</v>
          </cell>
        </row>
        <row r="63">
          <cell r="B63" t="str">
            <v>MT20050050</v>
          </cell>
          <cell r="C63">
            <v>58</v>
          </cell>
          <cell r="D63" t="str">
            <v>Espalhamento de material de 1a categoria.</v>
          </cell>
          <cell r="E63" t="str">
            <v>m3</v>
          </cell>
          <cell r="F63">
            <v>0.24</v>
          </cell>
          <cell r="G63">
            <v>70776</v>
          </cell>
        </row>
        <row r="64">
          <cell r="B64" t="str">
            <v>TC05050350</v>
          </cell>
          <cell r="C64">
            <v>59</v>
          </cell>
          <cell r="D64" t="str">
            <v>Transporte de carga de qualquer natureza.</v>
          </cell>
          <cell r="E64" t="str">
            <v>t.Km</v>
          </cell>
          <cell r="F64">
            <v>0.39</v>
          </cell>
          <cell r="G64">
            <v>1880000</v>
          </cell>
        </row>
        <row r="65">
          <cell r="B65" t="str">
            <v>TC10050150</v>
          </cell>
          <cell r="C65">
            <v>60</v>
          </cell>
          <cell r="D65" t="str">
            <v>Carga manual e descarga mecânica.</v>
          </cell>
          <cell r="E65" t="str">
            <v>t</v>
          </cell>
          <cell r="F65">
            <v>7.38</v>
          </cell>
          <cell r="G65">
            <v>47000</v>
          </cell>
        </row>
        <row r="66">
          <cell r="B66" t="str">
            <v>EQ05050100A</v>
          </cell>
          <cell r="C66">
            <v>61</v>
          </cell>
          <cell r="D66" t="str">
            <v xml:space="preserve">Caminhão basculante. Custo horário produtivo.     </v>
          </cell>
          <cell r="E66" t="str">
            <v>h</v>
          </cell>
          <cell r="F66">
            <v>45.34</v>
          </cell>
          <cell r="G66">
            <v>2446</v>
          </cell>
        </row>
        <row r="67">
          <cell r="B67" t="str">
            <v>EQ05050103A</v>
          </cell>
          <cell r="C67">
            <v>62</v>
          </cell>
          <cell r="D67" t="str">
            <v>Caminhão basculante. Custo horário improdutivo.</v>
          </cell>
          <cell r="E67" t="str">
            <v>h</v>
          </cell>
          <cell r="F67">
            <v>25.39</v>
          </cell>
          <cell r="G67">
            <v>432</v>
          </cell>
        </row>
        <row r="68">
          <cell r="B68" t="str">
            <v>EQ05050300</v>
          </cell>
          <cell r="C68">
            <v>63</v>
          </cell>
          <cell r="D68" t="str">
            <v>Caminhão com Carroceria Fixa. Aluguel produtivo.</v>
          </cell>
          <cell r="E68" t="str">
            <v>h</v>
          </cell>
          <cell r="F68">
            <v>32.28</v>
          </cell>
          <cell r="G68">
            <v>1957</v>
          </cell>
        </row>
        <row r="69">
          <cell r="B69" t="str">
            <v>EQ05050306</v>
          </cell>
          <cell r="C69">
            <v>64</v>
          </cell>
          <cell r="D69" t="str">
            <v>Caminhão com Carroceria Fixa. Aluguel improdutivo.</v>
          </cell>
          <cell r="E69" t="str">
            <v>h</v>
          </cell>
          <cell r="F69">
            <v>8.5399999999999991</v>
          </cell>
          <cell r="G69">
            <v>346</v>
          </cell>
        </row>
        <row r="70">
          <cell r="B70" t="str">
            <v>EQ05050415</v>
          </cell>
          <cell r="C70">
            <v>65</v>
          </cell>
          <cell r="D70" t="str">
            <v xml:space="preserve">Caminhão Carroceria Fixa F-12000 Munck produtivo.               </v>
          </cell>
          <cell r="E70" t="str">
            <v>h</v>
          </cell>
          <cell r="F70">
            <v>53.72</v>
          </cell>
          <cell r="G70">
            <v>3453</v>
          </cell>
        </row>
        <row r="71">
          <cell r="B71" t="str">
            <v>EQ15050450</v>
          </cell>
          <cell r="C71">
            <v>66</v>
          </cell>
          <cell r="D71" t="str">
            <v xml:space="preserve">Pa-carregadeira(Carregador frontal). Custo produtivo.  </v>
          </cell>
          <cell r="E71" t="str">
            <v>h</v>
          </cell>
          <cell r="F71">
            <v>68.34</v>
          </cell>
          <cell r="G71">
            <v>1345</v>
          </cell>
        </row>
        <row r="72">
          <cell r="B72" t="str">
            <v>EQ15050453</v>
          </cell>
          <cell r="C72">
            <v>67</v>
          </cell>
          <cell r="D72" t="str">
            <v>Pa-carregadeira(Carregador Frontal).Custo improdutivo.</v>
          </cell>
          <cell r="E72" t="str">
            <v>h</v>
          </cell>
          <cell r="F72">
            <v>31.05</v>
          </cell>
          <cell r="G72">
            <v>237</v>
          </cell>
        </row>
        <row r="73">
          <cell r="B73" t="str">
            <v>EQ15050500</v>
          </cell>
          <cell r="C73">
            <v>68</v>
          </cell>
          <cell r="D73" t="str">
            <v xml:space="preserve">Retro-Escavadeira/carregadeira. Custo produtivo. </v>
          </cell>
          <cell r="E73" t="str">
            <v>h</v>
          </cell>
          <cell r="F73">
            <v>45.49</v>
          </cell>
          <cell r="G73">
            <v>1439</v>
          </cell>
        </row>
        <row r="74">
          <cell r="B74" t="str">
            <v>EQ30050200</v>
          </cell>
          <cell r="C74">
            <v>69</v>
          </cell>
          <cell r="D74" t="str">
            <v>Betoneira com capacidade de 580l, Aluguel produtivo.</v>
          </cell>
          <cell r="E74" t="str">
            <v>h</v>
          </cell>
          <cell r="F74">
            <v>4.71</v>
          </cell>
          <cell r="G74">
            <v>2041</v>
          </cell>
        </row>
        <row r="75">
          <cell r="B75" t="str">
            <v>EQ30050206</v>
          </cell>
          <cell r="C75">
            <v>70</v>
          </cell>
          <cell r="D75" t="str">
            <v>Betoneira com capacidade de 580l Aluguel improdutivo.</v>
          </cell>
          <cell r="E75" t="str">
            <v>h</v>
          </cell>
          <cell r="F75">
            <v>1.56</v>
          </cell>
          <cell r="G75">
            <v>216</v>
          </cell>
        </row>
        <row r="76">
          <cell r="B76" t="str">
            <v>EQ15050550</v>
          </cell>
          <cell r="C76">
            <v>71</v>
          </cell>
          <cell r="D76" t="str">
            <v xml:space="preserve">Rompedor Pneumático de 32,6Kg Aluguel produtivo. </v>
          </cell>
          <cell r="E76" t="str">
            <v>h</v>
          </cell>
          <cell r="F76">
            <v>1.05</v>
          </cell>
          <cell r="G76">
            <v>648</v>
          </cell>
        </row>
        <row r="77">
          <cell r="B77" t="str">
            <v>EQ15050556</v>
          </cell>
          <cell r="C77">
            <v>72</v>
          </cell>
          <cell r="D77" t="str">
            <v>Rompedor Pneumático de 32,6Kg Aluguel improdutivo.</v>
          </cell>
          <cell r="E77" t="str">
            <v>h</v>
          </cell>
          <cell r="F77">
            <v>0.7</v>
          </cell>
          <cell r="G77">
            <v>72</v>
          </cell>
        </row>
        <row r="78">
          <cell r="B78" t="str">
            <v xml:space="preserve"> EQ20050800</v>
          </cell>
          <cell r="C78">
            <v>73</v>
          </cell>
          <cell r="D78" t="str">
            <v xml:space="preserve">Vassoura Mecânica, rebocável, Aluguel produtivo.   </v>
          </cell>
          <cell r="E78" t="str">
            <v>h</v>
          </cell>
          <cell r="F78">
            <v>3.58</v>
          </cell>
          <cell r="G78">
            <v>1712</v>
          </cell>
        </row>
        <row r="79">
          <cell r="B79" t="str">
            <v>EQ20050806</v>
          </cell>
          <cell r="C79">
            <v>74</v>
          </cell>
          <cell r="D79" t="str">
            <v>Vassoura Mecânica, rebocável, Aluguel improdutivo.</v>
          </cell>
          <cell r="E79" t="str">
            <v>h</v>
          </cell>
          <cell r="F79">
            <v>1.43</v>
          </cell>
          <cell r="G79">
            <v>216</v>
          </cell>
        </row>
        <row r="80">
          <cell r="B80" t="str">
            <v>EQ35100200</v>
          </cell>
          <cell r="C80">
            <v>75</v>
          </cell>
          <cell r="D80" t="str">
            <v xml:space="preserve">Bomba Centrífuga Submersível. Aluguel produtivo.    </v>
          </cell>
          <cell r="E80" t="str">
            <v>h</v>
          </cell>
          <cell r="F80">
            <v>3.6</v>
          </cell>
          <cell r="G80">
            <v>8632</v>
          </cell>
        </row>
        <row r="81">
          <cell r="B81" t="str">
            <v>EQ35100203</v>
          </cell>
          <cell r="C81">
            <v>76</v>
          </cell>
          <cell r="D81" t="str">
            <v>Bomba Centrífuga Submersível. Aluguel improdutivo.</v>
          </cell>
          <cell r="E81" t="str">
            <v>h</v>
          </cell>
          <cell r="F81">
            <v>1.4</v>
          </cell>
          <cell r="G81">
            <v>863</v>
          </cell>
        </row>
        <row r="82">
          <cell r="B82" t="str">
            <v>EQ45050159</v>
          </cell>
          <cell r="C82">
            <v>77</v>
          </cell>
          <cell r="D82" t="str">
            <v>Compressor de ar. Aluguel improdutivo.</v>
          </cell>
          <cell r="E82" t="str">
            <v>h</v>
          </cell>
          <cell r="F82">
            <v>3.64</v>
          </cell>
          <cell r="G82">
            <v>72</v>
          </cell>
        </row>
        <row r="83">
          <cell r="B83" t="str">
            <v>EQ45150100</v>
          </cell>
          <cell r="C83">
            <v>78</v>
          </cell>
          <cell r="D83" t="str">
            <v>Retificador de solda elétrica de 430A.</v>
          </cell>
          <cell r="E83" t="str">
            <v>h</v>
          </cell>
          <cell r="F83">
            <v>7.16</v>
          </cell>
          <cell r="G83">
            <v>1007</v>
          </cell>
        </row>
        <row r="84">
          <cell r="B84" t="str">
            <v>EQ40050150A</v>
          </cell>
          <cell r="C84">
            <v>79</v>
          </cell>
          <cell r="D84" t="str">
            <v>Equipamento de jato d'água (Sewer-Jet ou similar).</v>
          </cell>
          <cell r="E84" t="str">
            <v>h</v>
          </cell>
          <cell r="F84">
            <v>79.2</v>
          </cell>
          <cell r="G84">
            <v>1079</v>
          </cell>
        </row>
        <row r="85">
          <cell r="B85" t="str">
            <v>EQ40050153A</v>
          </cell>
          <cell r="C85">
            <v>80</v>
          </cell>
          <cell r="D85" t="str">
            <v>Equipamento de alta pressão  (Vac-All ou similar).</v>
          </cell>
          <cell r="E85" t="str">
            <v>h</v>
          </cell>
          <cell r="F85">
            <v>104.07</v>
          </cell>
          <cell r="G85">
            <v>1942</v>
          </cell>
        </row>
        <row r="86">
          <cell r="B86" t="str">
            <v>SC05050050</v>
          </cell>
          <cell r="C86">
            <v>81</v>
          </cell>
          <cell r="D86" t="str">
            <v>Arrancamento de aparelhos de iluminação.</v>
          </cell>
          <cell r="E86" t="str">
            <v>un</v>
          </cell>
          <cell r="F86">
            <v>1.67</v>
          </cell>
          <cell r="G86">
            <v>65</v>
          </cell>
        </row>
        <row r="87">
          <cell r="B87" t="str">
            <v>SC05050200</v>
          </cell>
          <cell r="C87">
            <v>82</v>
          </cell>
          <cell r="D87" t="str">
            <v>Arrancamento de grades, gradis, alambrados, cercas.</v>
          </cell>
          <cell r="E87" t="str">
            <v>m2</v>
          </cell>
          <cell r="F87">
            <v>4.43</v>
          </cell>
          <cell r="G87">
            <v>144</v>
          </cell>
        </row>
        <row r="88">
          <cell r="B88" t="str">
            <v>SC05050250</v>
          </cell>
          <cell r="C88">
            <v>83</v>
          </cell>
          <cell r="D88" t="str">
            <v>Arrancamento de meios-fios, de granito ou concreto.</v>
          </cell>
          <cell r="E88" t="str">
            <v>m</v>
          </cell>
          <cell r="F88">
            <v>4.87</v>
          </cell>
          <cell r="G88">
            <v>3739</v>
          </cell>
        </row>
        <row r="89">
          <cell r="B89" t="str">
            <v>SC05050300</v>
          </cell>
          <cell r="C89">
            <v>84</v>
          </cell>
          <cell r="D89" t="str">
            <v>Arrancamento de paralelepípedos.</v>
          </cell>
          <cell r="E89" t="str">
            <v>m2</v>
          </cell>
          <cell r="F89">
            <v>2.21</v>
          </cell>
          <cell r="G89">
            <v>860</v>
          </cell>
        </row>
        <row r="90">
          <cell r="B90" t="str">
            <v>SC05050500</v>
          </cell>
          <cell r="C90">
            <v>85</v>
          </cell>
          <cell r="D90" t="str">
            <v>Arrancamento tubos concreto manilhas ø 0,40 a 0,60m.</v>
          </cell>
          <cell r="E90" t="str">
            <v>m</v>
          </cell>
          <cell r="F90">
            <v>3.99</v>
          </cell>
          <cell r="G90">
            <v>328</v>
          </cell>
        </row>
        <row r="91">
          <cell r="B91" t="str">
            <v>SC05050601</v>
          </cell>
          <cell r="C91">
            <v>86</v>
          </cell>
          <cell r="D91" t="str">
            <v>Demolição manual de alvenaria de pedra argamassada.</v>
          </cell>
          <cell r="E91" t="str">
            <v>m3</v>
          </cell>
          <cell r="F91">
            <v>30.27</v>
          </cell>
          <cell r="G91">
            <v>324</v>
          </cell>
        </row>
        <row r="92">
          <cell r="B92" t="str">
            <v>SC05050750</v>
          </cell>
          <cell r="C92">
            <v>87</v>
          </cell>
          <cell r="D92" t="str">
            <v>Demolição manual de alvenaria de tijolos maciços.</v>
          </cell>
          <cell r="E92" t="str">
            <v>m3</v>
          </cell>
          <cell r="F92">
            <v>52.99</v>
          </cell>
          <cell r="G92">
            <v>130</v>
          </cell>
        </row>
        <row r="93">
          <cell r="B93" t="str">
            <v>SC05050850</v>
          </cell>
          <cell r="C93">
            <v>88</v>
          </cell>
          <cell r="D93" t="str">
            <v>Demolição manual de concreto simples.</v>
          </cell>
          <cell r="E93" t="str">
            <v>m3</v>
          </cell>
          <cell r="F93">
            <v>60.55</v>
          </cell>
          <cell r="G93">
            <v>1904</v>
          </cell>
        </row>
        <row r="94">
          <cell r="B94" t="str">
            <v>SC05050950</v>
          </cell>
          <cell r="C94">
            <v>89</v>
          </cell>
          <cell r="D94" t="str">
            <v>Demolição manual de concreto armado.</v>
          </cell>
          <cell r="E94" t="str">
            <v>m3</v>
          </cell>
          <cell r="F94">
            <v>85.78</v>
          </cell>
          <cell r="G94">
            <v>140</v>
          </cell>
        </row>
        <row r="95">
          <cell r="B95" t="str">
            <v>SC05051400</v>
          </cell>
          <cell r="C95">
            <v>90</v>
          </cell>
          <cell r="D95" t="str">
            <v>Demolição de revestimento em argamassa.</v>
          </cell>
          <cell r="E95" t="str">
            <v>m2</v>
          </cell>
          <cell r="F95">
            <v>2.21</v>
          </cell>
          <cell r="G95">
            <v>144</v>
          </cell>
        </row>
        <row r="96">
          <cell r="B96" t="str">
            <v>SC05051450</v>
          </cell>
          <cell r="C96">
            <v>91</v>
          </cell>
          <cell r="D96" t="str">
            <v>Demolição de revestimento em azulejos, cerâmicas.</v>
          </cell>
          <cell r="E96" t="str">
            <v>m2</v>
          </cell>
          <cell r="F96">
            <v>5.31</v>
          </cell>
          <cell r="G96">
            <v>130</v>
          </cell>
        </row>
        <row r="97">
          <cell r="B97" t="str">
            <v>SC05052150</v>
          </cell>
          <cell r="C97">
            <v>92</v>
          </cell>
          <cell r="D97" t="str">
            <v>Remoção de cobertura de telha francesa.</v>
          </cell>
          <cell r="E97" t="str">
            <v>m2</v>
          </cell>
          <cell r="F97">
            <v>8.26</v>
          </cell>
          <cell r="G97">
            <v>260</v>
          </cell>
        </row>
        <row r="98">
          <cell r="B98" t="str">
            <v>SC05052450</v>
          </cell>
          <cell r="C98">
            <v>93</v>
          </cell>
          <cell r="D98" t="str">
            <v>Remoção de cobertura de telha de fibro-cimento.</v>
          </cell>
          <cell r="E98" t="str">
            <v>m2</v>
          </cell>
          <cell r="F98">
            <v>3.87</v>
          </cell>
          <cell r="G98">
            <v>460</v>
          </cell>
        </row>
        <row r="99">
          <cell r="B99" t="str">
            <v>SC05052900</v>
          </cell>
          <cell r="C99">
            <v>94</v>
          </cell>
          <cell r="D99" t="str">
            <v xml:space="preserve">Remoção manual de passeio de pedra portuguesa. </v>
          </cell>
          <cell r="E99" t="str">
            <v>m2</v>
          </cell>
          <cell r="F99">
            <v>2.44</v>
          </cell>
          <cell r="G99">
            <v>2900</v>
          </cell>
        </row>
        <row r="100">
          <cell r="B100" t="str">
            <v>SC05053250</v>
          </cell>
          <cell r="C100">
            <v>95</v>
          </cell>
          <cell r="D100" t="str">
            <v>Remoção de tubulação ferro fundido ø50mm a 300mm.</v>
          </cell>
          <cell r="E100" t="str">
            <v>m</v>
          </cell>
          <cell r="F100">
            <v>11.88</v>
          </cell>
          <cell r="G100">
            <v>290</v>
          </cell>
        </row>
        <row r="101">
          <cell r="B101" t="str">
            <v>SC05100150</v>
          </cell>
          <cell r="C101">
            <v>96</v>
          </cell>
          <cell r="D101" t="str">
            <v>Demolição, com equipamento, concreto simples.</v>
          </cell>
          <cell r="E101" t="str">
            <v>m3</v>
          </cell>
          <cell r="F101">
            <v>43.52</v>
          </cell>
          <cell r="G101">
            <v>2160</v>
          </cell>
        </row>
        <row r="102">
          <cell r="B102" t="str">
            <v>SC05100300</v>
          </cell>
          <cell r="C102">
            <v>97</v>
          </cell>
          <cell r="D102" t="str">
            <v>Demolição, com equipamento concreto armado.</v>
          </cell>
          <cell r="E102" t="str">
            <v>m3</v>
          </cell>
          <cell r="F102">
            <v>73.98</v>
          </cell>
          <cell r="G102">
            <v>3400</v>
          </cell>
        </row>
        <row r="103">
          <cell r="B103" t="str">
            <v>SC05100500</v>
          </cell>
          <cell r="C103">
            <v>98</v>
          </cell>
          <cell r="D103" t="str">
            <v>Demolição com equip. concreto asfáltico 10cm.</v>
          </cell>
          <cell r="E103" t="str">
            <v>m2</v>
          </cell>
          <cell r="F103">
            <v>8.98</v>
          </cell>
          <cell r="G103">
            <v>20100</v>
          </cell>
        </row>
        <row r="104">
          <cell r="B104" t="str">
            <v>SC10050250</v>
          </cell>
          <cell r="C104">
            <v>99</v>
          </cell>
          <cell r="D104" t="str">
            <v xml:space="preserve">Bombeiro hidráulico (inclusive encargos sociais).   </v>
          </cell>
          <cell r="E104" t="str">
            <v>h</v>
          </cell>
          <cell r="F104">
            <v>6.48</v>
          </cell>
          <cell r="G104">
            <v>2960</v>
          </cell>
        </row>
        <row r="105">
          <cell r="B105" t="str">
            <v>SC10050300</v>
          </cell>
          <cell r="C105">
            <v>100</v>
          </cell>
          <cell r="D105" t="str">
            <v xml:space="preserve">Calceteiro (inclusive encargos sociais).   </v>
          </cell>
          <cell r="E105" t="str">
            <v>h</v>
          </cell>
          <cell r="F105">
            <v>5.99</v>
          </cell>
          <cell r="G105">
            <v>1480</v>
          </cell>
        </row>
        <row r="106">
          <cell r="B106" t="str">
            <v>SC10050350</v>
          </cell>
          <cell r="C106">
            <v>101</v>
          </cell>
          <cell r="D106" t="str">
            <v>Carpinteiro de forma (inclusive encargos sociais).</v>
          </cell>
          <cell r="E106" t="str">
            <v>h</v>
          </cell>
          <cell r="F106">
            <v>5.99</v>
          </cell>
          <cell r="G106">
            <v>1480</v>
          </cell>
        </row>
        <row r="107">
          <cell r="B107" t="str">
            <v>SC10050450</v>
          </cell>
          <cell r="C107">
            <v>102</v>
          </cell>
          <cell r="D107" t="str">
            <v xml:space="preserve">Eletricista (inclusive encargos sociais). </v>
          </cell>
          <cell r="E107" t="str">
            <v>h</v>
          </cell>
          <cell r="F107">
            <v>6.48</v>
          </cell>
          <cell r="G107">
            <v>2960</v>
          </cell>
        </row>
        <row r="108">
          <cell r="B108" t="str">
            <v>SC10050900</v>
          </cell>
          <cell r="C108">
            <v>103</v>
          </cell>
          <cell r="D108" t="str">
            <v xml:space="preserve">Marteleteiro (inclusive encargos sociais). </v>
          </cell>
          <cell r="E108" t="str">
            <v>h</v>
          </cell>
          <cell r="F108">
            <v>5.99</v>
          </cell>
          <cell r="G108">
            <v>2960</v>
          </cell>
        </row>
        <row r="109">
          <cell r="B109" t="str">
            <v>SC10051100</v>
          </cell>
          <cell r="C109">
            <v>104</v>
          </cell>
          <cell r="D109" t="str">
            <v>Operador de máquinas.(inclusive encargos sociais).</v>
          </cell>
          <cell r="E109" t="str">
            <v>h</v>
          </cell>
          <cell r="F109">
            <v>6.48</v>
          </cell>
          <cell r="G109">
            <v>1480</v>
          </cell>
        </row>
        <row r="110">
          <cell r="B110" t="str">
            <v>SC10051200</v>
          </cell>
          <cell r="C110">
            <v>105</v>
          </cell>
          <cell r="D110" t="str">
            <v xml:space="preserve">Pedreiro (inclusive encargos sociais).   </v>
          </cell>
          <cell r="E110" t="str">
            <v>h</v>
          </cell>
          <cell r="F110">
            <v>5.99</v>
          </cell>
          <cell r="G110">
            <v>2960</v>
          </cell>
        </row>
        <row r="111">
          <cell r="B111" t="str">
            <v>SC10051450</v>
          </cell>
          <cell r="C111">
            <v>106</v>
          </cell>
          <cell r="D111" t="str">
            <v>Servente (inclusive encargos sociais).</v>
          </cell>
          <cell r="E111" t="str">
            <v>h</v>
          </cell>
          <cell r="F111">
            <v>4.3</v>
          </cell>
          <cell r="G111">
            <v>5920</v>
          </cell>
        </row>
        <row r="112">
          <cell r="B112" t="str">
            <v>SC10051500</v>
          </cell>
          <cell r="C112">
            <v>107</v>
          </cell>
          <cell r="D112" t="str">
            <v>Soldador em construção civil (inclusive encargos).</v>
          </cell>
          <cell r="E112" t="str">
            <v>h</v>
          </cell>
          <cell r="F112">
            <v>6.23</v>
          </cell>
          <cell r="G112">
            <v>1480</v>
          </cell>
        </row>
        <row r="113">
          <cell r="B113" t="str">
            <v>SC10100050</v>
          </cell>
          <cell r="C113">
            <v>108</v>
          </cell>
          <cell r="D113" t="str">
            <v xml:space="preserve">Operador de tráfego(inclusive encargos sociais). </v>
          </cell>
          <cell r="E113" t="str">
            <v>h</v>
          </cell>
          <cell r="F113">
            <v>7.08</v>
          </cell>
          <cell r="G113">
            <v>2960</v>
          </cell>
        </row>
        <row r="114">
          <cell r="B114" t="str">
            <v>SC05100050</v>
          </cell>
          <cell r="C114">
            <v>109</v>
          </cell>
          <cell r="D114" t="str">
            <v>Arrancamento de tampão de ferro fundido.</v>
          </cell>
          <cell r="E114" t="str">
            <v>un</v>
          </cell>
          <cell r="F114">
            <v>15.18</v>
          </cell>
          <cell r="G114">
            <v>22</v>
          </cell>
        </row>
        <row r="115">
          <cell r="B115" t="str">
            <v>SC15050100</v>
          </cell>
          <cell r="C115">
            <v>110</v>
          </cell>
          <cell r="D115" t="str">
            <v>Aditivo de reciclagem para mistura asfáltica a quente.</v>
          </cell>
          <cell r="E115" t="str">
            <v>t</v>
          </cell>
          <cell r="F115">
            <v>2857.32</v>
          </cell>
          <cell r="G115">
            <v>15</v>
          </cell>
        </row>
        <row r="116">
          <cell r="B116" t="str">
            <v>SC15050150</v>
          </cell>
          <cell r="C116">
            <v>111</v>
          </cell>
          <cell r="D116" t="str">
            <v>Areia grossa lavada. Fornecimento.</v>
          </cell>
          <cell r="E116" t="str">
            <v>m3</v>
          </cell>
          <cell r="F116">
            <v>21</v>
          </cell>
          <cell r="G116">
            <v>2000</v>
          </cell>
        </row>
        <row r="117">
          <cell r="B117" t="str">
            <v>SC15050200</v>
          </cell>
          <cell r="C117">
            <v>112</v>
          </cell>
          <cell r="D117" t="str">
            <v>Asfalto diluído tipo cura rápida CR-250</v>
          </cell>
          <cell r="E117" t="str">
            <v>t</v>
          </cell>
          <cell r="F117">
            <v>1468.02</v>
          </cell>
          <cell r="G117">
            <v>7</v>
          </cell>
        </row>
        <row r="118">
          <cell r="B118" t="str">
            <v>SC15050550</v>
          </cell>
          <cell r="C118">
            <v>113</v>
          </cell>
          <cell r="D118" t="str">
            <v xml:space="preserve">Saibro, inclusive transporte ate 20Km.Fornecimento. </v>
          </cell>
          <cell r="E118" t="str">
            <v>m3</v>
          </cell>
          <cell r="F118">
            <v>20.63</v>
          </cell>
          <cell r="G118">
            <v>184</v>
          </cell>
        </row>
        <row r="119">
          <cell r="B119" t="str">
            <v>SC15100050</v>
          </cell>
          <cell r="C119">
            <v>114</v>
          </cell>
          <cell r="D119" t="str">
            <v>Chapa de aço de 3/4"para passagem de veículos.</v>
          </cell>
          <cell r="E119" t="str">
            <v>m2</v>
          </cell>
          <cell r="F119">
            <v>17.100000000000001</v>
          </cell>
          <cell r="G119">
            <v>360</v>
          </cell>
        </row>
        <row r="120">
          <cell r="B120" t="str">
            <v>SC35050050A</v>
          </cell>
          <cell r="C120">
            <v>115</v>
          </cell>
          <cell r="D120" t="str">
            <v>Levantamento ou rebaixamento de tampão na rua.</v>
          </cell>
          <cell r="E120" t="str">
            <v>un</v>
          </cell>
          <cell r="F120">
            <v>86.15</v>
          </cell>
          <cell r="G120">
            <v>169</v>
          </cell>
        </row>
        <row r="121">
          <cell r="B121" t="str">
            <v>SC45050150</v>
          </cell>
          <cell r="C121">
            <v>116</v>
          </cell>
          <cell r="D121" t="str">
            <v>Toten informativo nas dimensões de (0,50x1,50)m.</v>
          </cell>
          <cell r="E121" t="str">
            <v>un</v>
          </cell>
          <cell r="F121">
            <v>2490</v>
          </cell>
          <cell r="G121">
            <v>29</v>
          </cell>
        </row>
        <row r="122">
          <cell r="B122" t="str">
            <v>SC45100200</v>
          </cell>
          <cell r="C122">
            <v>117</v>
          </cell>
          <cell r="D122" t="str">
            <v>Placa de inauguração em bronze.</v>
          </cell>
          <cell r="E122" t="str">
            <v>un</v>
          </cell>
          <cell r="F122">
            <v>1003.36</v>
          </cell>
          <cell r="G122">
            <v>1</v>
          </cell>
        </row>
        <row r="123">
          <cell r="B123" t="str">
            <v>FD05400100</v>
          </cell>
          <cell r="C123">
            <v>118</v>
          </cell>
          <cell r="D123" t="str">
            <v>Arrasamento de estaca concreto armado, ø40 a 50cm.</v>
          </cell>
          <cell r="E123" t="str">
            <v>un</v>
          </cell>
          <cell r="F123">
            <v>103.03</v>
          </cell>
          <cell r="G123">
            <v>23</v>
          </cell>
        </row>
        <row r="124">
          <cell r="B124" t="str">
            <v>FD05500050</v>
          </cell>
          <cell r="C124">
            <v>119</v>
          </cell>
          <cell r="D124" t="str">
            <v>Estaca raiz com diâmetro de 12", perfurada em solo.</v>
          </cell>
          <cell r="E124" t="str">
            <v>m</v>
          </cell>
          <cell r="F124">
            <v>248.49</v>
          </cell>
          <cell r="G124">
            <v>260</v>
          </cell>
        </row>
        <row r="125">
          <cell r="B125" t="str">
            <v>FD05650150</v>
          </cell>
          <cell r="C125">
            <v>120</v>
          </cell>
          <cell r="D125" t="str">
            <v>Estaca raiz com diâmetro de 10", perfurada em solo.</v>
          </cell>
          <cell r="E125" t="str">
            <v>m</v>
          </cell>
          <cell r="F125">
            <v>130</v>
          </cell>
          <cell r="G125">
            <v>86</v>
          </cell>
        </row>
        <row r="126">
          <cell r="B126" t="str">
            <v>FD10050100</v>
          </cell>
          <cell r="C126">
            <v>121</v>
          </cell>
          <cell r="D126" t="str">
            <v>Ensecadeira de estacas-prancha de aço, tipo Armco.</v>
          </cell>
          <cell r="E126" t="str">
            <v>m2</v>
          </cell>
          <cell r="F126">
            <v>127.53</v>
          </cell>
          <cell r="G126">
            <v>4200</v>
          </cell>
        </row>
        <row r="127">
          <cell r="B127" t="str">
            <v>FD10100050</v>
          </cell>
          <cell r="C127">
            <v>122</v>
          </cell>
          <cell r="D127" t="str">
            <v>Ensecadeira de estacas-prancha em Maçaranduba.</v>
          </cell>
          <cell r="E127" t="str">
            <v>m2</v>
          </cell>
          <cell r="F127">
            <v>70.5</v>
          </cell>
          <cell r="G127">
            <v>2395</v>
          </cell>
        </row>
        <row r="128">
          <cell r="B128" t="str">
            <v>ET15100100</v>
          </cell>
          <cell r="C128">
            <v>123</v>
          </cell>
          <cell r="D128" t="str">
            <v>Formas de madeira peças de concreto armado.</v>
          </cell>
          <cell r="E128" t="str">
            <v>m2</v>
          </cell>
          <cell r="F128">
            <v>25.9</v>
          </cell>
          <cell r="G128">
            <v>2986</v>
          </cell>
        </row>
        <row r="129">
          <cell r="B129" t="str">
            <v>ET15100200</v>
          </cell>
          <cell r="C129">
            <v>124</v>
          </cell>
          <cell r="D129" t="str">
            <v>Formas de madeira.</v>
          </cell>
          <cell r="E129" t="str">
            <v>m2</v>
          </cell>
          <cell r="F129">
            <v>34.86</v>
          </cell>
          <cell r="G129">
            <v>4352</v>
          </cell>
        </row>
        <row r="130">
          <cell r="B130" t="str">
            <v>ET15100250</v>
          </cell>
          <cell r="C130">
            <v>125</v>
          </cell>
          <cell r="D130" t="str">
            <v>Formas de madeira.</v>
          </cell>
          <cell r="E130" t="str">
            <v>m2</v>
          </cell>
          <cell r="F130">
            <v>29.62</v>
          </cell>
          <cell r="G130">
            <v>4406</v>
          </cell>
        </row>
        <row r="131">
          <cell r="B131" t="str">
            <v>ET20300050</v>
          </cell>
          <cell r="C131">
            <v>126</v>
          </cell>
          <cell r="D131" t="str">
            <v>Escoramento de formas.</v>
          </cell>
          <cell r="E131" t="str">
            <v>m2</v>
          </cell>
          <cell r="F131">
            <v>11.18</v>
          </cell>
          <cell r="G131">
            <v>3090</v>
          </cell>
        </row>
        <row r="132">
          <cell r="B132" t="str">
            <v>ET10050100</v>
          </cell>
          <cell r="C132">
            <v>127</v>
          </cell>
          <cell r="D132" t="str">
            <v>Aço CA-50 diâmetro de 6,3mm.</v>
          </cell>
          <cell r="E132" t="str">
            <v>kg</v>
          </cell>
          <cell r="F132">
            <v>2.64</v>
          </cell>
          <cell r="G132">
            <v>4750</v>
          </cell>
        </row>
        <row r="133">
          <cell r="B133" t="str">
            <v>ET10050103</v>
          </cell>
          <cell r="C133">
            <v>128</v>
          </cell>
          <cell r="D133" t="str">
            <v>Aço CA-50 diâmetro de 8mm.</v>
          </cell>
          <cell r="E133" t="str">
            <v>kg</v>
          </cell>
          <cell r="F133">
            <v>2.46</v>
          </cell>
          <cell r="G133">
            <v>1250</v>
          </cell>
        </row>
        <row r="134">
          <cell r="B134" t="str">
            <v>ET10050106</v>
          </cell>
          <cell r="C134">
            <v>129</v>
          </cell>
          <cell r="D134" t="str">
            <v>Aço CA-50 diâmetro de 10mm.</v>
          </cell>
          <cell r="E134" t="str">
            <v>kg</v>
          </cell>
          <cell r="F134">
            <v>2.2000000000000002</v>
          </cell>
          <cell r="G134">
            <v>7950</v>
          </cell>
        </row>
        <row r="135">
          <cell r="B135" t="str">
            <v>ET10050109</v>
          </cell>
          <cell r="C135">
            <v>130</v>
          </cell>
          <cell r="D135" t="str">
            <v>Aço CA-50 diâmetro de 12,5mm.</v>
          </cell>
          <cell r="E135" t="str">
            <v>kg</v>
          </cell>
          <cell r="F135">
            <v>2.1800000000000002</v>
          </cell>
          <cell r="G135">
            <v>5400</v>
          </cell>
        </row>
        <row r="136">
          <cell r="B136" t="str">
            <v>ET10050112</v>
          </cell>
          <cell r="C136">
            <v>131</v>
          </cell>
          <cell r="D136" t="str">
            <v>Aço CA-50 diâmetro de 16mm.</v>
          </cell>
          <cell r="E136" t="str">
            <v>kg</v>
          </cell>
          <cell r="F136">
            <v>2.1800000000000002</v>
          </cell>
          <cell r="G136">
            <v>2700</v>
          </cell>
        </row>
        <row r="137">
          <cell r="B137" t="str">
            <v>ET10050118</v>
          </cell>
          <cell r="C137">
            <v>132</v>
          </cell>
          <cell r="D137" t="str">
            <v>Aço CA-50 diâmetro de 25mm.</v>
          </cell>
          <cell r="E137" t="str">
            <v>kg</v>
          </cell>
          <cell r="F137">
            <v>2.19</v>
          </cell>
          <cell r="G137">
            <v>1400</v>
          </cell>
        </row>
        <row r="138">
          <cell r="B138" t="str">
            <v>ET10100056</v>
          </cell>
          <cell r="C138">
            <v>133</v>
          </cell>
          <cell r="D138" t="str">
            <v>Corte, dobragem, montagem aço CA-50 ø 6,3mm.</v>
          </cell>
          <cell r="E138" t="str">
            <v>kg</v>
          </cell>
          <cell r="F138">
            <v>1.28</v>
          </cell>
          <cell r="G138">
            <v>4750</v>
          </cell>
        </row>
        <row r="139">
          <cell r="B139" t="str">
            <v>ET10100062</v>
          </cell>
          <cell r="C139">
            <v>134</v>
          </cell>
          <cell r="D139" t="str">
            <v>Corte, dobragem, montagem aço CA-50 ø 12,5mm.</v>
          </cell>
          <cell r="E139" t="str">
            <v>kg</v>
          </cell>
          <cell r="F139">
            <v>0.96</v>
          </cell>
          <cell r="G139">
            <v>9450</v>
          </cell>
        </row>
        <row r="140">
          <cell r="B140" t="str">
            <v>ET10100065</v>
          </cell>
          <cell r="C140">
            <v>135</v>
          </cell>
          <cell r="D140" t="str">
            <v>Corte, dobragem, montagem aço CA-50 ø 6,3 a 12,5mm.</v>
          </cell>
          <cell r="E140" t="str">
            <v>kg</v>
          </cell>
          <cell r="F140">
            <v>1.1100000000000001</v>
          </cell>
          <cell r="G140">
            <v>13950</v>
          </cell>
        </row>
        <row r="141">
          <cell r="B141" t="str">
            <v>ET05250653</v>
          </cell>
          <cell r="C141">
            <v>136</v>
          </cell>
          <cell r="D141" t="str">
            <v>Lançamento de concreto.</v>
          </cell>
          <cell r="E141" t="str">
            <v>m3</v>
          </cell>
          <cell r="F141">
            <v>22.57</v>
          </cell>
          <cell r="G141">
            <v>187</v>
          </cell>
        </row>
        <row r="142">
          <cell r="B142" t="str">
            <v>ET45100071</v>
          </cell>
          <cell r="C142">
            <v>137</v>
          </cell>
          <cell r="D142" t="str">
            <v>Concreto bombeado usinado fck=30MPa.</v>
          </cell>
          <cell r="E142" t="str">
            <v>m3</v>
          </cell>
          <cell r="F142">
            <v>297.16000000000003</v>
          </cell>
          <cell r="G142">
            <v>195</v>
          </cell>
        </row>
        <row r="143">
          <cell r="B143" t="str">
            <v>ET60050059</v>
          </cell>
          <cell r="C143">
            <v>138</v>
          </cell>
          <cell r="D143" t="str">
            <v>Concreto usinado de 18MPa.</v>
          </cell>
          <cell r="E143" t="str">
            <v>m3</v>
          </cell>
          <cell r="F143">
            <v>185.77</v>
          </cell>
          <cell r="G143">
            <v>187</v>
          </cell>
        </row>
        <row r="144">
          <cell r="B144" t="str">
            <v>ET25050300</v>
          </cell>
          <cell r="C144">
            <v>139</v>
          </cell>
          <cell r="D144" t="str">
            <v>Fornecimento e montagem de estruturas metálicas.</v>
          </cell>
          <cell r="E144" t="str">
            <v>t</v>
          </cell>
          <cell r="F144">
            <v>7186.39</v>
          </cell>
          <cell r="G144">
            <v>36</v>
          </cell>
        </row>
        <row r="145">
          <cell r="B145" t="str">
            <v>ET25050450</v>
          </cell>
          <cell r="C145">
            <v>140</v>
          </cell>
          <cell r="D145" t="str">
            <v>Peças em chapa de aço 3/8", galvanizadas.</v>
          </cell>
          <cell r="E145" t="str">
            <v>Kg</v>
          </cell>
          <cell r="F145">
            <v>3.99</v>
          </cell>
          <cell r="G145">
            <v>2166</v>
          </cell>
        </row>
        <row r="146">
          <cell r="B146" t="str">
            <v>ET25050453</v>
          </cell>
          <cell r="C146">
            <v>141</v>
          </cell>
          <cell r="D146" t="str">
            <v>Peças em chapa de aço 3/8", galvanizadas.</v>
          </cell>
          <cell r="E146" t="str">
            <v>Kg</v>
          </cell>
          <cell r="F146">
            <v>4.26</v>
          </cell>
          <cell r="G146">
            <v>2078</v>
          </cell>
        </row>
        <row r="147">
          <cell r="B147" t="str">
            <v>ET25050456</v>
          </cell>
          <cell r="C147">
            <v>142</v>
          </cell>
          <cell r="D147" t="str">
            <v>Peças em chapa de aço 3/8", galvanizadas.</v>
          </cell>
          <cell r="E147" t="str">
            <v>Kg</v>
          </cell>
          <cell r="F147">
            <v>4.16</v>
          </cell>
          <cell r="G147">
            <v>1820</v>
          </cell>
        </row>
        <row r="148">
          <cell r="B148" t="str">
            <v>ET50050250</v>
          </cell>
          <cell r="C148">
            <v>143</v>
          </cell>
          <cell r="D148" t="str">
            <v>Muro de contenção em solo reforçado.</v>
          </cell>
          <cell r="E148" t="str">
            <v>m2</v>
          </cell>
          <cell r="F148">
            <v>145.63</v>
          </cell>
          <cell r="G148">
            <v>144</v>
          </cell>
        </row>
        <row r="149">
          <cell r="B149" t="str">
            <v>ET55100100</v>
          </cell>
          <cell r="C149">
            <v>144</v>
          </cell>
          <cell r="D149" t="str">
            <v>Canal pré-fabricado, em concreto armado seção U.</v>
          </cell>
          <cell r="E149" t="str">
            <v>m2</v>
          </cell>
          <cell r="F149">
            <v>384.26</v>
          </cell>
          <cell r="G149">
            <v>86</v>
          </cell>
        </row>
        <row r="150">
          <cell r="B150" t="str">
            <v>ET55100150</v>
          </cell>
          <cell r="C150">
            <v>145</v>
          </cell>
          <cell r="D150" t="str">
            <v>Cobertura de canal pré-fabricado em concreto armado.</v>
          </cell>
          <cell r="E150" t="str">
            <v>m2</v>
          </cell>
          <cell r="F150">
            <v>435.06</v>
          </cell>
          <cell r="G150">
            <v>58</v>
          </cell>
        </row>
        <row r="151">
          <cell r="B151" t="str">
            <v>ES05250359</v>
          </cell>
          <cell r="C151">
            <v>146</v>
          </cell>
          <cell r="D151" t="str">
            <v>Gradil em tubo de ferro galvanizado de 1 1/4".</v>
          </cell>
          <cell r="E151" t="str">
            <v>m</v>
          </cell>
          <cell r="F151">
            <v>338.32</v>
          </cell>
          <cell r="G151">
            <v>144</v>
          </cell>
        </row>
        <row r="152">
          <cell r="B152" t="str">
            <v>ES10250150</v>
          </cell>
          <cell r="C152">
            <v>147</v>
          </cell>
          <cell r="D152" t="str">
            <v xml:space="preserve">Peça em Angelim ou similar, de 2"x1".Fornecimento. </v>
          </cell>
          <cell r="E152" t="str">
            <v>m</v>
          </cell>
          <cell r="F152">
            <v>2.14</v>
          </cell>
          <cell r="G152">
            <v>150</v>
          </cell>
        </row>
        <row r="153">
          <cell r="B153" t="str">
            <v>ES10250200</v>
          </cell>
          <cell r="C153">
            <v>148</v>
          </cell>
          <cell r="D153" t="str">
            <v xml:space="preserve">Peça em Ipê ou similar, de 2"x8".  Fornecimento.    </v>
          </cell>
          <cell r="E153" t="str">
            <v>m</v>
          </cell>
          <cell r="F153">
            <v>30.26</v>
          </cell>
          <cell r="G153">
            <v>200</v>
          </cell>
        </row>
        <row r="154">
          <cell r="B154" t="str">
            <v>ES10250262</v>
          </cell>
          <cell r="C154">
            <v>149</v>
          </cell>
          <cell r="D154" t="str">
            <v>Peça em Maçaranduba ou similar, serrada, de 3"x6".</v>
          </cell>
          <cell r="E154" t="str">
            <v>m</v>
          </cell>
          <cell r="F154">
            <v>8.66</v>
          </cell>
          <cell r="G154">
            <v>100</v>
          </cell>
        </row>
        <row r="155">
          <cell r="B155" t="str">
            <v>ES99990050</v>
          </cell>
          <cell r="C155">
            <v>150</v>
          </cell>
          <cell r="D155" t="str">
            <v>Arruela de 5/16", inclusive transporte até a obra.</v>
          </cell>
          <cell r="E155" t="str">
            <v>un</v>
          </cell>
          <cell r="F155">
            <v>0.02</v>
          </cell>
          <cell r="G155">
            <v>863</v>
          </cell>
        </row>
        <row r="156">
          <cell r="B156" t="str">
            <v>ES99990700</v>
          </cell>
          <cell r="C156">
            <v>151</v>
          </cell>
          <cell r="D156" t="str">
            <v>Parafuso de (8x250)mm.</v>
          </cell>
          <cell r="E156" t="str">
            <v>un</v>
          </cell>
          <cell r="F156">
            <v>0.78</v>
          </cell>
          <cell r="G156">
            <v>863</v>
          </cell>
        </row>
        <row r="157">
          <cell r="B157" t="str">
            <v>ES99990800</v>
          </cell>
          <cell r="C157">
            <v>152</v>
          </cell>
          <cell r="D157" t="str">
            <v>Porca de 5/16", inclusive transporte até a obra.</v>
          </cell>
          <cell r="E157" t="str">
            <v>un</v>
          </cell>
          <cell r="F157">
            <v>0.04</v>
          </cell>
          <cell r="G157">
            <v>863</v>
          </cell>
        </row>
        <row r="158">
          <cell r="B158" t="str">
            <v>ES99990900</v>
          </cell>
          <cell r="C158">
            <v>153</v>
          </cell>
          <cell r="D158" t="str">
            <v>Prego com cabeça chata 23x54, em caixa de 100Kg.</v>
          </cell>
          <cell r="E158" t="str">
            <v>Kg</v>
          </cell>
          <cell r="F158">
            <v>3.01</v>
          </cell>
          <cell r="G158">
            <v>332</v>
          </cell>
        </row>
        <row r="159">
          <cell r="B159" t="str">
            <v>IT25100112</v>
          </cell>
          <cell r="C159">
            <v>154</v>
          </cell>
          <cell r="D159" t="str">
            <v>Kanalex diâmetro de 50mm (2" ).</v>
          </cell>
          <cell r="E159" t="str">
            <v>m</v>
          </cell>
          <cell r="F159">
            <v>4.55</v>
          </cell>
          <cell r="G159">
            <v>356</v>
          </cell>
        </row>
        <row r="160">
          <cell r="B160" t="str">
            <v>IT25100115</v>
          </cell>
          <cell r="C160">
            <v>155</v>
          </cell>
          <cell r="D160" t="str">
            <v>Kanalex diâmetro de 75mm (3" ).</v>
          </cell>
          <cell r="E160" t="str">
            <v>m</v>
          </cell>
          <cell r="F160">
            <v>5.98</v>
          </cell>
          <cell r="G160">
            <v>1766</v>
          </cell>
        </row>
        <row r="161">
          <cell r="B161" t="str">
            <v>IT25100118</v>
          </cell>
          <cell r="C161">
            <v>156</v>
          </cell>
          <cell r="D161" t="str">
            <v>Kanalex diâmetro de 100mm (4" ).</v>
          </cell>
          <cell r="E161" t="str">
            <v>m</v>
          </cell>
          <cell r="F161">
            <v>7.02</v>
          </cell>
          <cell r="G161">
            <v>2554</v>
          </cell>
        </row>
        <row r="162">
          <cell r="B162" t="str">
            <v>IT25100159</v>
          </cell>
          <cell r="C162">
            <v>157</v>
          </cell>
          <cell r="D162" t="str">
            <v>Linha dupla de Kanalex diâmetro de 75mm (3" ).</v>
          </cell>
          <cell r="E162" t="str">
            <v>m</v>
          </cell>
          <cell r="F162">
            <v>10.52</v>
          </cell>
          <cell r="G162">
            <v>3705</v>
          </cell>
        </row>
        <row r="163">
          <cell r="B163" t="str">
            <v>IT25100162</v>
          </cell>
          <cell r="C163">
            <v>158</v>
          </cell>
          <cell r="D163" t="str">
            <v>Linha dupla de Kanalex diâmetro de 100mm (4" ).</v>
          </cell>
          <cell r="E163" t="str">
            <v>m</v>
          </cell>
          <cell r="F163">
            <v>21.87</v>
          </cell>
          <cell r="G163">
            <v>6000</v>
          </cell>
        </row>
        <row r="164">
          <cell r="B164" t="str">
            <v xml:space="preserve"> IT25100165</v>
          </cell>
          <cell r="C164">
            <v>159</v>
          </cell>
          <cell r="D164" t="str">
            <v>Linha dupla de Kanalex diâmetro de 125mm (5" ).</v>
          </cell>
          <cell r="E164" t="str">
            <v>m</v>
          </cell>
          <cell r="F164">
            <v>29.6</v>
          </cell>
          <cell r="G164">
            <v>4000</v>
          </cell>
        </row>
        <row r="165">
          <cell r="B165" t="str">
            <v xml:space="preserve"> IT25340321</v>
          </cell>
          <cell r="C165">
            <v>160</v>
          </cell>
          <cell r="D165" t="str">
            <v>Cabo de cobre rígido, seção de 35mm2 XLPE.</v>
          </cell>
          <cell r="E165" t="str">
            <v>m</v>
          </cell>
          <cell r="F165">
            <v>11.38</v>
          </cell>
          <cell r="G165">
            <v>2842</v>
          </cell>
        </row>
        <row r="166">
          <cell r="B166" t="str">
            <v>IT25700100</v>
          </cell>
          <cell r="C166">
            <v>161</v>
          </cell>
          <cell r="D166" t="str">
            <v>Haste para aterramento, de cobre, de 5/8", com 3m.</v>
          </cell>
          <cell r="E166" t="str">
            <v xml:space="preserve"> un</v>
          </cell>
          <cell r="F166">
            <v>60.94</v>
          </cell>
          <cell r="G166">
            <v>29</v>
          </cell>
        </row>
        <row r="167">
          <cell r="B167" t="str">
            <v>IT25990100</v>
          </cell>
          <cell r="C167">
            <v>162</v>
          </cell>
          <cell r="D167" t="str">
            <v>Base de ferro retangular, para caixa subterrânea.</v>
          </cell>
          <cell r="E167" t="str">
            <v xml:space="preserve"> un</v>
          </cell>
          <cell r="F167">
            <v>117.72</v>
          </cell>
          <cell r="G167">
            <v>55</v>
          </cell>
        </row>
        <row r="168">
          <cell r="B168" t="str">
            <v>IT25990103</v>
          </cell>
          <cell r="C168">
            <v>163</v>
          </cell>
          <cell r="D168" t="str">
            <v>Tampa de ferro retangular, medindo (1,07x0,52)m.</v>
          </cell>
          <cell r="E168" t="str">
            <v xml:space="preserve"> un</v>
          </cell>
          <cell r="F168">
            <v>231.13</v>
          </cell>
          <cell r="G168">
            <v>55</v>
          </cell>
        </row>
        <row r="169">
          <cell r="B169" t="str">
            <v>RV15200409</v>
          </cell>
          <cell r="C169">
            <v>164</v>
          </cell>
          <cell r="D169" t="str">
            <v>Revestimento com granito Cinza flameado.</v>
          </cell>
          <cell r="E169" t="str">
            <v>m2</v>
          </cell>
          <cell r="F169">
            <v>82.41</v>
          </cell>
          <cell r="G169">
            <v>152</v>
          </cell>
        </row>
        <row r="170">
          <cell r="B170" t="str">
            <v>RV15250103</v>
          </cell>
          <cell r="C170">
            <v>165</v>
          </cell>
          <cell r="D170" t="str">
            <v>Piso de concreto simples,8cm de espessura.</v>
          </cell>
          <cell r="E170" t="str">
            <v>m2</v>
          </cell>
          <cell r="F170">
            <v>24.65</v>
          </cell>
          <cell r="G170">
            <v>1095</v>
          </cell>
        </row>
        <row r="171">
          <cell r="B171" t="str">
            <v>CI05750050</v>
          </cell>
          <cell r="C171">
            <v>166</v>
          </cell>
          <cell r="D171" t="str">
            <v>Cabine para quiosque em Fiber-Glass.</v>
          </cell>
          <cell r="E171" t="str">
            <v xml:space="preserve"> un   </v>
          </cell>
          <cell r="F171">
            <v>12250.73</v>
          </cell>
          <cell r="G171">
            <v>6</v>
          </cell>
        </row>
        <row r="172">
          <cell r="B172" t="str">
            <v>PT05300250</v>
          </cell>
          <cell r="C172">
            <v>167</v>
          </cell>
          <cell r="D172" t="str">
            <v>Pintura sobre concreto com uma demão de Primer.</v>
          </cell>
          <cell r="E172" t="str">
            <v>m2</v>
          </cell>
          <cell r="F172">
            <v>9.09</v>
          </cell>
          <cell r="G172">
            <v>542</v>
          </cell>
        </row>
        <row r="173">
          <cell r="B173" t="str">
            <v>PT05400106</v>
          </cell>
          <cell r="C173">
            <v>168</v>
          </cell>
          <cell r="D173" t="str">
            <v>Pintura interna ou externa sobre ferro, com esmalte.</v>
          </cell>
          <cell r="E173" t="str">
            <v>m2</v>
          </cell>
          <cell r="F173">
            <v>7.86</v>
          </cell>
          <cell r="G173">
            <v>1262</v>
          </cell>
        </row>
        <row r="174">
          <cell r="B174" t="str">
            <v>DR05200050</v>
          </cell>
          <cell r="C174">
            <v>169</v>
          </cell>
          <cell r="D174" t="str">
            <v>Tubo de concreto armado com diametro de 0,40m.</v>
          </cell>
          <cell r="E174" t="str">
            <v>m</v>
          </cell>
          <cell r="F174">
            <v>43.02</v>
          </cell>
          <cell r="G174">
            <v>768</v>
          </cell>
        </row>
        <row r="175">
          <cell r="B175" t="str">
            <v>DR05200100</v>
          </cell>
          <cell r="C175">
            <v>170</v>
          </cell>
          <cell r="D175" t="str">
            <v>Tubo de concreto armado com diâmetro de 0,50m.</v>
          </cell>
          <cell r="E175" t="str">
            <v>m</v>
          </cell>
          <cell r="F175">
            <v>62.61</v>
          </cell>
          <cell r="G175">
            <v>290</v>
          </cell>
        </row>
        <row r="176">
          <cell r="B176" t="str">
            <v>DR05200150</v>
          </cell>
          <cell r="C176">
            <v>171</v>
          </cell>
          <cell r="D176" t="str">
            <v>Tubo de concreto armado com diâmetro de 0,60m.</v>
          </cell>
          <cell r="E176" t="str">
            <v>m</v>
          </cell>
          <cell r="F176">
            <v>71.53</v>
          </cell>
          <cell r="G176">
            <v>54</v>
          </cell>
        </row>
        <row r="177">
          <cell r="B177" t="str">
            <v>DR05200200</v>
          </cell>
          <cell r="C177">
            <v>172</v>
          </cell>
          <cell r="D177" t="str">
            <v>Tubo de concreto armado com diâmetro de 0,70m.</v>
          </cell>
          <cell r="E177" t="str">
            <v>m</v>
          </cell>
          <cell r="F177">
            <v>106.59</v>
          </cell>
          <cell r="G177">
            <v>264</v>
          </cell>
        </row>
        <row r="178">
          <cell r="B178" t="str">
            <v>DR05200250</v>
          </cell>
          <cell r="C178">
            <v>173</v>
          </cell>
          <cell r="D178" t="str">
            <v>Tubo de concreto armado com diâmetro de 0,80m.</v>
          </cell>
          <cell r="E178" t="str">
            <v>m</v>
          </cell>
          <cell r="F178">
            <v>113.63</v>
          </cell>
          <cell r="G178">
            <v>38</v>
          </cell>
        </row>
        <row r="179">
          <cell r="B179" t="str">
            <v>DR05200350</v>
          </cell>
          <cell r="C179">
            <v>174</v>
          </cell>
          <cell r="D179" t="str">
            <v>Tubo de concreto armado com diametro de 1m.</v>
          </cell>
          <cell r="E179" t="str">
            <v>m</v>
          </cell>
          <cell r="F179">
            <v>189.28</v>
          </cell>
          <cell r="G179">
            <v>320</v>
          </cell>
        </row>
        <row r="180">
          <cell r="B180" t="str">
            <v>DR05200500</v>
          </cell>
          <cell r="C180">
            <v>175</v>
          </cell>
          <cell r="D180" t="str">
            <v>Tubo de concreto armado com diâmetro de 1,50m.</v>
          </cell>
          <cell r="E180" t="str">
            <v>m</v>
          </cell>
          <cell r="F180">
            <v>400.58</v>
          </cell>
          <cell r="G180">
            <v>214</v>
          </cell>
        </row>
        <row r="181">
          <cell r="B181" t="str">
            <v>DR05400100</v>
          </cell>
          <cell r="C181">
            <v>176</v>
          </cell>
          <cell r="D181" t="str">
            <v>Tubo de PVC rígido Vinilfort, diâmetro de 150mm.</v>
          </cell>
          <cell r="E181" t="str">
            <v>m</v>
          </cell>
          <cell r="F181">
            <v>19.47</v>
          </cell>
          <cell r="G181">
            <v>1643</v>
          </cell>
        </row>
        <row r="182">
          <cell r="B182" t="str">
            <v>DR05400150</v>
          </cell>
          <cell r="C182">
            <v>177</v>
          </cell>
          <cell r="D182" t="str">
            <v>Tubo de PVC rígido Vinilfort, diâmetro de 200mm.</v>
          </cell>
          <cell r="E182" t="str">
            <v>m</v>
          </cell>
          <cell r="F182">
            <v>27.22</v>
          </cell>
          <cell r="G182">
            <v>263</v>
          </cell>
        </row>
        <row r="183">
          <cell r="B183" t="str">
            <v>DR10050065</v>
          </cell>
          <cell r="C183">
            <v>178</v>
          </cell>
          <cell r="D183" t="str">
            <v>Tubo de ferro fundido K-9, diâmetro de 300mm.</v>
          </cell>
          <cell r="E183" t="str">
            <v>m</v>
          </cell>
          <cell r="F183">
            <v>370.29</v>
          </cell>
          <cell r="G183">
            <v>200</v>
          </cell>
        </row>
        <row r="184">
          <cell r="B184" t="str">
            <v>DR20100050</v>
          </cell>
          <cell r="C184">
            <v>179</v>
          </cell>
          <cell r="D184" t="str">
            <v>Poço de visita de (1,20x1,20x1,40)m ø 0,40 a 0,70m.</v>
          </cell>
          <cell r="E184" t="str">
            <v xml:space="preserve"> un</v>
          </cell>
          <cell r="F184">
            <v>704.13</v>
          </cell>
          <cell r="G184">
            <v>22</v>
          </cell>
        </row>
        <row r="185">
          <cell r="B185" t="str">
            <v>DR20100053</v>
          </cell>
          <cell r="C185">
            <v>180</v>
          </cell>
          <cell r="D185" t="str">
            <v>Poço de visita de (1,30 x1,30 x1,40)m ø de 0,80 m.</v>
          </cell>
          <cell r="E185" t="str">
            <v xml:space="preserve"> un</v>
          </cell>
          <cell r="F185">
            <v>750.69</v>
          </cell>
          <cell r="G185">
            <v>2</v>
          </cell>
        </row>
        <row r="186">
          <cell r="B186" t="str">
            <v>DR20100059</v>
          </cell>
          <cell r="C186">
            <v>181</v>
          </cell>
          <cell r="D186" t="str">
            <v>Poço de visita de (1.50x1.50x1.60)m ø1,00 m.</v>
          </cell>
          <cell r="E186" t="str">
            <v xml:space="preserve"> un</v>
          </cell>
          <cell r="F186">
            <v>948.69</v>
          </cell>
          <cell r="G186">
            <v>11</v>
          </cell>
        </row>
        <row r="187">
          <cell r="B187" t="str">
            <v>DR20100068</v>
          </cell>
          <cell r="C187">
            <v>182</v>
          </cell>
          <cell r="D187" t="str">
            <v>Poço de vista de ( 2x 2x2,10)m ø1,50m.</v>
          </cell>
          <cell r="E187" t="str">
            <v xml:space="preserve"> un</v>
          </cell>
          <cell r="F187">
            <v>1525.88</v>
          </cell>
          <cell r="G187">
            <v>7</v>
          </cell>
        </row>
        <row r="188">
          <cell r="B188" t="str">
            <v>DR20150053</v>
          </cell>
          <cell r="C188">
            <v>183</v>
          </cell>
          <cell r="D188" t="str">
            <v>Poço de visita para esgoto sanitário de 1m .</v>
          </cell>
          <cell r="E188" t="str">
            <v xml:space="preserve"> un</v>
          </cell>
          <cell r="F188">
            <v>129.63</v>
          </cell>
          <cell r="G188">
            <v>2</v>
          </cell>
        </row>
        <row r="189">
          <cell r="B189" t="str">
            <v>DR20150056</v>
          </cell>
          <cell r="C189">
            <v>184</v>
          </cell>
          <cell r="D189" t="str">
            <v xml:space="preserve">Poço de visita para esgoto sanitário de 1,05m.                      </v>
          </cell>
          <cell r="E189" t="str">
            <v xml:space="preserve"> un</v>
          </cell>
          <cell r="F189">
            <v>303.89</v>
          </cell>
          <cell r="G189">
            <v>1</v>
          </cell>
        </row>
        <row r="190">
          <cell r="B190" t="str">
            <v>DR20150059</v>
          </cell>
          <cell r="C190">
            <v>185</v>
          </cell>
          <cell r="D190" t="str">
            <v xml:space="preserve">Poço de visita para esgoto sanitário de 1,20m.  </v>
          </cell>
          <cell r="E190" t="str">
            <v xml:space="preserve"> un</v>
          </cell>
          <cell r="F190">
            <v>337.88</v>
          </cell>
          <cell r="G190">
            <v>15</v>
          </cell>
        </row>
        <row r="191">
          <cell r="B191" t="str">
            <v>DR20150062</v>
          </cell>
          <cell r="C191">
            <v>186</v>
          </cell>
          <cell r="D191" t="str">
            <v xml:space="preserve">Poço de visita de esgoto sanitário de 1,40m.      </v>
          </cell>
          <cell r="E191" t="str">
            <v xml:space="preserve"> un</v>
          </cell>
          <cell r="F191">
            <v>387.67</v>
          </cell>
          <cell r="G191">
            <v>5</v>
          </cell>
        </row>
        <row r="192">
          <cell r="B192" t="str">
            <v>DR20150065</v>
          </cell>
          <cell r="C192">
            <v>187</v>
          </cell>
          <cell r="D192" t="str">
            <v xml:space="preserve">Poço de visita de esgoto sanitário de 1,50m.  </v>
          </cell>
          <cell r="E192" t="str">
            <v xml:space="preserve"> un</v>
          </cell>
          <cell r="F192">
            <v>412.76</v>
          </cell>
          <cell r="G192">
            <v>7</v>
          </cell>
        </row>
        <row r="193">
          <cell r="B193" t="str">
            <v>DR20150068</v>
          </cell>
          <cell r="C193">
            <v>188</v>
          </cell>
          <cell r="D193" t="str">
            <v xml:space="preserve">Poço de visita de esgoto sanitário de 1,60m.          </v>
          </cell>
          <cell r="E193" t="str">
            <v xml:space="preserve"> un</v>
          </cell>
          <cell r="F193">
            <v>416.03</v>
          </cell>
          <cell r="G193">
            <v>4</v>
          </cell>
        </row>
        <row r="194">
          <cell r="B194" t="str">
            <v>DR20150071</v>
          </cell>
          <cell r="C194">
            <v>189</v>
          </cell>
          <cell r="D194" t="str">
            <v xml:space="preserve">Poço de visita de esgoto sanitário de 1,70m.   </v>
          </cell>
          <cell r="E194" t="str">
            <v xml:space="preserve"> un</v>
          </cell>
          <cell r="F194">
            <v>450.56</v>
          </cell>
          <cell r="G194">
            <v>2</v>
          </cell>
        </row>
        <row r="195">
          <cell r="B195" t="str">
            <v>DR20150074</v>
          </cell>
          <cell r="C195">
            <v>190</v>
          </cell>
          <cell r="D195" t="str">
            <v xml:space="preserve">Poço de visita de esgoto sanitário de 2m.       </v>
          </cell>
          <cell r="E195" t="str">
            <v xml:space="preserve"> un</v>
          </cell>
          <cell r="F195">
            <v>479.14</v>
          </cell>
          <cell r="G195">
            <v>12</v>
          </cell>
        </row>
        <row r="196">
          <cell r="B196" t="str">
            <v>DR20150077</v>
          </cell>
          <cell r="C196">
            <v>191</v>
          </cell>
          <cell r="D196" t="str">
            <v xml:space="preserve">Poço de visita de esgoto sanitário de 2,30m.        </v>
          </cell>
          <cell r="E196" t="str">
            <v xml:space="preserve"> un</v>
          </cell>
          <cell r="F196">
            <v>518.35</v>
          </cell>
          <cell r="G196">
            <v>2</v>
          </cell>
        </row>
        <row r="197">
          <cell r="B197" t="str">
            <v>DR30150103</v>
          </cell>
          <cell r="C197">
            <v>192</v>
          </cell>
          <cell r="D197" t="str">
            <v>Caixa de ralo de blocos de concreto prensado.</v>
          </cell>
          <cell r="E197" t="str">
            <v xml:space="preserve"> un</v>
          </cell>
          <cell r="F197">
            <v>541.29999999999995</v>
          </cell>
          <cell r="G197">
            <v>135</v>
          </cell>
        </row>
        <row r="198">
          <cell r="B198" t="str">
            <v>DR05300100</v>
          </cell>
          <cell r="C198">
            <v>193</v>
          </cell>
          <cell r="D198" t="str">
            <v>Manilha cerâmica vidrada, com diâmetro 0,15m.</v>
          </cell>
          <cell r="E198" t="str">
            <v>m</v>
          </cell>
          <cell r="F198">
            <v>16.14</v>
          </cell>
          <cell r="G198">
            <v>1240</v>
          </cell>
        </row>
        <row r="199">
          <cell r="B199" t="str">
            <v>DR35050250</v>
          </cell>
          <cell r="C199">
            <v>194</v>
          </cell>
          <cell r="D199" t="str">
            <v>Tampão de ferro fundido completo pesado, de 0,60m.</v>
          </cell>
          <cell r="E199" t="str">
            <v xml:space="preserve"> un</v>
          </cell>
          <cell r="F199">
            <v>209.66</v>
          </cell>
          <cell r="G199">
            <v>140</v>
          </cell>
        </row>
        <row r="200">
          <cell r="B200" t="str">
            <v>DR35050300</v>
          </cell>
          <cell r="C200">
            <v>195</v>
          </cell>
          <cell r="D200" t="str">
            <v>Tampão de ferro fundido completo, de 3 seções.</v>
          </cell>
          <cell r="E200" t="str">
            <v xml:space="preserve"> un</v>
          </cell>
          <cell r="F200">
            <v>1659.65</v>
          </cell>
          <cell r="G200">
            <v>9</v>
          </cell>
        </row>
        <row r="201">
          <cell r="B201" t="str">
            <v>DR55050450</v>
          </cell>
          <cell r="C201">
            <v>196</v>
          </cell>
          <cell r="D201" t="str">
            <v>Embasamento de tubulação, feito com pó-de-pedra.</v>
          </cell>
          <cell r="E201" t="str">
            <v>m3</v>
          </cell>
          <cell r="F201">
            <v>47.35</v>
          </cell>
          <cell r="G201">
            <v>200</v>
          </cell>
        </row>
        <row r="202">
          <cell r="B202" t="str">
            <v>DR75050077</v>
          </cell>
          <cell r="C202">
            <v>197</v>
          </cell>
          <cell r="D202" t="str">
            <v>Levantamento limpeza reassentamento tubos ø1,50m.</v>
          </cell>
          <cell r="E202" t="str">
            <v>m</v>
          </cell>
          <cell r="F202">
            <v>137.80000000000001</v>
          </cell>
          <cell r="G202">
            <v>576</v>
          </cell>
        </row>
        <row r="203">
          <cell r="B203" t="str">
            <v>BP05050050</v>
          </cell>
          <cell r="C203">
            <v>198</v>
          </cell>
          <cell r="D203" t="str">
            <v>Base de brita corrida.</v>
          </cell>
          <cell r="E203" t="str">
            <v>m3</v>
          </cell>
          <cell r="F203">
            <v>35.47</v>
          </cell>
          <cell r="G203">
            <v>7200</v>
          </cell>
        </row>
        <row r="204">
          <cell r="B204" t="str">
            <v>BP05050400A</v>
          </cell>
          <cell r="C204">
            <v>199</v>
          </cell>
          <cell r="D204" t="str">
            <v>Imprimação de base de pavimentação.</v>
          </cell>
          <cell r="E204" t="str">
            <v>m2</v>
          </cell>
          <cell r="F204">
            <v>2.04</v>
          </cell>
          <cell r="G204">
            <v>23998</v>
          </cell>
        </row>
        <row r="205">
          <cell r="B205" t="str">
            <v>BP05050100</v>
          </cell>
          <cell r="C205">
            <v>200</v>
          </cell>
          <cell r="D205" t="str">
            <v>Camada de bloqueio (colchão) de areia.</v>
          </cell>
          <cell r="E205" t="str">
            <v>m3</v>
          </cell>
          <cell r="F205">
            <v>29.11</v>
          </cell>
          <cell r="G205">
            <v>7200</v>
          </cell>
        </row>
        <row r="206">
          <cell r="B206" t="str">
            <v>BP05050103</v>
          </cell>
          <cell r="C206">
            <v>201</v>
          </cell>
          <cell r="D206" t="str">
            <v>Camada de bloqueio (colchão) de pó-de-pedra.</v>
          </cell>
          <cell r="E206" t="str">
            <v>m3</v>
          </cell>
          <cell r="F206">
            <v>31.41</v>
          </cell>
          <cell r="G206">
            <v>6000</v>
          </cell>
        </row>
        <row r="207">
          <cell r="B207" t="str">
            <v>BP10050659</v>
          </cell>
          <cell r="C207">
            <v>202</v>
          </cell>
          <cell r="D207" t="str">
            <v>Revestimento de CBUQ, com  10cm de espessura.</v>
          </cell>
          <cell r="E207" t="str">
            <v>m2</v>
          </cell>
          <cell r="F207">
            <v>24.98</v>
          </cell>
          <cell r="G207">
            <v>23998</v>
          </cell>
        </row>
        <row r="208">
          <cell r="B208" t="str">
            <v>BP10200368</v>
          </cell>
          <cell r="C208">
            <v>203</v>
          </cell>
          <cell r="D208" t="str">
            <v>Revestimento intertravado com peças de concreto.</v>
          </cell>
          <cell r="E208" t="str">
            <v>m2</v>
          </cell>
          <cell r="F208">
            <v>54.88</v>
          </cell>
          <cell r="G208">
            <v>18820</v>
          </cell>
        </row>
        <row r="209">
          <cell r="B209" t="str">
            <v>BP10250050</v>
          </cell>
          <cell r="C209">
            <v>204</v>
          </cell>
          <cell r="D209" t="str">
            <v>Paralelepípedos.Fornecimento.</v>
          </cell>
          <cell r="E209" t="str">
            <v xml:space="preserve"> un</v>
          </cell>
          <cell r="F209">
            <v>0.45</v>
          </cell>
          <cell r="G209">
            <v>2877</v>
          </cell>
        </row>
        <row r="210">
          <cell r="B210" t="str">
            <v>BP05050450</v>
          </cell>
          <cell r="C210">
            <v>205</v>
          </cell>
          <cell r="D210" t="str">
            <v>Regularização de subleito.</v>
          </cell>
          <cell r="E210" t="str">
            <v>m2</v>
          </cell>
          <cell r="F210">
            <v>0.41</v>
          </cell>
          <cell r="G210">
            <v>23998</v>
          </cell>
        </row>
        <row r="211">
          <cell r="B211" t="str">
            <v>BP20100053</v>
          </cell>
          <cell r="C211">
            <v>206</v>
          </cell>
          <cell r="D211" t="str">
            <v>Cordões de concreto simples, secção de (10x25)cm.</v>
          </cell>
          <cell r="E211" t="str">
            <v>m</v>
          </cell>
          <cell r="F211">
            <v>15.98</v>
          </cell>
          <cell r="G211">
            <v>864</v>
          </cell>
        </row>
        <row r="212">
          <cell r="B212" t="str">
            <v>BP05050250</v>
          </cell>
          <cell r="C212">
            <v>207</v>
          </cell>
          <cell r="D212" t="str">
            <v>Construção de aterro.</v>
          </cell>
          <cell r="E212" t="str">
            <v>m3</v>
          </cell>
          <cell r="F212">
            <v>1.1299999999999999</v>
          </cell>
          <cell r="G212">
            <v>5000</v>
          </cell>
        </row>
        <row r="213">
          <cell r="B213" t="str">
            <v>BP10050400A</v>
          </cell>
          <cell r="C213">
            <v>208</v>
          </cell>
          <cell r="D213" t="str">
            <v>Pintura de ligação.</v>
          </cell>
          <cell r="E213" t="str">
            <v>m2</v>
          </cell>
          <cell r="F213">
            <v>1.23</v>
          </cell>
          <cell r="G213">
            <v>23998</v>
          </cell>
        </row>
        <row r="214">
          <cell r="B214" t="str">
            <v>BP10050500</v>
          </cell>
          <cell r="C214">
            <v>209</v>
          </cell>
          <cell r="D214" t="str">
            <v>Recomposição de revestimento em concreto asfáltico.</v>
          </cell>
          <cell r="E214" t="str">
            <v>m2</v>
          </cell>
          <cell r="F214">
            <v>2.13</v>
          </cell>
          <cell r="G214">
            <v>2000</v>
          </cell>
        </row>
        <row r="215">
          <cell r="B215" t="str">
            <v>BP10150050</v>
          </cell>
          <cell r="C215">
            <v>210</v>
          </cell>
          <cell r="D215" t="str">
            <v>Junta de retração, serrada com disco de diamantes.</v>
          </cell>
          <cell r="E215" t="str">
            <v>m</v>
          </cell>
          <cell r="F215">
            <v>7.5</v>
          </cell>
          <cell r="G215">
            <v>415</v>
          </cell>
        </row>
        <row r="216">
          <cell r="B216" t="str">
            <v>BP10250050</v>
          </cell>
          <cell r="C216">
            <v>211</v>
          </cell>
          <cell r="D216" t="str">
            <v xml:space="preserve">Paralelepípedos.Fornecimento. </v>
          </cell>
          <cell r="E216" t="str">
            <v xml:space="preserve"> un</v>
          </cell>
          <cell r="F216">
            <v>0.45</v>
          </cell>
          <cell r="G216">
            <v>2877</v>
          </cell>
        </row>
        <row r="217">
          <cell r="B217" t="str">
            <v>BP15050050</v>
          </cell>
          <cell r="C217">
            <v>212</v>
          </cell>
          <cell r="D217" t="str">
            <v>Fresagem espessura de até 5cm.</v>
          </cell>
          <cell r="E217" t="str">
            <v>m2</v>
          </cell>
          <cell r="F217">
            <v>1.34</v>
          </cell>
          <cell r="G217">
            <v>16799</v>
          </cell>
        </row>
        <row r="218">
          <cell r="B218" t="str">
            <v>BP20150056</v>
          </cell>
          <cell r="C218">
            <v>213</v>
          </cell>
          <cell r="D218" t="str">
            <v>Sarjeta e meio-fio conjugados, de concreto simples.</v>
          </cell>
          <cell r="E218" t="str">
            <v>m</v>
          </cell>
          <cell r="F218">
            <v>44.43</v>
          </cell>
          <cell r="G218">
            <v>4315</v>
          </cell>
        </row>
        <row r="219">
          <cell r="B219" t="str">
            <v>PJ05100150</v>
          </cell>
          <cell r="C219">
            <v>214</v>
          </cell>
          <cell r="D219" t="str">
            <v>Plantio de grama em placas.</v>
          </cell>
          <cell r="E219" t="str">
            <v>m2</v>
          </cell>
          <cell r="F219">
            <v>6.48</v>
          </cell>
          <cell r="G219">
            <v>2213</v>
          </cell>
        </row>
        <row r="220">
          <cell r="B220" t="str">
            <v>PJ10050200</v>
          </cell>
          <cell r="C220">
            <v>215</v>
          </cell>
          <cell r="D220" t="str">
            <v>Plantio de árvore de 2m de altura.</v>
          </cell>
          <cell r="E220" t="str">
            <v xml:space="preserve"> un</v>
          </cell>
          <cell r="F220">
            <v>14.95</v>
          </cell>
          <cell r="G220">
            <v>283</v>
          </cell>
        </row>
        <row r="221">
          <cell r="B221" t="str">
            <v>PJ10150050</v>
          </cell>
          <cell r="C221">
            <v>216</v>
          </cell>
          <cell r="D221" t="str">
            <v>Árvores tipo 1 - Pseudobombax Ellipticum.</v>
          </cell>
          <cell r="E221" t="str">
            <v xml:space="preserve"> un</v>
          </cell>
          <cell r="F221">
            <v>12.9</v>
          </cell>
          <cell r="G221">
            <v>283</v>
          </cell>
        </row>
        <row r="222">
          <cell r="B222" t="str">
            <v>PJ10250056</v>
          </cell>
          <cell r="C222">
            <v>217</v>
          </cell>
          <cell r="D222" t="str">
            <v>Palmeira tipo 3 - Roystonea Oleracea.</v>
          </cell>
          <cell r="E222" t="str">
            <v xml:space="preserve"> un</v>
          </cell>
          <cell r="F222">
            <v>250</v>
          </cell>
          <cell r="G222">
            <v>20</v>
          </cell>
        </row>
        <row r="223">
          <cell r="B223" t="str">
            <v>PJ20100050</v>
          </cell>
          <cell r="C223">
            <v>218</v>
          </cell>
          <cell r="D223" t="str">
            <v>Arrancamento e replantio de árvore adulta.</v>
          </cell>
          <cell r="E223" t="str">
            <v xml:space="preserve"> un</v>
          </cell>
          <cell r="F223">
            <v>46.5</v>
          </cell>
          <cell r="G223">
            <v>32</v>
          </cell>
        </row>
        <row r="224">
          <cell r="B224" t="str">
            <v>PJ20100306</v>
          </cell>
          <cell r="C224">
            <v>219</v>
          </cell>
          <cell r="D224" t="str">
            <v>Remoção de árvore de grande porte.</v>
          </cell>
          <cell r="E224" t="str">
            <v xml:space="preserve"> un</v>
          </cell>
          <cell r="F224">
            <v>886.31</v>
          </cell>
          <cell r="G224">
            <v>10</v>
          </cell>
        </row>
        <row r="225">
          <cell r="B225" t="str">
            <v>PJ40100356</v>
          </cell>
          <cell r="C225">
            <v>220</v>
          </cell>
          <cell r="D225" t="str">
            <v>Tratamento fitossanitário em árvores.</v>
          </cell>
          <cell r="E225" t="str">
            <v xml:space="preserve"> un</v>
          </cell>
          <cell r="F225">
            <v>663.93</v>
          </cell>
          <cell r="G225">
            <v>100</v>
          </cell>
        </row>
        <row r="226">
          <cell r="B226" t="str">
            <v>PJ15050053</v>
          </cell>
          <cell r="C226">
            <v>221</v>
          </cell>
          <cell r="D226" t="str">
            <v>Cerca protetora para jardim.</v>
          </cell>
          <cell r="E226" t="str">
            <v>m2</v>
          </cell>
          <cell r="F226">
            <v>57.16</v>
          </cell>
          <cell r="G226">
            <v>200</v>
          </cell>
        </row>
        <row r="227">
          <cell r="B227" t="str">
            <v>PJ25050100</v>
          </cell>
          <cell r="C227">
            <v>222</v>
          </cell>
          <cell r="D227" t="str">
            <v>Banco para jardim, duplo, pés em ferro fundido.</v>
          </cell>
          <cell r="E227" t="str">
            <v xml:space="preserve"> un</v>
          </cell>
          <cell r="F227">
            <v>904.96</v>
          </cell>
          <cell r="G227">
            <v>36</v>
          </cell>
        </row>
        <row r="228">
          <cell r="B228" t="str">
            <v>PJ25050153</v>
          </cell>
          <cell r="C228">
            <v>223</v>
          </cell>
          <cell r="D228" t="str">
            <v>Mesa de jogos com 4 bancos.</v>
          </cell>
          <cell r="E228" t="str">
            <v xml:space="preserve"> un</v>
          </cell>
          <cell r="F228">
            <v>547.5</v>
          </cell>
          <cell r="G228">
            <v>14</v>
          </cell>
        </row>
        <row r="229">
          <cell r="B229" t="str">
            <v>PJ25100253</v>
          </cell>
          <cell r="C229">
            <v>224</v>
          </cell>
          <cell r="D229" t="str">
            <v>Brinquedo modelo A-08 Dupla Escalada.</v>
          </cell>
          <cell r="E229" t="str">
            <v xml:space="preserve"> un</v>
          </cell>
          <cell r="F229">
            <v>1730.38</v>
          </cell>
          <cell r="G229">
            <v>5</v>
          </cell>
        </row>
        <row r="230">
          <cell r="B230" t="str">
            <v>PJ25100350</v>
          </cell>
          <cell r="C230">
            <v>225</v>
          </cell>
          <cell r="D230" t="str">
            <v>Casa do Tarzan, referência M-45, conforme o modelo.</v>
          </cell>
          <cell r="E230" t="str">
            <v xml:space="preserve"> un</v>
          </cell>
          <cell r="F230">
            <v>2911.25</v>
          </cell>
          <cell r="G230">
            <v>1</v>
          </cell>
        </row>
        <row r="231">
          <cell r="B231" t="str">
            <v>PJ25100600</v>
          </cell>
          <cell r="C231">
            <v>226</v>
          </cell>
          <cell r="D231" t="str">
            <v>Etapa 8, conforme o modelo Pactaplayground.</v>
          </cell>
          <cell r="E231" t="str">
            <v xml:space="preserve"> un</v>
          </cell>
          <cell r="F231">
            <v>263.37</v>
          </cell>
          <cell r="G231">
            <v>1</v>
          </cell>
        </row>
        <row r="232">
          <cell r="B232" t="str">
            <v>PJ25101000</v>
          </cell>
          <cell r="C232">
            <v>227</v>
          </cell>
          <cell r="D232" t="str">
            <v>Prancha para abdominal, em madeira de Lei.</v>
          </cell>
          <cell r="E232" t="str">
            <v xml:space="preserve"> un</v>
          </cell>
          <cell r="F232">
            <v>288.86</v>
          </cell>
          <cell r="G232">
            <v>2</v>
          </cell>
        </row>
        <row r="233">
          <cell r="B233" t="str">
            <v>PJ15050153</v>
          </cell>
          <cell r="C233">
            <v>228</v>
          </cell>
          <cell r="D233" t="str">
            <v>Protetor de árvore em ferro de 3/8".</v>
          </cell>
          <cell r="E233" t="str">
            <v xml:space="preserve"> un</v>
          </cell>
          <cell r="F233">
            <v>40.17</v>
          </cell>
          <cell r="G233">
            <v>283</v>
          </cell>
        </row>
        <row r="234">
          <cell r="B234" t="str">
            <v>PJ20050200</v>
          </cell>
          <cell r="C234">
            <v>229</v>
          </cell>
          <cell r="D234" t="str">
            <v>Aterro com terra preta simples, para gramados.</v>
          </cell>
          <cell r="E234" t="str">
            <v>m3</v>
          </cell>
          <cell r="F234">
            <v>57.72</v>
          </cell>
          <cell r="G234">
            <v>303</v>
          </cell>
        </row>
        <row r="235">
          <cell r="B235" t="str">
            <v>PJ20050453</v>
          </cell>
          <cell r="C235">
            <v>230</v>
          </cell>
          <cell r="D235" t="str">
            <v>Irrigação de árvore e/ou palmeira com Caminhão Pipa.</v>
          </cell>
          <cell r="E235" t="str">
            <v xml:space="preserve"> un</v>
          </cell>
          <cell r="F235">
            <v>0.25</v>
          </cell>
          <cell r="G235">
            <v>303</v>
          </cell>
        </row>
        <row r="236">
          <cell r="B236" t="str">
            <v>PJ20050870</v>
          </cell>
          <cell r="C236">
            <v>231</v>
          </cell>
          <cell r="D236" t="str">
            <v xml:space="preserve">Revolvimento de solo até 20cm de profundidade.   </v>
          </cell>
          <cell r="E236" t="str">
            <v>m2</v>
          </cell>
          <cell r="F236">
            <v>0.67</v>
          </cell>
          <cell r="G236">
            <v>1000</v>
          </cell>
        </row>
        <row r="237">
          <cell r="B237" t="str">
            <v>PJ25250106</v>
          </cell>
          <cell r="C237">
            <v>232</v>
          </cell>
          <cell r="D237" t="str">
            <v>Frade metálico, em ferro fundido, modelo ciclovia.</v>
          </cell>
          <cell r="E237" t="str">
            <v xml:space="preserve"> un</v>
          </cell>
          <cell r="F237">
            <v>94.45</v>
          </cell>
          <cell r="G237">
            <v>505</v>
          </cell>
        </row>
        <row r="238">
          <cell r="B238" t="str">
            <v>PJ40050159</v>
          </cell>
          <cell r="C238">
            <v>233</v>
          </cell>
          <cell r="D238" t="str">
            <v>Remoção de espécies vegetais.</v>
          </cell>
          <cell r="E238" t="str">
            <v xml:space="preserve"> un</v>
          </cell>
          <cell r="F238">
            <v>207.92</v>
          </cell>
          <cell r="G238">
            <v>35</v>
          </cell>
        </row>
        <row r="239">
          <cell r="B239" t="str">
            <v>IP05100300</v>
          </cell>
          <cell r="C239">
            <v>234</v>
          </cell>
          <cell r="D239" t="str">
            <v>Poste de aço, reto, cônico contínuo de 4,5m.</v>
          </cell>
          <cell r="E239" t="str">
            <v xml:space="preserve"> un</v>
          </cell>
          <cell r="F239">
            <v>199.5</v>
          </cell>
          <cell r="G239">
            <v>70</v>
          </cell>
        </row>
        <row r="240">
          <cell r="B240" t="str">
            <v>IP05100553</v>
          </cell>
          <cell r="C240">
            <v>235</v>
          </cell>
          <cell r="D240" t="str">
            <v>Poste de aço, reto, de 7m.</v>
          </cell>
          <cell r="E240" t="str">
            <v xml:space="preserve"> un</v>
          </cell>
          <cell r="F240">
            <v>4336.38</v>
          </cell>
          <cell r="G240">
            <v>10</v>
          </cell>
        </row>
        <row r="241">
          <cell r="B241" t="str">
            <v>IP05100556</v>
          </cell>
          <cell r="C241">
            <v>236</v>
          </cell>
          <cell r="D241" t="str">
            <v>Poste de aço, reto, de 7m.</v>
          </cell>
          <cell r="E241" t="str">
            <v xml:space="preserve"> un</v>
          </cell>
          <cell r="F241">
            <v>4127</v>
          </cell>
          <cell r="G241">
            <v>20</v>
          </cell>
        </row>
        <row r="242">
          <cell r="B242" t="str">
            <v>IP05100562</v>
          </cell>
          <cell r="C242">
            <v>237</v>
          </cell>
          <cell r="D242" t="str">
            <v>Poste de aço, reto, de 7m.</v>
          </cell>
          <cell r="E242" t="str">
            <v xml:space="preserve"> un</v>
          </cell>
          <cell r="F242">
            <v>3360</v>
          </cell>
          <cell r="G242">
            <v>40</v>
          </cell>
        </row>
        <row r="243">
          <cell r="B243" t="str">
            <v>IP10300506</v>
          </cell>
          <cell r="C243">
            <v>238</v>
          </cell>
          <cell r="D243" t="str">
            <v>Conector tipo cunha, em liga de cobre estanhado.</v>
          </cell>
          <cell r="E243" t="str">
            <v xml:space="preserve"> un</v>
          </cell>
          <cell r="F243">
            <v>6.55</v>
          </cell>
          <cell r="G243">
            <v>32</v>
          </cell>
        </row>
        <row r="244">
          <cell r="B244" t="str">
            <v>IP15250100</v>
          </cell>
          <cell r="C244">
            <v>239</v>
          </cell>
          <cell r="D244" t="str">
            <v xml:space="preserve">Cabo de cobre nu, seção de 16mm2.  Fornecimento.  </v>
          </cell>
          <cell r="E244" t="str">
            <v>kg</v>
          </cell>
          <cell r="F244">
            <v>11.42</v>
          </cell>
          <cell r="G244">
            <v>140</v>
          </cell>
        </row>
        <row r="245">
          <cell r="B245" t="str">
            <v>IP15250109</v>
          </cell>
          <cell r="C245">
            <v>240</v>
          </cell>
          <cell r="D245" t="str">
            <v xml:space="preserve">Cabo de cobre nu, seção de 25mm2.  Fornecimento. </v>
          </cell>
          <cell r="E245" t="str">
            <v>kg</v>
          </cell>
          <cell r="F245">
            <v>11.42</v>
          </cell>
          <cell r="G245">
            <v>141.69999999999999</v>
          </cell>
        </row>
        <row r="246">
          <cell r="B246" t="str">
            <v>IP15300053</v>
          </cell>
          <cell r="C246">
            <v>241</v>
          </cell>
          <cell r="D246" t="str">
            <v>Cabo de cobre flexível, 750V, seção de 2x1,5mm2.</v>
          </cell>
          <cell r="E246" t="str">
            <v>m</v>
          </cell>
          <cell r="F246">
            <v>0.88</v>
          </cell>
          <cell r="G246">
            <v>2158</v>
          </cell>
        </row>
        <row r="247">
          <cell r="B247" t="str">
            <v>IP15300062</v>
          </cell>
          <cell r="C247">
            <v>242</v>
          </cell>
          <cell r="D247" t="str">
            <v>Cabo de cobre flexível, 750V, seção de 3x1,5mm2.</v>
          </cell>
          <cell r="E247" t="str">
            <v xml:space="preserve"> un</v>
          </cell>
          <cell r="F247">
            <v>4.62</v>
          </cell>
          <cell r="G247">
            <v>2158</v>
          </cell>
        </row>
        <row r="248">
          <cell r="B248" t="str">
            <v>IP15350350</v>
          </cell>
          <cell r="C248">
            <v>243</v>
          </cell>
          <cell r="D248" t="str">
            <v>Cabo de cobre rígido, seção de 10mm2, 1Kv,  XLPE.</v>
          </cell>
          <cell r="E248" t="str">
            <v>m</v>
          </cell>
          <cell r="F248">
            <v>2.2599999999999998</v>
          </cell>
          <cell r="G248">
            <v>5100</v>
          </cell>
        </row>
        <row r="249">
          <cell r="B249" t="str">
            <v>IP15350456</v>
          </cell>
          <cell r="C249">
            <v>244</v>
          </cell>
          <cell r="D249" t="str">
            <v>Cabo de cobre rígido, seção de 25mm2, 1Kv, XLPE.</v>
          </cell>
          <cell r="E249" t="str">
            <v>m</v>
          </cell>
          <cell r="F249">
            <v>4.4400000000000004</v>
          </cell>
          <cell r="G249">
            <v>144</v>
          </cell>
        </row>
        <row r="250">
          <cell r="B250" t="str">
            <v>IP15350556</v>
          </cell>
          <cell r="C250">
            <v>245</v>
          </cell>
          <cell r="D250" t="str">
            <v>Cabo de cobre rígido, seção de 50mm2, 1Kv, XLPE.</v>
          </cell>
          <cell r="E250" t="str">
            <v>m</v>
          </cell>
          <cell r="F250">
            <v>23.38</v>
          </cell>
          <cell r="G250">
            <v>1870</v>
          </cell>
        </row>
        <row r="251">
          <cell r="B251" t="str">
            <v>IP15450106</v>
          </cell>
          <cell r="C251">
            <v>246</v>
          </cell>
          <cell r="D251" t="str">
            <v>Colocação de 3 condutores singelos em linha de dutos.</v>
          </cell>
          <cell r="E251" t="str">
            <v>m</v>
          </cell>
          <cell r="F251">
            <v>1.42</v>
          </cell>
          <cell r="G251">
            <v>940</v>
          </cell>
        </row>
        <row r="252">
          <cell r="B252" t="str">
            <v>IP15450109</v>
          </cell>
          <cell r="C252">
            <v>247</v>
          </cell>
          <cell r="D252" t="str">
            <v>Colocação de 4 condutores singelos em linha de dutos.</v>
          </cell>
          <cell r="E252" t="str">
            <v>m</v>
          </cell>
          <cell r="F252">
            <v>1.96</v>
          </cell>
          <cell r="G252">
            <v>6180</v>
          </cell>
        </row>
        <row r="253">
          <cell r="B253" t="str">
            <v>IP35150050</v>
          </cell>
          <cell r="C253">
            <v>248</v>
          </cell>
          <cell r="D253" t="str">
            <v>Comando em grupo CRJ-04 ou similar, 85A.</v>
          </cell>
          <cell r="E253" t="str">
            <v xml:space="preserve"> un</v>
          </cell>
          <cell r="F253">
            <v>1984.4</v>
          </cell>
          <cell r="G253">
            <v>2</v>
          </cell>
        </row>
        <row r="254">
          <cell r="B254" t="str">
            <v>IP35150400</v>
          </cell>
          <cell r="C254">
            <v>249</v>
          </cell>
          <cell r="D254" t="str">
            <v>Comando para IP, caixa trifásico, capacidade de 45A.</v>
          </cell>
          <cell r="E254" t="str">
            <v xml:space="preserve"> un</v>
          </cell>
          <cell r="F254">
            <v>1238</v>
          </cell>
          <cell r="G254">
            <v>6</v>
          </cell>
        </row>
        <row r="255">
          <cell r="B255" t="str">
            <v>IP40050100</v>
          </cell>
          <cell r="C255">
            <v>250</v>
          </cell>
          <cell r="D255" t="str">
            <v>Chave blindada, bipolar, 60A. Fornecimento.</v>
          </cell>
          <cell r="E255" t="str">
            <v xml:space="preserve"> un</v>
          </cell>
          <cell r="F255">
            <v>127</v>
          </cell>
          <cell r="G255">
            <v>10</v>
          </cell>
        </row>
        <row r="256">
          <cell r="B256" t="str">
            <v>IP50300850</v>
          </cell>
          <cell r="C256">
            <v>251</v>
          </cell>
          <cell r="D256" t="str">
            <v>Reator subterrâneo para lâmpada de VS de 400W.</v>
          </cell>
          <cell r="E256" t="str">
            <v xml:space="preserve"> un</v>
          </cell>
          <cell r="F256">
            <v>79.099999999999994</v>
          </cell>
          <cell r="G256">
            <v>198</v>
          </cell>
        </row>
        <row r="257">
          <cell r="B257" t="str">
            <v>IP10350400</v>
          </cell>
          <cell r="C257">
            <v>252</v>
          </cell>
          <cell r="D257" t="str">
            <v>Caixa de ligação tipo Condulets R-15/LB-22.</v>
          </cell>
          <cell r="E257" t="str">
            <v xml:space="preserve"> un</v>
          </cell>
          <cell r="F257">
            <v>7.62</v>
          </cell>
          <cell r="G257">
            <v>40</v>
          </cell>
        </row>
        <row r="258">
          <cell r="B258" t="str">
            <v>IP20050050</v>
          </cell>
          <cell r="C258">
            <v>253</v>
          </cell>
          <cell r="D258" t="str">
            <v xml:space="preserve">Aterramento de caixa Hand-Hole. </v>
          </cell>
          <cell r="E258" t="str">
            <v xml:space="preserve"> un</v>
          </cell>
          <cell r="F258">
            <v>10.34</v>
          </cell>
          <cell r="G258">
            <v>140</v>
          </cell>
        </row>
        <row r="259">
          <cell r="B259" t="str">
            <v>IP25100153</v>
          </cell>
          <cell r="C259">
            <v>254</v>
          </cell>
          <cell r="D259" t="str">
            <v>Caixa Hand-Hole, (0,60x0,60)m.</v>
          </cell>
          <cell r="E259" t="str">
            <v xml:space="preserve"> un</v>
          </cell>
          <cell r="F259">
            <v>80.78</v>
          </cell>
          <cell r="G259">
            <v>140</v>
          </cell>
        </row>
        <row r="260">
          <cell r="B260" t="str">
            <v>IP25100165</v>
          </cell>
          <cell r="C260">
            <v>255</v>
          </cell>
          <cell r="D260" t="str">
            <v>Caixa Hand-Hole, (0,60x0,90)m.</v>
          </cell>
          <cell r="E260" t="str">
            <v xml:space="preserve"> un</v>
          </cell>
          <cell r="F260">
            <v>111.4</v>
          </cell>
          <cell r="G260">
            <v>20</v>
          </cell>
        </row>
        <row r="261">
          <cell r="B261" t="str">
            <v>IP50100200</v>
          </cell>
          <cell r="C261">
            <v>256</v>
          </cell>
          <cell r="D261" t="str">
            <v>Luminária decorativa LDRJ-06 para lâmpada VS.</v>
          </cell>
          <cell r="E261" t="str">
            <v xml:space="preserve"> un</v>
          </cell>
          <cell r="F261">
            <v>362.07</v>
          </cell>
          <cell r="G261">
            <v>360</v>
          </cell>
        </row>
        <row r="262">
          <cell r="B262" t="str">
            <v>IP50100250</v>
          </cell>
          <cell r="C262">
            <v>257</v>
          </cell>
          <cell r="D262" t="str">
            <v>Luminária decorativa tipo LDRJ-16/2.</v>
          </cell>
          <cell r="E262" t="str">
            <v xml:space="preserve"> un</v>
          </cell>
          <cell r="F262">
            <v>249.69</v>
          </cell>
          <cell r="G262">
            <v>280</v>
          </cell>
        </row>
        <row r="263">
          <cell r="B263" t="str">
            <v>IP50200050</v>
          </cell>
          <cell r="C263">
            <v>258</v>
          </cell>
          <cell r="D263" t="str">
            <v>Base simples para luminária LDRJ-06.</v>
          </cell>
          <cell r="E263" t="str">
            <v xml:space="preserve"> un</v>
          </cell>
          <cell r="F263">
            <v>40</v>
          </cell>
          <cell r="G263">
            <v>280</v>
          </cell>
        </row>
        <row r="264">
          <cell r="B264" t="str">
            <v>IP50250406</v>
          </cell>
          <cell r="C264">
            <v>259</v>
          </cell>
          <cell r="D264" t="str">
            <v>Lâmpada de multivapor metálico (MVM) 70W/220V.</v>
          </cell>
          <cell r="E264" t="str">
            <v xml:space="preserve"> un</v>
          </cell>
          <cell r="F264">
            <v>73.77</v>
          </cell>
          <cell r="G264">
            <v>80</v>
          </cell>
        </row>
        <row r="265">
          <cell r="B265" t="str">
            <v>IP50250412</v>
          </cell>
          <cell r="C265">
            <v>260</v>
          </cell>
          <cell r="D265" t="str">
            <v>Lâmpada de multivapor metálico (MVM) 150W/220V.</v>
          </cell>
          <cell r="E265" t="str">
            <v xml:space="preserve"> un</v>
          </cell>
          <cell r="F265">
            <v>163.22999999999999</v>
          </cell>
          <cell r="G265">
            <v>20</v>
          </cell>
        </row>
        <row r="266">
          <cell r="B266" t="str">
            <v>IP05350100</v>
          </cell>
          <cell r="C266">
            <v>261</v>
          </cell>
          <cell r="D266" t="str">
            <v>Fundação simples de concreto pré-moldado,RIOLUZ.</v>
          </cell>
          <cell r="E266" t="str">
            <v xml:space="preserve"> un</v>
          </cell>
          <cell r="F266">
            <v>55.26</v>
          </cell>
          <cell r="G266">
            <v>70</v>
          </cell>
        </row>
        <row r="267">
          <cell r="B267" t="str">
            <v>IP05350150</v>
          </cell>
          <cell r="C267">
            <v>262</v>
          </cell>
          <cell r="D267" t="str">
            <v>Fundação simples de concreto pré-moldado,RIOLUZ.</v>
          </cell>
          <cell r="E267" t="str">
            <v xml:space="preserve"> un</v>
          </cell>
          <cell r="F267">
            <v>61.7</v>
          </cell>
          <cell r="G267">
            <v>70</v>
          </cell>
        </row>
        <row r="268">
          <cell r="B268" t="str">
            <v>IP05550150</v>
          </cell>
          <cell r="C268">
            <v>263</v>
          </cell>
          <cell r="D268" t="str">
            <v>Braço, padrão RIOLUZ, de 1,5m até 2,50m.</v>
          </cell>
          <cell r="E268" t="str">
            <v xml:space="preserve"> un</v>
          </cell>
          <cell r="F268">
            <v>47.7</v>
          </cell>
          <cell r="G268">
            <v>280</v>
          </cell>
        </row>
        <row r="269">
          <cell r="B269" t="str">
            <v>IP15200050</v>
          </cell>
          <cell r="C269">
            <v>264</v>
          </cell>
          <cell r="D269" t="str">
            <v>Mufla, 12/20Kv, referência terminal modular TM.</v>
          </cell>
          <cell r="E269" t="str">
            <v xml:space="preserve"> un</v>
          </cell>
          <cell r="F269">
            <v>173.71</v>
          </cell>
          <cell r="G269">
            <v>40</v>
          </cell>
        </row>
        <row r="270">
          <cell r="B270" t="str">
            <v>IP15500100</v>
          </cell>
          <cell r="C270">
            <v>265</v>
          </cell>
          <cell r="D270" t="str">
            <v>Anilha de nylon para identificação de condutor XLPE.</v>
          </cell>
          <cell r="E270" t="str">
            <v xml:space="preserve"> un</v>
          </cell>
          <cell r="F270">
            <v>0.02</v>
          </cell>
          <cell r="G270">
            <v>324</v>
          </cell>
        </row>
        <row r="271">
          <cell r="B271" t="str">
            <v>IP15500150</v>
          </cell>
          <cell r="C271">
            <v>266</v>
          </cell>
          <cell r="D271" t="str">
            <v>Anilha de nylon para identificação de condutor XLPE.</v>
          </cell>
          <cell r="E271" t="str">
            <v xml:space="preserve"> un</v>
          </cell>
          <cell r="F271">
            <v>0.03</v>
          </cell>
          <cell r="G271">
            <v>324</v>
          </cell>
        </row>
        <row r="272">
          <cell r="B272" t="str">
            <v>IP20050053</v>
          </cell>
          <cell r="C272">
            <v>267</v>
          </cell>
          <cell r="D272" t="str">
            <v>Aterramento de poste de aço.</v>
          </cell>
          <cell r="E272" t="str">
            <v xml:space="preserve"> un</v>
          </cell>
          <cell r="F272">
            <v>18.57</v>
          </cell>
          <cell r="G272">
            <v>140</v>
          </cell>
        </row>
        <row r="273">
          <cell r="B273" t="str">
            <v>IP20050056</v>
          </cell>
          <cell r="C273">
            <v>268</v>
          </cell>
          <cell r="D273" t="str">
            <v>Aterramento de tampão.</v>
          </cell>
          <cell r="E273" t="str">
            <v xml:space="preserve"> un</v>
          </cell>
          <cell r="F273">
            <v>28.47</v>
          </cell>
          <cell r="G273">
            <v>140</v>
          </cell>
        </row>
        <row r="274">
          <cell r="B274" t="str">
            <v>IP20050153</v>
          </cell>
          <cell r="C274">
            <v>269</v>
          </cell>
          <cell r="D274" t="str">
            <v>Conjunto de aterramento de transformador.</v>
          </cell>
          <cell r="E274" t="str">
            <v xml:space="preserve"> un</v>
          </cell>
          <cell r="F274">
            <v>176.69</v>
          </cell>
          <cell r="G274">
            <v>53</v>
          </cell>
        </row>
        <row r="275">
          <cell r="B275" t="str">
            <v>IP30200509</v>
          </cell>
          <cell r="C275">
            <v>270</v>
          </cell>
          <cell r="D275" t="str">
            <v>Luva para eletroduto de PVC rígido de 50mm.</v>
          </cell>
          <cell r="E275" t="str">
            <v xml:space="preserve"> un</v>
          </cell>
          <cell r="F275">
            <v>3.43</v>
          </cell>
          <cell r="G275">
            <v>40</v>
          </cell>
        </row>
        <row r="276">
          <cell r="B276" t="str">
            <v>IP50300700</v>
          </cell>
          <cell r="C276">
            <v>271</v>
          </cell>
          <cell r="D276" t="str">
            <v>Reator subterrâneo lâmpada vapor de sódio de 70W.</v>
          </cell>
          <cell r="E276" t="str">
            <v xml:space="preserve"> un</v>
          </cell>
          <cell r="F276">
            <v>40.54</v>
          </cell>
          <cell r="G276">
            <v>200</v>
          </cell>
        </row>
        <row r="277">
          <cell r="B277" t="str">
            <v>IP50300750</v>
          </cell>
          <cell r="C277">
            <v>272</v>
          </cell>
          <cell r="D277" t="str">
            <v>Reator subterrâneo lâmpada vapor de sódio de 150W.</v>
          </cell>
          <cell r="E277" t="str">
            <v xml:space="preserve"> un</v>
          </cell>
          <cell r="F277">
            <v>74.319999999999993</v>
          </cell>
          <cell r="G277">
            <v>26</v>
          </cell>
        </row>
        <row r="278">
          <cell r="B278" t="str">
            <v>IP60200200</v>
          </cell>
          <cell r="C278">
            <v>273</v>
          </cell>
          <cell r="D278" t="str">
            <v xml:space="preserve">Retirada de chaves fusíveis e ferragens, linha 13,2Kv.   </v>
          </cell>
          <cell r="E278" t="str">
            <v xml:space="preserve"> un</v>
          </cell>
          <cell r="F278">
            <v>9.76</v>
          </cell>
          <cell r="G278">
            <v>100</v>
          </cell>
        </row>
        <row r="279">
          <cell r="B279" t="str">
            <v>IP60200362</v>
          </cell>
          <cell r="C279">
            <v>274</v>
          </cell>
          <cell r="D279" t="str">
            <v>Retirada de luminária em poste com 13m a 15m.</v>
          </cell>
          <cell r="E279" t="str">
            <v xml:space="preserve"> un</v>
          </cell>
          <cell r="F279">
            <v>9.76</v>
          </cell>
          <cell r="G279">
            <v>118</v>
          </cell>
        </row>
        <row r="280">
          <cell r="B280" t="str">
            <v>IP60200512</v>
          </cell>
          <cell r="C280">
            <v>275</v>
          </cell>
          <cell r="D280" t="str">
            <v xml:space="preserve">Retirada de poste de concreto ou aço de 13m a 15m.   </v>
          </cell>
          <cell r="E280" t="str">
            <v xml:space="preserve"> un</v>
          </cell>
          <cell r="F280">
            <v>97.64</v>
          </cell>
          <cell r="G280">
            <v>108</v>
          </cell>
        </row>
        <row r="281">
          <cell r="B281" t="str">
            <v>IP60200650</v>
          </cell>
          <cell r="C281">
            <v>276</v>
          </cell>
          <cell r="D281" t="str">
            <v xml:space="preserve">Retirada de rede aérea de 13,2Kv (lance).   </v>
          </cell>
          <cell r="E281" t="str">
            <v xml:space="preserve"> un</v>
          </cell>
          <cell r="F281">
            <v>19.53</v>
          </cell>
          <cell r="G281">
            <v>94</v>
          </cell>
        </row>
        <row r="282">
          <cell r="B282" t="str">
            <v>IP60200800</v>
          </cell>
          <cell r="C282">
            <v>277</v>
          </cell>
          <cell r="D282" t="str">
            <v xml:space="preserve">Retirada de transformadores de 5Kva até 112,5Kva.   </v>
          </cell>
          <cell r="E282" t="str">
            <v xml:space="preserve"> un</v>
          </cell>
          <cell r="F282">
            <v>39.06</v>
          </cell>
          <cell r="G282">
            <v>2</v>
          </cell>
        </row>
        <row r="283">
          <cell r="B283" t="str">
            <v>IP99990150</v>
          </cell>
          <cell r="C283">
            <v>278</v>
          </cell>
          <cell r="D283" t="str">
            <v>Capa isolante de silicone para conector tipo cunha.</v>
          </cell>
          <cell r="E283" t="str">
            <v xml:space="preserve"> un</v>
          </cell>
          <cell r="F283">
            <v>3.68</v>
          </cell>
          <cell r="G283">
            <v>1475</v>
          </cell>
        </row>
        <row r="284">
          <cell r="B284" t="str">
            <v>ST05051200</v>
          </cell>
          <cell r="C284">
            <v>279</v>
          </cell>
          <cell r="D284" t="str">
            <v>Sinalização horizontal, aplicada por extursão.</v>
          </cell>
          <cell r="E284" t="str">
            <v>m2</v>
          </cell>
          <cell r="F284">
            <v>37.81</v>
          </cell>
          <cell r="G284">
            <v>1000</v>
          </cell>
        </row>
        <row r="285">
          <cell r="B285" t="str">
            <v>ST10150050</v>
          </cell>
          <cell r="C285">
            <v>280</v>
          </cell>
          <cell r="D285" t="str">
            <v>Bloco semafórico para pedestre.</v>
          </cell>
          <cell r="E285" t="str">
            <v xml:space="preserve"> un</v>
          </cell>
          <cell r="F285">
            <v>224.25</v>
          </cell>
          <cell r="G285">
            <v>60</v>
          </cell>
        </row>
        <row r="286">
          <cell r="B286" t="str">
            <v>ST10150150</v>
          </cell>
          <cell r="C286">
            <v>281</v>
          </cell>
          <cell r="D286" t="str">
            <v>Bloco semafórico principal.</v>
          </cell>
          <cell r="E286" t="str">
            <v xml:space="preserve"> un</v>
          </cell>
          <cell r="F286">
            <v>691.39</v>
          </cell>
          <cell r="G286">
            <v>48</v>
          </cell>
        </row>
        <row r="287">
          <cell r="B287" t="str">
            <v>ST10150200</v>
          </cell>
          <cell r="C287">
            <v>282</v>
          </cell>
          <cell r="D287" t="str">
            <v>Bloco semafórico repetidor.</v>
          </cell>
          <cell r="E287" t="str">
            <v xml:space="preserve"> un</v>
          </cell>
          <cell r="F287">
            <v>423</v>
          </cell>
          <cell r="G287">
            <v>65</v>
          </cell>
        </row>
        <row r="288">
          <cell r="B288" t="str">
            <v>ST10150300</v>
          </cell>
          <cell r="C288">
            <v>283</v>
          </cell>
          <cell r="D288" t="str">
            <v>Conjunto semafórico para pedestre.</v>
          </cell>
          <cell r="E288" t="str">
            <v xml:space="preserve"> un</v>
          </cell>
          <cell r="F288">
            <v>1779.7</v>
          </cell>
          <cell r="G288">
            <v>20</v>
          </cell>
        </row>
        <row r="289">
          <cell r="B289" t="str">
            <v>ST15250100</v>
          </cell>
          <cell r="C289">
            <v>284</v>
          </cell>
          <cell r="D289" t="str">
            <v>Placa de sinalização de alumínio com fundo pintado.</v>
          </cell>
          <cell r="E289" t="str">
            <v>m2</v>
          </cell>
          <cell r="F289">
            <v>239</v>
          </cell>
          <cell r="G289">
            <v>30</v>
          </cell>
        </row>
        <row r="290">
          <cell r="B290" t="str">
            <v>ST15250150</v>
          </cell>
          <cell r="C290">
            <v>285</v>
          </cell>
          <cell r="D290" t="str">
            <v>Placa de sinalização de alumínio em película refletiva.</v>
          </cell>
          <cell r="E290" t="str">
            <v>m2</v>
          </cell>
          <cell r="F290">
            <v>1013.69</v>
          </cell>
          <cell r="G290">
            <v>60</v>
          </cell>
        </row>
        <row r="291">
          <cell r="B291" t="str">
            <v>ST15250200</v>
          </cell>
          <cell r="C291">
            <v>286</v>
          </cell>
          <cell r="D291" t="str">
            <v>Placa de sinalização de alumínio em película refletiva.</v>
          </cell>
          <cell r="E291" t="str">
            <v>m2</v>
          </cell>
          <cell r="F291">
            <v>564.05999999999995</v>
          </cell>
          <cell r="G291">
            <v>400</v>
          </cell>
        </row>
        <row r="292">
          <cell r="B292" t="str">
            <v>ST10100050</v>
          </cell>
          <cell r="C292">
            <v>287</v>
          </cell>
          <cell r="D292" t="str">
            <v>Controlador de área, compatível com CET-RIO/CTA.</v>
          </cell>
          <cell r="E292" t="str">
            <v xml:space="preserve"> un</v>
          </cell>
          <cell r="F292">
            <v>53682.42</v>
          </cell>
          <cell r="G292">
            <v>1</v>
          </cell>
        </row>
        <row r="293">
          <cell r="B293" t="str">
            <v>ST10100450</v>
          </cell>
          <cell r="C293">
            <v>288</v>
          </cell>
          <cell r="D293" t="str">
            <v>Controlador eletrônico de tráfego local, 4 fases.</v>
          </cell>
          <cell r="E293" t="str">
            <v xml:space="preserve"> un</v>
          </cell>
          <cell r="F293">
            <v>8268.98</v>
          </cell>
          <cell r="G293">
            <v>2</v>
          </cell>
        </row>
        <row r="294">
          <cell r="B294" t="str">
            <v>ST10100500</v>
          </cell>
          <cell r="C294">
            <v>289</v>
          </cell>
          <cell r="D294" t="str">
            <v>Controlador eletrônico de tráfego local, 6 fases.</v>
          </cell>
          <cell r="E294" t="str">
            <v xml:space="preserve"> un</v>
          </cell>
          <cell r="F294">
            <v>9048.98</v>
          </cell>
          <cell r="G294">
            <v>1</v>
          </cell>
        </row>
        <row r="295">
          <cell r="B295" t="str">
            <v>ST10100550</v>
          </cell>
          <cell r="C295">
            <v>290</v>
          </cell>
          <cell r="D295" t="str">
            <v>Controlador eletrônico de tráfego local, 8 fases.</v>
          </cell>
          <cell r="E295" t="str">
            <v xml:space="preserve"> un</v>
          </cell>
          <cell r="F295">
            <v>9828.98</v>
          </cell>
          <cell r="G295">
            <v>1</v>
          </cell>
        </row>
        <row r="296">
          <cell r="B296" t="str">
            <v>ST10100600</v>
          </cell>
          <cell r="C296">
            <v>291</v>
          </cell>
          <cell r="D296" t="str">
            <v>Controlador eletrônico de tráfego local, 10 fases.</v>
          </cell>
          <cell r="E296" t="str">
            <v xml:space="preserve"> un</v>
          </cell>
          <cell r="F296">
            <v>15372.94</v>
          </cell>
          <cell r="G296">
            <v>1</v>
          </cell>
        </row>
        <row r="297">
          <cell r="B297" t="str">
            <v>ST10100650</v>
          </cell>
          <cell r="C297">
            <v>292</v>
          </cell>
          <cell r="D297" t="str">
            <v>Controlador eletrônico de tráfego local, 12 fases.</v>
          </cell>
          <cell r="E297" t="str">
            <v xml:space="preserve"> un</v>
          </cell>
          <cell r="F297">
            <v>16152.94</v>
          </cell>
          <cell r="G297">
            <v>2</v>
          </cell>
        </row>
        <row r="298">
          <cell r="B298" t="str">
            <v>ST10150300</v>
          </cell>
          <cell r="C298">
            <v>293</v>
          </cell>
          <cell r="D298" t="str">
            <v>Conjunto semafórico para pedestre.</v>
          </cell>
          <cell r="E298" t="str">
            <v xml:space="preserve"> un</v>
          </cell>
          <cell r="F298">
            <v>1779.7</v>
          </cell>
          <cell r="G298">
            <v>20</v>
          </cell>
        </row>
        <row r="299">
          <cell r="B299" t="str">
            <v>ST25100150</v>
          </cell>
          <cell r="C299">
            <v>294</v>
          </cell>
          <cell r="D299" t="str">
            <v>Fornecimento de cabo comunicação de CTP-APL-50.</v>
          </cell>
          <cell r="E299" t="str">
            <v>m</v>
          </cell>
          <cell r="F299">
            <v>2.64</v>
          </cell>
          <cell r="G299">
            <v>220</v>
          </cell>
        </row>
        <row r="300">
          <cell r="B300" t="str">
            <v>ST25100300</v>
          </cell>
          <cell r="C300">
            <v>295</v>
          </cell>
          <cell r="D300" t="str">
            <v>Fornecimento de cabo comunicação de cobre, 0,65mm2.</v>
          </cell>
          <cell r="E300" t="str">
            <v>m</v>
          </cell>
          <cell r="F300">
            <v>0.97</v>
          </cell>
          <cell r="G300">
            <v>1215</v>
          </cell>
        </row>
        <row r="301">
          <cell r="B301" t="str">
            <v>ST25100400</v>
          </cell>
          <cell r="C301">
            <v>296</v>
          </cell>
          <cell r="D301" t="str">
            <v xml:space="preserve">Fornecimento de fio telefônico FE-100, ø de 1mm2.      </v>
          </cell>
          <cell r="E301" t="str">
            <v>m</v>
          </cell>
          <cell r="F301">
            <v>0.57999999999999996</v>
          </cell>
          <cell r="G301">
            <v>4618</v>
          </cell>
        </row>
        <row r="302">
          <cell r="B302" t="str">
            <v>ST25150050</v>
          </cell>
          <cell r="C302">
            <v>297</v>
          </cell>
          <cell r="D302" t="str">
            <v>Cabo de fibra ótico, monomodo, geleado.</v>
          </cell>
          <cell r="E302" t="str">
            <v>m</v>
          </cell>
          <cell r="F302">
            <v>3.99</v>
          </cell>
          <cell r="G302">
            <v>972</v>
          </cell>
        </row>
        <row r="303">
          <cell r="B303" t="str">
            <v>ST05050150</v>
          </cell>
          <cell r="C303">
            <v>298</v>
          </cell>
          <cell r="D303" t="str">
            <v>Laminado elastoplástico em faixas, colorido.</v>
          </cell>
          <cell r="E303" t="str">
            <v>m2</v>
          </cell>
          <cell r="F303">
            <v>67.95</v>
          </cell>
          <cell r="G303">
            <v>254</v>
          </cell>
        </row>
        <row r="304">
          <cell r="B304" t="str">
            <v>ST05050250</v>
          </cell>
          <cell r="C304">
            <v>299</v>
          </cell>
          <cell r="D304" t="str">
            <v>Laminado elastoplástico em faixas, cor branca.</v>
          </cell>
          <cell r="E304" t="str">
            <v>m2</v>
          </cell>
          <cell r="F304">
            <v>60.65</v>
          </cell>
          <cell r="G304">
            <v>254</v>
          </cell>
        </row>
        <row r="305">
          <cell r="B305" t="str">
            <v>ST10050050A</v>
          </cell>
          <cell r="C305">
            <v>300</v>
          </cell>
          <cell r="D305" t="str">
            <v>Cabo de cobre estanhado, seção de 7x2,5mm2.</v>
          </cell>
          <cell r="E305" t="str">
            <v>m</v>
          </cell>
          <cell r="F305">
            <v>4.8499999999999996</v>
          </cell>
          <cell r="G305">
            <v>1000</v>
          </cell>
        </row>
        <row r="306">
          <cell r="B306" t="str">
            <v>ST10050100A</v>
          </cell>
          <cell r="C306">
            <v>301</v>
          </cell>
          <cell r="D306" t="str">
            <v>Cabo de cobre estanhado, seção de 4x6mm2.</v>
          </cell>
          <cell r="E306" t="str">
            <v>m</v>
          </cell>
          <cell r="F306">
            <v>5.64</v>
          </cell>
          <cell r="G306">
            <v>400</v>
          </cell>
        </row>
        <row r="307">
          <cell r="B307" t="str">
            <v>ST10050150A</v>
          </cell>
          <cell r="C307">
            <v>302</v>
          </cell>
          <cell r="D307" t="str">
            <v>Cabo de cobre estanhado, seção de 4x10mm2.</v>
          </cell>
          <cell r="E307" t="str">
            <v>m</v>
          </cell>
          <cell r="F307">
            <v>8.77</v>
          </cell>
          <cell r="G307">
            <v>240</v>
          </cell>
        </row>
        <row r="308">
          <cell r="B308" t="str">
            <v>ST10050250A</v>
          </cell>
          <cell r="C308">
            <v>303</v>
          </cell>
          <cell r="D308" t="str">
            <v>Caixa com tampa de ferro leve 300L-400mm,CET-RIO.</v>
          </cell>
          <cell r="E308" t="str">
            <v>un</v>
          </cell>
          <cell r="F308">
            <v>72.06</v>
          </cell>
          <cell r="G308">
            <v>48</v>
          </cell>
        </row>
        <row r="309">
          <cell r="B309" t="str">
            <v>ST10200150A</v>
          </cell>
          <cell r="C309">
            <v>304</v>
          </cell>
          <cell r="D309" t="str">
            <v xml:space="preserve">Base de concreto armado para controlador de tráfego.  </v>
          </cell>
          <cell r="E309" t="str">
            <v>un</v>
          </cell>
          <cell r="F309">
            <v>49.39</v>
          </cell>
          <cell r="G309">
            <v>4</v>
          </cell>
        </row>
        <row r="310">
          <cell r="B310" t="str">
            <v>ST10200250A</v>
          </cell>
          <cell r="C310">
            <v>305</v>
          </cell>
          <cell r="D310" t="str">
            <v xml:space="preserve">Instalação, programação de controlador de tráfego.    </v>
          </cell>
          <cell r="E310" t="str">
            <v>un</v>
          </cell>
          <cell r="F310">
            <v>159.88</v>
          </cell>
          <cell r="G310">
            <v>4</v>
          </cell>
        </row>
        <row r="311">
          <cell r="B311" t="str">
            <v>ST10200300</v>
          </cell>
          <cell r="C311">
            <v>306</v>
          </cell>
          <cell r="D311" t="str">
            <v>Serviços de instalação de laços indutivos.</v>
          </cell>
          <cell r="E311" t="str">
            <v>un</v>
          </cell>
          <cell r="F311">
            <v>680</v>
          </cell>
          <cell r="G311">
            <v>7</v>
          </cell>
        </row>
        <row r="312">
          <cell r="B312" t="str">
            <v>ST15100200</v>
          </cell>
          <cell r="C312">
            <v>307</v>
          </cell>
          <cell r="D312" t="str">
            <v>Poste tipo G9, simples, de 2" de diâmetro.</v>
          </cell>
          <cell r="E312" t="str">
            <v>un</v>
          </cell>
          <cell r="F312">
            <v>163.80000000000001</v>
          </cell>
          <cell r="G312">
            <v>70</v>
          </cell>
        </row>
        <row r="313">
          <cell r="B313" t="str">
            <v>ST15100250</v>
          </cell>
          <cell r="C313">
            <v>308</v>
          </cell>
          <cell r="D313" t="str">
            <v>Poste tipo S5, simples, de 4" de diâmetro.</v>
          </cell>
          <cell r="E313" t="str">
            <v>un</v>
          </cell>
          <cell r="F313">
            <v>496.65</v>
          </cell>
          <cell r="G313">
            <v>19</v>
          </cell>
        </row>
        <row r="314">
          <cell r="B314" t="str">
            <v>ST15100350</v>
          </cell>
          <cell r="C314">
            <v>309</v>
          </cell>
          <cell r="D314" t="str">
            <v>Poste tipo G2 ou S2, coluna de 4 1/2" de diâmetro.</v>
          </cell>
          <cell r="E314" t="str">
            <v>un</v>
          </cell>
          <cell r="F314">
            <v>1234.8</v>
          </cell>
          <cell r="G314">
            <v>14</v>
          </cell>
        </row>
        <row r="315">
          <cell r="B315" t="str">
            <v>ST15100400</v>
          </cell>
          <cell r="C315">
            <v>310</v>
          </cell>
          <cell r="D315" t="str">
            <v>Poste tipo G1 ou S1, coluna de 4 1/2" de diâmetro.</v>
          </cell>
          <cell r="E315" t="str">
            <v>un</v>
          </cell>
          <cell r="F315">
            <v>1342.95</v>
          </cell>
          <cell r="G315">
            <v>15</v>
          </cell>
        </row>
        <row r="316">
          <cell r="B316" t="str">
            <v>ST25050300A</v>
          </cell>
          <cell r="C316">
            <v>311</v>
          </cell>
          <cell r="D316" t="str">
            <v>Instalação subterrânea de cabos de comunicação.</v>
          </cell>
          <cell r="E316" t="str">
            <v>m</v>
          </cell>
          <cell r="F316">
            <v>2.12</v>
          </cell>
          <cell r="G316">
            <v>5700</v>
          </cell>
        </row>
        <row r="317">
          <cell r="B317" t="str">
            <v>ST45150050</v>
          </cell>
          <cell r="C317">
            <v>312</v>
          </cell>
          <cell r="D317" t="str">
            <v>Caixa com tampa de ferro,leve 600L-600mmCET-RIO.</v>
          </cell>
          <cell r="E317" t="str">
            <v>un</v>
          </cell>
          <cell r="F317">
            <v>265.45</v>
          </cell>
          <cell r="G317">
            <v>55</v>
          </cell>
        </row>
        <row r="318">
          <cell r="B318" t="str">
            <v>ST45200050</v>
          </cell>
          <cell r="C318">
            <v>313</v>
          </cell>
          <cell r="D318" t="str">
            <v>Cabo de cobre estanhado, comando,XLPE 9x1,5mm2.</v>
          </cell>
          <cell r="E318" t="str">
            <v>m</v>
          </cell>
          <cell r="F318">
            <v>4.34</v>
          </cell>
          <cell r="G318">
            <v>1800</v>
          </cell>
        </row>
        <row r="319">
          <cell r="B319" t="str">
            <v>ST45200200</v>
          </cell>
          <cell r="C319">
            <v>314</v>
          </cell>
          <cell r="D319" t="str">
            <v xml:space="preserve">Instalação e teste de blocos semafóricos.  </v>
          </cell>
          <cell r="E319" t="str">
            <v>un</v>
          </cell>
          <cell r="F319">
            <v>54.85</v>
          </cell>
          <cell r="G319">
            <v>58</v>
          </cell>
        </row>
        <row r="321">
          <cell r="B321" t="str">
            <v>ITENS INSERIDOS</v>
          </cell>
        </row>
        <row r="322">
          <cell r="B322" t="str">
            <v>BP20150053</v>
          </cell>
          <cell r="C322">
            <v>315</v>
          </cell>
          <cell r="D322" t="str">
            <v>Sarjeta e meio-fio conjugados, moldado no local, 0,45m.</v>
          </cell>
          <cell r="E322" t="str">
            <v>m</v>
          </cell>
          <cell r="F322">
            <v>37.200000000000003</v>
          </cell>
          <cell r="G322">
            <v>3640.55</v>
          </cell>
        </row>
        <row r="323">
          <cell r="B323" t="str">
            <v>BP10200356</v>
          </cell>
          <cell r="C323">
            <v>316</v>
          </cell>
          <cell r="D323" t="str">
            <v xml:space="preserve">Revestimento intertravado, cor natural, 8cm. </v>
          </cell>
          <cell r="E323" t="str">
            <v>m2</v>
          </cell>
          <cell r="F323">
            <v>38.08</v>
          </cell>
          <cell r="G323">
            <v>13265.71</v>
          </cell>
        </row>
        <row r="324">
          <cell r="B324" t="str">
            <v>BP10200359</v>
          </cell>
          <cell r="C324">
            <v>317</v>
          </cell>
          <cell r="D324" t="str">
            <v>Revestimento intertravado com cimento cinza, colorido; 8cm.</v>
          </cell>
          <cell r="E324" t="str">
            <v>m2</v>
          </cell>
          <cell r="F324">
            <v>43.85</v>
          </cell>
          <cell r="G324">
            <v>1167.57</v>
          </cell>
        </row>
        <row r="326">
          <cell r="B326" t="str">
            <v>ITENS NOVOS</v>
          </cell>
        </row>
        <row r="327">
          <cell r="B327" t="str">
            <v>AD05200050</v>
          </cell>
          <cell r="C327">
            <v>318</v>
          </cell>
          <cell r="D327" t="str">
            <v xml:space="preserve">Sondagem a percurssao ate 3" </v>
          </cell>
          <cell r="E327" t="str">
            <v>m</v>
          </cell>
          <cell r="F327">
            <v>49</v>
          </cell>
          <cell r="G327">
            <v>270</v>
          </cell>
        </row>
        <row r="328">
          <cell r="B328" t="str">
            <v>AD15050050</v>
          </cell>
          <cell r="C328">
            <v>319</v>
          </cell>
          <cell r="D328" t="str">
            <v>Deslocamento, entre furos, sondagem a percurssao.</v>
          </cell>
          <cell r="E328" t="str">
            <v>un</v>
          </cell>
          <cell r="F328">
            <v>152.19</v>
          </cell>
          <cell r="G328">
            <v>13</v>
          </cell>
        </row>
        <row r="329">
          <cell r="B329" t="str">
            <v>AD20150050</v>
          </cell>
          <cell r="C329">
            <v>320</v>
          </cell>
          <cell r="D329" t="str">
            <v>Container para escritorio.</v>
          </cell>
          <cell r="E329" t="str">
            <v>un.mes</v>
          </cell>
          <cell r="F329">
            <v>494.18</v>
          </cell>
          <cell r="G329">
            <v>6</v>
          </cell>
        </row>
        <row r="330">
          <cell r="B330" t="str">
            <v>AD20150150</v>
          </cell>
          <cell r="C330">
            <v>321</v>
          </cell>
          <cell r="D330" t="str">
            <v>Container para WC.</v>
          </cell>
          <cell r="E330" t="str">
            <v>un.mes</v>
          </cell>
          <cell r="F330">
            <v>511.48</v>
          </cell>
          <cell r="G330">
            <v>3</v>
          </cell>
        </row>
        <row r="331">
          <cell r="B331" t="str">
            <v>AD40050128</v>
          </cell>
          <cell r="C331">
            <v>322</v>
          </cell>
          <cell r="D331" t="str">
            <v>Engenheiro coordenador geral de projetos.</v>
          </cell>
          <cell r="E331" t="str">
            <v>h</v>
          </cell>
          <cell r="F331">
            <v>43.69</v>
          </cell>
          <cell r="G331">
            <v>378</v>
          </cell>
        </row>
        <row r="332">
          <cell r="B332" t="str">
            <v>AD40050152</v>
          </cell>
          <cell r="C332">
            <v>323</v>
          </cell>
          <cell r="D332" t="str">
            <v>Mestre de obra A (inclusive encargos sociais).</v>
          </cell>
          <cell r="E332" t="str">
            <v>h</v>
          </cell>
          <cell r="F332">
            <v>15.91</v>
          </cell>
          <cell r="G332">
            <v>3009</v>
          </cell>
        </row>
        <row r="333">
          <cell r="B333" t="str">
            <v>AL05250450</v>
          </cell>
          <cell r="C333">
            <v>324</v>
          </cell>
          <cell r="D333" t="str">
            <v>Alvenaria de blocos de concreto (20x20x40)cm.</v>
          </cell>
          <cell r="E333" t="str">
            <v>m2</v>
          </cell>
          <cell r="F333">
            <v>32.409999999999997</v>
          </cell>
          <cell r="G333">
            <v>732.34</v>
          </cell>
        </row>
        <row r="334">
          <cell r="B334" t="str">
            <v>BP10250303</v>
          </cell>
          <cell r="C334">
            <v>325</v>
          </cell>
          <cell r="D334" t="str">
            <v>Pavimentacao com paralelepipedos, colchao de pó.</v>
          </cell>
          <cell r="E334" t="str">
            <v>m2</v>
          </cell>
          <cell r="F334">
            <v>34.6</v>
          </cell>
          <cell r="G334">
            <v>577.88</v>
          </cell>
        </row>
        <row r="335">
          <cell r="B335" t="str">
            <v>BP20100100</v>
          </cell>
          <cell r="C335">
            <v>326</v>
          </cell>
          <cell r="D335" t="str">
            <v>Meio-fio de concreto 13,5MPa mold no local, 0,15x0,30m.</v>
          </cell>
          <cell r="E335" t="str">
            <v>m</v>
          </cell>
          <cell r="F335">
            <v>23.38</v>
          </cell>
          <cell r="G335">
            <v>277.51</v>
          </cell>
        </row>
        <row r="336">
          <cell r="B336" t="str">
            <v>DR30200053</v>
          </cell>
          <cell r="C336">
            <v>327</v>
          </cell>
          <cell r="D336" t="str">
            <v>Caixa de inspecao para esgoto sanitario 0,75m de prof.</v>
          </cell>
          <cell r="E336" t="str">
            <v>un</v>
          </cell>
          <cell r="F336">
            <v>247.46</v>
          </cell>
          <cell r="G336">
            <v>79</v>
          </cell>
        </row>
        <row r="337">
          <cell r="B337" t="str">
            <v>DR35050050</v>
          </cell>
          <cell r="C337">
            <v>328</v>
          </cell>
          <cell r="D337" t="str">
            <v>Tampao de ferro fundido artic., de 30cm,RIOLUZ/CET-RIO.</v>
          </cell>
          <cell r="E337" t="str">
            <v xml:space="preserve">un  </v>
          </cell>
          <cell r="F337">
            <v>50.48</v>
          </cell>
          <cell r="G337">
            <v>199</v>
          </cell>
        </row>
        <row r="338">
          <cell r="B338" t="str">
            <v>DR35050053</v>
          </cell>
          <cell r="C338">
            <v>329</v>
          </cell>
          <cell r="D338" t="str">
            <v>Tampao de ferro fundido leve ø0,60m padrao RIOLUZ.</v>
          </cell>
          <cell r="E338" t="str">
            <v xml:space="preserve">un  </v>
          </cell>
          <cell r="F338">
            <v>206.59</v>
          </cell>
          <cell r="G338">
            <v>14</v>
          </cell>
        </row>
        <row r="339">
          <cell r="B339" t="str">
            <v>DR55050050</v>
          </cell>
          <cell r="C339">
            <v>330</v>
          </cell>
          <cell r="D339" t="str">
            <v>Camada horizontal de brita.</v>
          </cell>
          <cell r="E339" t="str">
            <v>m3</v>
          </cell>
          <cell r="F339">
            <v>41.32</v>
          </cell>
          <cell r="G339">
            <v>38.5</v>
          </cell>
        </row>
        <row r="340">
          <cell r="B340" t="str">
            <v>ET05600050</v>
          </cell>
          <cell r="C340">
            <v>331</v>
          </cell>
          <cell r="D340" t="str">
            <v>Concreto armado de 15MPa.</v>
          </cell>
          <cell r="E340" t="str">
            <v>m3</v>
          </cell>
          <cell r="F340">
            <v>700.29</v>
          </cell>
          <cell r="G340">
            <v>148.97999999999999</v>
          </cell>
        </row>
        <row r="341">
          <cell r="B341" t="str">
            <v>ET15200103</v>
          </cell>
          <cell r="C341">
            <v>332</v>
          </cell>
          <cell r="D341" t="str">
            <v>Formas de placas de Madeirit,17mm de espessura plast.</v>
          </cell>
          <cell r="E341" t="str">
            <v>m2</v>
          </cell>
          <cell r="F341">
            <v>47.48</v>
          </cell>
          <cell r="G341">
            <v>1739.95</v>
          </cell>
        </row>
        <row r="342">
          <cell r="B342" t="str">
            <v>ET20050050</v>
          </cell>
          <cell r="C342">
            <v>333</v>
          </cell>
          <cell r="D342" t="str">
            <v>Escoramento de pontilhoes,pontes,viadutos concreto armado.</v>
          </cell>
          <cell r="E342" t="str">
            <v>m3</v>
          </cell>
          <cell r="F342">
            <v>40.97</v>
          </cell>
          <cell r="G342">
            <v>2258.8000000000002</v>
          </cell>
        </row>
        <row r="343">
          <cell r="B343" t="str">
            <v>ET20300100</v>
          </cell>
          <cell r="C343">
            <v>334</v>
          </cell>
          <cell r="D343" t="str">
            <v xml:space="preserve">Escoramento de formas de 1,50m e ate 5m. </v>
          </cell>
          <cell r="E343" t="str">
            <v>m2</v>
          </cell>
          <cell r="F343">
            <v>17.66</v>
          </cell>
          <cell r="G343">
            <v>943.11</v>
          </cell>
        </row>
        <row r="344">
          <cell r="B344" t="str">
            <v>ET40050121</v>
          </cell>
          <cell r="C344">
            <v>335</v>
          </cell>
          <cell r="D344" t="str">
            <v>Tela de aco Telcon com malha de (10x10)cm.</v>
          </cell>
          <cell r="E344" t="str">
            <v>m2</v>
          </cell>
          <cell r="F344">
            <v>24.52</v>
          </cell>
          <cell r="G344">
            <v>1582.14</v>
          </cell>
        </row>
        <row r="345">
          <cell r="B345" t="str">
            <v>ET60050053</v>
          </cell>
          <cell r="C345">
            <v>336</v>
          </cell>
          <cell r="D345" t="str">
            <v>Concreto usinado 11MPa.</v>
          </cell>
          <cell r="E345" t="str">
            <v>m3</v>
          </cell>
          <cell r="F345">
            <v>166.68</v>
          </cell>
          <cell r="G345">
            <v>678.35</v>
          </cell>
        </row>
        <row r="346">
          <cell r="B346" t="str">
            <v>ET60050068</v>
          </cell>
          <cell r="C346">
            <v>337</v>
          </cell>
          <cell r="D346" t="str">
            <v>Concreto usinado 22,5MPa.</v>
          </cell>
          <cell r="E346" t="str">
            <v>m3</v>
          </cell>
          <cell r="F346">
            <v>209.87</v>
          </cell>
          <cell r="G346">
            <v>79.11</v>
          </cell>
        </row>
        <row r="347">
          <cell r="B347" t="str">
            <v>IP25100025</v>
          </cell>
          <cell r="C347">
            <v>338</v>
          </cell>
          <cell r="D347" t="str">
            <v>Caixa Hand-Hole, (0,30x0,30)m.</v>
          </cell>
          <cell r="E347" t="str">
            <v>un</v>
          </cell>
          <cell r="F347">
            <v>26.29</v>
          </cell>
          <cell r="G347">
            <v>227</v>
          </cell>
        </row>
        <row r="348">
          <cell r="B348" t="str">
            <v>IP25200050</v>
          </cell>
          <cell r="C348">
            <v>339</v>
          </cell>
          <cell r="D348" t="str">
            <v>Tampao de ferro tipo leve padrao RIOLUZ.</v>
          </cell>
          <cell r="E348" t="str">
            <v>un</v>
          </cell>
          <cell r="F348">
            <v>188.93</v>
          </cell>
          <cell r="G348">
            <v>100</v>
          </cell>
        </row>
        <row r="349">
          <cell r="B349" t="str">
            <v>IP55150100</v>
          </cell>
          <cell r="C349">
            <v>340</v>
          </cell>
          <cell r="D349" t="str">
            <v>Chumbador para fixacao de poste de aco.</v>
          </cell>
          <cell r="E349" t="str">
            <v>un</v>
          </cell>
          <cell r="F349">
            <v>27.89</v>
          </cell>
          <cell r="G349">
            <v>1304</v>
          </cell>
        </row>
        <row r="350">
          <cell r="B350" t="str">
            <v>IT10400050</v>
          </cell>
          <cell r="C350">
            <v>341</v>
          </cell>
          <cell r="D350" t="str">
            <v>Ligacao domiciliar de agua.</v>
          </cell>
          <cell r="E350" t="str">
            <v>un</v>
          </cell>
          <cell r="F350">
            <v>96.69</v>
          </cell>
          <cell r="G350">
            <v>67</v>
          </cell>
        </row>
        <row r="351">
          <cell r="B351" t="str">
            <v>IT15600100</v>
          </cell>
          <cell r="C351">
            <v>342</v>
          </cell>
          <cell r="D351" t="str">
            <v>Ligacao de esgoto sanitario, em manilha de 100mm.</v>
          </cell>
          <cell r="E351" t="str">
            <v>un</v>
          </cell>
          <cell r="F351">
            <v>344.53</v>
          </cell>
          <cell r="G351">
            <v>79</v>
          </cell>
        </row>
        <row r="352">
          <cell r="B352" t="str">
            <v>MT05050100</v>
          </cell>
          <cell r="C352">
            <v>343</v>
          </cell>
          <cell r="D352" t="str">
            <v>Escavacao manual de vala, 1,50m e 3m de profundidade.</v>
          </cell>
          <cell r="E352" t="str">
            <v>m3</v>
          </cell>
          <cell r="F352">
            <v>19.93</v>
          </cell>
          <cell r="G352">
            <v>1092</v>
          </cell>
        </row>
        <row r="353">
          <cell r="B353" t="str">
            <v>MT05100100</v>
          </cell>
          <cell r="C353">
            <v>344</v>
          </cell>
          <cell r="D353" t="str">
            <v>Escavacao manual de vala a frio.</v>
          </cell>
          <cell r="E353" t="str">
            <v>m3</v>
          </cell>
          <cell r="F353">
            <v>22.26</v>
          </cell>
          <cell r="G353">
            <v>3071.18</v>
          </cell>
        </row>
        <row r="354">
          <cell r="B354" t="str">
            <v>MT05150050</v>
          </cell>
          <cell r="C354">
            <v>345</v>
          </cell>
          <cell r="D354" t="str">
            <v>Escavacao manual de vala em lodo, ate 1,50m.</v>
          </cell>
          <cell r="E354" t="str">
            <v>m3</v>
          </cell>
          <cell r="F354">
            <v>24.36</v>
          </cell>
          <cell r="G354">
            <v>1395.9</v>
          </cell>
        </row>
        <row r="355">
          <cell r="B355" t="str">
            <v>PJ25250050</v>
          </cell>
          <cell r="C355">
            <v>346</v>
          </cell>
          <cell r="D355" t="str">
            <v>Balizador modelo Copacabana, cilindrico, liso, pre-fabricado.</v>
          </cell>
          <cell r="E355" t="str">
            <v>un</v>
          </cell>
          <cell r="F355">
            <v>98.43</v>
          </cell>
          <cell r="G355">
            <v>419</v>
          </cell>
        </row>
        <row r="356">
          <cell r="B356" t="str">
            <v>RV10050215</v>
          </cell>
          <cell r="C356">
            <v>347</v>
          </cell>
          <cell r="D356" t="str">
            <v>Revestimento externo, de 1 vez.</v>
          </cell>
          <cell r="E356" t="str">
            <v>m2</v>
          </cell>
          <cell r="F356">
            <v>17.29</v>
          </cell>
          <cell r="G356">
            <v>501.79</v>
          </cell>
        </row>
        <row r="357">
          <cell r="B357" t="str">
            <v>SC35050100</v>
          </cell>
          <cell r="C357">
            <v>348</v>
          </cell>
          <cell r="D357" t="str">
            <v>Levantamento ou rebaixamento de tampao, calçada.</v>
          </cell>
          <cell r="E357" t="str">
            <v>un</v>
          </cell>
          <cell r="F357">
            <v>75.849999999999994</v>
          </cell>
          <cell r="G357">
            <v>121</v>
          </cell>
        </row>
        <row r="358">
          <cell r="B358" t="str">
            <v>SE20100253</v>
          </cell>
          <cell r="C358">
            <v>349</v>
          </cell>
          <cell r="D358" t="str">
            <v>Levantamento topografico planialtimetrico e cadastral.</v>
          </cell>
          <cell r="E358" t="str">
            <v>ha</v>
          </cell>
          <cell r="F358">
            <v>2252.4299999999998</v>
          </cell>
          <cell r="G358">
            <v>5.18</v>
          </cell>
        </row>
        <row r="359">
          <cell r="B359" t="str">
            <v>SE25900300</v>
          </cell>
          <cell r="C359">
            <v>350</v>
          </cell>
          <cell r="D359" t="str">
            <v>Servicos de elaboracao de projeto estrutural final de eng.</v>
          </cell>
          <cell r="E359" t="str">
            <v>m2</v>
          </cell>
          <cell r="F359">
            <v>37.130000000000003</v>
          </cell>
          <cell r="G359">
            <v>1149</v>
          </cell>
        </row>
        <row r="360">
          <cell r="B360" t="str">
            <v>ST45150100</v>
          </cell>
          <cell r="C360">
            <v>351</v>
          </cell>
          <cell r="D360" t="str">
            <v>Caixa com tampa de ferro leve 600L-900mm,CET-RIO.</v>
          </cell>
          <cell r="E360" t="str">
            <v xml:space="preserve">un  </v>
          </cell>
          <cell r="F360">
            <v>295.7</v>
          </cell>
          <cell r="G360">
            <v>41</v>
          </cell>
        </row>
        <row r="361">
          <cell r="B361" t="str">
            <v>TC05100050</v>
          </cell>
          <cell r="C361">
            <v>352</v>
          </cell>
          <cell r="D361" t="str">
            <v>Transporte horizontal material em carrinho de mao.</v>
          </cell>
          <cell r="E361" t="str">
            <v>t.dam</v>
          </cell>
          <cell r="F361">
            <v>1.19</v>
          </cell>
          <cell r="G361">
            <v>103434.34</v>
          </cell>
        </row>
        <row r="362">
          <cell r="B362" t="str">
            <v>TC10050350</v>
          </cell>
          <cell r="C362">
            <v>353</v>
          </cell>
          <cell r="D362" t="str">
            <v>Carga e descarga mecanica, com Pa-Carregadeira.</v>
          </cell>
          <cell r="E362" t="str">
            <v xml:space="preserve">t </v>
          </cell>
          <cell r="F362">
            <v>0.51</v>
          </cell>
          <cell r="G362">
            <v>43094.67</v>
          </cell>
        </row>
        <row r="363">
          <cell r="B363" t="str">
            <v>UNI</v>
          </cell>
          <cell r="C363" t="str">
            <v>N1</v>
          </cell>
          <cell r="D363" t="str">
            <v>Tampa light 80x80cm</v>
          </cell>
          <cell r="E363" t="str">
            <v>un</v>
          </cell>
          <cell r="F363">
            <v>259.04000000000002</v>
          </cell>
        </row>
        <row r="365">
          <cell r="B365" t="str">
            <v>ITENS FGV</v>
          </cell>
        </row>
        <row r="366">
          <cell r="B366" t="str">
            <v>BP10050653</v>
          </cell>
          <cell r="C366" t="str">
            <v>F1</v>
          </cell>
          <cell r="D366" t="str">
            <v>Revestimento de CBUQ, com 5cm de espessura.</v>
          </cell>
          <cell r="E366" t="str">
            <v>m2</v>
          </cell>
          <cell r="F366">
            <v>12.77</v>
          </cell>
        </row>
        <row r="367">
          <cell r="B367" t="str">
            <v>BP20200053</v>
          </cell>
          <cell r="C367" t="str">
            <v>F2</v>
          </cell>
          <cell r="D367" t="str">
            <v>Meio-fio de concreto pre-moldado altura de 0,45m.</v>
          </cell>
          <cell r="E367" t="str">
            <v>m</v>
          </cell>
          <cell r="F367">
            <v>21.71</v>
          </cell>
        </row>
        <row r="368">
          <cell r="B368" t="str">
            <v>CE05050050</v>
          </cell>
          <cell r="C368" t="str">
            <v>F3</v>
          </cell>
          <cell r="D368" t="str">
            <v>Prestacao de servicos de engenharia.</v>
          </cell>
          <cell r="E368" t="str">
            <v>hh</v>
          </cell>
          <cell r="F368">
            <v>39.4</v>
          </cell>
        </row>
        <row r="369">
          <cell r="B369" t="str">
            <v>DR30200050</v>
          </cell>
          <cell r="C369" t="str">
            <v>F4</v>
          </cell>
          <cell r="D369" t="str">
            <v>Caixa de inspecao de esgoto, 0,70m de profundidade.</v>
          </cell>
          <cell r="E369" t="str">
            <v>un</v>
          </cell>
          <cell r="F369">
            <v>245.86</v>
          </cell>
        </row>
        <row r="370">
          <cell r="B370" t="str">
            <v>EQ45050150</v>
          </cell>
          <cell r="C370" t="str">
            <v>F5</v>
          </cell>
          <cell r="D370" t="str">
            <v>Compressor de ar. Aluguel produtivo.</v>
          </cell>
          <cell r="E370" t="str">
            <v>h</v>
          </cell>
          <cell r="F370">
            <v>26.28</v>
          </cell>
        </row>
        <row r="371">
          <cell r="B371" t="str">
            <v>ET60050100</v>
          </cell>
          <cell r="C371" t="str">
            <v>F6</v>
          </cell>
          <cell r="D371" t="str">
            <v>Concreto usinado 40Mpa.</v>
          </cell>
          <cell r="E371" t="str">
            <v>m3</v>
          </cell>
          <cell r="F371">
            <v>274.33999999999997</v>
          </cell>
        </row>
        <row r="372">
          <cell r="B372" t="str">
            <v>IP05100400</v>
          </cell>
          <cell r="C372" t="str">
            <v>F7</v>
          </cell>
          <cell r="D372" t="str">
            <v>Poste Multi-Uso de aco, reto, cilindrico de 5,60m.</v>
          </cell>
          <cell r="E372" t="str">
            <v>par</v>
          </cell>
          <cell r="F372">
            <v>1366</v>
          </cell>
        </row>
        <row r="373">
          <cell r="B373" t="str">
            <v>IP05100850</v>
          </cell>
          <cell r="C373" t="str">
            <v>F8</v>
          </cell>
          <cell r="D373" t="str">
            <v>Poste Multi-Uso de aco, reto, cilindrico de 9,5m.</v>
          </cell>
          <cell r="E373" t="str">
            <v>un</v>
          </cell>
          <cell r="F373">
            <v>2656.14</v>
          </cell>
        </row>
        <row r="374">
          <cell r="B374" t="str">
            <v>IP05250150</v>
          </cell>
          <cell r="C374" t="str">
            <v>F9</v>
          </cell>
          <cell r="D374" t="str">
            <v>Poste de aco, reto, de 4,50m ate 6m. Assentamento.</v>
          </cell>
          <cell r="E374" t="str">
            <v>un</v>
          </cell>
          <cell r="F374">
            <v>53.59</v>
          </cell>
        </row>
        <row r="375">
          <cell r="B375" t="str">
            <v>IP05250200</v>
          </cell>
          <cell r="C375" t="str">
            <v>F10</v>
          </cell>
          <cell r="D375" t="str">
            <v>Poste de aco, reto, de 7m ate 12m. Assentamento.</v>
          </cell>
          <cell r="E375" t="str">
            <v>un</v>
          </cell>
          <cell r="F375">
            <v>108.83</v>
          </cell>
        </row>
        <row r="376">
          <cell r="B376" t="str">
            <v>IP05500050</v>
          </cell>
          <cell r="C376" t="str">
            <v>F11</v>
          </cell>
          <cell r="D376" t="str">
            <v>Braco para luminaria de 0,39m.</v>
          </cell>
          <cell r="E376" t="str">
            <v>par</v>
          </cell>
          <cell r="F376">
            <v>63</v>
          </cell>
        </row>
        <row r="377">
          <cell r="B377" t="str">
            <v>IP05500250</v>
          </cell>
          <cell r="C377" t="str">
            <v>F12</v>
          </cell>
          <cell r="D377" t="str">
            <v>Braco para luminaria de 1,35m.</v>
          </cell>
          <cell r="E377" t="str">
            <v>par</v>
          </cell>
          <cell r="F377">
            <v>115</v>
          </cell>
        </row>
        <row r="378">
          <cell r="B378" t="str">
            <v>IP05550050</v>
          </cell>
          <cell r="C378" t="str">
            <v>F13</v>
          </cell>
          <cell r="D378" t="str">
            <v>Braco, padrao RIOLUZ.  Colocacao.</v>
          </cell>
          <cell r="E378" t="str">
            <v>un</v>
          </cell>
          <cell r="F378">
            <v>9.76</v>
          </cell>
        </row>
        <row r="379">
          <cell r="B379" t="str">
            <v>IP05600050</v>
          </cell>
          <cell r="C379" t="str">
            <v>F14</v>
          </cell>
          <cell r="D379" t="str">
            <v>Pintura de braco com 2 demaos de tinta Aluminac.</v>
          </cell>
          <cell r="E379" t="str">
            <v>un</v>
          </cell>
          <cell r="F379">
            <v>12.29</v>
          </cell>
        </row>
        <row r="380">
          <cell r="B380" t="str">
            <v>IP05600103</v>
          </cell>
          <cell r="C380" t="str">
            <v>F15</v>
          </cell>
          <cell r="D380" t="str">
            <v>Pintura de poste de aco, reto, de 4,5m ate 6m.</v>
          </cell>
          <cell r="E380" t="str">
            <v>un</v>
          </cell>
          <cell r="F380">
            <v>14.73</v>
          </cell>
        </row>
        <row r="381">
          <cell r="B381" t="str">
            <v>IP05600109</v>
          </cell>
          <cell r="C381" t="str">
            <v>F16</v>
          </cell>
          <cell r="D381" t="str">
            <v>Pintura de poste de aco reto, de 10m ate 15m.</v>
          </cell>
          <cell r="E381" t="str">
            <v>un</v>
          </cell>
          <cell r="F381">
            <v>54.04</v>
          </cell>
        </row>
        <row r="382">
          <cell r="B382" t="str">
            <v>IP45050250</v>
          </cell>
          <cell r="C382" t="str">
            <v>F17</v>
          </cell>
          <cell r="D382" t="str">
            <v>Rele fotoeletrico, tipo NA, tensao de 127V, 1200VA.</v>
          </cell>
          <cell r="E382" t="str">
            <v>un</v>
          </cell>
          <cell r="F382">
            <v>11.85</v>
          </cell>
        </row>
        <row r="383">
          <cell r="B383" t="str">
            <v>IP50050059</v>
          </cell>
          <cell r="C383" t="str">
            <v>F18</v>
          </cell>
          <cell r="D383" t="str">
            <v>Luminaria LRJ-25 para lampada de 70W ovoide.</v>
          </cell>
          <cell r="E383" t="str">
            <v>un</v>
          </cell>
          <cell r="F383">
            <v>305.18</v>
          </cell>
        </row>
        <row r="384">
          <cell r="B384" t="str">
            <v>IP50050250</v>
          </cell>
          <cell r="C384" t="str">
            <v>F19</v>
          </cell>
          <cell r="D384" t="str">
            <v>Luminaria LRJ-24 para lampada de 250W tubular.</v>
          </cell>
          <cell r="E384" t="str">
            <v>un</v>
          </cell>
          <cell r="F384">
            <v>361.15</v>
          </cell>
        </row>
        <row r="385">
          <cell r="B385" t="str">
            <v>IP50200106</v>
          </cell>
          <cell r="C385" t="str">
            <v>F20</v>
          </cell>
          <cell r="D385" t="str">
            <v>Nucleo simples para luminarias LRJ-09/16/25.</v>
          </cell>
          <cell r="E385" t="str">
            <v>un</v>
          </cell>
          <cell r="F385">
            <v>40</v>
          </cell>
        </row>
        <row r="386">
          <cell r="B386" t="str">
            <v>IP50200150</v>
          </cell>
          <cell r="C386" t="str">
            <v>F21</v>
          </cell>
          <cell r="D386" t="str">
            <v>Nucleo duplo para luminarias LRJ-01/17/23/24/30/31.</v>
          </cell>
          <cell r="E386" t="str">
            <v>un</v>
          </cell>
          <cell r="F386">
            <v>67</v>
          </cell>
        </row>
        <row r="387">
          <cell r="B387" t="str">
            <v>IP50250421</v>
          </cell>
          <cell r="C387" t="str">
            <v>F22</v>
          </cell>
          <cell r="D387" t="str">
            <v>Lampada de multivapor metalica (MVM) de 250W.</v>
          </cell>
          <cell r="E387" t="str">
            <v>un</v>
          </cell>
          <cell r="F387">
            <v>83.9</v>
          </cell>
        </row>
        <row r="388">
          <cell r="B388" t="str">
            <v>IP50400103</v>
          </cell>
          <cell r="C388" t="str">
            <v>F23</v>
          </cell>
          <cell r="D388" t="str">
            <v>Luminaria fechada com lampada de descarga.</v>
          </cell>
          <cell r="E388" t="str">
            <v>un</v>
          </cell>
          <cell r="F388">
            <v>9.76</v>
          </cell>
        </row>
        <row r="389">
          <cell r="B389" t="str">
            <v>IT25100121</v>
          </cell>
          <cell r="C389" t="str">
            <v>F24</v>
          </cell>
          <cell r="D389" t="str">
            <v>Kanalex diametro de 125mm (5" ).</v>
          </cell>
          <cell r="E389" t="str">
            <v>m</v>
          </cell>
          <cell r="F389">
            <v>10.89</v>
          </cell>
        </row>
        <row r="390">
          <cell r="B390" t="str">
            <v>RV1595005</v>
          </cell>
          <cell r="C390" t="str">
            <v>F25</v>
          </cell>
          <cell r="D390" t="str">
            <v>Piso de alerta em placas marmorizadas, cor vermelha.</v>
          </cell>
          <cell r="E390" t="str">
            <v>m2</v>
          </cell>
          <cell r="F390">
            <v>55.17</v>
          </cell>
        </row>
        <row r="391">
          <cell r="B391" t="str">
            <v>SC05100350</v>
          </cell>
          <cell r="C391" t="str">
            <v>F26</v>
          </cell>
          <cell r="D391" t="str">
            <v>Demolicao com equipamento concreto asfaltico 5cm.</v>
          </cell>
          <cell r="E391" t="str">
            <v>m2</v>
          </cell>
          <cell r="F391">
            <v>5.0999999999999996</v>
          </cell>
        </row>
        <row r="392">
          <cell r="B392" t="str">
            <v>SC05100400</v>
          </cell>
          <cell r="C392" t="str">
            <v>F27</v>
          </cell>
          <cell r="D392" t="str">
            <v>Demolicao com equipamento concreto asfaltico 10cm.</v>
          </cell>
          <cell r="E392" t="str">
            <v>m2</v>
          </cell>
          <cell r="F392">
            <v>7.64</v>
          </cell>
        </row>
        <row r="393">
          <cell r="B393" t="str">
            <v>SC05100450</v>
          </cell>
          <cell r="C393" t="str">
            <v>F28</v>
          </cell>
          <cell r="D393" t="str">
            <v>Demolicao equipamento concreto asfaltico 5cm l=1,20m.</v>
          </cell>
          <cell r="E393" t="str">
            <v>m2</v>
          </cell>
          <cell r="F393">
            <v>5.99</v>
          </cell>
        </row>
        <row r="394">
          <cell r="B394" t="str">
            <v>SC10100100</v>
          </cell>
          <cell r="C394" t="str">
            <v>F29</v>
          </cell>
          <cell r="D394" t="str">
            <v>Operador de trafego, nivel junior.</v>
          </cell>
          <cell r="E394" t="str">
            <v>h</v>
          </cell>
          <cell r="F394">
            <v>10.1</v>
          </cell>
        </row>
        <row r="395">
          <cell r="B395" t="str">
            <v>ST05051050</v>
          </cell>
          <cell r="C395" t="str">
            <v>F30</v>
          </cell>
          <cell r="D395" t="str">
            <v>Sinalizacao horizontal aplicada por aspersao.</v>
          </cell>
          <cell r="E395" t="str">
            <v>m2</v>
          </cell>
          <cell r="F395">
            <v>20.149999999999999</v>
          </cell>
        </row>
        <row r="396">
          <cell r="B396" t="str">
            <v>ST10150350</v>
          </cell>
          <cell r="C396" t="str">
            <v>F31</v>
          </cell>
          <cell r="D396" t="str">
            <v>Conjunto semaforico principal.</v>
          </cell>
          <cell r="E396" t="str">
            <v>un</v>
          </cell>
          <cell r="F396">
            <v>4662</v>
          </cell>
        </row>
        <row r="397">
          <cell r="B397" t="str">
            <v>ST10150400</v>
          </cell>
          <cell r="C397" t="str">
            <v>F32</v>
          </cell>
          <cell r="D397" t="str">
            <v>Conjunto semaforico repetidor.</v>
          </cell>
          <cell r="E397" t="str">
            <v>un</v>
          </cell>
          <cell r="F397">
            <v>2243.85</v>
          </cell>
        </row>
        <row r="398">
          <cell r="B398" t="str">
            <v>ST20100050</v>
          </cell>
          <cell r="C398" t="str">
            <v>F33</v>
          </cell>
          <cell r="D398" t="str">
            <v>Aluguel mensal de radio transmissor-receptor.</v>
          </cell>
          <cell r="E398" t="str">
            <v>mes</v>
          </cell>
          <cell r="F398">
            <v>70</v>
          </cell>
        </row>
        <row r="399">
          <cell r="B399" t="str">
            <v>ST15050100</v>
          </cell>
          <cell r="C399" t="str">
            <v>F34</v>
          </cell>
          <cell r="D399" t="str">
            <v>Portico, coluna tubular, em aco galvanizado.</v>
          </cell>
          <cell r="E399" t="str">
            <v>un</v>
          </cell>
          <cell r="F399">
            <v>35622.78</v>
          </cell>
        </row>
        <row r="400">
          <cell r="B400" t="str">
            <v>TC10050050</v>
          </cell>
          <cell r="C400" t="str">
            <v>F35</v>
          </cell>
          <cell r="D400" t="str">
            <v>Carga e descarga manual de material.</v>
          </cell>
          <cell r="E400" t="str">
            <v>t</v>
          </cell>
          <cell r="F400">
            <v>20.36</v>
          </cell>
        </row>
        <row r="401">
          <cell r="B401" t="str">
            <v>DR10050053</v>
          </cell>
          <cell r="C401" t="str">
            <v>F36</v>
          </cell>
          <cell r="D401" t="str">
            <v>Tubo de ferro fundido, ductil, classe K-9,ø 100mm.</v>
          </cell>
          <cell r="E401" t="str">
            <v>m</v>
          </cell>
          <cell r="F401">
            <v>139.33000000000001</v>
          </cell>
        </row>
        <row r="402">
          <cell r="B402" t="str">
            <v>ST05051800</v>
          </cell>
          <cell r="C402" t="str">
            <v>F37</v>
          </cell>
          <cell r="D402" t="str">
            <v>Tachao bidirecional, conforme especificacao CET-RIO.  Fornecimento.</v>
          </cell>
          <cell r="E402" t="str">
            <v>un</v>
          </cell>
          <cell r="F402">
            <v>21.9</v>
          </cell>
        </row>
        <row r="403">
          <cell r="B403" t="str">
            <v>IP50050253</v>
          </cell>
          <cell r="C403" t="str">
            <v>F38</v>
          </cell>
          <cell r="D403" t="str">
            <v>Luminaria LRJ-33 para lampada vapor de sodio ou multivapor metalico de 250W, IP-66, vidro curvo, corpo em aluminio injetado, para encaixe em tubo com diametro de 60,3mm, com equipamento auxiliar integrado (EM-RIOLUZ no 30), refletor em chapa de aluminio 9</v>
          </cell>
          <cell r="E403" t="str">
            <v>un</v>
          </cell>
          <cell r="F403">
            <v>515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MAT"/>
      <sheetName val="EQUIPMO"/>
      <sheetName val="SERV"/>
      <sheetName val="TRAÇOS"/>
      <sheetName val="COMP1"/>
      <sheetName val="COMP2"/>
      <sheetName val="COMP3"/>
      <sheetName val="COMP4"/>
      <sheetName val="COMP5"/>
      <sheetName val="PATO"/>
      <sheetName val="INS. BÁS."/>
      <sheetName val="DADO ENT."/>
      <sheetName val="INDICES"/>
      <sheetName val="SERVIÇOS"/>
      <sheetName val="TCB5"/>
      <sheetName val="MULTIPLICADORES"/>
      <sheetName val="BR 262 CORUMBA COMP"/>
    </sheetNames>
    <sheetDataSet>
      <sheetData sheetId="0"/>
      <sheetData sheetId="1"/>
      <sheetData sheetId="2">
        <row r="11">
          <cell r="B11" t="str">
            <v>E.0.08</v>
          </cell>
        </row>
      </sheetData>
      <sheetData sheetId="3">
        <row r="4">
          <cell r="B4" t="str">
            <v>1.A.01.111.01</v>
          </cell>
          <cell r="C4" t="str">
            <v>ESCAV. E CARGA DE MAT. DE JAZIDA P/ RECOMP.</v>
          </cell>
          <cell r="D4" t="str">
            <v>m³</v>
          </cell>
          <cell r="E4">
            <v>70</v>
          </cell>
          <cell r="F4">
            <v>3.86</v>
          </cell>
        </row>
        <row r="5">
          <cell r="B5" t="str">
            <v>1.A.01.720.02</v>
          </cell>
          <cell r="C5" t="str">
            <v>FABRICAÇÃO DE GUARDA-CORPO</v>
          </cell>
          <cell r="D5" t="str">
            <v>m</v>
          </cell>
          <cell r="E5">
            <v>1</v>
          </cell>
          <cell r="F5">
            <v>23.86</v>
          </cell>
        </row>
        <row r="6">
          <cell r="B6" t="str">
            <v>01.401.00</v>
          </cell>
          <cell r="C6" t="str">
            <v>RECOMPOSIÇÃO DE REVESTIMENTO PRIMÁRIO</v>
          </cell>
          <cell r="D6" t="str">
            <v>m³</v>
          </cell>
          <cell r="E6">
            <v>93</v>
          </cell>
          <cell r="F6" t="e">
            <v>#N/A</v>
          </cell>
        </row>
        <row r="7">
          <cell r="B7" t="str">
            <v>01.930.00</v>
          </cell>
          <cell r="C7" t="str">
            <v>REGULARIZAÇÃO MECÂNICADA FAIXA DE DOMÍNIO</v>
          </cell>
          <cell r="D7" t="str">
            <v>m²</v>
          </cell>
          <cell r="E7">
            <v>700</v>
          </cell>
          <cell r="F7">
            <v>0.13</v>
          </cell>
        </row>
        <row r="8">
          <cell r="B8" t="str">
            <v>02.200.00</v>
          </cell>
          <cell r="C8" t="str">
            <v>SOLO PARA BASE DE REMENDO PROFUNDO</v>
          </cell>
          <cell r="D8" t="str">
            <v>m³</v>
          </cell>
          <cell r="E8">
            <v>1</v>
          </cell>
          <cell r="F8" t="e">
            <v>#N/A</v>
          </cell>
        </row>
        <row r="9">
          <cell r="B9" t="str">
            <v>02.200.01</v>
          </cell>
          <cell r="C9" t="str">
            <v>RECOMP. DE CAMADA GRANULAR DO PAVIMENTO</v>
          </cell>
          <cell r="D9" t="str">
            <v>m³</v>
          </cell>
          <cell r="E9">
            <v>70</v>
          </cell>
          <cell r="F9" t="e">
            <v>#N/A</v>
          </cell>
        </row>
        <row r="10">
          <cell r="B10" t="str">
            <v>02.220.00</v>
          </cell>
          <cell r="C10" t="str">
            <v>SOLO BRITA PARA BASE DE REMENDO PROFUNDO</v>
          </cell>
          <cell r="D10" t="str">
            <v>m³</v>
          </cell>
          <cell r="E10">
            <v>1</v>
          </cell>
          <cell r="F10">
            <v>12.72</v>
          </cell>
        </row>
        <row r="11">
          <cell r="B11" t="str">
            <v>02.230.00</v>
          </cell>
          <cell r="C11" t="str">
            <v>BRITA PARA BASE DE REMENDO PROFUNDO</v>
          </cell>
          <cell r="D11" t="str">
            <v>m³</v>
          </cell>
          <cell r="E11">
            <v>1</v>
          </cell>
          <cell r="F11">
            <v>31.76</v>
          </cell>
        </row>
        <row r="12">
          <cell r="B12" t="str">
            <v>3.S.02.241.00</v>
          </cell>
          <cell r="C12" t="str">
            <v>SOLO MELHOR. C/CIMENTO P/BASE DE REM. PROF.</v>
          </cell>
          <cell r="D12" t="str">
            <v>m³</v>
          </cell>
          <cell r="E12">
            <v>1</v>
          </cell>
          <cell r="F12">
            <v>30.42</v>
          </cell>
        </row>
        <row r="13">
          <cell r="B13" t="str">
            <v>3.S.02.300.00</v>
          </cell>
          <cell r="C13" t="str">
            <v>IMPRIMAÇÃO</v>
          </cell>
          <cell r="D13" t="str">
            <v>m²</v>
          </cell>
          <cell r="E13">
            <v>1125</v>
          </cell>
          <cell r="F13">
            <v>0.11</v>
          </cell>
        </row>
        <row r="14">
          <cell r="B14" t="str">
            <v>3.S.02.400.00</v>
          </cell>
          <cell r="C14" t="str">
            <v>PINTURA DE LIGAÇÃO</v>
          </cell>
          <cell r="D14" t="str">
            <v>m²</v>
          </cell>
          <cell r="E14">
            <v>1687</v>
          </cell>
          <cell r="F14">
            <v>0.08</v>
          </cell>
        </row>
        <row r="15">
          <cell r="B15" t="str">
            <v>3.S.02.500.00</v>
          </cell>
          <cell r="C15" t="str">
            <v>CAPA SELANTE COM PEDRISCO</v>
          </cell>
          <cell r="D15" t="str">
            <v>m²</v>
          </cell>
          <cell r="E15">
            <v>1350</v>
          </cell>
          <cell r="F15">
            <v>0.33</v>
          </cell>
        </row>
        <row r="16">
          <cell r="B16" t="str">
            <v>3.S.02.500.01</v>
          </cell>
          <cell r="C16" t="str">
            <v>CAPA SELANTE COM AREIA</v>
          </cell>
          <cell r="D16" t="str">
            <v>m²</v>
          </cell>
          <cell r="E16">
            <v>2250</v>
          </cell>
          <cell r="F16">
            <v>0.23</v>
          </cell>
        </row>
        <row r="17">
          <cell r="B17" t="str">
            <v>02.500.02</v>
          </cell>
          <cell r="C17" t="str">
            <v>TRATAMENTO SUPERFICIAL SIMPLES</v>
          </cell>
          <cell r="D17" t="str">
            <v>m²</v>
          </cell>
          <cell r="E17">
            <v>880</v>
          </cell>
          <cell r="F17">
            <v>0.36</v>
          </cell>
        </row>
        <row r="18">
          <cell r="B18" t="str">
            <v>3.S.02.501.01</v>
          </cell>
          <cell r="C18" t="str">
            <v>TRATAMENTO SUPERFICIAL DUPLO COM EMULSÃO</v>
          </cell>
          <cell r="D18" t="str">
            <v>m²</v>
          </cell>
          <cell r="E18">
            <v>343</v>
          </cell>
          <cell r="F18">
            <v>1.33</v>
          </cell>
        </row>
        <row r="19">
          <cell r="B19" t="str">
            <v>3.S.02.510.00</v>
          </cell>
          <cell r="C19" t="str">
            <v>LAMA ASFÁLTICA FINA (GRANULOMETRIA I E II )</v>
          </cell>
          <cell r="D19" t="str">
            <v>m²</v>
          </cell>
          <cell r="E19">
            <v>838</v>
          </cell>
          <cell r="F19">
            <v>0.44</v>
          </cell>
        </row>
        <row r="20">
          <cell r="B20" t="str">
            <v>3.S.02.510.01</v>
          </cell>
          <cell r="C20" t="str">
            <v>LAMA ASFÁLTICA GROSSA  (GRANULOMETRIA III E IV )</v>
          </cell>
          <cell r="D20" t="str">
            <v>m²</v>
          </cell>
          <cell r="E20">
            <v>419</v>
          </cell>
          <cell r="F20">
            <v>0.84</v>
          </cell>
        </row>
        <row r="21">
          <cell r="B21" t="str">
            <v>02.510.02</v>
          </cell>
          <cell r="C21" t="str">
            <v>LAMA ASFÁLTICA GROSSA II</v>
          </cell>
          <cell r="D21" t="str">
            <v>m²</v>
          </cell>
          <cell r="E21">
            <v>400</v>
          </cell>
          <cell r="F21">
            <v>0.84</v>
          </cell>
        </row>
        <row r="22">
          <cell r="B22" t="str">
            <v>02.520.00</v>
          </cell>
          <cell r="C22" t="str">
            <v>MISTURA AREIA-ASFALTO EM BETONEIRA</v>
          </cell>
          <cell r="D22" t="str">
            <v>m³</v>
          </cell>
          <cell r="E22">
            <v>1.6</v>
          </cell>
          <cell r="F22">
            <v>50.39</v>
          </cell>
        </row>
        <row r="23">
          <cell r="B23" t="str">
            <v>02.520.01</v>
          </cell>
          <cell r="C23" t="str">
            <v>MISTURA AREIA-ASFALTO USINADA A FRIO</v>
          </cell>
          <cell r="D23" t="str">
            <v>m³</v>
          </cell>
          <cell r="E23">
            <v>15</v>
          </cell>
          <cell r="F23">
            <v>23.06</v>
          </cell>
        </row>
        <row r="24">
          <cell r="B24" t="str">
            <v>02.520.02</v>
          </cell>
          <cell r="C24" t="str">
            <v>RECOMP DO REVEST COM AREIA ASFALTO A FRIO</v>
          </cell>
          <cell r="D24" t="str">
            <v>m³</v>
          </cell>
          <cell r="E24">
            <v>15</v>
          </cell>
          <cell r="F24">
            <v>32.76</v>
          </cell>
        </row>
        <row r="25">
          <cell r="B25" t="str">
            <v>02.521.00</v>
          </cell>
          <cell r="C25" t="str">
            <v>MISTURA AREIA-ASFALTO USINADA A QUENTE</v>
          </cell>
          <cell r="D25" t="str">
            <v>m³</v>
          </cell>
          <cell r="E25">
            <v>20</v>
          </cell>
          <cell r="F25">
            <v>36.979999999999997</v>
          </cell>
        </row>
        <row r="26">
          <cell r="B26" t="str">
            <v>02.521.01</v>
          </cell>
          <cell r="C26" t="str">
            <v>RECOMP DO REVEST COM AREIA ASFALTO A QUENTE</v>
          </cell>
          <cell r="D26" t="str">
            <v>m³</v>
          </cell>
          <cell r="E26">
            <v>20</v>
          </cell>
          <cell r="F26">
            <v>45.12</v>
          </cell>
        </row>
        <row r="27">
          <cell r="B27" t="str">
            <v>3.S.02.530.00</v>
          </cell>
          <cell r="C27" t="str">
            <v>MISTURA BETUMINOSA EM BETONEIRA</v>
          </cell>
          <cell r="D27" t="str">
            <v>m³</v>
          </cell>
          <cell r="E27">
            <v>4.3</v>
          </cell>
          <cell r="F27">
            <v>40.39</v>
          </cell>
        </row>
        <row r="28">
          <cell r="B28" t="str">
            <v>3.S.02.530.01</v>
          </cell>
          <cell r="C28" t="str">
            <v>MISTURA BETUMINOSA USINADA A FRIO</v>
          </cell>
          <cell r="D28" t="str">
            <v>m³</v>
          </cell>
          <cell r="E28">
            <v>15</v>
          </cell>
          <cell r="F28">
            <v>38.28</v>
          </cell>
        </row>
        <row r="29">
          <cell r="B29" t="str">
            <v>3.S.02.530.02</v>
          </cell>
          <cell r="C29" t="str">
            <v>RECOMP DO REVEST C/ MISTURA BETUMINOSA A FRIO</v>
          </cell>
          <cell r="D29" t="str">
            <v>m³</v>
          </cell>
          <cell r="E29">
            <v>11</v>
          </cell>
          <cell r="F29">
            <v>20.059999999999999</v>
          </cell>
        </row>
        <row r="30">
          <cell r="B30" t="str">
            <v>3.S.02.540.00</v>
          </cell>
          <cell r="C30" t="str">
            <v>MISTURA BETUMINOSA USINADA A QUENTE</v>
          </cell>
          <cell r="D30" t="str">
            <v>m³</v>
          </cell>
          <cell r="E30">
            <v>14</v>
          </cell>
          <cell r="F30">
            <v>58.3</v>
          </cell>
        </row>
        <row r="31">
          <cell r="B31" t="str">
            <v>3.S.02.540.01</v>
          </cell>
          <cell r="C31" t="str">
            <v>RECOMP. REVEST C/ MISTURA BETUMINOSA A QUENTE</v>
          </cell>
          <cell r="D31" t="str">
            <v>m³</v>
          </cell>
          <cell r="E31">
            <v>14</v>
          </cell>
          <cell r="F31">
            <v>14.08</v>
          </cell>
        </row>
        <row r="32">
          <cell r="B32" t="str">
            <v>02.601.00</v>
          </cell>
          <cell r="C32" t="str">
            <v>RECOMPOSIÇÃO DE PLACA DE CONCRETO</v>
          </cell>
          <cell r="D32" t="str">
            <v>m³</v>
          </cell>
          <cell r="E32">
            <v>1.8</v>
          </cell>
          <cell r="F32" t="e">
            <v>#N/A</v>
          </cell>
        </row>
        <row r="33">
          <cell r="B33" t="str">
            <v>3.S.02.900.00</v>
          </cell>
          <cell r="C33" t="str">
            <v>REMOÇÃO MECANIZADA DE REVEST. BETUMINOSO</v>
          </cell>
          <cell r="D33" t="str">
            <v>m³</v>
          </cell>
          <cell r="E33">
            <v>35</v>
          </cell>
          <cell r="F33">
            <v>4.8</v>
          </cell>
        </row>
        <row r="34">
          <cell r="B34" t="str">
            <v>3.S.02.901.00</v>
          </cell>
          <cell r="C34" t="str">
            <v>REMOÇÃO MANUAL DE REVEST. BETUMINOSO</v>
          </cell>
          <cell r="D34" t="str">
            <v>m³</v>
          </cell>
          <cell r="E34">
            <v>1</v>
          </cell>
          <cell r="F34">
            <v>84.45</v>
          </cell>
        </row>
        <row r="35">
          <cell r="B35" t="str">
            <v>3.S.02.902.00</v>
          </cell>
          <cell r="C35" t="str">
            <v>REMOÇÃO MECANIZADA DA CAMADA GRANUL. DO PAV.</v>
          </cell>
          <cell r="D35" t="str">
            <v>m³</v>
          </cell>
          <cell r="E35">
            <v>61</v>
          </cell>
          <cell r="F35">
            <v>3.04</v>
          </cell>
        </row>
        <row r="36">
          <cell r="B36" t="str">
            <v>3.S.02.903.00</v>
          </cell>
          <cell r="C36" t="str">
            <v>REMOÇÃO MANUAL DA CAMADA GRANUL. DO PAV.</v>
          </cell>
          <cell r="D36" t="str">
            <v>m³</v>
          </cell>
          <cell r="E36">
            <v>1</v>
          </cell>
        </row>
        <row r="37">
          <cell r="B37" t="str">
            <v>02.999.00</v>
          </cell>
          <cell r="C37" t="str">
            <v>PENEIRAMENTO</v>
          </cell>
          <cell r="D37" t="str">
            <v>m³</v>
          </cell>
          <cell r="E37">
            <v>5</v>
          </cell>
          <cell r="F37">
            <v>84.45</v>
          </cell>
        </row>
        <row r="38">
          <cell r="B38" t="str">
            <v>03.310.00</v>
          </cell>
          <cell r="C38" t="str">
            <v>CONCRETO CICLÓPICO</v>
          </cell>
          <cell r="D38" t="str">
            <v>m³</v>
          </cell>
          <cell r="E38">
            <v>2</v>
          </cell>
          <cell r="F38">
            <v>0.32</v>
          </cell>
        </row>
        <row r="39">
          <cell r="B39" t="str">
            <v>3.S.03.329.00</v>
          </cell>
          <cell r="C39" t="str">
            <v>CONCRETO DE CIMENTO (CONFECÇÃO E LANÇAM.)</v>
          </cell>
          <cell r="D39" t="str">
            <v>m³</v>
          </cell>
          <cell r="E39">
            <v>2.5</v>
          </cell>
          <cell r="F39">
            <v>191.6</v>
          </cell>
        </row>
        <row r="40">
          <cell r="B40" t="str">
            <v>03.329.01</v>
          </cell>
          <cell r="C40" t="str">
            <v>CONCRETO DE CIMENTO (CONF. MANUAL E LANÇAM.)</v>
          </cell>
          <cell r="D40" t="str">
            <v>m³</v>
          </cell>
          <cell r="E40">
            <v>1</v>
          </cell>
          <cell r="F40" t="e">
            <v>#N/A</v>
          </cell>
        </row>
        <row r="41">
          <cell r="B41" t="str">
            <v>3.S.03.340.02</v>
          </cell>
          <cell r="C41" t="str">
            <v>ARGAMASSA CIMENTO-AREIA 1:6</v>
          </cell>
          <cell r="D41" t="str">
            <v>m³</v>
          </cell>
          <cell r="E41">
            <v>2.5</v>
          </cell>
          <cell r="F41">
            <v>170.08</v>
          </cell>
        </row>
        <row r="42">
          <cell r="B42" t="str">
            <v>03.340.03</v>
          </cell>
          <cell r="C42" t="str">
            <v>ARGAMASSA CIMENTO-AREIA 1:10</v>
          </cell>
          <cell r="D42" t="str">
            <v>m³</v>
          </cell>
          <cell r="E42">
            <v>0.1</v>
          </cell>
          <cell r="F42" t="e">
            <v>#N/A</v>
          </cell>
        </row>
        <row r="43">
          <cell r="B43" t="str">
            <v>03.353.00</v>
          </cell>
          <cell r="C43" t="str">
            <v>DOBRAGEM E COLOCAÇÃO DE ARMADURA</v>
          </cell>
          <cell r="D43" t="str">
            <v>kg</v>
          </cell>
          <cell r="E43">
            <v>14</v>
          </cell>
          <cell r="F43">
            <v>3.21</v>
          </cell>
        </row>
        <row r="44">
          <cell r="B44" t="str">
            <v>3.S.03.370.00</v>
          </cell>
          <cell r="C44" t="str">
            <v>FORMAS COMUM DE MADEIRA</v>
          </cell>
          <cell r="D44" t="str">
            <v>m²</v>
          </cell>
          <cell r="E44">
            <v>2.5</v>
          </cell>
          <cell r="F44">
            <v>26.93</v>
          </cell>
        </row>
        <row r="45">
          <cell r="B45" t="str">
            <v>3.S.03.940.02</v>
          </cell>
          <cell r="C45" t="str">
            <v>REATERRO APILOADO</v>
          </cell>
          <cell r="D45" t="str">
            <v>m³</v>
          </cell>
          <cell r="E45">
            <v>1.5</v>
          </cell>
          <cell r="F45">
            <v>10.15</v>
          </cell>
        </row>
        <row r="46">
          <cell r="B46" t="str">
            <v>03.940.01</v>
          </cell>
          <cell r="C46" t="str">
            <v>REATERRO E COMPACTAÇÃO PARA BUEIRO</v>
          </cell>
          <cell r="D46" t="str">
            <v>m³</v>
          </cell>
          <cell r="E46">
            <v>10</v>
          </cell>
          <cell r="F46">
            <v>4.4800000000000004</v>
          </cell>
        </row>
        <row r="47">
          <cell r="B47" t="str">
            <v>3.S.03.950.00</v>
          </cell>
          <cell r="C47" t="str">
            <v>LIMPEZA DE PONTE</v>
          </cell>
          <cell r="D47" t="str">
            <v>m</v>
          </cell>
          <cell r="E47">
            <v>20</v>
          </cell>
          <cell r="F47">
            <v>2.02</v>
          </cell>
        </row>
        <row r="48">
          <cell r="B48" t="str">
            <v>04.000.00</v>
          </cell>
          <cell r="C48" t="str">
            <v>ESCAVAÇÃO MANUAL</v>
          </cell>
          <cell r="D48" t="str">
            <v>m³</v>
          </cell>
          <cell r="E48">
            <v>4</v>
          </cell>
          <cell r="F48">
            <v>15.46</v>
          </cell>
        </row>
        <row r="49">
          <cell r="B49" t="str">
            <v>04.001.00</v>
          </cell>
          <cell r="C49" t="str">
            <v>ESCAV. DE VALAS EM MAT. DE 1.ª CATEGORIA</v>
          </cell>
          <cell r="D49" t="str">
            <v>m³</v>
          </cell>
          <cell r="E49">
            <v>15</v>
          </cell>
          <cell r="F49">
            <v>3.2</v>
          </cell>
        </row>
        <row r="50">
          <cell r="B50" t="str">
            <v>04.010.00</v>
          </cell>
          <cell r="C50" t="str">
            <v>ESCAV. DE VALAS EM MAT. DE 2.ª CATEGORIA</v>
          </cell>
          <cell r="D50" t="str">
            <v>m³</v>
          </cell>
          <cell r="E50">
            <v>3</v>
          </cell>
          <cell r="F50">
            <v>20.62</v>
          </cell>
        </row>
        <row r="51">
          <cell r="B51" t="str">
            <v>04.020.00</v>
          </cell>
          <cell r="C51" t="str">
            <v>ESCAV. DE VALAS EM MAT. DE 3.ª CAT. EM VALAS</v>
          </cell>
          <cell r="D51" t="str">
            <v>m³</v>
          </cell>
          <cell r="E51">
            <v>5</v>
          </cell>
          <cell r="F51">
            <v>76.5</v>
          </cell>
        </row>
        <row r="52">
          <cell r="B52" t="str">
            <v>04.300.00</v>
          </cell>
          <cell r="C52" t="str">
            <v>CORPO BUEIRO TUB. METÁLICO TIPO MULTIPLATE</v>
          </cell>
          <cell r="D52" t="str">
            <v>kg</v>
          </cell>
          <cell r="E52">
            <v>121</v>
          </cell>
          <cell r="F52">
            <v>7.32</v>
          </cell>
        </row>
        <row r="53">
          <cell r="B53" t="str">
            <v>04.310.00</v>
          </cell>
          <cell r="C53" t="str">
            <v>CORPO BUEIRO TUB. MET. TIPO TUNNEL LINNER D=1,6 M</v>
          </cell>
          <cell r="D53" t="str">
            <v>kg</v>
          </cell>
          <cell r="E53">
            <v>30</v>
          </cell>
          <cell r="F53">
            <v>9.02</v>
          </cell>
        </row>
        <row r="54">
          <cell r="B54" t="str">
            <v>04.590.00</v>
          </cell>
          <cell r="C54" t="str">
            <v>ASSENTAMENTO DE DRENO PROFUNDO</v>
          </cell>
          <cell r="D54" t="str">
            <v>m</v>
          </cell>
          <cell r="E54">
            <v>4</v>
          </cell>
          <cell r="F54" t="e">
            <v>#N/A</v>
          </cell>
        </row>
        <row r="55">
          <cell r="B55" t="str">
            <v>04.999.08</v>
          </cell>
          <cell r="C55" t="str">
            <v>SELO DE ARGILA APILOADO C/SOLO LOCAL</v>
          </cell>
          <cell r="D55" t="str">
            <v>m³</v>
          </cell>
          <cell r="E55">
            <v>1</v>
          </cell>
          <cell r="F55">
            <v>14.28</v>
          </cell>
        </row>
        <row r="56">
          <cell r="B56" t="str">
            <v>3.S.05.000.00</v>
          </cell>
          <cell r="C56" t="str">
            <v>ENROCAMENTO DE PEDRA ARRUMADA</v>
          </cell>
          <cell r="D56" t="str">
            <v>m³</v>
          </cell>
          <cell r="E56">
            <v>2</v>
          </cell>
          <cell r="F56">
            <v>55.98</v>
          </cell>
        </row>
        <row r="57">
          <cell r="B57" t="str">
            <v>3.S.05.001.00</v>
          </cell>
          <cell r="C57" t="str">
            <v>ENROCAMENTO DE PEDRA JOGADA</v>
          </cell>
          <cell r="D57" t="str">
            <v>m³</v>
          </cell>
          <cell r="E57">
            <v>4</v>
          </cell>
          <cell r="F57">
            <v>37.15</v>
          </cell>
        </row>
        <row r="58">
          <cell r="B58" t="str">
            <v>05.101.01</v>
          </cell>
          <cell r="C58" t="str">
            <v>REVESTIMENTO VEGETAL COM MUDAS</v>
          </cell>
          <cell r="D58" t="str">
            <v>m²</v>
          </cell>
          <cell r="E58">
            <v>25</v>
          </cell>
          <cell r="F58">
            <v>2.63</v>
          </cell>
        </row>
        <row r="59">
          <cell r="B59" t="str">
            <v>05.101.02</v>
          </cell>
          <cell r="C59" t="str">
            <v>REVESTIMENTO VEGETAL C/ GRAMA EM LEIVAS</v>
          </cell>
          <cell r="D59" t="str">
            <v>m²</v>
          </cell>
          <cell r="E59">
            <v>50</v>
          </cell>
          <cell r="F59">
            <v>4.29</v>
          </cell>
        </row>
        <row r="60">
          <cell r="B60" t="str">
            <v>08.001.00</v>
          </cell>
          <cell r="C60" t="str">
            <v>RECONFORMAÇÃO DE PLATAFORMA</v>
          </cell>
          <cell r="D60" t="str">
            <v>ha</v>
          </cell>
          <cell r="E60">
            <v>1</v>
          </cell>
          <cell r="F60">
            <v>82.82</v>
          </cell>
        </row>
        <row r="61">
          <cell r="B61" t="str">
            <v>3.S.08.100.00</v>
          </cell>
          <cell r="C61" t="str">
            <v>TAPA BURACO</v>
          </cell>
          <cell r="D61" t="str">
            <v>m³</v>
          </cell>
          <cell r="E61">
            <v>0.5</v>
          </cell>
          <cell r="F61">
            <v>91.47</v>
          </cell>
        </row>
        <row r="62">
          <cell r="B62" t="str">
            <v>3.S.08.101.01</v>
          </cell>
          <cell r="C62" t="str">
            <v>REMENDO PROFUNDO COM DEMOLIÇÃO MANUAL</v>
          </cell>
          <cell r="D62" t="str">
            <v>m³</v>
          </cell>
          <cell r="E62">
            <v>0.55000000000000004</v>
          </cell>
          <cell r="F62">
            <v>111.32</v>
          </cell>
        </row>
        <row r="63">
          <cell r="B63" t="str">
            <v>3.S.08.101.02</v>
          </cell>
          <cell r="C63" t="str">
            <v>REMENDO PROFUNDO C/ DEMOL. MECAN.</v>
          </cell>
          <cell r="D63" t="str">
            <v>m³</v>
          </cell>
          <cell r="E63">
            <v>1</v>
          </cell>
          <cell r="F63">
            <v>79.95</v>
          </cell>
        </row>
        <row r="64">
          <cell r="B64" t="str">
            <v>08.102.00</v>
          </cell>
          <cell r="C64" t="str">
            <v>LIMPEZA E ENCH. DE JUNTAS PAV. DE CONC. A QUENTE</v>
          </cell>
          <cell r="D64" t="str">
            <v>m</v>
          </cell>
          <cell r="E64">
            <v>75</v>
          </cell>
          <cell r="F64" t="e">
            <v>#N/A</v>
          </cell>
        </row>
        <row r="65">
          <cell r="B65" t="str">
            <v>3.S.08.102.01</v>
          </cell>
          <cell r="C65" t="str">
            <v>LIMPEZA E ENCH. DE JUNTAS PAV. DE CONC. A FRIO</v>
          </cell>
          <cell r="D65" t="str">
            <v>m</v>
          </cell>
          <cell r="E65">
            <v>100</v>
          </cell>
          <cell r="F65">
            <v>0.9</v>
          </cell>
        </row>
        <row r="66">
          <cell r="B66" t="str">
            <v>3.S.08.103.00</v>
          </cell>
          <cell r="C66" t="str">
            <v>SELAGEM DE TRINCA</v>
          </cell>
          <cell r="D66" t="str">
            <v>l</v>
          </cell>
          <cell r="E66">
            <v>50</v>
          </cell>
          <cell r="F66">
            <v>0.76</v>
          </cell>
        </row>
        <row r="67">
          <cell r="B67" t="str">
            <v>08.104.01</v>
          </cell>
          <cell r="C67" t="str">
            <v>COMBATE À EXSUDAÇÃO COM AREIA</v>
          </cell>
          <cell r="D67" t="str">
            <v>m²</v>
          </cell>
          <cell r="E67">
            <v>450</v>
          </cell>
          <cell r="F67">
            <v>45.8</v>
          </cell>
        </row>
        <row r="68">
          <cell r="B68" t="str">
            <v>08.104.02</v>
          </cell>
          <cell r="C68" t="str">
            <v>COMBATE À EXSUDAÇÃO COM PEDRISCO</v>
          </cell>
          <cell r="D68" t="str">
            <v>m²</v>
          </cell>
          <cell r="E68">
            <v>450</v>
          </cell>
          <cell r="F68">
            <v>0.25</v>
          </cell>
        </row>
        <row r="69">
          <cell r="B69" t="str">
            <v>3.S.08.109.00</v>
          </cell>
          <cell r="C69" t="str">
            <v>CORREÇÃO DE DEFEITOS C/ MISTURA BETUMINOSA</v>
          </cell>
          <cell r="D69" t="str">
            <v>m³</v>
          </cell>
          <cell r="E69">
            <v>2.25</v>
          </cell>
          <cell r="F69">
            <v>53.92</v>
          </cell>
        </row>
        <row r="70">
          <cell r="B70" t="str">
            <v>08.109.11</v>
          </cell>
          <cell r="C70" t="str">
            <v>FRESAGEM CONTÍNUA A FRIO ESP.: 3 CM</v>
          </cell>
          <cell r="D70" t="str">
            <v>m²</v>
          </cell>
          <cell r="E70">
            <v>220</v>
          </cell>
          <cell r="F70">
            <v>2.91</v>
          </cell>
        </row>
        <row r="71">
          <cell r="B71" t="str">
            <v>08.109.12</v>
          </cell>
          <cell r="C71" t="str">
            <v>FRESAGEM DESCONTÍNUA A FRIO ESP.: 3 CM</v>
          </cell>
          <cell r="D71" t="str">
            <v>m²</v>
          </cell>
          <cell r="E71">
            <v>150</v>
          </cell>
          <cell r="F71">
            <v>3.69</v>
          </cell>
        </row>
        <row r="72">
          <cell r="B72" t="str">
            <v>08.109.21</v>
          </cell>
          <cell r="C72" t="str">
            <v>FRESAGEM CONTÍNUA A FRIO ESP.: 5 CM</v>
          </cell>
          <cell r="D72" t="str">
            <v>m²</v>
          </cell>
          <cell r="E72">
            <v>150</v>
          </cell>
          <cell r="F72">
            <v>3.69</v>
          </cell>
        </row>
        <row r="73">
          <cell r="B73" t="str">
            <v>08.109.22</v>
          </cell>
          <cell r="C73" t="str">
            <v>FRESAGEM DESCONTÍNUA A FRIO ESP.: 5 CM</v>
          </cell>
          <cell r="D73" t="str">
            <v>m²</v>
          </cell>
          <cell r="E73">
            <v>110</v>
          </cell>
          <cell r="F73">
            <v>4.5999999999999996</v>
          </cell>
        </row>
        <row r="74">
          <cell r="B74" t="str">
            <v>08.109.31</v>
          </cell>
          <cell r="C74" t="str">
            <v>FRESAGEM CONTÍNUA A FRIO ESP.: 10 CM</v>
          </cell>
          <cell r="D74" t="str">
            <v>m²</v>
          </cell>
          <cell r="E74">
            <v>304</v>
          </cell>
          <cell r="F74">
            <v>3.29</v>
          </cell>
        </row>
        <row r="75">
          <cell r="B75" t="str">
            <v>08.109.32</v>
          </cell>
          <cell r="C75" t="str">
            <v>FRESAGEM DESCONTÍNUA A FRIO ESP.: 10 CM</v>
          </cell>
          <cell r="D75" t="str">
            <v>m²</v>
          </cell>
          <cell r="E75">
            <v>190</v>
          </cell>
          <cell r="F75">
            <v>4.5999999999999996</v>
          </cell>
        </row>
        <row r="76">
          <cell r="B76" t="str">
            <v>08.110.00</v>
          </cell>
          <cell r="C76" t="str">
            <v>CORREÇÃO DE DEFEITOS POR PENETRAÇÃO</v>
          </cell>
          <cell r="D76" t="str">
            <v>m²</v>
          </cell>
          <cell r="E76">
            <v>21</v>
          </cell>
          <cell r="F76">
            <v>5.08</v>
          </cell>
        </row>
        <row r="77">
          <cell r="B77" t="str">
            <v>3.S.08.200.00</v>
          </cell>
          <cell r="C77" t="str">
            <v>RECOMPOSIÇÃO DE GUARDA CORPO</v>
          </cell>
          <cell r="D77" t="str">
            <v>m</v>
          </cell>
          <cell r="E77">
            <v>2</v>
          </cell>
          <cell r="F77">
            <v>96.51</v>
          </cell>
        </row>
        <row r="78">
          <cell r="B78" t="str">
            <v>08.200.01</v>
          </cell>
          <cell r="C78" t="str">
            <v>RECOMP. DE SARJETA EM ALVENARIA DE TIJOLO</v>
          </cell>
          <cell r="D78" t="str">
            <v>m²</v>
          </cell>
          <cell r="E78">
            <v>1</v>
          </cell>
          <cell r="F78">
            <v>18.440000000000001</v>
          </cell>
        </row>
        <row r="79">
          <cell r="B79" t="str">
            <v>3.S.08.300.01</v>
          </cell>
          <cell r="C79" t="str">
            <v>LIMPEZA DE SARJETA E MEIO FIO</v>
          </cell>
          <cell r="D79" t="str">
            <v>m</v>
          </cell>
          <cell r="E79">
            <v>300</v>
          </cell>
          <cell r="F79">
            <v>0.17</v>
          </cell>
        </row>
        <row r="80">
          <cell r="B80" t="str">
            <v>3.S.08.301.01</v>
          </cell>
          <cell r="C80" t="str">
            <v>LIMPEZA DE VALETA DE CORTE</v>
          </cell>
          <cell r="D80" t="str">
            <v>m</v>
          </cell>
          <cell r="E80">
            <v>200</v>
          </cell>
          <cell r="F80">
            <v>0.27</v>
          </cell>
        </row>
        <row r="81">
          <cell r="B81" t="str">
            <v>3.S.08.301.02</v>
          </cell>
          <cell r="C81" t="str">
            <v>LIMPEZA DE VALA DE DRENAGEM</v>
          </cell>
          <cell r="D81" t="str">
            <v>m</v>
          </cell>
          <cell r="E81">
            <v>50</v>
          </cell>
          <cell r="F81">
            <v>1.06</v>
          </cell>
        </row>
        <row r="82">
          <cell r="B82" t="str">
            <v>3.S.08.301.03</v>
          </cell>
          <cell r="C82" t="str">
            <v>LIMPEZA DE DESCIDA D'ÁGUA</v>
          </cell>
          <cell r="D82" t="str">
            <v>m</v>
          </cell>
          <cell r="E82">
            <v>150</v>
          </cell>
          <cell r="F82">
            <v>0.36</v>
          </cell>
        </row>
        <row r="83">
          <cell r="B83" t="str">
            <v>3.S.08.302.01</v>
          </cell>
          <cell r="C83" t="str">
            <v>LIMPEZA DE BUEIRO</v>
          </cell>
          <cell r="D83" t="str">
            <v>m³</v>
          </cell>
          <cell r="E83">
            <v>5</v>
          </cell>
          <cell r="F83">
            <v>5.81</v>
          </cell>
        </row>
        <row r="84">
          <cell r="B84" t="str">
            <v>3.S.08.302.02</v>
          </cell>
          <cell r="C84" t="str">
            <v>DESOBSTRUÇÃO DE BUEIRO</v>
          </cell>
          <cell r="D84" t="str">
            <v>m³</v>
          </cell>
          <cell r="E84">
            <v>2</v>
          </cell>
          <cell r="F84">
            <v>16.96</v>
          </cell>
        </row>
        <row r="85">
          <cell r="B85" t="str">
            <v>08.302.03</v>
          </cell>
          <cell r="C85" t="str">
            <v>ASSENTAMENTO DE TUBO 0,60 M</v>
          </cell>
          <cell r="D85" t="str">
            <v>m</v>
          </cell>
          <cell r="E85">
            <v>3</v>
          </cell>
          <cell r="F85" t="e">
            <v>#N/A</v>
          </cell>
        </row>
        <row r="86">
          <cell r="B86" t="str">
            <v>08.302.04</v>
          </cell>
          <cell r="C86" t="str">
            <v>ASSENTAMENTO DE TUBO 0,80 M</v>
          </cell>
          <cell r="D86" t="str">
            <v>m</v>
          </cell>
          <cell r="E86">
            <v>2.5</v>
          </cell>
          <cell r="F86" t="e">
            <v>#N/A</v>
          </cell>
        </row>
        <row r="87">
          <cell r="B87" t="str">
            <v>08.302.05</v>
          </cell>
          <cell r="C87" t="str">
            <v>ASSENTAMENTO DE TUBO 1,00 M</v>
          </cell>
          <cell r="D87" t="str">
            <v>m</v>
          </cell>
          <cell r="E87">
            <v>2</v>
          </cell>
          <cell r="F87" t="e">
            <v>#N/A</v>
          </cell>
        </row>
        <row r="88">
          <cell r="B88" t="str">
            <v>08.302.06</v>
          </cell>
          <cell r="C88" t="str">
            <v>ASSENTAMENTO DE TUBO 1,20 M</v>
          </cell>
          <cell r="D88" t="str">
            <v>m</v>
          </cell>
          <cell r="E88">
            <v>1.2</v>
          </cell>
          <cell r="F88" t="e">
            <v>#N/A</v>
          </cell>
        </row>
        <row r="89">
          <cell r="B89" t="str">
            <v>3.S.08.400.00</v>
          </cell>
          <cell r="C89" t="str">
            <v>LIMPEZA DE PLACA DE SINALIZAÇÃO</v>
          </cell>
          <cell r="D89" t="str">
            <v>m²</v>
          </cell>
          <cell r="E89">
            <v>20</v>
          </cell>
        </row>
        <row r="90">
          <cell r="B90" t="str">
            <v>3.S.08.400.01</v>
          </cell>
          <cell r="C90" t="str">
            <v>RECOMPOSIÇÃO DE PLACA DE SINALIZAÇÃO</v>
          </cell>
          <cell r="D90" t="str">
            <v>m²</v>
          </cell>
          <cell r="E90">
            <v>5</v>
          </cell>
          <cell r="F90">
            <v>2.2599999999999998</v>
          </cell>
        </row>
        <row r="91">
          <cell r="B91" t="str">
            <v>08.400.02</v>
          </cell>
          <cell r="C91" t="str">
            <v>SUBSTITUIÇÃO DE BALIZADOR</v>
          </cell>
          <cell r="D91" t="str">
            <v>unid</v>
          </cell>
          <cell r="E91">
            <v>12</v>
          </cell>
          <cell r="F91">
            <v>9.9600000000000009</v>
          </cell>
        </row>
        <row r="92">
          <cell r="B92" t="str">
            <v>3.S.08.401.00</v>
          </cell>
          <cell r="C92" t="str">
            <v>RECOMPOSIÇÃO DE DEFENSA METÁLICA</v>
          </cell>
          <cell r="D92" t="str">
            <v>m</v>
          </cell>
          <cell r="E92">
            <v>12</v>
          </cell>
          <cell r="F92">
            <v>4.1500000000000004</v>
          </cell>
        </row>
        <row r="93">
          <cell r="B93" t="str">
            <v>3.S.08.402.00</v>
          </cell>
          <cell r="C93" t="str">
            <v>CAIAÇÃO</v>
          </cell>
          <cell r="D93" t="str">
            <v>m²</v>
          </cell>
          <cell r="E93">
            <v>100</v>
          </cell>
          <cell r="F93">
            <v>0.84</v>
          </cell>
        </row>
        <row r="94">
          <cell r="B94" t="str">
            <v>08.403.00</v>
          </cell>
          <cell r="C94" t="str">
            <v>RENOVAÇÃO DE SINALIZAÇÃO HORIZONTAL</v>
          </cell>
          <cell r="D94" t="str">
            <v>m</v>
          </cell>
          <cell r="E94">
            <v>6</v>
          </cell>
          <cell r="F94">
            <v>12.83</v>
          </cell>
        </row>
        <row r="95">
          <cell r="B95" t="str">
            <v>08.404.00</v>
          </cell>
          <cell r="C95" t="str">
            <v>RECOMPOSIÇÃO TOTAL DE CERCA DE CONCRETO</v>
          </cell>
          <cell r="D95" t="str">
            <v>m</v>
          </cell>
          <cell r="E95">
            <v>25</v>
          </cell>
          <cell r="F95" t="e">
            <v>#N/A</v>
          </cell>
        </row>
        <row r="96">
          <cell r="B96" t="str">
            <v>08.404.01</v>
          </cell>
          <cell r="C96" t="str">
            <v>RECOMP. PARCIAL CERCA DE CONCRETO - MOURÃO</v>
          </cell>
          <cell r="D96" t="str">
            <v>m</v>
          </cell>
          <cell r="E96">
            <v>40</v>
          </cell>
          <cell r="F96" t="e">
            <v>#N/A</v>
          </cell>
        </row>
        <row r="97">
          <cell r="B97" t="str">
            <v>3.S.08.414.02</v>
          </cell>
          <cell r="C97" t="str">
            <v>RECOMP. PARCIAL CERCA C/ MOURÃO DE MADEIRA - ARAME</v>
          </cell>
          <cell r="D97" t="str">
            <v>m</v>
          </cell>
          <cell r="E97">
            <v>60</v>
          </cell>
          <cell r="F97">
            <v>1.79</v>
          </cell>
        </row>
        <row r="98">
          <cell r="B98" t="str">
            <v>08.409.00</v>
          </cell>
          <cell r="C98" t="str">
            <v>RECOMPOSIÇÃO DE TELA ANTI-OFUSCANTE</v>
          </cell>
          <cell r="D98" t="str">
            <v>m</v>
          </cell>
          <cell r="E98">
            <v>1</v>
          </cell>
          <cell r="F98">
            <v>88.38</v>
          </cell>
        </row>
        <row r="99">
          <cell r="B99" t="str">
            <v>08.409.01</v>
          </cell>
          <cell r="C99" t="str">
            <v>LIMPEZA DE PLACA DE SINALIZAÇÃO</v>
          </cell>
          <cell r="D99" t="str">
            <v>m²</v>
          </cell>
          <cell r="E99">
            <v>20</v>
          </cell>
          <cell r="F99">
            <v>2.52</v>
          </cell>
        </row>
        <row r="100">
          <cell r="B100" t="str">
            <v>3.S.08.500.00</v>
          </cell>
          <cell r="C100" t="str">
            <v>RECOMPOSIÇÃO MANUAL DE ATERRO</v>
          </cell>
          <cell r="D100" t="str">
            <v>m³</v>
          </cell>
          <cell r="E100">
            <v>1.5</v>
          </cell>
          <cell r="F100">
            <v>41.14</v>
          </cell>
        </row>
        <row r="101">
          <cell r="B101" t="str">
            <v>3.S.08.501.00</v>
          </cell>
          <cell r="C101" t="str">
            <v>RECOMPOSIÇÃO MECANIZADA DE ATERRO</v>
          </cell>
          <cell r="D101" t="str">
            <v>m³</v>
          </cell>
          <cell r="E101">
            <v>30</v>
          </cell>
          <cell r="F101">
            <v>12.18</v>
          </cell>
        </row>
        <row r="102">
          <cell r="B102" t="str">
            <v>08.510.00</v>
          </cell>
          <cell r="C102" t="str">
            <v>REMOÇÃO  MANUAL DE BARREIRA</v>
          </cell>
          <cell r="D102" t="str">
            <v>m³</v>
          </cell>
          <cell r="E102">
            <v>5</v>
          </cell>
          <cell r="F102">
            <v>11.7</v>
          </cell>
        </row>
        <row r="103">
          <cell r="B103" t="str">
            <v>08.511.00</v>
          </cell>
          <cell r="C103" t="str">
            <v>REMOÇÃO MECANIZADA DE BARREIRA</v>
          </cell>
          <cell r="D103" t="str">
            <v>m³</v>
          </cell>
          <cell r="E103">
            <v>38</v>
          </cell>
          <cell r="F103">
            <v>3.44</v>
          </cell>
        </row>
        <row r="104">
          <cell r="B104" t="str">
            <v>3.S.08.900.00</v>
          </cell>
          <cell r="C104" t="str">
            <v>ROÇADA MANUAL</v>
          </cell>
          <cell r="D104" t="str">
            <v>ha</v>
          </cell>
          <cell r="E104">
            <v>0.12</v>
          </cell>
          <cell r="F104">
            <v>483.84</v>
          </cell>
        </row>
        <row r="105">
          <cell r="B105" t="str">
            <v>3.S.08.900.01</v>
          </cell>
          <cell r="C105" t="str">
            <v>ROÇADA DE CAPIM COLONIÃO</v>
          </cell>
          <cell r="D105" t="str">
            <v>ha</v>
          </cell>
          <cell r="E105">
            <v>0.05</v>
          </cell>
          <cell r="F105">
            <v>1161.22</v>
          </cell>
        </row>
        <row r="106">
          <cell r="B106" t="str">
            <v>3.S.08.901.00</v>
          </cell>
          <cell r="C106" t="str">
            <v>ROÇADA MECANIZADA</v>
          </cell>
          <cell r="D106" t="str">
            <v>ha</v>
          </cell>
          <cell r="E106">
            <v>0.4</v>
          </cell>
          <cell r="F106">
            <v>133.81</v>
          </cell>
        </row>
        <row r="107">
          <cell r="B107" t="str">
            <v>08.901.01</v>
          </cell>
          <cell r="C107" t="str">
            <v>CORTE E LIMPEZA DE ÁREAS GRAMADAS</v>
          </cell>
          <cell r="D107" t="str">
            <v>m²</v>
          </cell>
          <cell r="E107">
            <v>1000</v>
          </cell>
          <cell r="F107">
            <v>0.05</v>
          </cell>
        </row>
        <row r="108">
          <cell r="B108" t="str">
            <v>3.S.08.910.00</v>
          </cell>
          <cell r="C108" t="str">
            <v>CAPINA MANUAL</v>
          </cell>
          <cell r="D108" t="str">
            <v>m²</v>
          </cell>
          <cell r="E108">
            <v>300</v>
          </cell>
          <cell r="F108">
            <v>0.2</v>
          </cell>
        </row>
        <row r="109">
          <cell r="B109" t="str">
            <v>3.S.09.002.00</v>
          </cell>
          <cell r="C109" t="str">
            <v>TRANSPORTE COMERCIAL EM BASCUL. DE 5 M3 (8,8T)</v>
          </cell>
          <cell r="D109" t="str">
            <v>tkm</v>
          </cell>
          <cell r="E109">
            <v>169</v>
          </cell>
          <cell r="F109">
            <v>0.31</v>
          </cell>
        </row>
        <row r="110">
          <cell r="B110" t="str">
            <v>3.S.09.002.41</v>
          </cell>
          <cell r="C110" t="str">
            <v>TRANSPORTE EM CAMINHÃO DE CARROCERIA DE 4T</v>
          </cell>
          <cell r="D110" t="str">
            <v>tkm</v>
          </cell>
          <cell r="E110">
            <v>96</v>
          </cell>
          <cell r="F110">
            <v>0.45</v>
          </cell>
        </row>
        <row r="111">
          <cell r="B111" t="str">
            <v>3.S.09.002.03</v>
          </cell>
          <cell r="C111" t="str">
            <v>TRANSPORTE LOCAL DE MAT. REMENDO</v>
          </cell>
          <cell r="D111" t="str">
            <v>tkm</v>
          </cell>
          <cell r="E111">
            <v>96</v>
          </cell>
          <cell r="F111">
            <v>0.45</v>
          </cell>
        </row>
        <row r="112">
          <cell r="B112" t="str">
            <v>3.S.09.002.06</v>
          </cell>
          <cell r="C112" t="str">
            <v>TRANSPORTE EM BASCULANTE DE 10 M3 (15T)</v>
          </cell>
          <cell r="D112" t="str">
            <v>tkm</v>
          </cell>
          <cell r="E112">
            <v>225</v>
          </cell>
          <cell r="F112">
            <v>0.28000000000000003</v>
          </cell>
        </row>
        <row r="113">
          <cell r="B113" t="str">
            <v>3.S.09.102.00</v>
          </cell>
          <cell r="C113" t="str">
            <v>TRANSPORTE LOCAL DE MAT. BETUMINOSO</v>
          </cell>
          <cell r="D113" t="str">
            <v>tkm</v>
          </cell>
          <cell r="E113">
            <v>90</v>
          </cell>
          <cell r="F113">
            <v>0.72</v>
          </cell>
        </row>
        <row r="114">
          <cell r="B114" t="str">
            <v>09.202.00</v>
          </cell>
          <cell r="C114" t="str">
            <v>TRANSPORTE DE ÁGUA</v>
          </cell>
          <cell r="D114" t="str">
            <v>tkm</v>
          </cell>
          <cell r="E114">
            <v>112.5</v>
          </cell>
          <cell r="F114">
            <v>0.5</v>
          </cell>
        </row>
        <row r="115">
          <cell r="B115" t="str">
            <v>09.512.02</v>
          </cell>
          <cell r="C115" t="str">
            <v>FABRICAÇÃO DE TUBO PARA DRENO 0,20 M</v>
          </cell>
          <cell r="D115" t="str">
            <v>m</v>
          </cell>
          <cell r="E115">
            <v>10</v>
          </cell>
          <cell r="F115" t="e">
            <v>#N/A</v>
          </cell>
        </row>
        <row r="116">
          <cell r="B116" t="str">
            <v>09.512.05</v>
          </cell>
          <cell r="C116" t="str">
            <v>FABRIC. TUBO CONCRETO C/ARMAD. DUPLA 0,60 M</v>
          </cell>
          <cell r="D116" t="str">
            <v>m</v>
          </cell>
          <cell r="E116">
            <v>1.8</v>
          </cell>
          <cell r="F116" t="e">
            <v>#N/A</v>
          </cell>
        </row>
        <row r="117">
          <cell r="B117" t="str">
            <v>09.512.06</v>
          </cell>
          <cell r="C117" t="str">
            <v>FABRIC. TUBO CONCRETO C/ARMAD. DUPLA 0,80 M</v>
          </cell>
          <cell r="D117" t="str">
            <v>m</v>
          </cell>
          <cell r="E117">
            <v>1.5</v>
          </cell>
          <cell r="F117" t="e">
            <v>#N/A</v>
          </cell>
        </row>
        <row r="118">
          <cell r="B118" t="str">
            <v>09.512.07</v>
          </cell>
          <cell r="C118" t="str">
            <v>FABRIC. TUBO CONCRETO C/ARMAD. DUPLA 1,00 M</v>
          </cell>
          <cell r="D118" t="str">
            <v>m</v>
          </cell>
          <cell r="E118">
            <v>1</v>
          </cell>
          <cell r="F118" t="e">
            <v>#N/A</v>
          </cell>
        </row>
        <row r="119">
          <cell r="B119" t="str">
            <v>09.512.08</v>
          </cell>
          <cell r="C119" t="str">
            <v>FABRIC. TUBO CONCRETO C/ARMAD. DUPLA 1,20 M</v>
          </cell>
          <cell r="D119" t="str">
            <v>m</v>
          </cell>
          <cell r="E119">
            <v>0.8</v>
          </cell>
          <cell r="F119" t="e">
            <v>#N/A</v>
          </cell>
        </row>
        <row r="120">
          <cell r="B120" t="str">
            <v>09.512.11</v>
          </cell>
          <cell r="C120" t="str">
            <v>FABRICAÇÃO DE BALIZADOR DE CONCRETO</v>
          </cell>
          <cell r="D120" t="str">
            <v>unid</v>
          </cell>
          <cell r="E120">
            <v>5</v>
          </cell>
          <cell r="F120" t="e">
            <v>#N/A</v>
          </cell>
        </row>
        <row r="121">
          <cell r="B121" t="str">
            <v>09.512.12</v>
          </cell>
          <cell r="C121" t="str">
            <v>FABRICAÇÃO DE GUARDA CORPO</v>
          </cell>
          <cell r="D121" t="str">
            <v>m</v>
          </cell>
          <cell r="E121">
            <v>2.5</v>
          </cell>
          <cell r="F121" t="e">
            <v>#N/A</v>
          </cell>
        </row>
        <row r="122">
          <cell r="B122" t="str">
            <v>09.512.13</v>
          </cell>
          <cell r="C122" t="str">
            <v>FABRIC. DE MOURÃO ESTICADOR DE CONC. ARMADO</v>
          </cell>
          <cell r="D122" t="str">
            <v>unid</v>
          </cell>
          <cell r="E122">
            <v>8</v>
          </cell>
          <cell r="F122" t="e">
            <v>#N/A</v>
          </cell>
        </row>
        <row r="123">
          <cell r="B123" t="str">
            <v>09.512.14</v>
          </cell>
          <cell r="C123" t="str">
            <v>FABRIC. DE MOURÃO SUPORTE DE CONC. ARMADO</v>
          </cell>
          <cell r="D123" t="str">
            <v>unid</v>
          </cell>
          <cell r="E123">
            <v>12</v>
          </cell>
          <cell r="F123" t="e">
            <v>#N/A</v>
          </cell>
        </row>
        <row r="124">
          <cell r="B124" t="str">
            <v>09.517.00</v>
          </cell>
          <cell r="C124" t="str">
            <v>AREIA EXTRAÍDA</v>
          </cell>
          <cell r="D124" t="str">
            <v>m³</v>
          </cell>
          <cell r="E124">
            <v>18</v>
          </cell>
          <cell r="F124">
            <v>5.98</v>
          </cell>
        </row>
        <row r="125">
          <cell r="B125" t="str">
            <v>09.517.01</v>
          </cell>
          <cell r="C125" t="str">
            <v>AREIA EXTRAÍDA COM DRAG-LINE</v>
          </cell>
          <cell r="D125" t="str">
            <v>m³</v>
          </cell>
        </row>
        <row r="126">
          <cell r="B126" t="str">
            <v>09.517.02</v>
          </cell>
          <cell r="C126" t="str">
            <v>ROCHA EXTRAÍDA</v>
          </cell>
          <cell r="D126" t="str">
            <v>m³</v>
          </cell>
          <cell r="E126">
            <v>18</v>
          </cell>
          <cell r="F126">
            <v>12.99</v>
          </cell>
        </row>
        <row r="127">
          <cell r="B127" t="str">
            <v>09.517.03</v>
          </cell>
          <cell r="C127" t="str">
            <v>BRITA PRODUZIDA</v>
          </cell>
          <cell r="D127" t="str">
            <v>m³</v>
          </cell>
          <cell r="E127">
            <v>14</v>
          </cell>
          <cell r="F127">
            <v>25.34</v>
          </cell>
        </row>
        <row r="128">
          <cell r="B128" t="str">
            <v>09.517.04</v>
          </cell>
          <cell r="C128" t="str">
            <v>PEDRA MARROADA</v>
          </cell>
          <cell r="D128" t="str">
            <v>m³</v>
          </cell>
          <cell r="E128">
            <v>2</v>
          </cell>
          <cell r="F128">
            <v>39.229999999999997</v>
          </cell>
        </row>
        <row r="129">
          <cell r="B129" t="str">
            <v>09.519.01</v>
          </cell>
          <cell r="C129" t="str">
            <v>OBTENÇÃO DE GRAMA EM LEIVAS</v>
          </cell>
          <cell r="D129" t="str">
            <v>m²</v>
          </cell>
          <cell r="E129">
            <v>100</v>
          </cell>
          <cell r="F129">
            <v>1.1000000000000001</v>
          </cell>
        </row>
        <row r="130">
          <cell r="B130" t="str">
            <v>3.S.20.130.17</v>
          </cell>
          <cell r="C130" t="str">
            <v>AQUISIÇÃO DE CIMENTO ASFÁLTICO CAP-20</v>
          </cell>
          <cell r="D130" t="str">
            <v>t</v>
          </cell>
          <cell r="E130">
            <v>0</v>
          </cell>
          <cell r="F130">
            <v>862.34</v>
          </cell>
        </row>
        <row r="131">
          <cell r="B131" t="str">
            <v>3.S.20.130.18</v>
          </cell>
          <cell r="C131" t="str">
            <v>TRANSPORTE DE COMERCIAL DE MAT.BETUM. A QUENTE</v>
          </cell>
          <cell r="D131" t="str">
            <v>t</v>
          </cell>
          <cell r="E131">
            <v>1</v>
          </cell>
          <cell r="F131">
            <v>281.67</v>
          </cell>
        </row>
        <row r="132">
          <cell r="B132" t="str">
            <v>3.S.20.230.17</v>
          </cell>
          <cell r="C132" t="str">
            <v>AQUISIÇÃO DE ASFALTO DILUÍDO CM-30</v>
          </cell>
          <cell r="D132" t="str">
            <v>t</v>
          </cell>
          <cell r="E132">
            <v>0</v>
          </cell>
          <cell r="F132">
            <v>1186.0899999999999</v>
          </cell>
        </row>
        <row r="133">
          <cell r="B133" t="str">
            <v>3.S.20.230.18</v>
          </cell>
          <cell r="C133" t="str">
            <v>TRANSPORTE DE ASFALTO DILUÍDO CM-30</v>
          </cell>
          <cell r="D133" t="str">
            <v>t</v>
          </cell>
          <cell r="E133">
            <v>0</v>
          </cell>
          <cell r="F133">
            <v>253.9</v>
          </cell>
        </row>
        <row r="134">
          <cell r="B134" t="str">
            <v>3.S.20.303.17</v>
          </cell>
          <cell r="C134" t="str">
            <v>AQUISIÇÃO DE EMULSÃO ASFÁLTICA RR-1C</v>
          </cell>
          <cell r="D134" t="str">
            <v>t</v>
          </cell>
          <cell r="E134">
            <v>0</v>
          </cell>
          <cell r="F134">
            <v>747.12</v>
          </cell>
        </row>
        <row r="135">
          <cell r="B135" t="str">
            <v>3.S.20.303.18</v>
          </cell>
          <cell r="C135" t="str">
            <v>TRANSPORTE DE EMULSÃO ASFÁLTICA RR-1C</v>
          </cell>
          <cell r="D135" t="str">
            <v>t</v>
          </cell>
          <cell r="E135">
            <v>0</v>
          </cell>
          <cell r="F135">
            <v>78.64</v>
          </cell>
        </row>
        <row r="136">
          <cell r="B136" t="str">
            <v>3.S.20.313.17</v>
          </cell>
          <cell r="C136" t="str">
            <v>AQUISIÇÃO DE EMULSÃO ASFÁLTICA RR-2C</v>
          </cell>
          <cell r="D136" t="str">
            <v>t</v>
          </cell>
          <cell r="E136">
            <v>0</v>
          </cell>
          <cell r="F136">
            <v>834.96</v>
          </cell>
        </row>
        <row r="137">
          <cell r="B137" t="str">
            <v>3.S.20.313.18</v>
          </cell>
          <cell r="C137" t="str">
            <v>TRANSPORTE DE EMULSÃO ASFÁLTICA RR-2C</v>
          </cell>
          <cell r="D137" t="str">
            <v>t</v>
          </cell>
          <cell r="E137">
            <v>0</v>
          </cell>
          <cell r="F137">
            <v>78.64</v>
          </cell>
        </row>
        <row r="138">
          <cell r="B138" t="str">
            <v>3.S.20.323.17</v>
          </cell>
          <cell r="C138" t="str">
            <v>AQUISIÇÃO DE EMULSÃO ASFÁLTICA RM-1C</v>
          </cell>
          <cell r="D138" t="str">
            <v>t</v>
          </cell>
          <cell r="E138">
            <v>0</v>
          </cell>
          <cell r="F138">
            <v>953.57</v>
          </cell>
        </row>
        <row r="139">
          <cell r="B139" t="str">
            <v>3.S.20.323.18</v>
          </cell>
          <cell r="C139" t="str">
            <v>TRANSPORTE DE EMULSÃO ASFÁLTICA RM-1C</v>
          </cell>
          <cell r="D139" t="str">
            <v>t</v>
          </cell>
          <cell r="E139">
            <v>0</v>
          </cell>
          <cell r="F139">
            <v>78.64</v>
          </cell>
        </row>
        <row r="140">
          <cell r="B140" t="str">
            <v>3.S.20.333.17</v>
          </cell>
          <cell r="C140" t="str">
            <v>AQUISIÇÃO DE EMULSÃO ASFÁLTICA RL-1C</v>
          </cell>
          <cell r="D140" t="str">
            <v>t</v>
          </cell>
          <cell r="E140">
            <v>0</v>
          </cell>
          <cell r="F140">
            <v>932.87</v>
          </cell>
        </row>
        <row r="141">
          <cell r="B141" t="str">
            <v>3.S.20.333.18</v>
          </cell>
          <cell r="C141" t="str">
            <v>TRANSPORTE DE EMULSÃO ASFÁLTICA RL-1C</v>
          </cell>
          <cell r="D141" t="str">
            <v>t</v>
          </cell>
          <cell r="E141">
            <v>0</v>
          </cell>
          <cell r="F141">
            <v>78.64</v>
          </cell>
        </row>
        <row r="142">
          <cell r="B142" t="str">
            <v>3.S.20.343.17</v>
          </cell>
          <cell r="C142" t="str">
            <v>AQUISIÇÃO DE EMULSÃO ASFÁLTICA EMULFLEX</v>
          </cell>
          <cell r="D142" t="str">
            <v>t</v>
          </cell>
          <cell r="E142">
            <v>0</v>
          </cell>
          <cell r="F142">
            <v>1001.2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mensionamento"/>
      <sheetName val="Drenagem"/>
      <sheetName val="Dimensionamento de Calhas Circu"/>
      <sheetName val="Dimensionamento de Calhas Retan"/>
    </sheetNames>
    <sheetDataSet>
      <sheetData sheetId="0" refreshError="1"/>
      <sheetData sheetId="1" refreshError="1"/>
      <sheetData sheetId="2">
        <row r="6">
          <cell r="V6">
            <v>5.0000000000000001E-3</v>
          </cell>
        </row>
        <row r="7">
          <cell r="V7">
            <v>0.01</v>
          </cell>
        </row>
        <row r="8">
          <cell r="V8">
            <v>0.02</v>
          </cell>
        </row>
      </sheetData>
      <sheetData sheetId="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ORÇ. SINTÉTICO"/>
      <sheetName val="CFF"/>
      <sheetName val="CPU"/>
      <sheetName val="DMT"/>
      <sheetName val="GALERIA"/>
      <sheetName val="DRENAGEM"/>
      <sheetName val="PAVIMENTAÇÃO"/>
      <sheetName val="CALÇADA"/>
      <sheetName val="COMPL"/>
      <sheetName val="SINALIZA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G5">
            <v>123.1</v>
          </cell>
        </row>
        <row r="6">
          <cell r="G6">
            <v>14</v>
          </cell>
        </row>
        <row r="7">
          <cell r="G7">
            <v>53</v>
          </cell>
        </row>
        <row r="8">
          <cell r="G8">
            <v>352</v>
          </cell>
        </row>
        <row r="9">
          <cell r="G9">
            <v>118</v>
          </cell>
        </row>
        <row r="10">
          <cell r="G10">
            <v>118</v>
          </cell>
        </row>
        <row r="11">
          <cell r="G11">
            <v>9</v>
          </cell>
        </row>
        <row r="12">
          <cell r="G12">
            <v>123.1</v>
          </cell>
        </row>
      </sheetData>
      <sheetData sheetId="5" refreshError="1">
        <row r="13">
          <cell r="C13">
            <v>294.75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ORÇ. SINTÉTICO"/>
      <sheetName val="CFF"/>
      <sheetName val="CPU"/>
      <sheetName val="DMT"/>
      <sheetName val="GALERIA"/>
      <sheetName val="DRENAGEM"/>
      <sheetName val="PAVIMENTAÇÃO"/>
      <sheetName val="CALÇADA"/>
      <sheetName val="COMPL"/>
      <sheetName val="SINALIZA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G5">
            <v>123.1</v>
          </cell>
        </row>
        <row r="6">
          <cell r="G6">
            <v>14</v>
          </cell>
        </row>
        <row r="7">
          <cell r="G7">
            <v>53</v>
          </cell>
        </row>
        <row r="8">
          <cell r="G8">
            <v>352</v>
          </cell>
        </row>
        <row r="9">
          <cell r="G9">
            <v>118</v>
          </cell>
        </row>
        <row r="10">
          <cell r="G10">
            <v>118</v>
          </cell>
        </row>
        <row r="11">
          <cell r="G11">
            <v>9</v>
          </cell>
        </row>
        <row r="12">
          <cell r="G12">
            <v>123.1</v>
          </cell>
        </row>
      </sheetData>
      <sheetData sheetId="5" refreshError="1">
        <row r="13">
          <cell r="C13">
            <v>294.75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Dados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Orçamento"/>
      <sheetName val="OR960887.XLS"/>
      <sheetName val="RELATA VÉIO"/>
      <sheetName val="C"/>
      <sheetName val="QuQuant"/>
      <sheetName val="BR-267_TR01"/>
      <sheetName val="BR-267_TR02"/>
      <sheetName val="BR-267_TR03"/>
      <sheetName val="BR-376"/>
      <sheetName val="BR-463"/>
      <sheetName val="BR-487"/>
      <sheetName val="Orçamentária"/>
      <sheetName val="Materiais Betuminosos"/>
      <sheetName val="Plan1"/>
      <sheetName val="Plan2"/>
      <sheetName val="Plan3"/>
      <sheetName val="Qd05 Preço"/>
      <sheetName val="Qd06"/>
      <sheetName val="LOTE 6"/>
      <sheetName val="Mat"/>
      <sheetName val="DG"/>
      <sheetName val="Acumulado"/>
      <sheetName val="CONS_CORR"/>
      <sheetName val="Mobra"/>
      <sheetName val="TLMB"/>
      <sheetName val="SERVIÇOS"/>
      <sheetName val="Micro Revest MAN"/>
      <sheetName val="Micro Revest REC 1ªMP"/>
      <sheetName val="REM.MEC MAT.BET.MAN"/>
      <sheetName val="TRANSPORTE REC"/>
      <sheetName val="[OR960887.XLS][OR960887.XLS][OR"/>
      <sheetName val="//localhost/@/DFBSA00535/dyna01"/>
      <sheetName val="PGR"/>
      <sheetName val="alteração"/>
      <sheetName val="__localhost_@_DFBSA00535_dyna01"/>
      <sheetName val="Final"/>
      <sheetName val="Inicio"/>
      <sheetName val="Organiza"/>
      <sheetName val="page 1"/>
      <sheetName val="page 2"/>
      <sheetName val="page 3"/>
      <sheetName val="page 4"/>
      <sheetName val="page 5"/>
      <sheetName val="page 6"/>
      <sheetName val="page 7"/>
      <sheetName val="page 8"/>
      <sheetName val="SERVIÇOS CUSTO SICRO"/>
      <sheetName val="Equipamentos"/>
      <sheetName val="Materiais"/>
      <sheetName val="Mão de Obra"/>
      <sheetName val="Mapa Localização"/>
      <sheetName val="PATO"/>
      <sheetName val="Valeta"/>
      <sheetName val="Descida"/>
      <sheetName val="Meio-Fio"/>
      <sheetName val="Sarjeta"/>
      <sheetName val="Bueiro"/>
      <sheetName val="Plan.Preç.Unit."/>
      <sheetName val="QUANT E CUSTOS"/>
      <sheetName val="Transportes"/>
      <sheetName val="Referência"/>
      <sheetName val="Cronograma"/>
      <sheetName val="Grafico Dist. Transp"/>
      <sheetName val="Mobilização e Desmob"/>
      <sheetName val="Resumo Inventario"/>
      <sheetName val="Defensa Recompor"/>
      <sheetName val="Pintura Faixa"/>
      <sheetName val="Pintura Setas"/>
      <sheetName val="Tacha"/>
      <sheetName val="Sinalização"/>
      <sheetName val="Lay out canteiro"/>
      <sheetName val="Custo Canteiro"/>
      <sheetName val="Transp com c carroc rodov pav"/>
      <sheetName val="Aquis. CAP-50-70 MBUQ"/>
      <sheetName val="Transp. CAP-50-70 MBUQ"/>
      <sheetName val="Aquis. RR-1C Remendo"/>
      <sheetName val="Transp. RR-1C Remendo"/>
      <sheetName val="Aquis. RR-1C Tapa Buraco"/>
      <sheetName val="Trans. RR-1C Tapa Buraco"/>
      <sheetName val="Aquis. RR-1C Correção"/>
      <sheetName val="Trans. RR-1C Correção"/>
      <sheetName val="E011"/>
      <sheetName val="E016"/>
      <sheetName val="E400"/>
      <sheetName val="E408"/>
      <sheetName val="[OR960887.XLS]//localhost/@/DFB"/>
      <sheetName val="Teor"/>
      <sheetName val="comp1"/>
      <sheetName val="SIIG 2010-Jun"/>
      <sheetName val="Estimativa"/>
      <sheetName val="[OR960887.XLS][OR960887.XLS]//l"/>
      <sheetName val="Carimbo de Nota"/>
      <sheetName val="FLUXO - EXECUÇÃO PRÓPRIA"/>
      <sheetName val="CUSTO LARANJEIRAS"/>
      <sheetName val="8ª MP_BR_459"/>
      <sheetName val="DSS_04"/>
      <sheetName val="PintLigacao"/>
      <sheetName val="PMQ"/>
      <sheetName val="STC_01"/>
      <sheetName val="P A T O"/>
      <sheetName val="RESUMO_AUT1"/>
      <sheetName val="8ª MP_BR-459"/>
      <sheetName val="PLANILHA"/>
      <sheetName val="SICRO"/>
      <sheetName val="_OR960887.XLS__OR960887.XLS__OR"/>
      <sheetName val="_OR960887.XLS__OR960887.XLS___l"/>
      <sheetName val="_OR960887.XLS___localhost_@_DFB"/>
      <sheetName val=""/>
      <sheetName val="RECOMPOSIÇÃO MAN"/>
      <sheetName val="P1Q2"/>
      <sheetName val="#REF"/>
      <sheetName val="DBS"/>
      <sheetName val="Resumo Financeiro"/>
      <sheetName val="Índices de Reajustamento"/>
      <sheetName val="TB"/>
      <sheetName val="TB _BG_"/>
      <sheetName val="RemProf"/>
      <sheetName val="P A T O 98 D"/>
      <sheetName val="01-02-03-Julho"/>
      <sheetName val="PQ"/>
      <sheetName val="Quantidades e Preços - Lote 01"/>
      <sheetName val="PLANILHA ATUALIZADA"/>
      <sheetName val="Especif"/>
      <sheetName val="08-IND. FÍSICOS"/>
      <sheetName val="BANCO"/>
      <sheetName val="padrão salarial"/>
      <sheetName val="Resumo"/>
      <sheetName val="Cad.Fornecedores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"/>
      <sheetName val="FV-DNER"/>
      <sheetName val="orçamento_global"/>
      <sheetName val="FIDENS-R$mil"/>
      <sheetName val="PRO-08"/>
      <sheetName val="PLANILHA ATUALIZADA"/>
      <sheetName val="Vínculo (2)"/>
      <sheetName val="DADOS"/>
      <sheetName val="TransComerc_Basc10m³"/>
      <sheetName val="TapaBuraco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Plan1"/>
      <sheetName val="RESUMO DE MEDIÇÃO"/>
      <sheetName val="Vínculo"/>
      <sheetName val="points"/>
      <sheetName val="Mat"/>
      <sheetName val="Plan 2.7"/>
      <sheetName val="Sub-base"/>
      <sheetName val="Resumo"/>
      <sheetName val="DMT Terrap."/>
      <sheetName val="Reajustamento"/>
      <sheetName val="LISTAS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P A T O 98 D"/>
      <sheetName val="Quantidades e Preços - Lote 01"/>
      <sheetName val="QuQua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Dens. médias"/>
      <sheetName val="Dens. teórica"/>
      <sheetName val="Teor"/>
      <sheetName val="FX-B-REST"/>
      <sheetName val="CUSTO ZONA SUL"/>
      <sheetName val="RESUMO_AUT1"/>
      <sheetName val="Mat"/>
      <sheetName val="PROJETO"/>
      <sheetName val="Compactação  botafora"/>
      <sheetName val="Qd05 Preço"/>
      <sheetName val="Qd06"/>
      <sheetName val="memória de calculo_liquida"/>
      <sheetName val="quadro mat. betumin.(abil-21)"/>
      <sheetName val="CROQUI"/>
      <sheetName val="MEMO2"/>
      <sheetName val="NER"/>
      <sheetName val="TRANSP"/>
      <sheetName val="f. mediçao"/>
      <sheetName val="correção"/>
      <sheetName val="MBUQ"/>
      <sheetName val="recomp. revest. cbuq"/>
      <sheetName val="TRANSPORTE"/>
      <sheetName val="T. BURACO"/>
      <sheetName val="pro-08"/>
      <sheetName val="DADOS"/>
      <sheetName val="RECOMPOSIÇÃO MAN"/>
      <sheetName val="Vínculo (2)"/>
    </sheetNames>
    <sheetDataSet>
      <sheetData sheetId="0">
        <row r="3">
          <cell r="A3">
            <v>4</v>
          </cell>
        </row>
      </sheetData>
      <sheetData sheetId="1">
        <row r="3">
          <cell r="A3">
            <v>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">
          <cell r="A3">
            <v>4</v>
          </cell>
        </row>
      </sheetData>
      <sheetData sheetId="19">
        <row r="3">
          <cell r="A3">
            <v>4</v>
          </cell>
        </row>
      </sheetData>
      <sheetData sheetId="20">
        <row r="3">
          <cell r="A3">
            <v>4</v>
          </cell>
          <cell r="B3">
            <v>8.0329999999999995</v>
          </cell>
          <cell r="C3">
            <v>53.398000000000003</v>
          </cell>
        </row>
        <row r="4">
          <cell r="A4">
            <v>4.5</v>
          </cell>
          <cell r="B4">
            <v>6.57</v>
          </cell>
          <cell r="C4">
            <v>61.369</v>
          </cell>
        </row>
        <row r="5">
          <cell r="A5">
            <v>5</v>
          </cell>
          <cell r="B5">
            <v>5.3609999999999998</v>
          </cell>
          <cell r="C5">
            <v>68.516000000000005</v>
          </cell>
        </row>
        <row r="6">
          <cell r="A6">
            <v>5.5</v>
          </cell>
          <cell r="B6">
            <v>4.9109999999999996</v>
          </cell>
          <cell r="C6">
            <v>72.241</v>
          </cell>
        </row>
        <row r="7">
          <cell r="A7">
            <v>6</v>
          </cell>
          <cell r="B7">
            <v>4.0279999999999996</v>
          </cell>
          <cell r="C7">
            <v>77.608999999999995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ção Rodovias  Ferrovias"/>
      <sheetName val="Materiais e Equipamentos"/>
      <sheetName val="Municípios ISS"/>
    </sheetNames>
    <sheetDataSet>
      <sheetData sheetId="0"/>
      <sheetData sheetId="1"/>
      <sheetData sheetId="2">
        <row r="2">
          <cell r="A2" t="str">
            <v>Água Clara</v>
          </cell>
        </row>
        <row r="3">
          <cell r="A3" t="str">
            <v>Alcinópolis</v>
          </cell>
        </row>
        <row r="4">
          <cell r="A4" t="str">
            <v>Amambai</v>
          </cell>
        </row>
        <row r="5">
          <cell r="A5" t="str">
            <v>Anastácio</v>
          </cell>
        </row>
        <row r="6">
          <cell r="A6" t="str">
            <v>Anaurilândia</v>
          </cell>
        </row>
        <row r="7">
          <cell r="A7" t="str">
            <v>Angélica</v>
          </cell>
        </row>
        <row r="8">
          <cell r="A8" t="str">
            <v>Antonio João</v>
          </cell>
        </row>
        <row r="9">
          <cell r="A9" t="str">
            <v>Aparecida do Taboado</v>
          </cell>
        </row>
        <row r="10">
          <cell r="A10" t="str">
            <v>Aquidauana</v>
          </cell>
        </row>
        <row r="11">
          <cell r="A11" t="str">
            <v>Aral Moreira</v>
          </cell>
        </row>
        <row r="12">
          <cell r="A12" t="str">
            <v>Bandeirantes</v>
          </cell>
        </row>
        <row r="13">
          <cell r="A13" t="str">
            <v>Bataguassu</v>
          </cell>
        </row>
        <row r="14">
          <cell r="A14" t="str">
            <v>Batayporã</v>
          </cell>
        </row>
        <row r="15">
          <cell r="A15" t="str">
            <v>Bela Vista</v>
          </cell>
        </row>
        <row r="16">
          <cell r="A16" t="str">
            <v>Bodoquena</v>
          </cell>
        </row>
        <row r="17">
          <cell r="A17" t="str">
            <v>Bonito</v>
          </cell>
        </row>
        <row r="18">
          <cell r="A18" t="str">
            <v>Brasilândia</v>
          </cell>
        </row>
        <row r="19">
          <cell r="A19" t="str">
            <v>Caarapó</v>
          </cell>
        </row>
        <row r="20">
          <cell r="A20" t="str">
            <v>Camapuã</v>
          </cell>
        </row>
        <row r="21">
          <cell r="A21" t="str">
            <v>Campo Grande</v>
          </cell>
        </row>
        <row r="22">
          <cell r="A22" t="str">
            <v>Caracol</v>
          </cell>
        </row>
        <row r="23">
          <cell r="A23" t="str">
            <v>Cassilândia</v>
          </cell>
        </row>
        <row r="24">
          <cell r="A24" t="str">
            <v>Chapadão do Sul</v>
          </cell>
        </row>
        <row r="25">
          <cell r="A25" t="str">
            <v>Corguinho</v>
          </cell>
        </row>
        <row r="26">
          <cell r="A26" t="str">
            <v>Coronel Sapucaia</v>
          </cell>
        </row>
        <row r="27">
          <cell r="A27" t="str">
            <v>Corumbá</v>
          </cell>
        </row>
        <row r="28">
          <cell r="A28" t="str">
            <v>Costa Rica</v>
          </cell>
        </row>
        <row r="29">
          <cell r="A29" t="str">
            <v>Coxim</v>
          </cell>
        </row>
        <row r="30">
          <cell r="A30" t="str">
            <v>Deodápolis</v>
          </cell>
        </row>
        <row r="31">
          <cell r="A31" t="str">
            <v>Dois Irmãos do Buriti</v>
          </cell>
        </row>
        <row r="32">
          <cell r="A32" t="str">
            <v>Douradina</v>
          </cell>
        </row>
        <row r="33">
          <cell r="A33" t="str">
            <v>Dourados</v>
          </cell>
        </row>
        <row r="34">
          <cell r="A34" t="str">
            <v>Eldorado</v>
          </cell>
        </row>
        <row r="35">
          <cell r="A35" t="str">
            <v>Fátima do Sul</v>
          </cell>
        </row>
        <row r="36">
          <cell r="A36" t="str">
            <v>Figueirão</v>
          </cell>
        </row>
        <row r="37">
          <cell r="A37" t="str">
            <v>Glória de Dourados</v>
          </cell>
        </row>
        <row r="38">
          <cell r="A38" t="str">
            <v>Guia Lopes da Laguna</v>
          </cell>
        </row>
        <row r="39">
          <cell r="A39" t="str">
            <v>Iguatemi</v>
          </cell>
        </row>
        <row r="40">
          <cell r="A40" t="str">
            <v>Inocência</v>
          </cell>
        </row>
        <row r="41">
          <cell r="A41" t="str">
            <v>Itaporã</v>
          </cell>
        </row>
        <row r="42">
          <cell r="A42" t="str">
            <v>Itaquiraí</v>
          </cell>
        </row>
        <row r="43">
          <cell r="A43" t="str">
            <v>Ivinhema</v>
          </cell>
        </row>
        <row r="44">
          <cell r="A44" t="str">
            <v>Japorã</v>
          </cell>
        </row>
        <row r="45">
          <cell r="A45" t="str">
            <v>Jaraguari</v>
          </cell>
        </row>
        <row r="46">
          <cell r="A46" t="str">
            <v>Jardim</v>
          </cell>
        </row>
        <row r="47">
          <cell r="A47" t="str">
            <v>Jateí</v>
          </cell>
        </row>
        <row r="48">
          <cell r="A48" t="str">
            <v>Juti</v>
          </cell>
        </row>
        <row r="49">
          <cell r="A49" t="str">
            <v>Ladário</v>
          </cell>
        </row>
        <row r="50">
          <cell r="A50" t="str">
            <v>Laguna Carapã</v>
          </cell>
        </row>
        <row r="51">
          <cell r="A51" t="str">
            <v>Maracaju</v>
          </cell>
        </row>
        <row r="52">
          <cell r="A52" t="str">
            <v>Miranda</v>
          </cell>
        </row>
        <row r="53">
          <cell r="A53" t="str">
            <v>Mundo Novo</v>
          </cell>
        </row>
        <row r="54">
          <cell r="A54" t="str">
            <v>Naviraí</v>
          </cell>
        </row>
        <row r="55">
          <cell r="A55" t="str">
            <v>Nioaque</v>
          </cell>
        </row>
        <row r="56">
          <cell r="A56" t="str">
            <v>Nova Alvorada do Sul</v>
          </cell>
        </row>
        <row r="57">
          <cell r="A57" t="str">
            <v>Nova Andradina</v>
          </cell>
        </row>
        <row r="58">
          <cell r="A58" t="str">
            <v>Novo Horizonte do Sul</v>
          </cell>
        </row>
        <row r="59">
          <cell r="A59" t="str">
            <v>Paraíso das Águas</v>
          </cell>
        </row>
        <row r="60">
          <cell r="A60" t="str">
            <v>Paranaíba</v>
          </cell>
        </row>
        <row r="61">
          <cell r="A61" t="str">
            <v>Paranhos</v>
          </cell>
        </row>
        <row r="62">
          <cell r="A62" t="str">
            <v>Pedro Gomes</v>
          </cell>
        </row>
        <row r="63">
          <cell r="A63" t="str">
            <v>Ponta Porã</v>
          </cell>
        </row>
        <row r="64">
          <cell r="A64" t="str">
            <v>Porto Murtinho</v>
          </cell>
        </row>
        <row r="65">
          <cell r="A65" t="str">
            <v>Ribas do Rio Pardo</v>
          </cell>
        </row>
        <row r="66">
          <cell r="A66" t="str">
            <v>Rio Brilhante</v>
          </cell>
        </row>
        <row r="67">
          <cell r="A67" t="str">
            <v>Rio Negro</v>
          </cell>
        </row>
        <row r="68">
          <cell r="A68" t="str">
            <v>Rio Verde de Mato Grosso</v>
          </cell>
        </row>
        <row r="69">
          <cell r="A69" t="str">
            <v>Rochedo</v>
          </cell>
        </row>
        <row r="70">
          <cell r="A70" t="str">
            <v>Santa Rita do Pardo</v>
          </cell>
        </row>
        <row r="71">
          <cell r="A71" t="str">
            <v>São Gabriel do Oeste</v>
          </cell>
        </row>
        <row r="72">
          <cell r="A72" t="str">
            <v>Selvíria</v>
          </cell>
        </row>
        <row r="73">
          <cell r="A73" t="str">
            <v>Sete Quedas</v>
          </cell>
        </row>
        <row r="74">
          <cell r="A74" t="str">
            <v>Sidrolândia</v>
          </cell>
        </row>
        <row r="75">
          <cell r="A75" t="str">
            <v>Sonora</v>
          </cell>
        </row>
        <row r="76">
          <cell r="A76" t="str">
            <v>Tacuru</v>
          </cell>
        </row>
        <row r="77">
          <cell r="A77" t="str">
            <v>Taquarussu</v>
          </cell>
        </row>
        <row r="78">
          <cell r="A78" t="str">
            <v>Terenos</v>
          </cell>
        </row>
        <row r="79">
          <cell r="A79" t="str">
            <v>Três Lagoas</v>
          </cell>
        </row>
        <row r="80">
          <cell r="A80" t="str">
            <v>Vicentina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OMPANHAMENTO"/>
      <sheetName val="Dados"/>
    </sheetNames>
    <sheetDataSet>
      <sheetData sheetId="0" refreshError="1"/>
      <sheetData sheetId="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U-LOTE 30"/>
      <sheetName val="Dados"/>
      <sheetName val="CPU-Lote 30-básico"/>
      <sheetName val="Plan2"/>
      <sheetName val="Cpu"/>
      <sheetName val="CHE"/>
      <sheetName val="MObra"/>
      <sheetName val="Crono"/>
      <sheetName val="BDI"/>
      <sheetName val="EncSoc"/>
      <sheetName val="Cadastros"/>
      <sheetName val="QTR"/>
      <sheetName val="Resumo"/>
      <sheetName val="Planilha"/>
      <sheetName val="TABELA"/>
    </sheetNames>
    <sheetDataSet>
      <sheetData sheetId="0"/>
      <sheetData sheetId="1">
        <row r="1">
          <cell r="B1" t="str">
            <v>035/2004-08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U-LOTE 30"/>
      <sheetName val="Dados"/>
      <sheetName val="CPU-Lote 30-básico"/>
      <sheetName val="Plan2"/>
      <sheetName val="Cpu"/>
      <sheetName val="CHE"/>
      <sheetName val="MObra"/>
      <sheetName val="Crono"/>
      <sheetName val="BDI"/>
      <sheetName val="EncSoc"/>
      <sheetName val="Cadastros"/>
      <sheetName val="QTR"/>
      <sheetName val="Resumo"/>
      <sheetName val="Planilha"/>
      <sheetName val="TABELA"/>
    </sheetNames>
    <sheetDataSet>
      <sheetData sheetId="0"/>
      <sheetData sheetId="1">
        <row r="1">
          <cell r="B1" t="str">
            <v>035/2004-08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RELAT610"/>
      <sheetName val="PQ"/>
      <sheetName val="PROJETO BR_146 (2)"/>
      <sheetName val="CARTA PROPOSTA"/>
      <sheetName val="TABELA"/>
      <sheetName val="PLANILHA CONTRATUAL"/>
      <sheetName val="Teor"/>
      <sheetName val="lista_comp"/>
      <sheetName val="Quadro de qntd"/>
      <sheetName val="FIDENS-R$mil"/>
      <sheetName val="PROJETO"/>
      <sheetName val="Serviços"/>
      <sheetName val="DADOS"/>
      <sheetName val="TransComerc_Basc10m³"/>
      <sheetName val="TapaBuraco"/>
      <sheetName val="eq"/>
      <sheetName val="mo"/>
      <sheetName val="Página 16"/>
      <sheetName val="QuQuant"/>
      <sheetName val="Planilha Original"/>
      <sheetName val="8ª MP_BR_459"/>
      <sheetName val="8ª MP_BR-459"/>
      <sheetName val="Medição"/>
      <sheetName val="geral"/>
      <sheetName val="Mat. Betum. - Port. 1078.15"/>
      <sheetName val="RESUMO"/>
      <sheetName val="Orçamento"/>
      <sheetName val="PT"/>
      <sheetName val="Mat"/>
      <sheetName val="Planilha de Medição"/>
      <sheetName val="TCB5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ESUMO_AUT1"/>
      <sheetName val="PT"/>
      <sheetName val="CANAA"/>
      <sheetName val="PROJETO"/>
      <sheetName val="Orçamento"/>
      <sheetName val="RESUMO DE MEDIÇÃO"/>
      <sheetName val="PATO"/>
      <sheetName val="Medição"/>
      <sheetName val="Medição Completa"/>
      <sheetName val="QQuant-Vol1_(2)"/>
      <sheetName val="RECOMPOSIÇÃO MAN"/>
      <sheetName val="MATRIZ"/>
      <sheetName val="CANAA.XLS"/>
      <sheetName val="\G\Users\eduardoiunes\Documents"/>
      <sheetName val="CAPACIDADES"/>
      <sheetName val="PROJETO BR_146 (2)"/>
      <sheetName val="P AUX 01-FERRAGENS"/>
      <sheetName val="P AUX 02-PINTURA"/>
      <sheetName val="BD Equip."/>
      <sheetName val="8ª MP_BR-459"/>
      <sheetName val="8ª MP_BR_459"/>
      <sheetName val="[CANAA.XLS][CANAA.XLS][CANAA.XL"/>
      <sheetName val="[CANAA.XLS][CANAA.XLS]\G\Users\"/>
      <sheetName val="[CANAA.XLS]\G\Users\eduardoiune"/>
      <sheetName val="C"/>
      <sheetName val="PRO-08"/>
      <sheetName val="TPU-MARÇO_2002"/>
      <sheetName val="CBUQ DRENO LONGIT RECOBRIMENTO"/>
      <sheetName val="DAR-01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Q"/>
      <sheetName val="MB"/>
      <sheetName val="CORDEF-163"/>
      <sheetName val="QUADRO COMPARATIVO"/>
      <sheetName val="[CANAA.XLS]_G_Users_eduardoiu_2"/>
      <sheetName val="Teor"/>
      <sheetName val="Equipamentos"/>
      <sheetName val="CADASTRO"/>
      <sheetName val="[CANAA.XLS][CANAA.XLS]_CANAA_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TRANSPORTE"/>
      <sheetName val="MBUQ"/>
      <sheetName val="Avanço Físico"/>
      <sheetName val="BOLETIM"/>
      <sheetName val="Relatconsv"/>
      <sheetName val="Relatconsv (2)"/>
      <sheetName val="Contr. veículo"/>
      <sheetName val="T. BURACO"/>
      <sheetName val="Roç. Man."/>
      <sheetName val="Roç. Man. CC"/>
      <sheetName val="Roç. Mec."/>
      <sheetName val="Capina Man."/>
      <sheetName val="REV. VEGETAL"/>
      <sheetName val="Recomp. revest. CBUQ"/>
      <sheetName val="SOLO"/>
      <sheetName val="LIMP.DESOB.BUE E ESCAVAÇ."/>
      <sheetName val="CONCRETO"/>
      <sheetName val="ENROCAMENTO JOGADO"/>
      <sheetName val="RECOMP.MANUAL"/>
      <sheetName val="REM. MECANIZADO"/>
      <sheetName val="correção"/>
      <sheetName val="Rem. Mat. Betum."/>
      <sheetName val="TSS"/>
      <sheetName val="LIMP. MEIO FIO"/>
      <sheetName val="LIMP.VALA-grama"/>
      <sheetName val="PONTE E CAIAÇÃO"/>
      <sheetName val="REM. MANUAL"/>
      <sheetName val="CONCRETO ciclópico"/>
      <sheetName val="ENROCAMENTO ARRUM."/>
      <sheetName val="RECOMP.MEC."/>
      <sheetName val="Plan2 (2)"/>
      <sheetName val="A"/>
      <sheetName val="ORÇAMENTO"/>
      <sheetName val="Vínculo (2)"/>
      <sheetName val="TPU-MARÇO_2002"/>
      <sheetName val="APONT"/>
    </sheetNames>
    <sheetDataSet>
      <sheetData sheetId="0" refreshError="1">
        <row r="131">
          <cell r="C131" t="str">
            <v>01/07/08 à  31/07/08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JETO BR_146 (2)"/>
      <sheetName val="C"/>
      <sheetName val="BD Equip."/>
      <sheetName val="CANAA"/>
      <sheetName val="PATO"/>
      <sheetName val="Medição"/>
      <sheetName val="Medição Completa"/>
      <sheetName val="RESUMO_AUT1"/>
      <sheetName val="QQuant-Vol1_(2)"/>
      <sheetName val="RECOMPOSIÇÃO MAN"/>
      <sheetName val="MATRIZ"/>
      <sheetName val="CANAA.XLS"/>
      <sheetName val="\G\Users\eduardoiunes\Documents"/>
      <sheetName val="RESUMO-DVOP"/>
      <sheetName val="CAPACIDADES"/>
      <sheetName val="[CANAA.XLS]\G\Users\eduardoiune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PT"/>
      <sheetName val="PROJETO"/>
      <sheetName val="Orçamento"/>
      <sheetName val="8ª MP_BR-459"/>
      <sheetName val="8ª MP_BR_459"/>
      <sheetName val="RESUMO DE MEDIÇÃO"/>
      <sheetName val="PRO-08"/>
      <sheetName val="P AUX 01-FERRAGENS"/>
      <sheetName val="P AUX 02-PINTURA"/>
      <sheetName val="[CANAA.XLS][CANAA.XLS][CANAA.XL"/>
      <sheetName val="[CANAA.XLS][CANAA.XLS]\G\Users\"/>
      <sheetName val="TPU-MARÇO_2002"/>
      <sheetName val="CBUQ DRENO LONGIT RECOBRIMENTO"/>
      <sheetName val="DAR-01"/>
      <sheetName val="MB"/>
      <sheetName val="CORDEF-163"/>
      <sheetName val="Teor"/>
      <sheetName val="Equipamentos"/>
      <sheetName val="CADASTRO"/>
      <sheetName val="[CANAA.XLS]_G_Users_eduardoiu_2"/>
      <sheetName val="PQ"/>
      <sheetName val="QUADRO COMPARATIV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SERVIÇOS - PATO"/>
      <sheetName val="Orçamento"/>
      <sheetName val="QUANT. CUSTO"/>
      <sheetName val="Inv."/>
      <sheetName val="Inv.I"/>
      <sheetName val="justificativa"/>
      <sheetName val="Instalação"/>
      <sheetName val="Mobiliz."/>
      <sheetName val="Cronograma 1º"/>
      <sheetName val="Croqui (I)"/>
      <sheetName val="Mat. Bet."/>
      <sheetName val="Calc.transporte"/>
      <sheetName val="Quadro res. transp."/>
      <sheetName val="Preço MBet."/>
      <sheetName val="TLMR"/>
      <sheetName val="TLMB"/>
      <sheetName val="TLCB5-P"/>
      <sheetName val="TLCB5-NP"/>
      <sheetName val="TCCC-P"/>
      <sheetName val="TCCC-NP"/>
      <sheetName val="TLCC4-P"/>
      <sheetName val="TLCC4-NP"/>
      <sheetName val="TCCB10-P"/>
      <sheetName val="D.CONS.M"/>
      <sheetName val="Equip."/>
      <sheetName val="M Obra"/>
      <sheetName val="Materiai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32">
          <cell r="E32">
            <v>39142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</sheetNames>
    <sheetDataSet>
      <sheetData sheetId="0"/>
      <sheetData sheetId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OMPOSIÇÃO"/>
      <sheetName val="BAIRRO JATOBÁ"/>
      <sheetName val="RECOMPOSIÇÃO DE PAVIMENTO"/>
      <sheetName val="MEMORIA DE CALCULO - Drenagem"/>
    </sheetNames>
    <definedNames>
      <definedName name="sdfs"/>
    </definedNames>
    <sheetDataSet>
      <sheetData sheetId="0"/>
      <sheetData sheetId="1"/>
      <sheetData sheetId="2"/>
      <sheetData sheetId="3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INVENT"/>
      <sheetName val="SERVIÇOS"/>
      <sheetName val="ORÇAMENT"/>
      <sheetName val="CRONOG1º"/>
      <sheetName val="CRONOG2º"/>
      <sheetName val="MEMÓRIA"/>
      <sheetName val="MAT BETUM"/>
      <sheetName val="TRANSP  BETUM"/>
      <sheetName val="TCC4"/>
      <sheetName val="TCB5"/>
      <sheetName val="TCB10"/>
      <sheetName val="TLMR"/>
      <sheetName val="TBMB"/>
      <sheetName val="Plan1"/>
      <sheetName val="INDI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31">
          <cell r="C131" t="str">
            <v>BR-262/MS</v>
          </cell>
        </row>
        <row r="136">
          <cell r="C136" t="str">
            <v>BR-262 (KM 657,6- KM 783)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UNID.</v>
          </cell>
          <cell r="D1" t="str">
            <v>ESPECIFICAÇÃO</v>
          </cell>
          <cell r="E1" t="str">
            <v>CUSTO UNITÁRIO</v>
          </cell>
          <cell r="F1" t="str">
            <v>BDI</v>
          </cell>
          <cell r="G1" t="str">
            <v>PREÇO UNITÁRIO</v>
          </cell>
          <cell r="H1" t="str">
            <v>GRUPO</v>
          </cell>
        </row>
        <row r="3">
          <cell r="A3" t="str">
            <v>TERRAPLENAGEM</v>
          </cell>
        </row>
        <row r="4">
          <cell r="A4" t="str">
            <v>01.000.00</v>
          </cell>
          <cell r="B4" t="str">
            <v>DESMATAMENTO, DESTOC. E LIMPEZA ÁREA C/ ÁRVORES DE Ø ATÉ 0,15M</v>
          </cell>
          <cell r="C4" t="str">
            <v>m²</v>
          </cell>
          <cell r="D4" t="str">
            <v>DNER-ES-278/97</v>
          </cell>
          <cell r="E4">
            <v>0.05</v>
          </cell>
          <cell r="F4">
            <v>0.02</v>
          </cell>
          <cell r="G4">
            <v>7.0000000000000007E-2</v>
          </cell>
          <cell r="H4" t="str">
            <v>Terraplenagem</v>
          </cell>
        </row>
        <row r="5">
          <cell r="A5" t="str">
            <v>01.010.00</v>
          </cell>
          <cell r="B5" t="str">
            <v>DESMATAMENTO, DESTOC. E LIMPEZA ÁREA C/ ÁRVORES DE 0,15 ATÉ 0,30M</v>
          </cell>
          <cell r="C5" t="str">
            <v>unid.</v>
          </cell>
          <cell r="D5" t="str">
            <v>DNER-ES-278/97</v>
          </cell>
          <cell r="E5">
            <v>6.57</v>
          </cell>
          <cell r="F5">
            <v>2.35</v>
          </cell>
          <cell r="G5">
            <v>8.92</v>
          </cell>
          <cell r="H5" t="str">
            <v>Terraplenagem</v>
          </cell>
        </row>
        <row r="6">
          <cell r="A6" t="str">
            <v>01.100.01</v>
          </cell>
          <cell r="B6" t="str">
            <v>ESCAVAÇÃO, CARGA E TRANSPORTE DE MAT. DE 1ª CATEGORIA DMT=50M</v>
          </cell>
          <cell r="C6" t="str">
            <v>m³</v>
          </cell>
          <cell r="D6" t="str">
            <v>DNER-ES-280/97</v>
          </cell>
          <cell r="E6">
            <v>0.46</v>
          </cell>
          <cell r="F6">
            <v>0.16</v>
          </cell>
          <cell r="G6">
            <v>0.62</v>
          </cell>
          <cell r="H6" t="str">
            <v>Terraplenagem</v>
          </cell>
        </row>
        <row r="7">
          <cell r="A7" t="str">
            <v>01.100.02</v>
          </cell>
          <cell r="B7" t="str">
            <v>ESCAVAÇÃO, CARGA E TRANSPORTE DE MAT. DE 1ª CATEGORIA DMT=50M A 200M COM MOTOSCRAPER</v>
          </cell>
          <cell r="C7" t="str">
            <v>m³</v>
          </cell>
          <cell r="D7" t="str">
            <v>DNER-ES-280/97</v>
          </cell>
          <cell r="E7">
            <v>1.24</v>
          </cell>
          <cell r="F7">
            <v>0.44</v>
          </cell>
          <cell r="G7">
            <v>1.68</v>
          </cell>
          <cell r="H7" t="str">
            <v>Terraplenagem</v>
          </cell>
        </row>
        <row r="8">
          <cell r="A8" t="str">
            <v>01.100.03</v>
          </cell>
          <cell r="B8" t="str">
            <v>ESCAVAÇÃO, CARGA E TRANSPORTE DE MAT. DE 1ª CATEGORIA DMT=200M A 400M COM MOTOSCRAPER</v>
          </cell>
          <cell r="C8" t="str">
            <v>m³</v>
          </cell>
          <cell r="D8" t="str">
            <v>DNER-ES-280/97</v>
          </cell>
          <cell r="E8">
            <v>1.47</v>
          </cell>
          <cell r="F8">
            <v>0.53</v>
          </cell>
          <cell r="G8">
            <v>2</v>
          </cell>
          <cell r="H8" t="str">
            <v>Terraplenagem</v>
          </cell>
        </row>
        <row r="9">
          <cell r="A9" t="str">
            <v>01.100.04</v>
          </cell>
          <cell r="B9" t="str">
            <v>ESCAVAÇÃO, CARGA E TRANSPORTE DE MAT. DE 1ª CATEGORIA DMT=400M A 600M COM MOTOSCRAPER</v>
          </cell>
          <cell r="C9" t="str">
            <v>m³</v>
          </cell>
          <cell r="D9" t="str">
            <v>DNER-ES-280/97</v>
          </cell>
          <cell r="E9">
            <v>1.74</v>
          </cell>
          <cell r="F9">
            <v>0.62</v>
          </cell>
          <cell r="G9">
            <v>2.36</v>
          </cell>
          <cell r="H9" t="str">
            <v>Terraplenagem</v>
          </cell>
        </row>
        <row r="10">
          <cell r="A10" t="str">
            <v>01.100.05</v>
          </cell>
          <cell r="B10" t="str">
            <v>ESCAVAÇÃO, CARGA E TRANSPORTE DE MAT. DE 1ª CATEGORIA,  DMT=600 A 800 M COM MOTOSCRAPER</v>
          </cell>
          <cell r="C10" t="str">
            <v>m³</v>
          </cell>
          <cell r="D10" t="str">
            <v>DNER-ES-280/97</v>
          </cell>
          <cell r="E10">
            <v>2.04</v>
          </cell>
          <cell r="F10">
            <v>0.73</v>
          </cell>
          <cell r="G10">
            <v>2.77</v>
          </cell>
          <cell r="H10" t="str">
            <v>Terraplenagem</v>
          </cell>
        </row>
        <row r="11">
          <cell r="A11" t="str">
            <v>01.100.06</v>
          </cell>
          <cell r="B11" t="str">
            <v>ESCAVAÇÃO, CARGA E TRANSPORTE DE MAT. DE 1ª CATEGORIA,  DMT=800 A 1000 M COM MOTOSCRAPER</v>
          </cell>
          <cell r="C11" t="str">
            <v>m³</v>
          </cell>
          <cell r="D11" t="str">
            <v>DNER-ES-280/97</v>
          </cell>
          <cell r="E11">
            <v>2.27</v>
          </cell>
          <cell r="F11">
            <v>0.81</v>
          </cell>
          <cell r="G11">
            <v>3.08</v>
          </cell>
          <cell r="H11" t="str">
            <v>Terraplenagem</v>
          </cell>
        </row>
        <row r="12">
          <cell r="A12" t="str">
            <v>01.100.07</v>
          </cell>
          <cell r="B12" t="str">
            <v>ESCAVAÇÃO, CARGA E TRANSPORTE DE MAT. DE 1ª CATEGORIA,  DMT=1000 A 1200 M COM MOTOSCRAPER</v>
          </cell>
          <cell r="C12" t="str">
            <v>m³</v>
          </cell>
          <cell r="D12" t="str">
            <v>DNER-ES-280/97</v>
          </cell>
          <cell r="E12">
            <v>2.58</v>
          </cell>
          <cell r="F12">
            <v>0.92</v>
          </cell>
          <cell r="G12">
            <v>3.5</v>
          </cell>
          <cell r="H12" t="str">
            <v>Terraplenagem</v>
          </cell>
        </row>
        <row r="13">
          <cell r="A13" t="str">
            <v>01.100.08</v>
          </cell>
          <cell r="B13" t="str">
            <v>ESCAVAÇÃO, CARGA E TRANSPORTE DE MAT. DE 1ª CATEGORIA, DMT= 1200 A 1400M  COM MOTOSCRAPER</v>
          </cell>
          <cell r="C13" t="str">
            <v>m³</v>
          </cell>
          <cell r="D13" t="str">
            <v>DNER-ES-280/97</v>
          </cell>
          <cell r="E13">
            <v>2.87</v>
          </cell>
          <cell r="F13">
            <v>1.03</v>
          </cell>
          <cell r="G13">
            <v>3.9000000000000004</v>
          </cell>
          <cell r="H13" t="str">
            <v>Terraplenagem</v>
          </cell>
        </row>
        <row r="14">
          <cell r="A14" t="str">
            <v>01.100.16</v>
          </cell>
          <cell r="B14" t="str">
            <v>ESCAVAÇÃO, CARGA E TRANSPORTE DE MAT. DE 1ª CATEGORIA,  DMT=1400 A 1600 M C/CAMINHÃO BASCULANTE</v>
          </cell>
          <cell r="C14" t="str">
            <v>m³</v>
          </cell>
          <cell r="D14" t="str">
            <v>DNER-ES-280/97</v>
          </cell>
          <cell r="E14">
            <v>2.12</v>
          </cell>
          <cell r="F14">
            <v>0.76</v>
          </cell>
          <cell r="G14">
            <v>2.88</v>
          </cell>
          <cell r="H14" t="str">
            <v>Terraplenagem</v>
          </cell>
        </row>
        <row r="15">
          <cell r="A15" t="str">
            <v>01.100.17</v>
          </cell>
          <cell r="B15" t="str">
            <v>ESCAVAÇÃO, CARGA E TRANSPORTE DE MAT. DE 1ª CATEGORIA,  DMT=1600 A 1800 M C/CAMINHÃO BASCULANTE</v>
          </cell>
          <cell r="C15" t="str">
            <v>m³</v>
          </cell>
          <cell r="D15" t="str">
            <v>DNER-ES-280/97</v>
          </cell>
          <cell r="E15">
            <v>2.21</v>
          </cell>
          <cell r="F15">
            <v>0.79</v>
          </cell>
          <cell r="G15">
            <v>3</v>
          </cell>
          <cell r="H15" t="str">
            <v>Terraplenagem</v>
          </cell>
        </row>
        <row r="16">
          <cell r="A16" t="str">
            <v>01.100.18</v>
          </cell>
          <cell r="B16" t="str">
            <v>ESCAVAÇÃO, CARGA E TRANSPORTE DE MAT. DE 1ª CATEGORIA,  DMT=1800 A 2000 M C/CAMINHÃO BASCULANTE</v>
          </cell>
          <cell r="C16" t="str">
            <v>m³</v>
          </cell>
          <cell r="D16" t="str">
            <v>DNER-ES-280/97</v>
          </cell>
          <cell r="E16">
            <v>2.2799999999999998</v>
          </cell>
          <cell r="F16">
            <v>0.82</v>
          </cell>
          <cell r="G16">
            <v>3.0999999999999996</v>
          </cell>
          <cell r="H16" t="str">
            <v>Terraplenagem</v>
          </cell>
        </row>
        <row r="17">
          <cell r="A17" t="str">
            <v>01.100.19</v>
          </cell>
          <cell r="B17" t="str">
            <v>ESCAVAÇÃO, CARGA E TRANSPORTE DE MAT. DE 1ª CATEGORIA,  DMT=2000 A 3000 M C/CAMINHÃO BASCULANTE</v>
          </cell>
          <cell r="C17" t="str">
            <v>m³</v>
          </cell>
          <cell r="D17" t="str">
            <v>DNER-ES-280/97</v>
          </cell>
          <cell r="E17">
            <v>2.5499999999999998</v>
          </cell>
          <cell r="F17">
            <v>0.91</v>
          </cell>
          <cell r="G17">
            <v>3.46</v>
          </cell>
          <cell r="H17" t="str">
            <v>Terraplenagem</v>
          </cell>
        </row>
        <row r="18">
          <cell r="A18" t="str">
            <v>01.100.20</v>
          </cell>
          <cell r="B18" t="str">
            <v>ESCAVAÇÃO, CARGA E TRANSPORTE DE MAT. DE 1ª CATEGORIA,  DMT=3000 A 5000 M C/CAMINHÃO BASCULANTE</v>
          </cell>
          <cell r="C18" t="str">
            <v>m³</v>
          </cell>
          <cell r="D18" t="str">
            <v>DNER-ES-280/97</v>
          </cell>
          <cell r="E18">
            <v>3.23</v>
          </cell>
          <cell r="F18">
            <v>1.1599999999999999</v>
          </cell>
          <cell r="G18">
            <v>4.3899999999999997</v>
          </cell>
          <cell r="H18" t="str">
            <v>Terraplenagem</v>
          </cell>
        </row>
        <row r="19">
          <cell r="A19" t="str">
            <v>01.101.02</v>
          </cell>
          <cell r="B19" t="str">
            <v>ESCAVAÇÃO, CARGA E TRANSPORTE DE MAT. DE 2ª CATEGORIA DMT=50M A 200M COM MOTOSCRAPER</v>
          </cell>
          <cell r="C19" t="str">
            <v>m³</v>
          </cell>
          <cell r="D19" t="str">
            <v>DNER-ES-280/97</v>
          </cell>
          <cell r="E19">
            <v>1.75</v>
          </cell>
          <cell r="F19">
            <v>0.63</v>
          </cell>
          <cell r="G19">
            <v>2.38</v>
          </cell>
          <cell r="H19" t="str">
            <v>Terraplenagem</v>
          </cell>
        </row>
        <row r="20">
          <cell r="A20" t="str">
            <v>01.101.03</v>
          </cell>
          <cell r="B20" t="str">
            <v>ESCAVAÇÃO, CARGA E TRANSPORTE DE MAT. DE 2ª CATEGORIA DMT=200M A 400M COM MOTOSCRAPER</v>
          </cell>
          <cell r="C20" t="str">
            <v>m³</v>
          </cell>
          <cell r="D20" t="str">
            <v>DNER-ES-280/97</v>
          </cell>
          <cell r="E20">
            <v>1.96</v>
          </cell>
          <cell r="F20">
            <v>0.7</v>
          </cell>
          <cell r="G20">
            <v>2.66</v>
          </cell>
          <cell r="H20" t="str">
            <v>Terraplenagem</v>
          </cell>
        </row>
        <row r="21">
          <cell r="A21" t="str">
            <v>01.101.04</v>
          </cell>
          <cell r="B21" t="str">
            <v>ESCAVAÇÃO, CARGA E TRANSPORTE DE MAT. DE 2ª CATEGORIA DMT=400M A 600M COM MOTOSCRAPER</v>
          </cell>
          <cell r="C21" t="str">
            <v>m³</v>
          </cell>
          <cell r="D21" t="str">
            <v>DNER-ES-280/97</v>
          </cell>
          <cell r="E21">
            <v>2.29</v>
          </cell>
          <cell r="F21">
            <v>0.82</v>
          </cell>
          <cell r="G21">
            <v>3.11</v>
          </cell>
          <cell r="H21" t="str">
            <v>Terraplenagem</v>
          </cell>
        </row>
        <row r="22">
          <cell r="A22" t="str">
            <v>01.101.05</v>
          </cell>
          <cell r="B22" t="str">
            <v>ESCAVAÇÃO, CARGA E TRANSPORTE DE MAT. DE 2ª CATEGORIA,  DMT=600 A 800 M COM MOTOSCRAPER</v>
          </cell>
          <cell r="C22" t="str">
            <v>m³</v>
          </cell>
          <cell r="D22" t="str">
            <v>DNER-ES-280/97</v>
          </cell>
          <cell r="E22">
            <v>2.5499999999999998</v>
          </cell>
          <cell r="F22">
            <v>0.91</v>
          </cell>
          <cell r="G22">
            <v>3.46</v>
          </cell>
          <cell r="H22" t="str">
            <v>Terraplenagem</v>
          </cell>
        </row>
        <row r="23">
          <cell r="A23" t="str">
            <v>01.102.02</v>
          </cell>
          <cell r="B23" t="str">
            <v>ESCAVAÇÃO, CARGA E TRANSPORTE DE MAT. DE 3ª CATEGORIA DMT=50M A 200M</v>
          </cell>
          <cell r="C23" t="str">
            <v>m³</v>
          </cell>
          <cell r="D23" t="str">
            <v>DNER-ES-280/97</v>
          </cell>
          <cell r="E23">
            <v>8.98</v>
          </cell>
          <cell r="F23">
            <v>3.21</v>
          </cell>
          <cell r="G23">
            <v>12.190000000000001</v>
          </cell>
          <cell r="H23" t="str">
            <v>Terraplenagem</v>
          </cell>
        </row>
        <row r="24">
          <cell r="A24" t="str">
            <v>01.102.03</v>
          </cell>
          <cell r="B24" t="str">
            <v>ESCAVAÇÃO, CARGA E TRANSPORTE DE MAT. DE 3ª CATEGORIA DMT=200M A 400M</v>
          </cell>
          <cell r="C24" t="str">
            <v>m³</v>
          </cell>
          <cell r="D24" t="str">
            <v>DNER-ES-280/97</v>
          </cell>
          <cell r="E24">
            <v>9.33</v>
          </cell>
          <cell r="F24">
            <v>3.34</v>
          </cell>
          <cell r="G24">
            <v>12.67</v>
          </cell>
          <cell r="H24" t="str">
            <v>Terraplenagem</v>
          </cell>
        </row>
        <row r="25">
          <cell r="A25" t="str">
            <v>01.102.04</v>
          </cell>
          <cell r="B25" t="str">
            <v>ESCAVAÇÃO, CARGA E TRANSPORTE DE MAT. DE 3ª CATEGORIA DMT=400M A 600M</v>
          </cell>
          <cell r="C25" t="str">
            <v>m³</v>
          </cell>
          <cell r="D25" t="str">
            <v>DNER-ES-280/97</v>
          </cell>
          <cell r="E25">
            <v>9.4600000000000009</v>
          </cell>
          <cell r="F25">
            <v>3.39</v>
          </cell>
          <cell r="G25">
            <v>12.850000000000001</v>
          </cell>
          <cell r="H25" t="str">
            <v>Terraplenagem</v>
          </cell>
        </row>
        <row r="26">
          <cell r="A26" t="str">
            <v>01.102.05</v>
          </cell>
          <cell r="B26" t="str">
            <v>ESCAVAÇÃO, CARGA E TRANSPORTE DE MAT. DE 3ª CATEGORIA,  DMT=600 A 800 M</v>
          </cell>
          <cell r="C26" t="str">
            <v>m³</v>
          </cell>
          <cell r="D26" t="str">
            <v>DNER-ES-280/97</v>
          </cell>
          <cell r="E26">
            <v>9.5500000000000007</v>
          </cell>
          <cell r="F26">
            <v>3.42</v>
          </cell>
          <cell r="G26">
            <v>12.97</v>
          </cell>
          <cell r="H26" t="str">
            <v>Terraplenagem</v>
          </cell>
        </row>
        <row r="27">
          <cell r="A27" t="str">
            <v>01.300.00</v>
          </cell>
          <cell r="B27" t="str">
            <v>ESCAVAÇÃO CARGA TRANSPORTE DE SOLOS MOLES</v>
          </cell>
          <cell r="C27" t="str">
            <v>m³</v>
          </cell>
          <cell r="D27" t="str">
            <v>DNER-ES-280/97</v>
          </cell>
          <cell r="E27">
            <v>3.27</v>
          </cell>
          <cell r="F27">
            <v>1.17</v>
          </cell>
          <cell r="G27">
            <v>4.4399999999999995</v>
          </cell>
          <cell r="H27" t="str">
            <v>Terraplenagem</v>
          </cell>
        </row>
        <row r="28">
          <cell r="A28" t="str">
            <v>01.400.01</v>
          </cell>
          <cell r="B28" t="str">
            <v>COLCHÃO DRENANTE COM AREIA P/ FUNDAÇÃO DE ATERRO</v>
          </cell>
          <cell r="C28" t="str">
            <v>m³</v>
          </cell>
          <cell r="D28" t="str">
            <v>DNER-ES-280/97</v>
          </cell>
          <cell r="E28">
            <v>44.07</v>
          </cell>
          <cell r="F28">
            <v>15.78</v>
          </cell>
          <cell r="G28">
            <v>59.85</v>
          </cell>
          <cell r="H28" t="str">
            <v>Terraplenagem</v>
          </cell>
        </row>
        <row r="29">
          <cell r="A29" t="str">
            <v>01.510.00</v>
          </cell>
          <cell r="B29" t="str">
            <v>COMPACTAÇÃO DE ATERROS A 95% DO PROCTOR NORMAL</v>
          </cell>
          <cell r="C29" t="str">
            <v>m³</v>
          </cell>
          <cell r="D29" t="str">
            <v>DNER-ES-282/97</v>
          </cell>
          <cell r="E29">
            <v>0.59</v>
          </cell>
          <cell r="F29">
            <v>0.21</v>
          </cell>
          <cell r="G29">
            <v>0.79999999999999993</v>
          </cell>
          <cell r="H29" t="str">
            <v>Terraplenagem</v>
          </cell>
        </row>
        <row r="30">
          <cell r="A30" t="str">
            <v>01.511.00</v>
          </cell>
          <cell r="B30" t="str">
            <v>COMPACTAÇÃO DE ATERROS A 100% DO PROCTOR NORMAL</v>
          </cell>
          <cell r="C30" t="str">
            <v>m³</v>
          </cell>
          <cell r="D30" t="str">
            <v>DNER-ES-282/97</v>
          </cell>
          <cell r="E30">
            <v>1.01</v>
          </cell>
          <cell r="F30">
            <v>0.36</v>
          </cell>
          <cell r="G30">
            <v>1.37</v>
          </cell>
          <cell r="H30" t="str">
            <v>Terraplenagem</v>
          </cell>
        </row>
        <row r="31">
          <cell r="A31" t="str">
            <v>PAVIMENTAÇÃO</v>
          </cell>
        </row>
        <row r="32">
          <cell r="A32" t="str">
            <v>02.000.00</v>
          </cell>
          <cell r="B32" t="str">
            <v>REGULARIZAÇÃO DE SUB-LEITO</v>
          </cell>
          <cell r="C32" t="str">
            <v>m²</v>
          </cell>
          <cell r="D32" t="str">
            <v>DNER-ES-299/97</v>
          </cell>
          <cell r="E32">
            <v>0.22</v>
          </cell>
          <cell r="F32">
            <v>0.08</v>
          </cell>
          <cell r="G32">
            <v>0.3</v>
          </cell>
          <cell r="H32" t="str">
            <v>Pavimentação</v>
          </cell>
        </row>
        <row r="33">
          <cell r="A33" t="str">
            <v>02.200.00</v>
          </cell>
          <cell r="B33" t="str">
            <v>SUB-BASE ESTABILIZADA GRANULOMETRICAMENTE S/ MISTURA</v>
          </cell>
          <cell r="C33" t="str">
            <v>m³</v>
          </cell>
          <cell r="D33" t="str">
            <v>DNER-ES-301/97</v>
          </cell>
          <cell r="E33">
            <v>12.77</v>
          </cell>
          <cell r="F33">
            <v>4.57</v>
          </cell>
          <cell r="G33">
            <v>17.34</v>
          </cell>
          <cell r="H33" t="str">
            <v>Pavimentação</v>
          </cell>
        </row>
        <row r="34">
          <cell r="A34" t="str">
            <v>02.210.02</v>
          </cell>
          <cell r="B34" t="str">
            <v>BASE ESTABILIZADA GRANULOMETRICAMENTE COM MISTURA DE SOLO-AREIA NA PISTA</v>
          </cell>
          <cell r="C34" t="str">
            <v>m³</v>
          </cell>
          <cell r="D34" t="str">
            <v>DNER-ES-304/97</v>
          </cell>
          <cell r="E34">
            <v>20.92</v>
          </cell>
          <cell r="F34">
            <v>7.49</v>
          </cell>
          <cell r="G34">
            <v>28.410000000000004</v>
          </cell>
          <cell r="H34" t="str">
            <v>Pavimentação</v>
          </cell>
        </row>
        <row r="35">
          <cell r="A35" t="str">
            <v>02.300.00</v>
          </cell>
          <cell r="B35" t="str">
            <v>IMPRIMAÇÃO - EXECUÇÃO</v>
          </cell>
          <cell r="C35" t="str">
            <v>m²</v>
          </cell>
          <cell r="D35" t="str">
            <v>DNER-ES-306/97</v>
          </cell>
          <cell r="E35">
            <v>1.17</v>
          </cell>
          <cell r="F35">
            <v>0.42</v>
          </cell>
          <cell r="G35">
            <v>1.5899999999999999</v>
          </cell>
          <cell r="H35" t="str">
            <v>Pavimentação</v>
          </cell>
        </row>
        <row r="36">
          <cell r="A36" t="str">
            <v>02.500.01</v>
          </cell>
          <cell r="B36" t="str">
            <v>TRATAMENTO SUPERFICIAL SIMPLES COM EMULSÃO</v>
          </cell>
          <cell r="C36" t="str">
            <v>m²</v>
          </cell>
          <cell r="D36" t="str">
            <v>DNER-ES-309/97</v>
          </cell>
          <cell r="E36">
            <v>1.55</v>
          </cell>
          <cell r="F36">
            <v>0.55000000000000004</v>
          </cell>
          <cell r="G36">
            <v>2.1</v>
          </cell>
          <cell r="H36" t="str">
            <v>Pavimentação</v>
          </cell>
        </row>
        <row r="37">
          <cell r="A37" t="str">
            <v>02.501.01</v>
          </cell>
          <cell r="B37" t="str">
            <v>TRATAMENTO SUPERFICIAL DUPLO COM EMULSÃO</v>
          </cell>
          <cell r="C37" t="str">
            <v>m²</v>
          </cell>
          <cell r="D37" t="str">
            <v>DNER-ES-309/97</v>
          </cell>
          <cell r="E37">
            <v>3.64</v>
          </cell>
          <cell r="F37">
            <v>1.3</v>
          </cell>
          <cell r="G37">
            <v>4.9400000000000004</v>
          </cell>
          <cell r="H37" t="str">
            <v>Pavimentação</v>
          </cell>
        </row>
        <row r="38">
          <cell r="A38" t="str">
            <v>OBRAS DE ARTE ESPECIAIS</v>
          </cell>
        </row>
        <row r="39">
          <cell r="A39" t="str">
            <v>03.000.02</v>
          </cell>
          <cell r="B39" t="str">
            <v>ESCAVAÇÃO MANUAL DE CAVAS EM MAT. 1ª CATEGORIA</v>
          </cell>
          <cell r="C39" t="str">
            <v>m³</v>
          </cell>
          <cell r="D39" t="str">
            <v>DNER-ES 280/97</v>
          </cell>
          <cell r="E39">
            <v>12.57</v>
          </cell>
          <cell r="F39">
            <v>4.5</v>
          </cell>
          <cell r="G39">
            <v>17.07</v>
          </cell>
          <cell r="H39" t="str">
            <v>OAE</v>
          </cell>
        </row>
        <row r="40">
          <cell r="A40" t="str">
            <v>03.326.00</v>
          </cell>
          <cell r="B40" t="str">
            <v>CONCRETO FCK=20 MPA-CONTR. RAZ. USO GER.</v>
          </cell>
          <cell r="C40" t="str">
            <v>m³</v>
          </cell>
          <cell r="D40" t="str">
            <v>DNER-ES 230/97</v>
          </cell>
          <cell r="E40">
            <v>181.90999999999997</v>
          </cell>
          <cell r="F40">
            <v>65.12</v>
          </cell>
          <cell r="G40">
            <v>247.02999999999997</v>
          </cell>
          <cell r="H40" t="str">
            <v>OAE</v>
          </cell>
        </row>
        <row r="41">
          <cell r="A41" t="str">
            <v>03.353.00</v>
          </cell>
          <cell r="B41" t="str">
            <v>FORNECIMENTO, PREPARO E COLOCAÇÃO AÇO CA-50</v>
          </cell>
          <cell r="C41" t="str">
            <v>kg</v>
          </cell>
          <cell r="D41" t="str">
            <v>DNER-ES 231/97</v>
          </cell>
          <cell r="E41">
            <v>1.65</v>
          </cell>
          <cell r="F41">
            <v>0.59</v>
          </cell>
          <cell r="G41">
            <v>2.2399999999999998</v>
          </cell>
          <cell r="H41" t="str">
            <v>OAE</v>
          </cell>
        </row>
        <row r="42">
          <cell r="A42" t="str">
            <v>03.372.01</v>
          </cell>
          <cell r="B42" t="str">
            <v>FORMA DE MADEIRA PLASTIFICADA</v>
          </cell>
          <cell r="C42" t="str">
            <v>m²</v>
          </cell>
          <cell r="D42" t="str">
            <v>DNER-ES 233/97</v>
          </cell>
          <cell r="E42">
            <v>21.22</v>
          </cell>
          <cell r="F42">
            <v>7.6</v>
          </cell>
          <cell r="G42">
            <v>28.82</v>
          </cell>
          <cell r="H42" t="str">
            <v>OAE</v>
          </cell>
        </row>
        <row r="43">
          <cell r="A43" t="str">
            <v>03.510.00</v>
          </cell>
          <cell r="B43" t="str">
            <v>APARELHO DE APOIO EM NEOPRENE</v>
          </cell>
          <cell r="C43" t="str">
            <v>dm³</v>
          </cell>
          <cell r="D43" t="str">
            <v>DNER-ES 335/97</v>
          </cell>
          <cell r="E43">
            <v>79.240000000000009</v>
          </cell>
          <cell r="F43">
            <v>28.37</v>
          </cell>
          <cell r="G43">
            <v>107.61000000000001</v>
          </cell>
          <cell r="H43" t="str">
            <v>OAE</v>
          </cell>
        </row>
        <row r="44">
          <cell r="A44" t="str">
            <v>03.930.00</v>
          </cell>
          <cell r="B44" t="str">
            <v>JUNTA DE CANTONEIRA</v>
          </cell>
          <cell r="C44" t="str">
            <v>m</v>
          </cell>
          <cell r="D44" t="str">
            <v>DNER-ES 335/97</v>
          </cell>
          <cell r="E44">
            <v>22.94</v>
          </cell>
          <cell r="F44">
            <v>8.2100000000000009</v>
          </cell>
          <cell r="G44">
            <v>31.150000000000002</v>
          </cell>
          <cell r="H44" t="str">
            <v>OAE</v>
          </cell>
        </row>
        <row r="45">
          <cell r="A45" t="str">
            <v>03.939.01</v>
          </cell>
          <cell r="B45" t="str">
            <v>JUNTA DE PAVIMENTAÇÃO LONGITUDINAL E TRANSVERSAL</v>
          </cell>
          <cell r="C45" t="str">
            <v>m</v>
          </cell>
          <cell r="D45" t="str">
            <v>DNER-ES 335/97</v>
          </cell>
          <cell r="E45">
            <v>1.58</v>
          </cell>
          <cell r="F45">
            <v>0.56999999999999995</v>
          </cell>
          <cell r="G45">
            <v>2.15</v>
          </cell>
          <cell r="H45" t="str">
            <v>OAE</v>
          </cell>
        </row>
        <row r="46">
          <cell r="A46" t="str">
            <v>03.940.00</v>
          </cell>
          <cell r="B46" t="str">
            <v>APILOAMENTO MANUAL</v>
          </cell>
          <cell r="C46" t="str">
            <v>m³</v>
          </cell>
          <cell r="D46" t="str">
            <v>DNER-ES 282/97</v>
          </cell>
          <cell r="E46">
            <v>2.9</v>
          </cell>
          <cell r="F46">
            <v>1.04</v>
          </cell>
          <cell r="G46">
            <v>3.94</v>
          </cell>
          <cell r="H46" t="str">
            <v>OAE</v>
          </cell>
        </row>
        <row r="47">
          <cell r="A47" t="str">
            <v>03.959.01</v>
          </cell>
          <cell r="B47" t="str">
            <v>DESEMPENO E ACABAMENTO DE SUPERFÍCIE</v>
          </cell>
          <cell r="C47" t="str">
            <v>m²</v>
          </cell>
          <cell r="D47" t="str">
            <v>DNER-ES 335/97</v>
          </cell>
          <cell r="E47">
            <v>0.89</v>
          </cell>
          <cell r="F47">
            <v>0.32</v>
          </cell>
          <cell r="G47">
            <v>1.21</v>
          </cell>
          <cell r="H47" t="str">
            <v>OAE</v>
          </cell>
        </row>
        <row r="48">
          <cell r="A48" t="str">
            <v>03.991.01</v>
          </cell>
          <cell r="B48" t="str">
            <v>DRENO DE PVC D=75 MM</v>
          </cell>
          <cell r="C48" t="str">
            <v>unid.</v>
          </cell>
          <cell r="D48" t="str">
            <v>DNER-ES 335/97</v>
          </cell>
          <cell r="E48">
            <v>1.9899999999999998</v>
          </cell>
          <cell r="F48">
            <v>0.71</v>
          </cell>
          <cell r="G48">
            <v>2.6999999999999997</v>
          </cell>
          <cell r="H48" t="str">
            <v>OAE</v>
          </cell>
        </row>
        <row r="49">
          <cell r="A49" t="str">
            <v>03.993.01</v>
          </cell>
          <cell r="B49" t="str">
            <v>CRAVAÇÃO DE TRILHOS TR-37</v>
          </cell>
          <cell r="C49" t="str">
            <v>m</v>
          </cell>
          <cell r="D49" t="str">
            <v>DNER-ES 234/97</v>
          </cell>
          <cell r="E49">
            <v>200.70999999999998</v>
          </cell>
          <cell r="F49">
            <v>71.849999999999994</v>
          </cell>
          <cell r="G49">
            <v>272.55999999999995</v>
          </cell>
          <cell r="H49" t="str">
            <v>OAE</v>
          </cell>
        </row>
        <row r="50">
          <cell r="A50" t="str">
            <v>05.300.02</v>
          </cell>
          <cell r="B50" t="str">
            <v>ENROCAMENTO DE PEDRA JOGADA</v>
          </cell>
          <cell r="C50" t="str">
            <v>m³</v>
          </cell>
          <cell r="D50" t="str">
            <v>DNER-ES 335/97</v>
          </cell>
          <cell r="E50">
            <v>19.340000000000003</v>
          </cell>
          <cell r="F50">
            <v>6.92</v>
          </cell>
          <cell r="G50">
            <v>26.260000000000005</v>
          </cell>
          <cell r="H50" t="str">
            <v>OAE</v>
          </cell>
        </row>
        <row r="51">
          <cell r="A51" t="str">
            <v>05.999.05</v>
          </cell>
          <cell r="B51" t="str">
            <v>GROUT</v>
          </cell>
          <cell r="C51" t="str">
            <v>m²</v>
          </cell>
          <cell r="D51" t="str">
            <v>DNER-ES 335/97</v>
          </cell>
          <cell r="E51">
            <v>4037.63</v>
          </cell>
          <cell r="F51">
            <v>1445.47</v>
          </cell>
          <cell r="G51">
            <v>5483.1</v>
          </cell>
          <cell r="H51" t="str">
            <v>OAE</v>
          </cell>
        </row>
        <row r="52">
          <cell r="A52" t="str">
            <v>06.030.01</v>
          </cell>
          <cell r="B52" t="str">
            <v>BARREIRA DE SEGURANÇA DUPLA - DNER PRO 176/86</v>
          </cell>
          <cell r="C52" t="str">
            <v>m</v>
          </cell>
          <cell r="D52" t="str">
            <v>DNER-OAE-335/97</v>
          </cell>
          <cell r="E52">
            <v>101.49</v>
          </cell>
          <cell r="F52">
            <v>36.33</v>
          </cell>
          <cell r="G52">
            <v>137.82</v>
          </cell>
          <cell r="H52" t="str">
            <v>OAE</v>
          </cell>
        </row>
        <row r="53">
          <cell r="A53" t="str">
            <v>DRENAGEM</v>
          </cell>
        </row>
        <row r="54">
          <cell r="A54" t="str">
            <v>03.940.01</v>
          </cell>
          <cell r="B54" t="str">
            <v>REATERRO E COMPACTAÇÃO MANUAL DE BUEIROS</v>
          </cell>
          <cell r="C54" t="str">
            <v>m³</v>
          </cell>
          <cell r="D54" t="str">
            <v>DNER-ES 282/97</v>
          </cell>
          <cell r="E54">
            <v>2.9</v>
          </cell>
          <cell r="F54">
            <v>1.04</v>
          </cell>
          <cell r="G54">
            <v>3.94</v>
          </cell>
          <cell r="H54" t="str">
            <v>Drenagem</v>
          </cell>
        </row>
        <row r="55">
          <cell r="A55" t="str">
            <v>04.000.00</v>
          </cell>
          <cell r="B55" t="str">
            <v>ESCAVAÇÃO MANUAL EM MATERIAL DE 1ª CATEGORIA</v>
          </cell>
          <cell r="C55" t="str">
            <v>m³</v>
          </cell>
          <cell r="D55" t="str">
            <v>DNER-ES 280/97</v>
          </cell>
          <cell r="E55">
            <v>11.17</v>
          </cell>
          <cell r="F55">
            <v>4</v>
          </cell>
          <cell r="G55">
            <v>15.17</v>
          </cell>
          <cell r="H55" t="str">
            <v>Drenagem</v>
          </cell>
        </row>
        <row r="56">
          <cell r="A56" t="str">
            <v>04.001.00</v>
          </cell>
          <cell r="B56" t="str">
            <v>ESCAVAÇÃO MECÂNICA EM MAT. 1ª CATEGORIA</v>
          </cell>
          <cell r="C56" t="str">
            <v>m³</v>
          </cell>
          <cell r="D56" t="str">
            <v>DNER-ES 280/97</v>
          </cell>
          <cell r="E56">
            <v>1.45</v>
          </cell>
          <cell r="F56">
            <v>0.52</v>
          </cell>
          <cell r="G56">
            <v>1.97</v>
          </cell>
          <cell r="H56" t="str">
            <v>Drenagem</v>
          </cell>
        </row>
        <row r="57">
          <cell r="A57" t="str">
            <v>04.400.02</v>
          </cell>
          <cell r="B57" t="str">
            <v>VALETA DE PROT. DE CORTES C/ REVEST. VEG. - VPC 02</v>
          </cell>
          <cell r="C57" t="str">
            <v>m</v>
          </cell>
          <cell r="D57" t="str">
            <v>DNER-ES 288/97</v>
          </cell>
          <cell r="E57">
            <v>15.059999999999999</v>
          </cell>
          <cell r="F57">
            <v>5.39</v>
          </cell>
          <cell r="G57">
            <v>20.45</v>
          </cell>
          <cell r="H57" t="str">
            <v>Drenagem</v>
          </cell>
        </row>
        <row r="58">
          <cell r="A58" t="str">
            <v>04.400.04</v>
          </cell>
          <cell r="B58" t="str">
            <v>VALETA DE PROT. DE CORTES C/ REVEST. CONCR. - VPC 04</v>
          </cell>
          <cell r="C58" t="str">
            <v>m</v>
          </cell>
          <cell r="D58" t="str">
            <v>DNER-ES 288/97</v>
          </cell>
          <cell r="E58">
            <v>27.739999999999995</v>
          </cell>
          <cell r="F58">
            <v>9.93</v>
          </cell>
          <cell r="G58">
            <v>37.669999999999995</v>
          </cell>
          <cell r="H58" t="str">
            <v>Drenagem</v>
          </cell>
        </row>
        <row r="59">
          <cell r="A59" t="str">
            <v>04.401.02</v>
          </cell>
          <cell r="B59" t="str">
            <v>VALETA DE PROT. DE CORTES C/ REVEST. VEG. - VPA 02</v>
          </cell>
          <cell r="C59" t="str">
            <v>m</v>
          </cell>
          <cell r="D59" t="str">
            <v>DNER-ES 288/97</v>
          </cell>
          <cell r="E59">
            <v>15.76</v>
          </cell>
          <cell r="F59">
            <v>5.64</v>
          </cell>
          <cell r="G59">
            <v>21.4</v>
          </cell>
          <cell r="H59" t="str">
            <v>Drenagem</v>
          </cell>
        </row>
        <row r="60">
          <cell r="A60" t="str">
            <v>04.401.04</v>
          </cell>
          <cell r="B60" t="str">
            <v>VALETA DE PROT. DE CORTES C/ REVEST. CONCR. - VPA 04</v>
          </cell>
          <cell r="C60" t="str">
            <v>m</v>
          </cell>
          <cell r="D60" t="str">
            <v>DNER-ES 288/97</v>
          </cell>
          <cell r="E60">
            <v>26.939999999999998</v>
          </cell>
          <cell r="F60">
            <v>9.64</v>
          </cell>
          <cell r="G60">
            <v>36.58</v>
          </cell>
          <cell r="H60" t="str">
            <v>Drenagem</v>
          </cell>
        </row>
        <row r="61">
          <cell r="A61" t="str">
            <v>04.500.02</v>
          </cell>
          <cell r="B61" t="str">
            <v>DRENO LONGITUDINAL PROF. P/CORTE EM SOLO - DPS 02</v>
          </cell>
          <cell r="C61" t="str">
            <v>m</v>
          </cell>
          <cell r="D61" t="str">
            <v>DNER-ES 292/97</v>
          </cell>
          <cell r="E61">
            <v>32.58</v>
          </cell>
          <cell r="F61">
            <v>11.66</v>
          </cell>
          <cell r="G61">
            <v>44.239999999999995</v>
          </cell>
          <cell r="H61" t="str">
            <v>Drenagem</v>
          </cell>
        </row>
        <row r="62">
          <cell r="A62" t="str">
            <v>04.500.07</v>
          </cell>
          <cell r="B62" t="str">
            <v>DRENO LONGITUDINAL PROF. P/CORTE EM SOLO - DPS 07</v>
          </cell>
          <cell r="C62" t="str">
            <v>m</v>
          </cell>
          <cell r="D62" t="str">
            <v>DNER-ES 292/97</v>
          </cell>
          <cell r="E62">
            <v>63.339999999999996</v>
          </cell>
          <cell r="F62">
            <v>22.68</v>
          </cell>
          <cell r="G62">
            <v>86.02</v>
          </cell>
          <cell r="H62" t="str">
            <v>Drenagem</v>
          </cell>
        </row>
        <row r="63">
          <cell r="A63" t="str">
            <v>04.501.02</v>
          </cell>
          <cell r="B63" t="str">
            <v>DRENO LONGITUDINAL PROF. P/CORTE EM SOLO - DPR 02</v>
          </cell>
          <cell r="C63" t="str">
            <v>m</v>
          </cell>
          <cell r="D63" t="str">
            <v>DNER-ES 292/97</v>
          </cell>
          <cell r="E63">
            <v>26.15</v>
          </cell>
          <cell r="F63">
            <v>9.36</v>
          </cell>
          <cell r="G63">
            <v>35.51</v>
          </cell>
          <cell r="H63" t="str">
            <v>Drenagem</v>
          </cell>
        </row>
        <row r="64">
          <cell r="A64" t="str">
            <v>04.502.02</v>
          </cell>
          <cell r="B64" t="str">
            <v>BOCA DE SAÍDA P/DRENO LONGITUDINAL PROF. BSD 02</v>
          </cell>
          <cell r="C64" t="str">
            <v>m</v>
          </cell>
          <cell r="D64" t="str">
            <v>DNER-ES 292/97</v>
          </cell>
          <cell r="E64">
            <v>52.09</v>
          </cell>
          <cell r="F64">
            <v>18.649999999999999</v>
          </cell>
          <cell r="G64">
            <v>70.740000000000009</v>
          </cell>
          <cell r="H64" t="str">
            <v>Drenagem</v>
          </cell>
        </row>
        <row r="65">
          <cell r="A65" t="str">
            <v>04.900.02</v>
          </cell>
          <cell r="B65" t="str">
            <v>SARJETA TRIANGULAR DE CONCRETO - STC 02</v>
          </cell>
          <cell r="C65" t="str">
            <v>m</v>
          </cell>
          <cell r="D65" t="str">
            <v>DNER-ES 288/97</v>
          </cell>
          <cell r="E65">
            <v>18.75</v>
          </cell>
          <cell r="F65">
            <v>6.71</v>
          </cell>
          <cell r="G65">
            <v>25.46</v>
          </cell>
          <cell r="H65" t="str">
            <v>Drenagem</v>
          </cell>
        </row>
        <row r="66">
          <cell r="A66" t="str">
            <v>04.900.03</v>
          </cell>
          <cell r="B66" t="str">
            <v>SARJETA TRIANGULAR DE CONCRETO - STC 03</v>
          </cell>
          <cell r="C66" t="str">
            <v>m</v>
          </cell>
          <cell r="D66" t="str">
            <v>DNER-ES 288/97</v>
          </cell>
          <cell r="E66">
            <v>16.440000000000001</v>
          </cell>
          <cell r="F66">
            <v>5.89</v>
          </cell>
          <cell r="G66">
            <v>22.330000000000002</v>
          </cell>
          <cell r="H66" t="str">
            <v>Drenagem</v>
          </cell>
        </row>
        <row r="67">
          <cell r="A67" t="str">
            <v>04.900.04</v>
          </cell>
          <cell r="B67" t="str">
            <v>SARJETA TRIANGULAR DE CONCRETO - STC 04</v>
          </cell>
          <cell r="C67" t="str">
            <v>m</v>
          </cell>
          <cell r="D67" t="str">
            <v>DNER-ES 288/97</v>
          </cell>
          <cell r="E67">
            <v>13.419999999999996</v>
          </cell>
          <cell r="F67">
            <v>4.8</v>
          </cell>
          <cell r="G67">
            <v>18.219999999999995</v>
          </cell>
          <cell r="H67" t="str">
            <v>Drenagem</v>
          </cell>
        </row>
        <row r="68">
          <cell r="A68" t="str">
            <v>04.910.01</v>
          </cell>
          <cell r="B68" t="str">
            <v>MEIO-FIO DE CONCRETO - MFC 01</v>
          </cell>
          <cell r="C68" t="str">
            <v>m</v>
          </cell>
          <cell r="D68" t="str">
            <v>DNER-ES 290/97</v>
          </cell>
          <cell r="E68">
            <v>23.24</v>
          </cell>
          <cell r="F68">
            <v>8.32</v>
          </cell>
          <cell r="G68">
            <v>31.56</v>
          </cell>
          <cell r="H68" t="str">
            <v>Drenagem</v>
          </cell>
        </row>
        <row r="69">
          <cell r="A69" t="str">
            <v>04.910.05</v>
          </cell>
          <cell r="B69" t="str">
            <v>MEIO-FIO DE CONCRETO - MFC 05</v>
          </cell>
          <cell r="C69" t="str">
            <v>m</v>
          </cell>
          <cell r="D69" t="str">
            <v>DNER-ES 290/97</v>
          </cell>
          <cell r="E69">
            <v>13.26</v>
          </cell>
          <cell r="F69">
            <v>4.75</v>
          </cell>
          <cell r="G69">
            <v>18.009999999999998</v>
          </cell>
          <cell r="H69" t="str">
            <v>Drenagem</v>
          </cell>
        </row>
        <row r="70">
          <cell r="A70" t="str">
            <v>04.940.02</v>
          </cell>
          <cell r="B70" t="str">
            <v>DESCIDA D'ÁGUA TIPO RAP. - CANAL RET. ARM. - DAR 02</v>
          </cell>
          <cell r="C70" t="str">
            <v>m</v>
          </cell>
          <cell r="D70" t="str">
            <v>DNER-ES-291/97</v>
          </cell>
          <cell r="E70">
            <v>31.25</v>
          </cell>
          <cell r="F70">
            <v>11.19</v>
          </cell>
          <cell r="G70">
            <v>42.44</v>
          </cell>
          <cell r="H70" t="str">
            <v>Drenagem</v>
          </cell>
        </row>
        <row r="71">
          <cell r="A71" t="str">
            <v>04.940.03</v>
          </cell>
          <cell r="B71" t="str">
            <v>DESCIDA D'ÁGUA TIPO RAP. - CANAL RET. ARM. - DAR 03</v>
          </cell>
          <cell r="C71" t="str">
            <v>m</v>
          </cell>
          <cell r="D71" t="str">
            <v>DNER-ES-291/97</v>
          </cell>
          <cell r="E71">
            <v>39.39</v>
          </cell>
          <cell r="F71">
            <v>14.1</v>
          </cell>
          <cell r="G71">
            <v>53.49</v>
          </cell>
          <cell r="H71" t="str">
            <v>Drenagem</v>
          </cell>
        </row>
        <row r="72">
          <cell r="A72" t="str">
            <v>04.941.01</v>
          </cell>
          <cell r="B72" t="str">
            <v>DESCIDA D'ÁGUA TIPO RAP. - CANAL RET. ARM. - DAD 01</v>
          </cell>
          <cell r="C72" t="str">
            <v>m</v>
          </cell>
          <cell r="D72" t="str">
            <v>DNER-ES-291/97</v>
          </cell>
          <cell r="E72">
            <v>39.839999999999996</v>
          </cell>
          <cell r="F72">
            <v>14.26</v>
          </cell>
          <cell r="G72">
            <v>54.099999999999994</v>
          </cell>
          <cell r="H72" t="str">
            <v>Drenagem</v>
          </cell>
        </row>
        <row r="73">
          <cell r="A73" t="str">
            <v>04.941.02</v>
          </cell>
          <cell r="B73" t="str">
            <v>DESCIDA D'ÁGUA TIPO RAP. - CANAL RET. ARM. - DAD 02</v>
          </cell>
          <cell r="C73" t="str">
            <v>m</v>
          </cell>
          <cell r="D73" t="str">
            <v>DNER-ES-291/97</v>
          </cell>
          <cell r="E73">
            <v>50.64</v>
          </cell>
          <cell r="F73">
            <v>18.13</v>
          </cell>
          <cell r="G73">
            <v>68.77</v>
          </cell>
          <cell r="H73" t="str">
            <v>Drenagem</v>
          </cell>
        </row>
        <row r="74">
          <cell r="A74" t="str">
            <v>04.941.08</v>
          </cell>
          <cell r="B74" t="str">
            <v>DESCIDA D'ÁGUA TIPO RAP. - CANAL RET. ARM. - DAD 08</v>
          </cell>
          <cell r="C74" t="str">
            <v>m</v>
          </cell>
          <cell r="D74" t="str">
            <v>DNER-ES-291/97</v>
          </cell>
          <cell r="E74">
            <v>185.12999999999997</v>
          </cell>
          <cell r="F74">
            <v>66.28</v>
          </cell>
          <cell r="G74">
            <v>251.40999999999997</v>
          </cell>
          <cell r="H74" t="str">
            <v>Drenagem</v>
          </cell>
        </row>
        <row r="75">
          <cell r="A75" t="str">
            <v>04.942.01</v>
          </cell>
          <cell r="B75" t="str">
            <v>ENTRADA D'ÁGUA - EDA 01</v>
          </cell>
          <cell r="C75" t="str">
            <v>unid.</v>
          </cell>
          <cell r="D75" t="str">
            <v>DNER-ES-291/97</v>
          </cell>
          <cell r="E75">
            <v>19.73</v>
          </cell>
          <cell r="F75">
            <v>7.06</v>
          </cell>
          <cell r="G75">
            <v>26.79</v>
          </cell>
          <cell r="H75" t="str">
            <v>Drenagem</v>
          </cell>
        </row>
        <row r="76">
          <cell r="A76" t="str">
            <v>04.942.02</v>
          </cell>
          <cell r="B76" t="str">
            <v>ENTRADA D'ÁGUA - EDA 02</v>
          </cell>
          <cell r="C76" t="str">
            <v>unid.</v>
          </cell>
          <cell r="D76" t="str">
            <v>DNER-ES-291/97</v>
          </cell>
          <cell r="E76">
            <v>24.37</v>
          </cell>
          <cell r="F76">
            <v>8.7200000000000006</v>
          </cell>
          <cell r="G76">
            <v>33.090000000000003</v>
          </cell>
          <cell r="H76" t="str">
            <v>Drenagem</v>
          </cell>
        </row>
        <row r="77">
          <cell r="A77" t="str">
            <v>04.950.01</v>
          </cell>
          <cell r="B77" t="str">
            <v>DISSIPADOR DE ENERGIA - DES 01</v>
          </cell>
          <cell r="C77" t="str">
            <v>unid.</v>
          </cell>
          <cell r="D77" t="str">
            <v>DNER-ES 283/97</v>
          </cell>
          <cell r="E77">
            <v>75.260000000000005</v>
          </cell>
          <cell r="F77">
            <v>26.94</v>
          </cell>
          <cell r="G77">
            <v>102.2</v>
          </cell>
          <cell r="H77" t="str">
            <v>Drenagem</v>
          </cell>
        </row>
        <row r="78">
          <cell r="A78" t="str">
            <v>04.950.21</v>
          </cell>
          <cell r="B78" t="str">
            <v>DISSIPADOR DE ENERGIA - DEB 01</v>
          </cell>
          <cell r="C78" t="str">
            <v>unid.</v>
          </cell>
          <cell r="D78" t="str">
            <v>DNER-ES 283/97</v>
          </cell>
          <cell r="E78">
            <v>97.81</v>
          </cell>
          <cell r="F78">
            <v>35.020000000000003</v>
          </cell>
          <cell r="G78">
            <v>132.83000000000001</v>
          </cell>
          <cell r="H78" t="str">
            <v>Drenagem</v>
          </cell>
        </row>
        <row r="79">
          <cell r="A79" t="str">
            <v>04.950.24</v>
          </cell>
          <cell r="B79" t="str">
            <v>DISSIPADOR DE ENERGIA - DEB 04</v>
          </cell>
          <cell r="C79" t="str">
            <v>unid.</v>
          </cell>
          <cell r="D79" t="str">
            <v>DNER-ES 283/97</v>
          </cell>
          <cell r="E79">
            <v>747</v>
          </cell>
          <cell r="F79">
            <v>267.43</v>
          </cell>
          <cell r="G79">
            <v>1014.4300000000001</v>
          </cell>
          <cell r="H79" t="str">
            <v>Drenagem</v>
          </cell>
        </row>
        <row r="80">
          <cell r="A80" t="str">
            <v>04.950.51</v>
          </cell>
          <cell r="B80" t="str">
            <v>DISSIPADOR DE ENERGIA - DED 01</v>
          </cell>
          <cell r="C80" t="str">
            <v>unid.</v>
          </cell>
          <cell r="D80" t="str">
            <v>DNER-ES 283/97</v>
          </cell>
          <cell r="E80">
            <v>97.839999999999989</v>
          </cell>
          <cell r="F80">
            <v>35.03</v>
          </cell>
          <cell r="G80">
            <v>132.87</v>
          </cell>
          <cell r="H80" t="str">
            <v>Drenagem</v>
          </cell>
        </row>
        <row r="81">
          <cell r="A81" t="str">
            <v>OBRAS DE ARTE CORRENTE</v>
          </cell>
        </row>
        <row r="82">
          <cell r="A82" t="str">
            <v>04.100.03</v>
          </cell>
          <cell r="B82" t="str">
            <v>CORPO BUEIRO SIMPLES TUBULAR DE CONCRETO D=1,00 M</v>
          </cell>
          <cell r="C82" t="str">
            <v>m</v>
          </cell>
          <cell r="D82" t="str">
            <v>DNER-ES-284/97</v>
          </cell>
          <cell r="E82">
            <v>308.68</v>
          </cell>
          <cell r="F82">
            <v>110.51</v>
          </cell>
          <cell r="G82">
            <v>419.19</v>
          </cell>
          <cell r="H82" t="str">
            <v>OAC</v>
          </cell>
        </row>
        <row r="83">
          <cell r="A83" t="str">
            <v>04.101.03</v>
          </cell>
          <cell r="B83" t="str">
            <v>BOCA BUEIRO SIMPLES SIMP. TUB. DE CONC. D=1,00 M NORMAL</v>
          </cell>
          <cell r="C83" t="str">
            <v>m</v>
          </cell>
          <cell r="D83" t="str">
            <v>DNER-ES-284/97</v>
          </cell>
          <cell r="E83">
            <v>846.96</v>
          </cell>
          <cell r="F83">
            <v>303.20999999999998</v>
          </cell>
          <cell r="G83">
            <v>1150.17</v>
          </cell>
          <cell r="H83" t="str">
            <v>OAC</v>
          </cell>
        </row>
        <row r="84">
          <cell r="A84" t="str">
            <v>04.200.07</v>
          </cell>
          <cell r="B84" t="str">
            <v>CORPO DE BSCC 2,5 x 2,50 M ALT. 1,00 a 2,50 M</v>
          </cell>
          <cell r="C84" t="str">
            <v>m</v>
          </cell>
          <cell r="D84" t="str">
            <v>DNER-ES-286/97</v>
          </cell>
          <cell r="E84">
            <v>837.61000000000013</v>
          </cell>
          <cell r="F84">
            <v>299.86</v>
          </cell>
          <cell r="G84">
            <v>1137.4700000000003</v>
          </cell>
          <cell r="H84" t="str">
            <v>OAC</v>
          </cell>
        </row>
        <row r="85">
          <cell r="A85" t="str">
            <v>04.200.12</v>
          </cell>
          <cell r="B85" t="str">
            <v>CORPO DE BSCC 3,00 x 3,00 m ALT. 2,50 a 5,00 M</v>
          </cell>
          <cell r="C85" t="str">
            <v>m</v>
          </cell>
          <cell r="D85" t="str">
            <v>DNER-ES-286/97</v>
          </cell>
          <cell r="E85">
            <v>1403.6200000000001</v>
          </cell>
          <cell r="F85">
            <v>502.5</v>
          </cell>
          <cell r="G85">
            <v>1906.1200000000001</v>
          </cell>
          <cell r="H85" t="str">
            <v>OAC</v>
          </cell>
        </row>
        <row r="86">
          <cell r="A86" t="str">
            <v>04.200.20</v>
          </cell>
          <cell r="B86" t="str">
            <v>CORPO DE BSCC 3,00 x 3,00 M ALT. 7,50 a 10,00 M</v>
          </cell>
          <cell r="C86" t="str">
            <v>m</v>
          </cell>
          <cell r="D86" t="str">
            <v>DNER-ES-286/97</v>
          </cell>
          <cell r="E86">
            <v>1685.22</v>
          </cell>
          <cell r="F86">
            <v>603.30999999999995</v>
          </cell>
          <cell r="G86">
            <v>2288.5299999999997</v>
          </cell>
          <cell r="H86" t="str">
            <v>OAC</v>
          </cell>
        </row>
        <row r="87">
          <cell r="A87" t="str">
            <v>04.200.24</v>
          </cell>
          <cell r="B87" t="str">
            <v>CORPO DE BSCC 3,00 x 3,00 M ALT. 10,00 a 12,50 M</v>
          </cell>
          <cell r="C87" t="str">
            <v>m</v>
          </cell>
          <cell r="D87" t="str">
            <v>DNER-ES-286/97</v>
          </cell>
          <cell r="E87">
            <v>1782.7500000000002</v>
          </cell>
          <cell r="F87">
            <v>638.22</v>
          </cell>
          <cell r="G87">
            <v>2420.9700000000003</v>
          </cell>
          <cell r="H87" t="str">
            <v>OAC</v>
          </cell>
        </row>
        <row r="88">
          <cell r="A88" t="str">
            <v>04.200.26</v>
          </cell>
          <cell r="B88" t="str">
            <v>CORPO DE BSCC 2,00 x 2,00 M ALT. 12,50 a 15,00 M</v>
          </cell>
          <cell r="C88" t="str">
            <v>m</v>
          </cell>
          <cell r="D88" t="str">
            <v>DNER-ES-286/97</v>
          </cell>
          <cell r="E88">
            <v>936.76</v>
          </cell>
          <cell r="F88">
            <v>335.36</v>
          </cell>
          <cell r="G88">
            <v>1272.1199999999999</v>
          </cell>
          <cell r="H88" t="str">
            <v>OAC</v>
          </cell>
        </row>
        <row r="89">
          <cell r="A89" t="str">
            <v>04.200.27</v>
          </cell>
          <cell r="B89" t="str">
            <v>CORPO DE BSCC 2,5 x 2,50 M ALT. 12,50 a 15,00 M</v>
          </cell>
          <cell r="C89" t="str">
            <v>m</v>
          </cell>
          <cell r="D89" t="str">
            <v>DNER-ES-286/97</v>
          </cell>
          <cell r="E89">
            <v>1478.06</v>
          </cell>
          <cell r="F89">
            <v>529.15</v>
          </cell>
          <cell r="G89">
            <v>2007.21</v>
          </cell>
          <cell r="H89" t="str">
            <v>OAC</v>
          </cell>
        </row>
        <row r="90">
          <cell r="A90" t="str">
            <v>04.201.02</v>
          </cell>
          <cell r="B90" t="str">
            <v>BOCA DE BSCC 2,00 x 2,00 M NORMAL</v>
          </cell>
          <cell r="C90" t="str">
            <v>unid.</v>
          </cell>
          <cell r="D90" t="str">
            <v>DNER-ES-286/97</v>
          </cell>
          <cell r="E90">
            <v>4338.92</v>
          </cell>
          <cell r="F90">
            <v>1553.33</v>
          </cell>
          <cell r="G90">
            <v>5892.25</v>
          </cell>
          <cell r="H90" t="str">
            <v>OAC</v>
          </cell>
        </row>
        <row r="91">
          <cell r="A91" t="str">
            <v>04.201.03</v>
          </cell>
          <cell r="B91" t="str">
            <v>BOCA DE BSCC 2,50 x 2,50 M NORMAL</v>
          </cell>
          <cell r="C91" t="str">
            <v>unid.</v>
          </cell>
          <cell r="D91" t="str">
            <v>DNER-ES-286/97</v>
          </cell>
          <cell r="E91">
            <v>5863.87</v>
          </cell>
          <cell r="F91">
            <v>2099.27</v>
          </cell>
          <cell r="G91">
            <v>7963.1399999999994</v>
          </cell>
          <cell r="H91" t="str">
            <v>OAC</v>
          </cell>
        </row>
        <row r="92">
          <cell r="A92" t="str">
            <v>04.201.04</v>
          </cell>
          <cell r="B92" t="str">
            <v>BOCA DE BSCC 3,00 x 3,00 M NORMAL</v>
          </cell>
          <cell r="C92" t="str">
            <v>unid.</v>
          </cell>
          <cell r="D92" t="str">
            <v>DNER-ES-286/97</v>
          </cell>
          <cell r="E92">
            <v>8305.1099999999988</v>
          </cell>
          <cell r="F92">
            <v>2973.23</v>
          </cell>
          <cell r="G92">
            <v>11278.339999999998</v>
          </cell>
          <cell r="H92" t="str">
            <v>OAC</v>
          </cell>
        </row>
        <row r="93">
          <cell r="A93" t="str">
            <v>04.210.23</v>
          </cell>
          <cell r="B93" t="str">
            <v>CORPO DE BDCC 2,50 x 2,50 M ALT. 10,00 a 12,50 M</v>
          </cell>
          <cell r="C93" t="str">
            <v>m</v>
          </cell>
          <cell r="D93" t="str">
            <v>DNER-ES-286/97</v>
          </cell>
          <cell r="E93">
            <v>1993.81</v>
          </cell>
          <cell r="F93">
            <v>713.78</v>
          </cell>
          <cell r="G93">
            <v>2707.59</v>
          </cell>
          <cell r="H93" t="str">
            <v>OAC</v>
          </cell>
        </row>
        <row r="94">
          <cell r="A94" t="str">
            <v>04.211.03</v>
          </cell>
          <cell r="B94" t="str">
            <v>BOCA DE BSCC 2,50 x 2,50 M NORMAL</v>
          </cell>
          <cell r="C94" t="str">
            <v>unid.</v>
          </cell>
          <cell r="D94" t="str">
            <v>DNER-ES-286/97</v>
          </cell>
          <cell r="E94">
            <v>7007.13</v>
          </cell>
          <cell r="F94">
            <v>2508.5500000000002</v>
          </cell>
          <cell r="G94">
            <v>9515.68</v>
          </cell>
          <cell r="H94" t="str">
            <v>OAC</v>
          </cell>
        </row>
        <row r="95">
          <cell r="A95" t="str">
            <v>04.220.09</v>
          </cell>
          <cell r="B95" t="str">
            <v>CORPO DE BTCC 1,50 x 1,50 M ALT. 2,50 a 5,00 M</v>
          </cell>
          <cell r="C95" t="str">
            <v>m</v>
          </cell>
          <cell r="D95" t="str">
            <v>DNER-ES-286/97</v>
          </cell>
          <cell r="E95">
            <v>1047.06</v>
          </cell>
          <cell r="F95">
            <v>374.85</v>
          </cell>
          <cell r="G95">
            <v>1421.9099999999999</v>
          </cell>
          <cell r="H95" t="str">
            <v>OAC</v>
          </cell>
        </row>
        <row r="96">
          <cell r="A96" t="str">
            <v>04.220.11</v>
          </cell>
          <cell r="B96" t="str">
            <v>CORPO DE BTCC 2,50 x 2,50 M ALT. 2,50 a 5,00 M</v>
          </cell>
          <cell r="C96" t="str">
            <v>m</v>
          </cell>
          <cell r="D96" t="str">
            <v>DNER-ES-286/97</v>
          </cell>
          <cell r="E96">
            <v>2132.37</v>
          </cell>
          <cell r="F96">
            <v>763.39</v>
          </cell>
          <cell r="G96">
            <v>2895.7599999999998</v>
          </cell>
          <cell r="H96" t="str">
            <v>OAC</v>
          </cell>
        </row>
        <row r="97">
          <cell r="A97" t="str">
            <v>04.220.20</v>
          </cell>
          <cell r="B97" t="str">
            <v>CORPO DE BTCC 3,00 x 3,00 M ALT. 7,50 a 10,00 M</v>
          </cell>
          <cell r="C97" t="str">
            <v>m</v>
          </cell>
          <cell r="D97" t="str">
            <v>DNER-ES-286/97</v>
          </cell>
          <cell r="E97">
            <v>3681.4599999999996</v>
          </cell>
          <cell r="F97">
            <v>1317.96</v>
          </cell>
          <cell r="G97">
            <v>4999.42</v>
          </cell>
          <cell r="H97" t="str">
            <v>OAC</v>
          </cell>
        </row>
        <row r="98">
          <cell r="A98" t="str">
            <v>04.220.28</v>
          </cell>
          <cell r="B98" t="str">
            <v>CORPO DE BTCC 3,00 x 3,00 M ALT. 12,50 a 15,00 M</v>
          </cell>
          <cell r="C98" t="str">
            <v>m</v>
          </cell>
          <cell r="D98" t="str">
            <v>DNER-ES-286/97</v>
          </cell>
          <cell r="E98">
            <v>4085.29</v>
          </cell>
          <cell r="F98">
            <v>1462.53</v>
          </cell>
          <cell r="G98">
            <v>5547.82</v>
          </cell>
          <cell r="H98" t="str">
            <v>OAC</v>
          </cell>
        </row>
        <row r="99">
          <cell r="A99" t="str">
            <v>04.221.01</v>
          </cell>
          <cell r="B99" t="str">
            <v>BOCA DE BSCC 1,50 x 1,50 M NORMAL</v>
          </cell>
          <cell r="C99" t="str">
            <v>unid.</v>
          </cell>
          <cell r="D99" t="str">
            <v>DNER-ES-286/97</v>
          </cell>
          <cell r="E99">
            <v>4032.1099999999997</v>
          </cell>
          <cell r="F99">
            <v>1443.5</v>
          </cell>
          <cell r="G99">
            <v>5475.61</v>
          </cell>
          <cell r="H99" t="str">
            <v>OAC</v>
          </cell>
        </row>
        <row r="100">
          <cell r="A100" t="str">
            <v>04.221.03</v>
          </cell>
          <cell r="B100" t="str">
            <v>BOCA DE BSCC 2,50 x 2,50 M NORMAL</v>
          </cell>
          <cell r="C100" t="str">
            <v>unid.</v>
          </cell>
          <cell r="D100" t="str">
            <v>DNER-ES-286/97</v>
          </cell>
          <cell r="E100">
            <v>8611.75</v>
          </cell>
          <cell r="F100">
            <v>3083.01</v>
          </cell>
          <cell r="G100">
            <v>11694.76</v>
          </cell>
          <cell r="H100" t="str">
            <v>OAC</v>
          </cell>
        </row>
        <row r="101">
          <cell r="A101" t="str">
            <v>04.221.04</v>
          </cell>
          <cell r="B101" t="str">
            <v>BOCA DE BSCC 3,00 x 3,00 M NORMAL</v>
          </cell>
          <cell r="C101" t="str">
            <v>unid.</v>
          </cell>
          <cell r="D101" t="str">
            <v>DNER-ES-286/97</v>
          </cell>
          <cell r="E101">
            <v>12159.140000000001</v>
          </cell>
          <cell r="F101">
            <v>4352.97</v>
          </cell>
          <cell r="G101">
            <v>16512.11</v>
          </cell>
          <cell r="H101" t="str">
            <v>OAC</v>
          </cell>
        </row>
        <row r="102">
          <cell r="A102" t="str">
            <v>04.930.03</v>
          </cell>
          <cell r="B102" t="str">
            <v>CAIXA COLETORA DE SARJETA - CCS 03</v>
          </cell>
          <cell r="C102" t="str">
            <v>unid.</v>
          </cell>
          <cell r="D102" t="str">
            <v>DNER-ES-287/97</v>
          </cell>
          <cell r="E102">
            <v>546.06999999999994</v>
          </cell>
          <cell r="F102">
            <v>195.49</v>
          </cell>
          <cell r="G102">
            <v>741.56</v>
          </cell>
          <cell r="H102" t="str">
            <v>OAC</v>
          </cell>
        </row>
        <row r="103">
          <cell r="A103" t="str">
            <v>04.931.03</v>
          </cell>
          <cell r="B103" t="str">
            <v>CAIXA COLETORA DE TALVEGUE - CCT 03</v>
          </cell>
          <cell r="C103" t="str">
            <v>unid.</v>
          </cell>
          <cell r="D103" t="str">
            <v>DNER-ES-287/97</v>
          </cell>
          <cell r="E103">
            <v>557.82999999999993</v>
          </cell>
          <cell r="F103">
            <v>199.7</v>
          </cell>
          <cell r="G103">
            <v>757.53</v>
          </cell>
          <cell r="H103" t="str">
            <v>OAC</v>
          </cell>
        </row>
        <row r="104">
          <cell r="A104" t="str">
            <v>OBRAS COMPLEMENTARES</v>
          </cell>
        </row>
        <row r="105">
          <cell r="A105" t="str">
            <v>05.300.02</v>
          </cell>
          <cell r="B105" t="str">
            <v>ENROCAMENTO DE PEDRA JOGADA</v>
          </cell>
          <cell r="C105" t="str">
            <v>m³</v>
          </cell>
          <cell r="D105" t="str">
            <v>DNER-ES-292/97</v>
          </cell>
          <cell r="E105">
            <v>19.340000000000003</v>
          </cell>
          <cell r="F105">
            <v>6.92</v>
          </cell>
          <cell r="G105">
            <v>26.260000000000005</v>
          </cell>
          <cell r="H105" t="str">
            <v>Obras Comp.</v>
          </cell>
        </row>
        <row r="106">
          <cell r="A106" t="str">
            <v>05.301.00</v>
          </cell>
          <cell r="B106" t="str">
            <v>ALVENARIA DE PEDRA ARGAMASSADA</v>
          </cell>
          <cell r="C106" t="str">
            <v>m³</v>
          </cell>
          <cell r="D106" t="str">
            <v>DNER-ES-292/97</v>
          </cell>
          <cell r="E106">
            <v>84.77</v>
          </cell>
          <cell r="F106">
            <v>30.35</v>
          </cell>
          <cell r="G106">
            <v>115.12</v>
          </cell>
          <cell r="H106" t="str">
            <v>Obras Comp.</v>
          </cell>
        </row>
        <row r="107">
          <cell r="A107" t="str">
            <v>05.999.04</v>
          </cell>
          <cell r="B107" t="str">
            <v>MURO DE ARRIMO EM GABIÕES</v>
          </cell>
          <cell r="C107" t="str">
            <v>m³</v>
          </cell>
          <cell r="D107" t="str">
            <v>DNER-ES-343/97</v>
          </cell>
          <cell r="E107">
            <v>87.039999999999992</v>
          </cell>
          <cell r="F107">
            <v>31.16</v>
          </cell>
          <cell r="G107">
            <v>118.19999999999999</v>
          </cell>
          <cell r="H107" t="str">
            <v>Obras Comp.</v>
          </cell>
        </row>
        <row r="108">
          <cell r="A108" t="str">
            <v>06.400.01</v>
          </cell>
          <cell r="B108" t="str">
            <v>CERCA DE ARAME FARPADO COM MOURÃO DE CONCRETO</v>
          </cell>
          <cell r="C108" t="str">
            <v>m</v>
          </cell>
          <cell r="D108" t="str">
            <v>DNER-ES-338/97</v>
          </cell>
          <cell r="E108">
            <v>4.8599999999999994</v>
          </cell>
          <cell r="F108">
            <v>1.74</v>
          </cell>
          <cell r="G108">
            <v>6.6</v>
          </cell>
          <cell r="H108" t="str">
            <v>Obras Comp.</v>
          </cell>
        </row>
        <row r="109">
          <cell r="A109" t="str">
            <v>SINALIZAÇÃO</v>
          </cell>
        </row>
        <row r="110">
          <cell r="A110" t="str">
            <v>06.010.01</v>
          </cell>
          <cell r="B110" t="str">
            <v>DEFENSA SEMI-MALEÁVEL SIMPLES (FORN./IMPL.)</v>
          </cell>
          <cell r="C110" t="str">
            <v>m</v>
          </cell>
          <cell r="D110" t="str">
            <v>DNER-ES-144/97</v>
          </cell>
          <cell r="E110">
            <v>90.28</v>
          </cell>
          <cell r="F110">
            <v>32.32</v>
          </cell>
          <cell r="G110">
            <v>122.6</v>
          </cell>
          <cell r="H110" t="str">
            <v>Sinalização</v>
          </cell>
        </row>
        <row r="111">
          <cell r="A111" t="str">
            <v>06.110.01</v>
          </cell>
          <cell r="B111" t="str">
            <v>PINTURA DE FAIXA COM TERMOPLÁSTICO - 3 ANOS</v>
          </cell>
          <cell r="C111" t="str">
            <v>m²</v>
          </cell>
          <cell r="D111" t="str">
            <v>DNER-ES-339/97</v>
          </cell>
          <cell r="E111">
            <v>14.79</v>
          </cell>
          <cell r="F111">
            <v>5.29</v>
          </cell>
          <cell r="G111">
            <v>20.079999999999998</v>
          </cell>
          <cell r="H111" t="str">
            <v>Sinalização</v>
          </cell>
        </row>
        <row r="112">
          <cell r="A112" t="str">
            <v>06.110.02</v>
          </cell>
          <cell r="B112" t="str">
            <v>PINTURA DE SETAS E ZEBRADOS COM TERMOPLÁSTICO</v>
          </cell>
          <cell r="C112" t="str">
            <v>m²</v>
          </cell>
          <cell r="D112" t="str">
            <v>DNER-ES-339/97</v>
          </cell>
          <cell r="E112">
            <v>18.03</v>
          </cell>
          <cell r="F112">
            <v>6.45</v>
          </cell>
          <cell r="G112">
            <v>24.48</v>
          </cell>
          <cell r="H112" t="str">
            <v>Sinalização</v>
          </cell>
        </row>
        <row r="113">
          <cell r="A113" t="str">
            <v>06.120.01</v>
          </cell>
          <cell r="B113" t="str">
            <v>TACHA REFLETIVA MONODIRECIONAL (FORN./COLOC.)</v>
          </cell>
          <cell r="C113" t="str">
            <v>m²</v>
          </cell>
          <cell r="D113" t="str">
            <v>DNER-ES-339/97</v>
          </cell>
          <cell r="E113">
            <v>7.67</v>
          </cell>
          <cell r="F113">
            <v>2.75</v>
          </cell>
          <cell r="G113">
            <v>10.42</v>
          </cell>
          <cell r="H113" t="str">
            <v>Sinalização</v>
          </cell>
        </row>
        <row r="114">
          <cell r="A114" t="str">
            <v>06.121.01</v>
          </cell>
          <cell r="B114" t="str">
            <v>TACHA REFLETIVA BIDIRECIONAL (FORN./COLOC.)</v>
          </cell>
          <cell r="C114" t="str">
            <v>m²</v>
          </cell>
          <cell r="D114" t="str">
            <v>DNER-ES-339/97</v>
          </cell>
          <cell r="E114">
            <v>8.5400000000000009</v>
          </cell>
          <cell r="F114">
            <v>3.06</v>
          </cell>
          <cell r="G114">
            <v>11.600000000000001</v>
          </cell>
          <cell r="H114" t="str">
            <v>Sinalização</v>
          </cell>
        </row>
        <row r="115">
          <cell r="A115" t="str">
            <v>06.200.02</v>
          </cell>
          <cell r="B115" t="str">
            <v>PLACA DE SINALIZAÇÃO TOTALMENTE REFLETIVA</v>
          </cell>
          <cell r="C115" t="str">
            <v>m²</v>
          </cell>
          <cell r="D115" t="str">
            <v>DNER-ES-340/97</v>
          </cell>
          <cell r="E115">
            <v>136.58000000000001</v>
          </cell>
          <cell r="F115">
            <v>48.9</v>
          </cell>
          <cell r="G115">
            <v>185.48000000000002</v>
          </cell>
          <cell r="H115" t="str">
            <v>Sinalização</v>
          </cell>
        </row>
        <row r="116">
          <cell r="A116" t="str">
            <v>06.230.01</v>
          </cell>
          <cell r="B116" t="str">
            <v>BALIZADOR BIDIRECIONAL</v>
          </cell>
          <cell r="C116" t="str">
            <v>unid.</v>
          </cell>
          <cell r="D116" t="str">
            <v>DNER-ES-340/97</v>
          </cell>
          <cell r="E116">
            <v>7.2</v>
          </cell>
          <cell r="F116">
            <v>2.58</v>
          </cell>
          <cell r="G116">
            <v>9.7800000000000011</v>
          </cell>
          <cell r="H116" t="str">
            <v>Sinalização</v>
          </cell>
        </row>
        <row r="117">
          <cell r="A117" t="str">
            <v>MEIO AMBIENTE</v>
          </cell>
        </row>
        <row r="118">
          <cell r="A118" t="str">
            <v>05.100.00</v>
          </cell>
          <cell r="B118" t="str">
            <v>ENLEIVAMENTO</v>
          </cell>
          <cell r="C118" t="str">
            <v>m²</v>
          </cell>
          <cell r="D118" t="str">
            <v>DNER-ES-341/97</v>
          </cell>
          <cell r="E118">
            <v>1.3599999999999999</v>
          </cell>
          <cell r="F118">
            <v>0.49</v>
          </cell>
          <cell r="G118">
            <v>1.8499999999999999</v>
          </cell>
          <cell r="H118" t="str">
            <v>Obras Comp.</v>
          </cell>
        </row>
        <row r="119">
          <cell r="A119" t="str">
            <v>05.101.00</v>
          </cell>
          <cell r="B119" t="str">
            <v>SEMEADURA MANUAL</v>
          </cell>
          <cell r="C119" t="str">
            <v>m²</v>
          </cell>
          <cell r="D119" t="str">
            <v>DNER-ES-341/97</v>
          </cell>
          <cell r="E119">
            <v>0.51</v>
          </cell>
          <cell r="F119">
            <v>0.18</v>
          </cell>
          <cell r="G119">
            <v>0.69</v>
          </cell>
          <cell r="H119" t="str">
            <v>Obras Comp.</v>
          </cell>
        </row>
        <row r="120">
          <cell r="A120" t="str">
            <v>05.102.00</v>
          </cell>
          <cell r="B120" t="str">
            <v>HIDROSSEMEADURA</v>
          </cell>
          <cell r="C120" t="str">
            <v>m²</v>
          </cell>
          <cell r="D120" t="str">
            <v>DNER-ES-341/97</v>
          </cell>
          <cell r="E120">
            <v>0.28000000000000003</v>
          </cell>
          <cell r="F120">
            <v>0.1</v>
          </cell>
          <cell r="G120">
            <v>0.38</v>
          </cell>
          <cell r="H120" t="str">
            <v>Obras Comp.</v>
          </cell>
        </row>
        <row r="121">
          <cell r="A121" t="str">
            <v>05.999.01</v>
          </cell>
          <cell r="B121" t="str">
            <v>PLANTIO DE ÁRVORES E ARBUSTOS</v>
          </cell>
          <cell r="C121" t="str">
            <v>unid.</v>
          </cell>
          <cell r="D121" t="str">
            <v>CE-PE - 01</v>
          </cell>
          <cell r="E121">
            <v>2.31</v>
          </cell>
          <cell r="F121">
            <v>0.83</v>
          </cell>
          <cell r="G121">
            <v>3.14</v>
          </cell>
          <cell r="H121" t="str">
            <v>Obras Comp.</v>
          </cell>
        </row>
        <row r="122">
          <cell r="A122" t="str">
            <v>05.999.02</v>
          </cell>
          <cell r="B122" t="str">
            <v>CONFORMAÇÃO DE CX. DE EMPRÉSTIMOS, JAZIDAS E BOTA-FORA</v>
          </cell>
          <cell r="C122" t="str">
            <v>m²</v>
          </cell>
          <cell r="D122" t="str">
            <v>DNER-ES-341/97</v>
          </cell>
          <cell r="F122">
            <v>0</v>
          </cell>
          <cell r="G122">
            <v>0</v>
          </cell>
        </row>
        <row r="123">
          <cell r="A123" t="str">
            <v>05.999.02</v>
          </cell>
          <cell r="B123" t="str">
            <v>PLANTIO DE GRAMA EM PLACA</v>
          </cell>
          <cell r="C123" t="str">
            <v>m²</v>
          </cell>
          <cell r="D123" t="str">
            <v>DNER-ES-341/97</v>
          </cell>
          <cell r="F123">
            <v>0</v>
          </cell>
          <cell r="G123">
            <v>0</v>
          </cell>
        </row>
        <row r="124">
          <cell r="A124" t="str">
            <v>05.999.03</v>
          </cell>
          <cell r="B124" t="str">
            <v>RECOMP. VEGETAL DE CAIXA DE EMPRÉSTIMO, JAZIDA E BOTA-FORA</v>
          </cell>
          <cell r="C124" t="str">
            <v>m²</v>
          </cell>
          <cell r="D124" t="str">
            <v>DNER-ES-341/97</v>
          </cell>
          <cell r="F124">
            <v>0</v>
          </cell>
          <cell r="G124">
            <v>0</v>
          </cell>
        </row>
        <row r="125">
          <cell r="A125" t="str">
            <v>COMPOSIÇÕES AUXILIARES</v>
          </cell>
        </row>
        <row r="126">
          <cell r="A126" t="str">
            <v>01.200.01</v>
          </cell>
          <cell r="B126" t="str">
            <v>ESCAVAÇÃO E CARGA DE MATERIAL DE JAZIDA</v>
          </cell>
          <cell r="C126" t="str">
            <v>m³</v>
          </cell>
          <cell r="E126">
            <v>0.97</v>
          </cell>
          <cell r="H126" t="str">
            <v>Custos Básicos</v>
          </cell>
        </row>
        <row r="127">
          <cell r="A127" t="str">
            <v>01.999.01</v>
          </cell>
          <cell r="B127" t="str">
            <v>LIMPEZA SUPERFICIAL DA CAMADA VEGETAL</v>
          </cell>
          <cell r="C127" t="str">
            <v>m²</v>
          </cell>
          <cell r="E127">
            <v>0.06</v>
          </cell>
          <cell r="H127" t="str">
            <v>Custos Básicos</v>
          </cell>
        </row>
        <row r="128">
          <cell r="A128" t="str">
            <v>01.999.02</v>
          </cell>
          <cell r="B128" t="str">
            <v>EXPURGO DE JAZIDA</v>
          </cell>
          <cell r="C128" t="str">
            <v>m³</v>
          </cell>
          <cell r="E128">
            <v>0.66</v>
          </cell>
          <cell r="H128" t="str">
            <v>Custos Básicos</v>
          </cell>
        </row>
        <row r="129">
          <cell r="A129" t="str">
            <v>01.999.03</v>
          </cell>
          <cell r="B129" t="str">
            <v>DESMATAMENTO DE JAZIDA</v>
          </cell>
          <cell r="C129" t="str">
            <v>m³</v>
          </cell>
          <cell r="E129">
            <v>0.05</v>
          </cell>
          <cell r="H129" t="str">
            <v>Custos Básicos</v>
          </cell>
        </row>
        <row r="130">
          <cell r="A130" t="str">
            <v>03.000.02</v>
          </cell>
          <cell r="B130" t="str">
            <v>ESCAVAÇÃO MANUAL DE CAVAS EM MAT. 1ª CATEGORIA</v>
          </cell>
          <cell r="C130" t="str">
            <v>m³</v>
          </cell>
          <cell r="E130">
            <v>12.57</v>
          </cell>
          <cell r="H130" t="str">
            <v>Custos Básicos</v>
          </cell>
        </row>
        <row r="131">
          <cell r="A131" t="str">
            <v>03.300.01</v>
          </cell>
          <cell r="B131" t="str">
            <v>CONCRETO MAGRO</v>
          </cell>
          <cell r="C131" t="str">
            <v>m³</v>
          </cell>
          <cell r="E131">
            <v>146</v>
          </cell>
          <cell r="H131" t="str">
            <v>Custos Básicos</v>
          </cell>
        </row>
        <row r="132">
          <cell r="A132" t="str">
            <v>03.310.03</v>
          </cell>
          <cell r="B132" t="str">
            <v>CONCRETO CICLOPICO FCK = 12 MPA</v>
          </cell>
          <cell r="C132" t="str">
            <v>m³</v>
          </cell>
          <cell r="E132">
            <v>145.64000000000001</v>
          </cell>
          <cell r="H132" t="str">
            <v>Custos Básicos</v>
          </cell>
        </row>
        <row r="133">
          <cell r="A133" t="str">
            <v>03.321.01</v>
          </cell>
          <cell r="B133" t="str">
            <v>CONCRETO FCK=10 MPA</v>
          </cell>
          <cell r="C133" t="str">
            <v>m³</v>
          </cell>
          <cell r="E133">
            <v>163.38</v>
          </cell>
          <cell r="H133" t="str">
            <v>Custos Básicos</v>
          </cell>
        </row>
        <row r="134">
          <cell r="A134" t="str">
            <v>03.325.00</v>
          </cell>
          <cell r="B134" t="str">
            <v>CONCRETO FCK=18 MPA</v>
          </cell>
          <cell r="C134" t="str">
            <v>m³</v>
          </cell>
          <cell r="E134">
            <v>177.85</v>
          </cell>
          <cell r="H134" t="str">
            <v>Custos Básicos</v>
          </cell>
        </row>
        <row r="135">
          <cell r="A135" t="str">
            <v>03.326.00</v>
          </cell>
          <cell r="B135" t="str">
            <v>CONCRETO FCK=20 MPA</v>
          </cell>
          <cell r="C135" t="str">
            <v>m³</v>
          </cell>
          <cell r="E135">
            <v>181.90999999999997</v>
          </cell>
          <cell r="H135" t="str">
            <v>Custos Básicos</v>
          </cell>
        </row>
        <row r="136">
          <cell r="A136" t="str">
            <v>03.329.04</v>
          </cell>
          <cell r="B136" t="str">
            <v>CONCRETO FCK=12  MPA</v>
          </cell>
          <cell r="C136" t="str">
            <v>m³</v>
          </cell>
          <cell r="E136">
            <v>168.03</v>
          </cell>
          <cell r="H136" t="str">
            <v>Custos Básicos</v>
          </cell>
        </row>
        <row r="137">
          <cell r="A137" t="str">
            <v>03.340.00</v>
          </cell>
          <cell r="B137" t="str">
            <v>ARGAMASSA CIMENTO-AREIA 1-3</v>
          </cell>
          <cell r="C137" t="str">
            <v>m³</v>
          </cell>
          <cell r="E137">
            <v>154.82</v>
          </cell>
          <cell r="H137" t="str">
            <v>Custos Básicos</v>
          </cell>
        </row>
        <row r="138">
          <cell r="A138" t="str">
            <v>03.341.00</v>
          </cell>
          <cell r="B138" t="str">
            <v>ARGAMASSA CIMENTO-AREIA 1-4</v>
          </cell>
          <cell r="C138" t="str">
            <v>m³</v>
          </cell>
          <cell r="E138">
            <v>136.55000000000001</v>
          </cell>
          <cell r="H138" t="str">
            <v>Custos Básicos</v>
          </cell>
        </row>
        <row r="139">
          <cell r="A139" t="str">
            <v>03.353.00</v>
          </cell>
          <cell r="B139" t="str">
            <v>FORNECIMENTO, PREPARO E COLOCAÇÃO AÇO CA-50</v>
          </cell>
          <cell r="C139" t="str">
            <v>kg</v>
          </cell>
          <cell r="E139">
            <v>1.65</v>
          </cell>
          <cell r="H139" t="str">
            <v>Custos Básicos</v>
          </cell>
        </row>
        <row r="140">
          <cell r="A140" t="str">
            <v>03.370.00</v>
          </cell>
          <cell r="B140" t="str">
            <v>FORMAS COMUNS DE MADEIRA</v>
          </cell>
          <cell r="C140" t="str">
            <v>m²</v>
          </cell>
          <cell r="E140">
            <v>17.650000000000002</v>
          </cell>
          <cell r="H140" t="str">
            <v>Custos Básicos</v>
          </cell>
        </row>
        <row r="141">
          <cell r="A141" t="str">
            <v>03.371.00</v>
          </cell>
          <cell r="B141" t="str">
            <v>FORMA DE MADEIRA COMPENSADA</v>
          </cell>
          <cell r="C141" t="str">
            <v>m²</v>
          </cell>
          <cell r="E141">
            <v>13.209999999999999</v>
          </cell>
          <cell r="H141" t="str">
            <v>Custos Básicos</v>
          </cell>
        </row>
        <row r="142">
          <cell r="A142" t="str">
            <v>03.940.00</v>
          </cell>
          <cell r="B142" t="str">
            <v>APILOAMENTO MANUAL</v>
          </cell>
          <cell r="C142" t="str">
            <v>m³</v>
          </cell>
          <cell r="E142">
            <v>2.9</v>
          </cell>
          <cell r="H142" t="str">
            <v>Custos Básicos</v>
          </cell>
        </row>
        <row r="143">
          <cell r="A143" t="str">
            <v>04.999.03</v>
          </cell>
          <cell r="B143" t="str">
            <v xml:space="preserve">ESCORAMENTO DE BUEIROS CELULARES                                         </v>
          </cell>
          <cell r="C143" t="str">
            <v>m³</v>
          </cell>
          <cell r="E143">
            <v>7.7600000000000007</v>
          </cell>
          <cell r="H143" t="str">
            <v>Custos Básicos</v>
          </cell>
        </row>
        <row r="144">
          <cell r="A144" t="str">
            <v>04.999.06</v>
          </cell>
          <cell r="B144" t="str">
            <v>SOLO LOCAL / SELO DE ARGILA</v>
          </cell>
          <cell r="C144" t="str">
            <v>m³</v>
          </cell>
          <cell r="E144">
            <v>7.26</v>
          </cell>
          <cell r="H144" t="str">
            <v>Custos Básicos</v>
          </cell>
        </row>
        <row r="145">
          <cell r="A145" t="str">
            <v>04.999.07</v>
          </cell>
          <cell r="B145" t="str">
            <v>LASTRO DE BRITA</v>
          </cell>
          <cell r="C145" t="str">
            <v>m³</v>
          </cell>
          <cell r="E145">
            <v>93.47999999999999</v>
          </cell>
          <cell r="H145" t="str">
            <v>Custos Básicos</v>
          </cell>
        </row>
        <row r="146">
          <cell r="A146" t="str">
            <v>05.000.11</v>
          </cell>
          <cell r="B146" t="str">
            <v>DENTES P/ BUEIROS SIMPLES Ø 1,00 m</v>
          </cell>
          <cell r="C146" t="str">
            <v>unid.</v>
          </cell>
          <cell r="E146">
            <v>38.85</v>
          </cell>
          <cell r="H146" t="str">
            <v>Custos Básicos</v>
          </cell>
        </row>
        <row r="147">
          <cell r="A147" t="str">
            <v>05.301.00</v>
          </cell>
          <cell r="B147" t="str">
            <v>ALVENARIA DE PEDRA ARGAMASSADA</v>
          </cell>
          <cell r="C147" t="str">
            <v>m³</v>
          </cell>
          <cell r="E147">
            <v>84.77</v>
          </cell>
          <cell r="H147" t="str">
            <v>Sinalização</v>
          </cell>
        </row>
        <row r="148">
          <cell r="A148" t="str">
            <v>09.999.01</v>
          </cell>
          <cell r="B148" t="str">
            <v>TORRE DE MADEIRA</v>
          </cell>
          <cell r="C148" t="str">
            <v>unid.</v>
          </cell>
          <cell r="E148">
            <v>69.460000000000008</v>
          </cell>
          <cell r="H148" t="str">
            <v>Custos Básicos</v>
          </cell>
        </row>
        <row r="149">
          <cell r="A149" t="str">
            <v>09.519.01</v>
          </cell>
          <cell r="B149" t="str">
            <v>OBTENÇÃO DE GRAMAS EM PLACAS</v>
          </cell>
          <cell r="C149" t="str">
            <v>m²</v>
          </cell>
          <cell r="E149">
            <v>0.78</v>
          </cell>
          <cell r="H149" t="str">
            <v>Custos Básicos</v>
          </cell>
        </row>
        <row r="150">
          <cell r="A150" t="str">
            <v>09.512.02</v>
          </cell>
          <cell r="B150" t="str">
            <v>TUBO DE CONCRETO POROSO Ø 0,20 m</v>
          </cell>
          <cell r="C150" t="str">
            <v>m</v>
          </cell>
          <cell r="E150">
            <v>4.63</v>
          </cell>
          <cell r="H150" t="str">
            <v>Custos Básicos</v>
          </cell>
        </row>
        <row r="151">
          <cell r="A151" t="str">
            <v>09.512.07</v>
          </cell>
          <cell r="B151" t="str">
            <v>TUBO DE CONCRETO ARMADO Ø 1,00 m</v>
          </cell>
          <cell r="C151" t="str">
            <v>m</v>
          </cell>
          <cell r="E151">
            <v>180.84</v>
          </cell>
          <cell r="H151" t="str">
            <v>Custos Básicos</v>
          </cell>
        </row>
        <row r="152">
          <cell r="A152" t="str">
            <v>09.517.06</v>
          </cell>
          <cell r="B152" t="str">
            <v>RACHÃO (ESCAV.MAT.3ª CATEGORIA)</v>
          </cell>
          <cell r="C152" t="str">
            <v>m³</v>
          </cell>
          <cell r="E152">
            <v>8.14</v>
          </cell>
          <cell r="H152" t="str">
            <v>Custos Básicos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</sheetNames>
    <sheetDataSet>
      <sheetData sheetId="0" refreshError="1">
        <row r="1">
          <cell r="A1" t="str">
            <v>CÓDIGO</v>
          </cell>
          <cell r="B1" t="str">
            <v>DESCRIÇÃO</v>
          </cell>
          <cell r="C1" t="str">
            <v>UNID.</v>
          </cell>
          <cell r="D1" t="str">
            <v>ESPECIFICAÇÃO</v>
          </cell>
          <cell r="E1" t="str">
            <v>CUSTO UNITÁRIO</v>
          </cell>
          <cell r="F1" t="str">
            <v>BDI</v>
          </cell>
          <cell r="G1" t="str">
            <v>PREÇO UNITÁRIO</v>
          </cell>
          <cell r="H1" t="str">
            <v>GRUPO</v>
          </cell>
        </row>
        <row r="3">
          <cell r="A3" t="str">
            <v>TERRAPLENAGEM</v>
          </cell>
        </row>
        <row r="4">
          <cell r="A4" t="str">
            <v>01.000.00</v>
          </cell>
          <cell r="B4" t="str">
            <v>DESMATAMENTO, DESTOC. E LIMPEZA ÁREA C/ ÁRVORES DE Ø ATÉ 0,15M</v>
          </cell>
          <cell r="C4" t="str">
            <v>m²</v>
          </cell>
          <cell r="D4" t="str">
            <v>DNER-ES-278/97</v>
          </cell>
          <cell r="E4">
            <v>0.05</v>
          </cell>
          <cell r="F4">
            <v>0.02</v>
          </cell>
          <cell r="G4">
            <v>7.0000000000000007E-2</v>
          </cell>
          <cell r="H4" t="str">
            <v>Terraplenagem</v>
          </cell>
        </row>
        <row r="5">
          <cell r="A5" t="str">
            <v>01.010.00</v>
          </cell>
          <cell r="B5" t="str">
            <v>DESMATAMENTO, DESTOC. E LIMPEZA ÁREA C/ ÁRVORES DE 0,15 ATÉ 0,30M</v>
          </cell>
          <cell r="C5" t="str">
            <v>unid.</v>
          </cell>
          <cell r="D5" t="str">
            <v>DNER-ES-278/97</v>
          </cell>
          <cell r="E5">
            <v>6.57</v>
          </cell>
          <cell r="F5">
            <v>2.35</v>
          </cell>
          <cell r="G5">
            <v>8.92</v>
          </cell>
          <cell r="H5" t="str">
            <v>Terraplenagem</v>
          </cell>
        </row>
        <row r="6">
          <cell r="A6" t="str">
            <v>01.100.01</v>
          </cell>
          <cell r="B6" t="str">
            <v>ESCAVAÇÃO, CARGA E TRANSPORTE DE MAT. DE 1ª CATEGORIA DMT=50M</v>
          </cell>
          <cell r="C6" t="str">
            <v>m³</v>
          </cell>
          <cell r="D6" t="str">
            <v>DNER-ES-280/97</v>
          </cell>
          <cell r="E6">
            <v>0.46</v>
          </cell>
          <cell r="F6">
            <v>0.16</v>
          </cell>
          <cell r="G6">
            <v>0.62</v>
          </cell>
          <cell r="H6" t="str">
            <v>Terraplenagem</v>
          </cell>
        </row>
        <row r="7">
          <cell r="A7" t="str">
            <v>01.100.02</v>
          </cell>
          <cell r="B7" t="str">
            <v>ESCAVAÇÃO, CARGA E TRANSPORTE DE MAT. DE 1ª CATEGORIA DMT=50M A 200M COM MOTOSCRAPER</v>
          </cell>
          <cell r="C7" t="str">
            <v>m³</v>
          </cell>
          <cell r="D7" t="str">
            <v>DNER-ES-280/97</v>
          </cell>
          <cell r="E7">
            <v>1.24</v>
          </cell>
          <cell r="F7">
            <v>0.44</v>
          </cell>
          <cell r="G7">
            <v>1.68</v>
          </cell>
          <cell r="H7" t="str">
            <v>Terraplenagem</v>
          </cell>
        </row>
        <row r="8">
          <cell r="A8" t="str">
            <v>01.100.03</v>
          </cell>
          <cell r="B8" t="str">
            <v>ESCAVAÇÃO, CARGA E TRANSPORTE DE MAT. DE 1ª CATEGORIA DMT=200M A 400M COM MOTOSCRAPER</v>
          </cell>
          <cell r="C8" t="str">
            <v>m³</v>
          </cell>
          <cell r="D8" t="str">
            <v>DNER-ES-280/97</v>
          </cell>
          <cell r="E8">
            <v>1.47</v>
          </cell>
          <cell r="F8">
            <v>0.53</v>
          </cell>
          <cell r="G8">
            <v>2</v>
          </cell>
          <cell r="H8" t="str">
            <v>Terraplenagem</v>
          </cell>
        </row>
        <row r="9">
          <cell r="A9" t="str">
            <v>01.100.04</v>
          </cell>
          <cell r="B9" t="str">
            <v>ESCAVAÇÃO, CARGA E TRANSPORTE DE MAT. DE 1ª CATEGORIA DMT=400M A 600M COM MOTOSCRAPER</v>
          </cell>
          <cell r="C9" t="str">
            <v>m³</v>
          </cell>
          <cell r="D9" t="str">
            <v>DNER-ES-280/97</v>
          </cell>
          <cell r="E9">
            <v>1.74</v>
          </cell>
          <cell r="F9">
            <v>0.62</v>
          </cell>
          <cell r="G9">
            <v>2.36</v>
          </cell>
          <cell r="H9" t="str">
            <v>Terraplenagem</v>
          </cell>
        </row>
        <row r="10">
          <cell r="A10" t="str">
            <v>01.100.05</v>
          </cell>
          <cell r="B10" t="str">
            <v>ESCAVAÇÃO, CARGA E TRANSPORTE DE MAT. DE 1ª CATEGORIA,  DMT=600 A 800 M COM MOTOSCRAPER</v>
          </cell>
          <cell r="C10" t="str">
            <v>m³</v>
          </cell>
          <cell r="D10" t="str">
            <v>DNER-ES-280/97</v>
          </cell>
          <cell r="E10">
            <v>2.04</v>
          </cell>
          <cell r="F10">
            <v>0.73</v>
          </cell>
          <cell r="G10">
            <v>2.77</v>
          </cell>
          <cell r="H10" t="str">
            <v>Terraplenagem</v>
          </cell>
        </row>
        <row r="11">
          <cell r="A11" t="str">
            <v>01.100.06</v>
          </cell>
          <cell r="B11" t="str">
            <v>ESCAVAÇÃO, CARGA E TRANSPORTE DE MAT. DE 1ª CATEGORIA,  DMT=800 A 1000 M COM MOTOSCRAPER</v>
          </cell>
          <cell r="C11" t="str">
            <v>m³</v>
          </cell>
          <cell r="D11" t="str">
            <v>DNER-ES-280/97</v>
          </cell>
          <cell r="E11">
            <v>2.27</v>
          </cell>
          <cell r="F11">
            <v>0.81</v>
          </cell>
          <cell r="G11">
            <v>3.08</v>
          </cell>
          <cell r="H11" t="str">
            <v>Terraplenagem</v>
          </cell>
        </row>
        <row r="12">
          <cell r="A12" t="str">
            <v>01.100.07</v>
          </cell>
          <cell r="B12" t="str">
            <v>ESCAVAÇÃO, CARGA E TRANSPORTE DE MAT. DE 1ª CATEGORIA,  DMT=1000 A 1200 M COM MOTOSCRAPER</v>
          </cell>
          <cell r="C12" t="str">
            <v>m³</v>
          </cell>
          <cell r="D12" t="str">
            <v>DNER-ES-280/97</v>
          </cell>
          <cell r="E12">
            <v>2.58</v>
          </cell>
          <cell r="F12">
            <v>0.92</v>
          </cell>
          <cell r="G12">
            <v>3.5</v>
          </cell>
          <cell r="H12" t="str">
            <v>Terraplenagem</v>
          </cell>
        </row>
        <row r="13">
          <cell r="A13" t="str">
            <v>01.100.08</v>
          </cell>
          <cell r="B13" t="str">
            <v>ESCAVAÇÃO, CARGA E TRANSPORTE DE MAT. DE 1ª CATEGORIA, DMT= 1200 A 1400M  COM MOTOSCRAPER</v>
          </cell>
          <cell r="C13" t="str">
            <v>m³</v>
          </cell>
          <cell r="D13" t="str">
            <v>DNER-ES-280/97</v>
          </cell>
          <cell r="E13">
            <v>2.87</v>
          </cell>
          <cell r="F13">
            <v>1.03</v>
          </cell>
          <cell r="G13">
            <v>3.9000000000000004</v>
          </cell>
          <cell r="H13" t="str">
            <v>Terraplenagem</v>
          </cell>
        </row>
        <row r="14">
          <cell r="A14" t="str">
            <v>01.100.16</v>
          </cell>
          <cell r="B14" t="str">
            <v>ESCAVAÇÃO, CARGA E TRANSPORTE DE MAT. DE 1ª CATEGORIA,  DMT=1400 A 1600 M C/CAMINHÃO BASCULANTE</v>
          </cell>
          <cell r="C14" t="str">
            <v>m³</v>
          </cell>
          <cell r="D14" t="str">
            <v>DNER-ES-280/97</v>
          </cell>
          <cell r="E14">
            <v>2.12</v>
          </cell>
          <cell r="F14">
            <v>0.76</v>
          </cell>
          <cell r="G14">
            <v>2.88</v>
          </cell>
          <cell r="H14" t="str">
            <v>Terraplenagem</v>
          </cell>
        </row>
        <row r="15">
          <cell r="A15" t="str">
            <v>01.100.17</v>
          </cell>
          <cell r="B15" t="str">
            <v>ESCAVAÇÃO, CARGA E TRANSPORTE DE MAT. DE 1ª CATEGORIA,  DMT=1600 A 1800 M C/CAMINHÃO BASCULANTE</v>
          </cell>
          <cell r="C15" t="str">
            <v>m³</v>
          </cell>
          <cell r="D15" t="str">
            <v>DNER-ES-280/97</v>
          </cell>
          <cell r="E15">
            <v>2.21</v>
          </cell>
          <cell r="F15">
            <v>0.79</v>
          </cell>
          <cell r="G15">
            <v>3</v>
          </cell>
          <cell r="H15" t="str">
            <v>Terraplenagem</v>
          </cell>
        </row>
        <row r="16">
          <cell r="A16" t="str">
            <v>01.100.18</v>
          </cell>
          <cell r="B16" t="str">
            <v>ESCAVAÇÃO, CARGA E TRANSPORTE DE MAT. DE 1ª CATEGORIA,  DMT=1800 A 2000 M C/CAMINHÃO BASCULANTE</v>
          </cell>
          <cell r="C16" t="str">
            <v>m³</v>
          </cell>
          <cell r="D16" t="str">
            <v>DNER-ES-280/97</v>
          </cell>
          <cell r="E16">
            <v>2.2799999999999998</v>
          </cell>
          <cell r="F16">
            <v>0.82</v>
          </cell>
          <cell r="G16">
            <v>3.0999999999999996</v>
          </cell>
          <cell r="H16" t="str">
            <v>Terraplenagem</v>
          </cell>
        </row>
        <row r="17">
          <cell r="A17" t="str">
            <v>01.100.19</v>
          </cell>
          <cell r="B17" t="str">
            <v>ESCAVAÇÃO, CARGA E TRANSPORTE DE MAT. DE 1ª CATEGORIA,  DMT=2000 A 3000 M C/CAMINHÃO BASCULANTE</v>
          </cell>
          <cell r="C17" t="str">
            <v>m³</v>
          </cell>
          <cell r="D17" t="str">
            <v>DNER-ES-280/97</v>
          </cell>
          <cell r="E17">
            <v>2.5499999999999998</v>
          </cell>
          <cell r="F17">
            <v>0.91</v>
          </cell>
          <cell r="G17">
            <v>3.46</v>
          </cell>
          <cell r="H17" t="str">
            <v>Terraplenagem</v>
          </cell>
        </row>
        <row r="18">
          <cell r="A18" t="str">
            <v>01.100.20</v>
          </cell>
          <cell r="B18" t="str">
            <v>ESCAVAÇÃO, CARGA E TRANSPORTE DE MAT. DE 1ª CATEGORIA,  DMT=3000 A 5000 M C/CAMINHÃO BASCULANTE</v>
          </cell>
          <cell r="C18" t="str">
            <v>m³</v>
          </cell>
          <cell r="D18" t="str">
            <v>DNER-ES-280/97</v>
          </cell>
          <cell r="E18">
            <v>3.23</v>
          </cell>
          <cell r="F18">
            <v>1.1599999999999999</v>
          </cell>
          <cell r="G18">
            <v>4.3899999999999997</v>
          </cell>
          <cell r="H18" t="str">
            <v>Terraplenagem</v>
          </cell>
        </row>
        <row r="19">
          <cell r="A19" t="str">
            <v>01.101.02</v>
          </cell>
          <cell r="B19" t="str">
            <v>ESCAVAÇÃO, CARGA E TRANSPORTE DE MAT. DE 2ª CATEGORIA DMT=50M A 200M COM MOTOSCRAPER</v>
          </cell>
          <cell r="C19" t="str">
            <v>m³</v>
          </cell>
          <cell r="D19" t="str">
            <v>DNER-ES-280/97</v>
          </cell>
          <cell r="E19">
            <v>1.75</v>
          </cell>
          <cell r="F19">
            <v>0.63</v>
          </cell>
          <cell r="G19">
            <v>2.38</v>
          </cell>
          <cell r="H19" t="str">
            <v>Terraplenagem</v>
          </cell>
        </row>
        <row r="20">
          <cell r="A20" t="str">
            <v>01.101.03</v>
          </cell>
          <cell r="B20" t="str">
            <v>ESCAVAÇÃO, CARGA E TRANSPORTE DE MAT. DE 2ª CATEGORIA DMT=200M A 400M COM MOTOSCRAPER</v>
          </cell>
          <cell r="C20" t="str">
            <v>m³</v>
          </cell>
          <cell r="D20" t="str">
            <v>DNER-ES-280/97</v>
          </cell>
          <cell r="E20">
            <v>1.96</v>
          </cell>
          <cell r="F20">
            <v>0.7</v>
          </cell>
          <cell r="G20">
            <v>2.66</v>
          </cell>
          <cell r="H20" t="str">
            <v>Terraplenagem</v>
          </cell>
        </row>
        <row r="21">
          <cell r="A21" t="str">
            <v>01.101.04</v>
          </cell>
          <cell r="B21" t="str">
            <v>ESCAVAÇÃO, CARGA E TRANSPORTE DE MAT. DE 2ª CATEGORIA DMT=400M A 600M COM MOTOSCRAPER</v>
          </cell>
          <cell r="C21" t="str">
            <v>m³</v>
          </cell>
          <cell r="D21" t="str">
            <v>DNER-ES-280/97</v>
          </cell>
          <cell r="E21">
            <v>2.29</v>
          </cell>
          <cell r="F21">
            <v>0.82</v>
          </cell>
          <cell r="G21">
            <v>3.11</v>
          </cell>
          <cell r="H21" t="str">
            <v>Terraplenagem</v>
          </cell>
        </row>
        <row r="22">
          <cell r="A22" t="str">
            <v>01.101.05</v>
          </cell>
          <cell r="B22" t="str">
            <v>ESCAVAÇÃO, CARGA E TRANSPORTE DE MAT. DE 2ª CATEGORIA,  DMT=600 A 800 M COM MOTOSCRAPER</v>
          </cell>
          <cell r="C22" t="str">
            <v>m³</v>
          </cell>
          <cell r="D22" t="str">
            <v>DNER-ES-280/97</v>
          </cell>
          <cell r="E22">
            <v>2.5499999999999998</v>
          </cell>
          <cell r="F22">
            <v>0.91</v>
          </cell>
          <cell r="G22">
            <v>3.46</v>
          </cell>
          <cell r="H22" t="str">
            <v>Terraplenagem</v>
          </cell>
        </row>
        <row r="23">
          <cell r="A23" t="str">
            <v>01.102.02</v>
          </cell>
          <cell r="B23" t="str">
            <v>ESCAVAÇÃO, CARGA E TRANSPORTE DE MAT. DE 3ª CATEGORIA DMT=50M A 200M</v>
          </cell>
          <cell r="C23" t="str">
            <v>m³</v>
          </cell>
          <cell r="D23" t="str">
            <v>DNER-ES-280/97</v>
          </cell>
          <cell r="E23">
            <v>8.98</v>
          </cell>
          <cell r="F23">
            <v>3.21</v>
          </cell>
          <cell r="G23">
            <v>12.190000000000001</v>
          </cell>
          <cell r="H23" t="str">
            <v>Terraplenagem</v>
          </cell>
        </row>
        <row r="24">
          <cell r="A24" t="str">
            <v>01.102.03</v>
          </cell>
          <cell r="B24" t="str">
            <v>ESCAVAÇÃO, CARGA E TRANSPORTE DE MAT. DE 3ª CATEGORIA DMT=200M A 400M</v>
          </cell>
          <cell r="C24" t="str">
            <v>m³</v>
          </cell>
          <cell r="D24" t="str">
            <v>DNER-ES-280/97</v>
          </cell>
          <cell r="E24">
            <v>9.33</v>
          </cell>
          <cell r="F24">
            <v>3.34</v>
          </cell>
          <cell r="G24">
            <v>12.67</v>
          </cell>
          <cell r="H24" t="str">
            <v>Terraplenagem</v>
          </cell>
        </row>
        <row r="25">
          <cell r="A25" t="str">
            <v>01.102.04</v>
          </cell>
          <cell r="B25" t="str">
            <v>ESCAVAÇÃO, CARGA E TRANSPORTE DE MAT. DE 3ª CATEGORIA DMT=400M A 600M</v>
          </cell>
          <cell r="C25" t="str">
            <v>m³</v>
          </cell>
          <cell r="D25" t="str">
            <v>DNER-ES-280/97</v>
          </cell>
          <cell r="E25">
            <v>9.4600000000000009</v>
          </cell>
          <cell r="F25">
            <v>3.39</v>
          </cell>
          <cell r="G25">
            <v>12.850000000000001</v>
          </cell>
          <cell r="H25" t="str">
            <v>Terraplenagem</v>
          </cell>
        </row>
        <row r="26">
          <cell r="A26" t="str">
            <v>01.102.05</v>
          </cell>
          <cell r="B26" t="str">
            <v>ESCAVAÇÃO, CARGA E TRANSPORTE DE MAT. DE 3ª CATEGORIA,  DMT=600 A 800 M</v>
          </cell>
          <cell r="C26" t="str">
            <v>m³</v>
          </cell>
          <cell r="D26" t="str">
            <v>DNER-ES-280/97</v>
          </cell>
          <cell r="E26">
            <v>9.5500000000000007</v>
          </cell>
          <cell r="F26">
            <v>3.42</v>
          </cell>
          <cell r="G26">
            <v>12.97</v>
          </cell>
          <cell r="H26" t="str">
            <v>Terraplenagem</v>
          </cell>
        </row>
        <row r="27">
          <cell r="A27" t="str">
            <v>01.300.00</v>
          </cell>
          <cell r="B27" t="str">
            <v>ESCAVAÇÃO CARGA TRANSPORTE DE SOLOS MOLES</v>
          </cell>
          <cell r="C27" t="str">
            <v>m³</v>
          </cell>
          <cell r="D27" t="str">
            <v>DNER-ES-280/97</v>
          </cell>
          <cell r="E27">
            <v>3.27</v>
          </cell>
          <cell r="F27">
            <v>1.17</v>
          </cell>
          <cell r="G27">
            <v>4.4399999999999995</v>
          </cell>
          <cell r="H27" t="str">
            <v>Terraplenagem</v>
          </cell>
        </row>
        <row r="28">
          <cell r="A28" t="str">
            <v>01.400.01</v>
          </cell>
          <cell r="B28" t="str">
            <v>COLCHÃO DRENANTE COM AREIA P/ FUNDAÇÃO DE ATERRO</v>
          </cell>
          <cell r="C28" t="str">
            <v>m³</v>
          </cell>
          <cell r="D28" t="str">
            <v>DNER-ES-280/97</v>
          </cell>
          <cell r="E28">
            <v>44.07</v>
          </cell>
          <cell r="F28">
            <v>15.78</v>
          </cell>
          <cell r="G28">
            <v>59.85</v>
          </cell>
          <cell r="H28" t="str">
            <v>Terraplenagem</v>
          </cell>
        </row>
        <row r="29">
          <cell r="A29" t="str">
            <v>01.510.00</v>
          </cell>
          <cell r="B29" t="str">
            <v>COMPACTAÇÃO DE ATERROS A 95% DO PROCTOR NORMAL</v>
          </cell>
          <cell r="C29" t="str">
            <v>m³</v>
          </cell>
          <cell r="D29" t="str">
            <v>DNER-ES-282/97</v>
          </cell>
          <cell r="E29">
            <v>0.59</v>
          </cell>
          <cell r="F29">
            <v>0.21</v>
          </cell>
          <cell r="G29">
            <v>0.79999999999999993</v>
          </cell>
          <cell r="H29" t="str">
            <v>Terraplenagem</v>
          </cell>
        </row>
        <row r="30">
          <cell r="A30" t="str">
            <v>01.511.00</v>
          </cell>
          <cell r="B30" t="str">
            <v>COMPACTAÇÃO DE ATERROS A 100% DO PROCTOR NORMAL</v>
          </cell>
          <cell r="C30" t="str">
            <v>m³</v>
          </cell>
          <cell r="D30" t="str">
            <v>DNER-ES-282/97</v>
          </cell>
          <cell r="E30">
            <v>1.01</v>
          </cell>
          <cell r="F30">
            <v>0.36</v>
          </cell>
          <cell r="G30">
            <v>1.37</v>
          </cell>
          <cell r="H30" t="str">
            <v>Terraplenagem</v>
          </cell>
        </row>
        <row r="31">
          <cell r="A31" t="str">
            <v>PAVIMENTAÇÃO</v>
          </cell>
        </row>
        <row r="32">
          <cell r="A32" t="str">
            <v>02.000.00</v>
          </cell>
          <cell r="B32" t="str">
            <v>REGULARIZAÇÃO DE SUB-LEITO</v>
          </cell>
          <cell r="C32" t="str">
            <v>m²</v>
          </cell>
          <cell r="D32" t="str">
            <v>DNER-ES-299/97</v>
          </cell>
          <cell r="E32">
            <v>0.22</v>
          </cell>
          <cell r="F32">
            <v>0.08</v>
          </cell>
          <cell r="G32">
            <v>0.3</v>
          </cell>
          <cell r="H32" t="str">
            <v>Pavimentação</v>
          </cell>
        </row>
        <row r="33">
          <cell r="A33" t="str">
            <v>02.200.00</v>
          </cell>
          <cell r="B33" t="str">
            <v>SUB-BASE ESTABILIZADA GRANULOMETRICAMENTE S/ MISTURA</v>
          </cell>
          <cell r="C33" t="str">
            <v>m³</v>
          </cell>
          <cell r="D33" t="str">
            <v>DNER-ES-301/97</v>
          </cell>
          <cell r="E33">
            <v>12.77</v>
          </cell>
          <cell r="F33">
            <v>4.57</v>
          </cell>
          <cell r="G33">
            <v>17.34</v>
          </cell>
          <cell r="H33" t="str">
            <v>Pavimentação</v>
          </cell>
        </row>
        <row r="34">
          <cell r="A34" t="str">
            <v>02.210.02</v>
          </cell>
          <cell r="B34" t="str">
            <v>BASE ESTABILIZADA GRANULOMETRICAMENTE COM MISTURA DE SOLO-AREIA NA PISTA</v>
          </cell>
          <cell r="C34" t="str">
            <v>m³</v>
          </cell>
          <cell r="D34" t="str">
            <v>DNER-ES-304/97</v>
          </cell>
          <cell r="E34">
            <v>20.92</v>
          </cell>
          <cell r="F34">
            <v>7.49</v>
          </cell>
          <cell r="G34">
            <v>28.410000000000004</v>
          </cell>
          <cell r="H34" t="str">
            <v>Pavimentação</v>
          </cell>
        </row>
        <row r="35">
          <cell r="A35" t="str">
            <v>02.300.00</v>
          </cell>
          <cell r="B35" t="str">
            <v>IMPRIMAÇÃO - EXECUÇÃO</v>
          </cell>
          <cell r="C35" t="str">
            <v>m²</v>
          </cell>
          <cell r="D35" t="str">
            <v>DNER-ES-306/97</v>
          </cell>
          <cell r="E35">
            <v>1.17</v>
          </cell>
          <cell r="F35">
            <v>0.42</v>
          </cell>
          <cell r="G35">
            <v>1.5899999999999999</v>
          </cell>
          <cell r="H35" t="str">
            <v>Pavimentação</v>
          </cell>
        </row>
        <row r="36">
          <cell r="A36" t="str">
            <v>02.500.01</v>
          </cell>
          <cell r="B36" t="str">
            <v>TRATAMENTO SUPERFICIAL SIMPLES COM EMULSÃO</v>
          </cell>
          <cell r="C36" t="str">
            <v>m²</v>
          </cell>
          <cell r="D36" t="str">
            <v>DNER-ES-309/97</v>
          </cell>
          <cell r="E36">
            <v>1.55</v>
          </cell>
          <cell r="F36">
            <v>0.55000000000000004</v>
          </cell>
          <cell r="G36">
            <v>2.1</v>
          </cell>
          <cell r="H36" t="str">
            <v>Pavimentação</v>
          </cell>
        </row>
        <row r="37">
          <cell r="A37" t="str">
            <v>02.501.01</v>
          </cell>
          <cell r="B37" t="str">
            <v>TRATAMENTO SUPERFICIAL DUPLO COM EMULSÃO</v>
          </cell>
          <cell r="C37" t="str">
            <v>m²</v>
          </cell>
          <cell r="D37" t="str">
            <v>DNER-ES-309/97</v>
          </cell>
          <cell r="E37">
            <v>3.64</v>
          </cell>
          <cell r="F37">
            <v>1.3</v>
          </cell>
          <cell r="G37">
            <v>4.9400000000000004</v>
          </cell>
          <cell r="H37" t="str">
            <v>Pavimentação</v>
          </cell>
        </row>
        <row r="38">
          <cell r="A38" t="str">
            <v>OBRAS DE ARTE ESPECIAIS</v>
          </cell>
        </row>
        <row r="39">
          <cell r="A39" t="str">
            <v>03.000.02</v>
          </cell>
          <cell r="B39" t="str">
            <v>ESCAVAÇÃO MANUAL DE CAVAS EM MAT. 1ª CATEGORIA</v>
          </cell>
          <cell r="C39" t="str">
            <v>m³</v>
          </cell>
          <cell r="D39" t="str">
            <v>DNER-ES 280/97</v>
          </cell>
          <cell r="E39">
            <v>12.57</v>
          </cell>
          <cell r="F39">
            <v>4.5</v>
          </cell>
          <cell r="G39">
            <v>17.07</v>
          </cell>
          <cell r="H39" t="str">
            <v>OAE</v>
          </cell>
        </row>
        <row r="40">
          <cell r="A40" t="str">
            <v>03.326.00</v>
          </cell>
          <cell r="B40" t="str">
            <v>CONCRETO FCK=20 MPA-CONTR. RAZ. USO GER.</v>
          </cell>
          <cell r="C40" t="str">
            <v>m³</v>
          </cell>
          <cell r="D40" t="str">
            <v>DNER-ES 230/97</v>
          </cell>
          <cell r="E40">
            <v>181.90999999999997</v>
          </cell>
          <cell r="F40">
            <v>65.12</v>
          </cell>
          <cell r="G40">
            <v>247.02999999999997</v>
          </cell>
          <cell r="H40" t="str">
            <v>OAE</v>
          </cell>
        </row>
        <row r="41">
          <cell r="A41" t="str">
            <v>03.353.00</v>
          </cell>
          <cell r="B41" t="str">
            <v>FORNECIMENTO, PREPARO E COLOCAÇÃO AÇO CA-50</v>
          </cell>
          <cell r="C41" t="str">
            <v>kg</v>
          </cell>
          <cell r="D41" t="str">
            <v>DNER-ES 231/97</v>
          </cell>
          <cell r="E41">
            <v>1.65</v>
          </cell>
          <cell r="F41">
            <v>0.59</v>
          </cell>
          <cell r="G41">
            <v>2.2399999999999998</v>
          </cell>
          <cell r="H41" t="str">
            <v>OAE</v>
          </cell>
        </row>
        <row r="42">
          <cell r="A42" t="str">
            <v>03.372.01</v>
          </cell>
          <cell r="B42" t="str">
            <v>FORMA DE MADEIRA PLASTIFICADA</v>
          </cell>
          <cell r="C42" t="str">
            <v>m²</v>
          </cell>
          <cell r="D42" t="str">
            <v>DNER-ES 233/97</v>
          </cell>
          <cell r="E42">
            <v>21.22</v>
          </cell>
          <cell r="F42">
            <v>7.6</v>
          </cell>
          <cell r="G42">
            <v>28.82</v>
          </cell>
          <cell r="H42" t="str">
            <v>OAE</v>
          </cell>
        </row>
        <row r="43">
          <cell r="A43" t="str">
            <v>03.510.00</v>
          </cell>
          <cell r="B43" t="str">
            <v>APARELHO DE APOIO EM NEOPRENE</v>
          </cell>
          <cell r="C43" t="str">
            <v>dm³</v>
          </cell>
          <cell r="D43" t="str">
            <v>DNER-ES 335/97</v>
          </cell>
          <cell r="E43">
            <v>79.240000000000009</v>
          </cell>
          <cell r="F43">
            <v>28.37</v>
          </cell>
          <cell r="G43">
            <v>107.61000000000001</v>
          </cell>
          <cell r="H43" t="str">
            <v>OAE</v>
          </cell>
        </row>
        <row r="44">
          <cell r="A44" t="str">
            <v>03.930.00</v>
          </cell>
          <cell r="B44" t="str">
            <v>JUNTA DE CANTONEIRA</v>
          </cell>
          <cell r="C44" t="str">
            <v>m</v>
          </cell>
          <cell r="D44" t="str">
            <v>DNER-ES 335/97</v>
          </cell>
          <cell r="E44">
            <v>22.94</v>
          </cell>
          <cell r="F44">
            <v>8.2100000000000009</v>
          </cell>
          <cell r="G44">
            <v>31.150000000000002</v>
          </cell>
          <cell r="H44" t="str">
            <v>OAE</v>
          </cell>
        </row>
        <row r="45">
          <cell r="A45" t="str">
            <v>03.939.01</v>
          </cell>
          <cell r="B45" t="str">
            <v>JUNTA DE PAVIMENTAÇÃO LONGITUDINAL E TRANSVERSAL</v>
          </cell>
          <cell r="C45" t="str">
            <v>m</v>
          </cell>
          <cell r="D45" t="str">
            <v>DNER-ES 335/97</v>
          </cell>
          <cell r="E45">
            <v>1.58</v>
          </cell>
          <cell r="F45">
            <v>0.56999999999999995</v>
          </cell>
          <cell r="G45">
            <v>2.15</v>
          </cell>
          <cell r="H45" t="str">
            <v>OAE</v>
          </cell>
        </row>
        <row r="46">
          <cell r="A46" t="str">
            <v>03.940.00</v>
          </cell>
          <cell r="B46" t="str">
            <v>APILOAMENTO MANUAL</v>
          </cell>
          <cell r="C46" t="str">
            <v>m³</v>
          </cell>
          <cell r="D46" t="str">
            <v>DNER-ES 282/97</v>
          </cell>
          <cell r="E46">
            <v>2.9</v>
          </cell>
          <cell r="F46">
            <v>1.04</v>
          </cell>
          <cell r="G46">
            <v>3.94</v>
          </cell>
          <cell r="H46" t="str">
            <v>OAE</v>
          </cell>
        </row>
        <row r="47">
          <cell r="A47" t="str">
            <v>03.959.01</v>
          </cell>
          <cell r="B47" t="str">
            <v>DESEMPENO E ACABAMENTO DE SUPERFÍCIE</v>
          </cell>
          <cell r="C47" t="str">
            <v>m²</v>
          </cell>
          <cell r="D47" t="str">
            <v>DNER-ES 335/97</v>
          </cell>
          <cell r="E47">
            <v>0.89</v>
          </cell>
          <cell r="F47">
            <v>0.32</v>
          </cell>
          <cell r="G47">
            <v>1.21</v>
          </cell>
          <cell r="H47" t="str">
            <v>OAE</v>
          </cell>
        </row>
        <row r="48">
          <cell r="A48" t="str">
            <v>03.991.01</v>
          </cell>
          <cell r="B48" t="str">
            <v>DRENO DE PVC D=75 MM</v>
          </cell>
          <cell r="C48" t="str">
            <v>unid.</v>
          </cell>
          <cell r="D48" t="str">
            <v>DNER-ES 335/97</v>
          </cell>
          <cell r="E48">
            <v>1.9899999999999998</v>
          </cell>
          <cell r="F48">
            <v>0.71</v>
          </cell>
          <cell r="G48">
            <v>2.6999999999999997</v>
          </cell>
          <cell r="H48" t="str">
            <v>OAE</v>
          </cell>
        </row>
        <row r="49">
          <cell r="A49" t="str">
            <v>03.993.01</v>
          </cell>
          <cell r="B49" t="str">
            <v>CRAVAÇÃO DE TRILHOS TR-37</v>
          </cell>
          <cell r="C49" t="str">
            <v>m</v>
          </cell>
          <cell r="D49" t="str">
            <v>DNER-ES 234/97</v>
          </cell>
          <cell r="E49">
            <v>200.70999999999998</v>
          </cell>
          <cell r="F49">
            <v>71.849999999999994</v>
          </cell>
          <cell r="G49">
            <v>272.55999999999995</v>
          </cell>
          <cell r="H49" t="str">
            <v>OAE</v>
          </cell>
        </row>
        <row r="50">
          <cell r="A50" t="str">
            <v>05.300.02</v>
          </cell>
          <cell r="B50" t="str">
            <v>ENROCAMENTO DE PEDRA JOGADA</v>
          </cell>
          <cell r="C50" t="str">
            <v>m³</v>
          </cell>
          <cell r="D50" t="str">
            <v>DNER-ES 335/97</v>
          </cell>
          <cell r="E50">
            <v>19.340000000000003</v>
          </cell>
          <cell r="F50">
            <v>6.92</v>
          </cell>
          <cell r="G50">
            <v>26.260000000000005</v>
          </cell>
          <cell r="H50" t="str">
            <v>OAE</v>
          </cell>
        </row>
        <row r="51">
          <cell r="A51" t="str">
            <v>05.999.05</v>
          </cell>
          <cell r="B51" t="str">
            <v>GROUT</v>
          </cell>
          <cell r="C51" t="str">
            <v>m²</v>
          </cell>
          <cell r="D51" t="str">
            <v>DNER-ES 335/97</v>
          </cell>
          <cell r="E51">
            <v>4037.63</v>
          </cell>
          <cell r="F51">
            <v>1445.47</v>
          </cell>
          <cell r="G51">
            <v>5483.1</v>
          </cell>
          <cell r="H51" t="str">
            <v>OAE</v>
          </cell>
        </row>
        <row r="52">
          <cell r="A52" t="str">
            <v>06.030.01</v>
          </cell>
          <cell r="B52" t="str">
            <v>BARREIRA DE SEGURANÇA DUPLA - DNER PRO 176/86</v>
          </cell>
          <cell r="C52" t="str">
            <v>m</v>
          </cell>
          <cell r="D52" t="str">
            <v>DNER-OAE-335/97</v>
          </cell>
          <cell r="E52">
            <v>101.49</v>
          </cell>
          <cell r="F52">
            <v>36.33</v>
          </cell>
          <cell r="G52">
            <v>137.82</v>
          </cell>
          <cell r="H52" t="str">
            <v>OAE</v>
          </cell>
        </row>
        <row r="53">
          <cell r="A53" t="str">
            <v>DRENAGEM</v>
          </cell>
        </row>
        <row r="54">
          <cell r="A54" t="str">
            <v>03.940.01</v>
          </cell>
          <cell r="B54" t="str">
            <v>REATERRO E COMPACTAÇÃO MANUAL DE BUEIROS</v>
          </cell>
          <cell r="C54" t="str">
            <v>m³</v>
          </cell>
          <cell r="D54" t="str">
            <v>DNER-ES 282/97</v>
          </cell>
          <cell r="E54">
            <v>2.9</v>
          </cell>
          <cell r="F54">
            <v>1.04</v>
          </cell>
          <cell r="G54">
            <v>3.94</v>
          </cell>
          <cell r="H54" t="str">
            <v>Drenagem</v>
          </cell>
        </row>
        <row r="55">
          <cell r="A55" t="str">
            <v>04.000.00</v>
          </cell>
          <cell r="B55" t="str">
            <v>ESCAVAÇÃO MANUAL EM MATERIAL DE 1ª CATEGORIA</v>
          </cell>
          <cell r="C55" t="str">
            <v>m³</v>
          </cell>
          <cell r="D55" t="str">
            <v>DNER-ES 280/97</v>
          </cell>
          <cell r="E55">
            <v>11.17</v>
          </cell>
          <cell r="F55">
            <v>4</v>
          </cell>
          <cell r="G55">
            <v>15.17</v>
          </cell>
          <cell r="H55" t="str">
            <v>Drenagem</v>
          </cell>
        </row>
        <row r="56">
          <cell r="A56" t="str">
            <v>04.001.00</v>
          </cell>
          <cell r="B56" t="str">
            <v>ESCAVAÇÃO MECÂNICA EM MAT. 1ª CATEGORIA</v>
          </cell>
          <cell r="C56" t="str">
            <v>m³</v>
          </cell>
          <cell r="D56" t="str">
            <v>DNER-ES 280/97</v>
          </cell>
          <cell r="E56">
            <v>1.45</v>
          </cell>
          <cell r="F56">
            <v>0.52</v>
          </cell>
          <cell r="G56">
            <v>1.97</v>
          </cell>
          <cell r="H56" t="str">
            <v>Drenagem</v>
          </cell>
        </row>
        <row r="57">
          <cell r="A57" t="str">
            <v>04.400.02</v>
          </cell>
          <cell r="B57" t="str">
            <v>VALETA DE PROT. DE CORTES C/ REVEST. VEG. - VPC 02</v>
          </cell>
          <cell r="C57" t="str">
            <v>m</v>
          </cell>
          <cell r="D57" t="str">
            <v>DNER-ES 288/97</v>
          </cell>
          <cell r="E57">
            <v>15.059999999999999</v>
          </cell>
          <cell r="F57">
            <v>5.39</v>
          </cell>
          <cell r="G57">
            <v>20.45</v>
          </cell>
          <cell r="H57" t="str">
            <v>Drenagem</v>
          </cell>
        </row>
        <row r="58">
          <cell r="A58" t="str">
            <v>04.400.04</v>
          </cell>
          <cell r="B58" t="str">
            <v>VALETA DE PROT. DE CORTES C/ REVEST. CONCR. - VPC 04</v>
          </cell>
          <cell r="C58" t="str">
            <v>m</v>
          </cell>
          <cell r="D58" t="str">
            <v>DNER-ES 288/97</v>
          </cell>
          <cell r="E58">
            <v>27.739999999999995</v>
          </cell>
          <cell r="F58">
            <v>9.93</v>
          </cell>
          <cell r="G58">
            <v>37.669999999999995</v>
          </cell>
          <cell r="H58" t="str">
            <v>Drenagem</v>
          </cell>
        </row>
        <row r="59">
          <cell r="A59" t="str">
            <v>04.401.02</v>
          </cell>
          <cell r="B59" t="str">
            <v>VALETA DE PROT. DE CORTES C/ REVEST. VEG. - VPA 02</v>
          </cell>
          <cell r="C59" t="str">
            <v>m</v>
          </cell>
          <cell r="D59" t="str">
            <v>DNER-ES 288/97</v>
          </cell>
          <cell r="E59">
            <v>15.76</v>
          </cell>
          <cell r="F59">
            <v>5.64</v>
          </cell>
          <cell r="G59">
            <v>21.4</v>
          </cell>
          <cell r="H59" t="str">
            <v>Drenagem</v>
          </cell>
        </row>
        <row r="60">
          <cell r="A60" t="str">
            <v>04.401.04</v>
          </cell>
          <cell r="B60" t="str">
            <v>VALETA DE PROT. DE CORTES C/ REVEST. CONCR. - VPA 04</v>
          </cell>
          <cell r="C60" t="str">
            <v>m</v>
          </cell>
          <cell r="D60" t="str">
            <v>DNER-ES 288/97</v>
          </cell>
          <cell r="E60">
            <v>26.939999999999998</v>
          </cell>
          <cell r="F60">
            <v>9.64</v>
          </cell>
          <cell r="G60">
            <v>36.58</v>
          </cell>
          <cell r="H60" t="str">
            <v>Drenagem</v>
          </cell>
        </row>
        <row r="61">
          <cell r="A61" t="str">
            <v>04.500.02</v>
          </cell>
          <cell r="B61" t="str">
            <v>DRENO LONGITUDINAL PROF. P/CORTE EM SOLO - DPS 02</v>
          </cell>
          <cell r="C61" t="str">
            <v>m</v>
          </cell>
          <cell r="D61" t="str">
            <v>DNER-ES 292/97</v>
          </cell>
          <cell r="E61">
            <v>32.58</v>
          </cell>
          <cell r="F61">
            <v>11.66</v>
          </cell>
          <cell r="G61">
            <v>44.239999999999995</v>
          </cell>
          <cell r="H61" t="str">
            <v>Drenagem</v>
          </cell>
        </row>
        <row r="62">
          <cell r="A62" t="str">
            <v>04.500.07</v>
          </cell>
          <cell r="B62" t="str">
            <v>DRENO LONGITUDINAL PROF. P/CORTE EM SOLO - DPS 07</v>
          </cell>
          <cell r="C62" t="str">
            <v>m</v>
          </cell>
          <cell r="D62" t="str">
            <v>DNER-ES 292/97</v>
          </cell>
          <cell r="E62">
            <v>63.339999999999996</v>
          </cell>
          <cell r="F62">
            <v>22.68</v>
          </cell>
          <cell r="G62">
            <v>86.02</v>
          </cell>
          <cell r="H62" t="str">
            <v>Drenagem</v>
          </cell>
        </row>
        <row r="63">
          <cell r="A63" t="str">
            <v>04.501.02</v>
          </cell>
          <cell r="B63" t="str">
            <v>DRENO LONGITUDINAL PROF. P/CORTE EM SOLO - DPR 02</v>
          </cell>
          <cell r="C63" t="str">
            <v>m</v>
          </cell>
          <cell r="D63" t="str">
            <v>DNER-ES 292/97</v>
          </cell>
          <cell r="E63">
            <v>26.15</v>
          </cell>
          <cell r="F63">
            <v>9.36</v>
          </cell>
          <cell r="G63">
            <v>35.51</v>
          </cell>
          <cell r="H63" t="str">
            <v>Drenagem</v>
          </cell>
        </row>
        <row r="64">
          <cell r="A64" t="str">
            <v>04.502.02</v>
          </cell>
          <cell r="B64" t="str">
            <v>BOCA DE SAÍDA P/DRENO LONGITUDINAL PROF. BSD 02</v>
          </cell>
          <cell r="C64" t="str">
            <v>m</v>
          </cell>
          <cell r="D64" t="str">
            <v>DNER-ES 292/97</v>
          </cell>
          <cell r="E64">
            <v>52.09</v>
          </cell>
          <cell r="F64">
            <v>18.649999999999999</v>
          </cell>
          <cell r="G64">
            <v>70.740000000000009</v>
          </cell>
          <cell r="H64" t="str">
            <v>Drenagem</v>
          </cell>
        </row>
        <row r="65">
          <cell r="A65" t="str">
            <v>04.900.02</v>
          </cell>
          <cell r="B65" t="str">
            <v>SARJETA TRIANGULAR DE CONCRETO - STC 02</v>
          </cell>
          <cell r="C65" t="str">
            <v>m</v>
          </cell>
          <cell r="D65" t="str">
            <v>DNER-ES 288/97</v>
          </cell>
          <cell r="E65">
            <v>18.75</v>
          </cell>
          <cell r="F65">
            <v>6.71</v>
          </cell>
          <cell r="G65">
            <v>25.46</v>
          </cell>
          <cell r="H65" t="str">
            <v>Drenagem</v>
          </cell>
        </row>
        <row r="66">
          <cell r="A66" t="str">
            <v>04.900.03</v>
          </cell>
          <cell r="B66" t="str">
            <v>SARJETA TRIANGULAR DE CONCRETO - STC 03</v>
          </cell>
          <cell r="C66" t="str">
            <v>m</v>
          </cell>
          <cell r="D66" t="str">
            <v>DNER-ES 288/97</v>
          </cell>
          <cell r="E66">
            <v>16.440000000000001</v>
          </cell>
          <cell r="F66">
            <v>5.89</v>
          </cell>
          <cell r="G66">
            <v>22.330000000000002</v>
          </cell>
          <cell r="H66" t="str">
            <v>Drenagem</v>
          </cell>
        </row>
        <row r="67">
          <cell r="A67" t="str">
            <v>04.900.04</v>
          </cell>
          <cell r="B67" t="str">
            <v>SARJETA TRIANGULAR DE CONCRETO - STC 04</v>
          </cell>
          <cell r="C67" t="str">
            <v>m</v>
          </cell>
          <cell r="D67" t="str">
            <v>DNER-ES 288/97</v>
          </cell>
          <cell r="E67">
            <v>13.419999999999996</v>
          </cell>
          <cell r="F67">
            <v>4.8</v>
          </cell>
          <cell r="G67">
            <v>18.219999999999995</v>
          </cell>
          <cell r="H67" t="str">
            <v>Drenagem</v>
          </cell>
        </row>
        <row r="68">
          <cell r="A68" t="str">
            <v>04.910.01</v>
          </cell>
          <cell r="B68" t="str">
            <v>MEIO-FIO DE CONCRETO - MFC 01</v>
          </cell>
          <cell r="C68" t="str">
            <v>m</v>
          </cell>
          <cell r="D68" t="str">
            <v>DNER-ES 290/97</v>
          </cell>
          <cell r="E68">
            <v>23.24</v>
          </cell>
          <cell r="F68">
            <v>8.32</v>
          </cell>
          <cell r="G68">
            <v>31.56</v>
          </cell>
          <cell r="H68" t="str">
            <v>Drenagem</v>
          </cell>
        </row>
        <row r="69">
          <cell r="A69" t="str">
            <v>04.910.05</v>
          </cell>
          <cell r="B69" t="str">
            <v>MEIO-FIO DE CONCRETO - MFC 05</v>
          </cell>
          <cell r="C69" t="str">
            <v>m</v>
          </cell>
          <cell r="D69" t="str">
            <v>DNER-ES 290/97</v>
          </cell>
          <cell r="E69">
            <v>13.26</v>
          </cell>
          <cell r="F69">
            <v>4.75</v>
          </cell>
          <cell r="G69">
            <v>18.009999999999998</v>
          </cell>
          <cell r="H69" t="str">
            <v>Drenagem</v>
          </cell>
        </row>
        <row r="70">
          <cell r="A70" t="str">
            <v>04.940.02</v>
          </cell>
          <cell r="B70" t="str">
            <v>DESCIDA D'ÁGUA TIPO RAP. - CANAL RET. ARM. - DAR 02</v>
          </cell>
          <cell r="C70" t="str">
            <v>m</v>
          </cell>
          <cell r="D70" t="str">
            <v>DNER-ES-291/97</v>
          </cell>
          <cell r="E70">
            <v>31.25</v>
          </cell>
          <cell r="F70">
            <v>11.19</v>
          </cell>
          <cell r="G70">
            <v>42.44</v>
          </cell>
          <cell r="H70" t="str">
            <v>Drenagem</v>
          </cell>
        </row>
        <row r="71">
          <cell r="A71" t="str">
            <v>04.940.03</v>
          </cell>
          <cell r="B71" t="str">
            <v>DESCIDA D'ÁGUA TIPO RAP. - CANAL RET. ARM. - DAR 03</v>
          </cell>
          <cell r="C71" t="str">
            <v>m</v>
          </cell>
          <cell r="D71" t="str">
            <v>DNER-ES-291/97</v>
          </cell>
          <cell r="E71">
            <v>39.39</v>
          </cell>
          <cell r="F71">
            <v>14.1</v>
          </cell>
          <cell r="G71">
            <v>53.49</v>
          </cell>
          <cell r="H71" t="str">
            <v>Drenagem</v>
          </cell>
        </row>
        <row r="72">
          <cell r="A72" t="str">
            <v>04.941.01</v>
          </cell>
          <cell r="B72" t="str">
            <v>DESCIDA D'ÁGUA TIPO RAP. - CANAL RET. ARM. - DAD 01</v>
          </cell>
          <cell r="C72" t="str">
            <v>m</v>
          </cell>
          <cell r="D72" t="str">
            <v>DNER-ES-291/97</v>
          </cell>
          <cell r="E72">
            <v>39.839999999999996</v>
          </cell>
          <cell r="F72">
            <v>14.26</v>
          </cell>
          <cell r="G72">
            <v>54.099999999999994</v>
          </cell>
          <cell r="H72" t="str">
            <v>Drenagem</v>
          </cell>
        </row>
        <row r="73">
          <cell r="A73" t="str">
            <v>04.941.02</v>
          </cell>
          <cell r="B73" t="str">
            <v>DESCIDA D'ÁGUA TIPO RAP. - CANAL RET. ARM. - DAD 02</v>
          </cell>
          <cell r="C73" t="str">
            <v>m</v>
          </cell>
          <cell r="D73" t="str">
            <v>DNER-ES-291/97</v>
          </cell>
          <cell r="E73">
            <v>50.64</v>
          </cell>
          <cell r="F73">
            <v>18.13</v>
          </cell>
          <cell r="G73">
            <v>68.77</v>
          </cell>
          <cell r="H73" t="str">
            <v>Drenagem</v>
          </cell>
        </row>
        <row r="74">
          <cell r="A74" t="str">
            <v>04.941.08</v>
          </cell>
          <cell r="B74" t="str">
            <v>DESCIDA D'ÁGUA TIPO RAP. - CANAL RET. ARM. - DAD 08</v>
          </cell>
          <cell r="C74" t="str">
            <v>m</v>
          </cell>
          <cell r="D74" t="str">
            <v>DNER-ES-291/97</v>
          </cell>
          <cell r="E74">
            <v>185.12999999999997</v>
          </cell>
          <cell r="F74">
            <v>66.28</v>
          </cell>
          <cell r="G74">
            <v>251.40999999999997</v>
          </cell>
          <cell r="H74" t="str">
            <v>Drenagem</v>
          </cell>
        </row>
        <row r="75">
          <cell r="A75" t="str">
            <v>04.942.01</v>
          </cell>
          <cell r="B75" t="str">
            <v>ENTRADA D'ÁGUA - EDA 01</v>
          </cell>
          <cell r="C75" t="str">
            <v>unid.</v>
          </cell>
          <cell r="D75" t="str">
            <v>DNER-ES-291/97</v>
          </cell>
          <cell r="E75">
            <v>19.73</v>
          </cell>
          <cell r="F75">
            <v>7.06</v>
          </cell>
          <cell r="G75">
            <v>26.79</v>
          </cell>
          <cell r="H75" t="str">
            <v>Drenagem</v>
          </cell>
        </row>
        <row r="76">
          <cell r="A76" t="str">
            <v>04.942.02</v>
          </cell>
          <cell r="B76" t="str">
            <v>ENTRADA D'ÁGUA - EDA 02</v>
          </cell>
          <cell r="C76" t="str">
            <v>unid.</v>
          </cell>
          <cell r="D76" t="str">
            <v>DNER-ES-291/97</v>
          </cell>
          <cell r="E76">
            <v>24.37</v>
          </cell>
          <cell r="F76">
            <v>8.7200000000000006</v>
          </cell>
          <cell r="G76">
            <v>33.090000000000003</v>
          </cell>
          <cell r="H76" t="str">
            <v>Drenagem</v>
          </cell>
        </row>
        <row r="77">
          <cell r="A77" t="str">
            <v>04.950.01</v>
          </cell>
          <cell r="B77" t="str">
            <v>DISSIPADOR DE ENERGIA - DES 01</v>
          </cell>
          <cell r="C77" t="str">
            <v>unid.</v>
          </cell>
          <cell r="D77" t="str">
            <v>DNER-ES 283/97</v>
          </cell>
          <cell r="E77">
            <v>75.260000000000005</v>
          </cell>
          <cell r="F77">
            <v>26.94</v>
          </cell>
          <cell r="G77">
            <v>102.2</v>
          </cell>
          <cell r="H77" t="str">
            <v>Drenagem</v>
          </cell>
        </row>
        <row r="78">
          <cell r="A78" t="str">
            <v>04.950.21</v>
          </cell>
          <cell r="B78" t="str">
            <v>DISSIPADOR DE ENERGIA - DEB 01</v>
          </cell>
          <cell r="C78" t="str">
            <v>unid.</v>
          </cell>
          <cell r="D78" t="str">
            <v>DNER-ES 283/97</v>
          </cell>
          <cell r="E78">
            <v>97.81</v>
          </cell>
          <cell r="F78">
            <v>35.020000000000003</v>
          </cell>
          <cell r="G78">
            <v>132.83000000000001</v>
          </cell>
          <cell r="H78" t="str">
            <v>Drenagem</v>
          </cell>
        </row>
        <row r="79">
          <cell r="A79" t="str">
            <v>04.950.24</v>
          </cell>
          <cell r="B79" t="str">
            <v>DISSIPADOR DE ENERGIA - DEB 04</v>
          </cell>
          <cell r="C79" t="str">
            <v>unid.</v>
          </cell>
          <cell r="D79" t="str">
            <v>DNER-ES 283/97</v>
          </cell>
          <cell r="E79">
            <v>747</v>
          </cell>
          <cell r="F79">
            <v>267.43</v>
          </cell>
          <cell r="G79">
            <v>1014.4300000000001</v>
          </cell>
          <cell r="H79" t="str">
            <v>Drenagem</v>
          </cell>
        </row>
        <row r="80">
          <cell r="A80" t="str">
            <v>04.950.51</v>
          </cell>
          <cell r="B80" t="str">
            <v>DISSIPADOR DE ENERGIA - DED 01</v>
          </cell>
          <cell r="C80" t="str">
            <v>unid.</v>
          </cell>
          <cell r="D80" t="str">
            <v>DNER-ES 283/97</v>
          </cell>
          <cell r="E80">
            <v>97.839999999999989</v>
          </cell>
          <cell r="F80">
            <v>35.03</v>
          </cell>
          <cell r="G80">
            <v>132.87</v>
          </cell>
          <cell r="H80" t="str">
            <v>Drenagem</v>
          </cell>
        </row>
        <row r="81">
          <cell r="A81" t="str">
            <v>OBRAS DE ARTE CORRENTE</v>
          </cell>
        </row>
        <row r="82">
          <cell r="A82" t="str">
            <v>04.100.03</v>
          </cell>
          <cell r="B82" t="str">
            <v>CORPO BUEIRO SIMPLES TUBULAR DE CONCRETO D=1,00 M</v>
          </cell>
          <cell r="C82" t="str">
            <v>m</v>
          </cell>
          <cell r="D82" t="str">
            <v>DNER-ES-284/97</v>
          </cell>
          <cell r="E82">
            <v>308.68</v>
          </cell>
          <cell r="F82">
            <v>110.51</v>
          </cell>
          <cell r="G82">
            <v>419.19</v>
          </cell>
          <cell r="H82" t="str">
            <v>OAC</v>
          </cell>
        </row>
        <row r="83">
          <cell r="A83" t="str">
            <v>04.101.03</v>
          </cell>
          <cell r="B83" t="str">
            <v>BOCA BUEIRO SIMPLES SIMP. TUB. DE CONC. D=1,00 M NORMAL</v>
          </cell>
          <cell r="C83" t="str">
            <v>m</v>
          </cell>
          <cell r="D83" t="str">
            <v>DNER-ES-284/97</v>
          </cell>
          <cell r="E83">
            <v>846.96</v>
          </cell>
          <cell r="F83">
            <v>303.20999999999998</v>
          </cell>
          <cell r="G83">
            <v>1150.17</v>
          </cell>
          <cell r="H83" t="str">
            <v>OAC</v>
          </cell>
        </row>
        <row r="84">
          <cell r="A84" t="str">
            <v>04.200.07</v>
          </cell>
          <cell r="B84" t="str">
            <v>CORPO DE BSCC 2,5 x 2,50 M ALT. 1,00 a 2,50 M</v>
          </cell>
          <cell r="C84" t="str">
            <v>m</v>
          </cell>
          <cell r="D84" t="str">
            <v>DNER-ES-286/97</v>
          </cell>
          <cell r="E84">
            <v>837.61000000000013</v>
          </cell>
          <cell r="F84">
            <v>299.86</v>
          </cell>
          <cell r="G84">
            <v>1137.4700000000003</v>
          </cell>
          <cell r="H84" t="str">
            <v>OAC</v>
          </cell>
        </row>
        <row r="85">
          <cell r="A85" t="str">
            <v>04.200.12</v>
          </cell>
          <cell r="B85" t="str">
            <v>CORPO DE BSCC 3,00 x 3,00 m ALT. 2,50 a 5,00 M</v>
          </cell>
          <cell r="C85" t="str">
            <v>m</v>
          </cell>
          <cell r="D85" t="str">
            <v>DNER-ES-286/97</v>
          </cell>
          <cell r="E85">
            <v>1403.6200000000001</v>
          </cell>
          <cell r="F85">
            <v>502.5</v>
          </cell>
          <cell r="G85">
            <v>1906.1200000000001</v>
          </cell>
          <cell r="H85" t="str">
            <v>OAC</v>
          </cell>
        </row>
        <row r="86">
          <cell r="A86" t="str">
            <v>04.200.20</v>
          </cell>
          <cell r="B86" t="str">
            <v>CORPO DE BSCC 3,00 x 3,00 M ALT. 7,50 a 10,00 M</v>
          </cell>
          <cell r="C86" t="str">
            <v>m</v>
          </cell>
          <cell r="D86" t="str">
            <v>DNER-ES-286/97</v>
          </cell>
          <cell r="E86">
            <v>1685.22</v>
          </cell>
          <cell r="F86">
            <v>603.30999999999995</v>
          </cell>
          <cell r="G86">
            <v>2288.5299999999997</v>
          </cell>
          <cell r="H86" t="str">
            <v>OAC</v>
          </cell>
        </row>
        <row r="87">
          <cell r="A87" t="str">
            <v>04.200.24</v>
          </cell>
          <cell r="B87" t="str">
            <v>CORPO DE BSCC 3,00 x 3,00 M ALT. 10,00 a 12,50 M</v>
          </cell>
          <cell r="C87" t="str">
            <v>m</v>
          </cell>
          <cell r="D87" t="str">
            <v>DNER-ES-286/97</v>
          </cell>
          <cell r="E87">
            <v>1782.7500000000002</v>
          </cell>
          <cell r="F87">
            <v>638.22</v>
          </cell>
          <cell r="G87">
            <v>2420.9700000000003</v>
          </cell>
          <cell r="H87" t="str">
            <v>OAC</v>
          </cell>
        </row>
        <row r="88">
          <cell r="A88" t="str">
            <v>04.200.26</v>
          </cell>
          <cell r="B88" t="str">
            <v>CORPO DE BSCC 2,00 x 2,00 M ALT. 12,50 a 15,00 M</v>
          </cell>
          <cell r="C88" t="str">
            <v>m</v>
          </cell>
          <cell r="D88" t="str">
            <v>DNER-ES-286/97</v>
          </cell>
          <cell r="E88">
            <v>936.76</v>
          </cell>
          <cell r="F88">
            <v>335.36</v>
          </cell>
          <cell r="G88">
            <v>1272.1199999999999</v>
          </cell>
          <cell r="H88" t="str">
            <v>OAC</v>
          </cell>
        </row>
        <row r="89">
          <cell r="A89" t="str">
            <v>04.200.27</v>
          </cell>
          <cell r="B89" t="str">
            <v>CORPO DE BSCC 2,5 x 2,50 M ALT. 12,50 a 15,00 M</v>
          </cell>
          <cell r="C89" t="str">
            <v>m</v>
          </cell>
          <cell r="D89" t="str">
            <v>DNER-ES-286/97</v>
          </cell>
          <cell r="E89">
            <v>1478.06</v>
          </cell>
          <cell r="F89">
            <v>529.15</v>
          </cell>
          <cell r="G89">
            <v>2007.21</v>
          </cell>
          <cell r="H89" t="str">
            <v>OAC</v>
          </cell>
        </row>
        <row r="90">
          <cell r="A90" t="str">
            <v>04.201.02</v>
          </cell>
          <cell r="B90" t="str">
            <v>BOCA DE BSCC 2,00 x 2,00 M NORMAL</v>
          </cell>
          <cell r="C90" t="str">
            <v>unid.</v>
          </cell>
          <cell r="D90" t="str">
            <v>DNER-ES-286/97</v>
          </cell>
          <cell r="E90">
            <v>4338.92</v>
          </cell>
          <cell r="F90">
            <v>1553.33</v>
          </cell>
          <cell r="G90">
            <v>5892.25</v>
          </cell>
          <cell r="H90" t="str">
            <v>OAC</v>
          </cell>
        </row>
        <row r="91">
          <cell r="A91" t="str">
            <v>04.201.03</v>
          </cell>
          <cell r="B91" t="str">
            <v>BOCA DE BSCC 2,50 x 2,50 M NORMAL</v>
          </cell>
          <cell r="C91" t="str">
            <v>unid.</v>
          </cell>
          <cell r="D91" t="str">
            <v>DNER-ES-286/97</v>
          </cell>
          <cell r="E91">
            <v>5863.87</v>
          </cell>
          <cell r="F91">
            <v>2099.27</v>
          </cell>
          <cell r="G91">
            <v>7963.1399999999994</v>
          </cell>
          <cell r="H91" t="str">
            <v>OAC</v>
          </cell>
        </row>
        <row r="92">
          <cell r="A92" t="str">
            <v>04.201.04</v>
          </cell>
          <cell r="B92" t="str">
            <v>BOCA DE BSCC 3,00 x 3,00 M NORMAL</v>
          </cell>
          <cell r="C92" t="str">
            <v>unid.</v>
          </cell>
          <cell r="D92" t="str">
            <v>DNER-ES-286/97</v>
          </cell>
          <cell r="E92">
            <v>8305.1099999999988</v>
          </cell>
          <cell r="F92">
            <v>2973.23</v>
          </cell>
          <cell r="G92">
            <v>11278.339999999998</v>
          </cell>
          <cell r="H92" t="str">
            <v>OAC</v>
          </cell>
        </row>
        <row r="93">
          <cell r="A93" t="str">
            <v>04.210.23</v>
          </cell>
          <cell r="B93" t="str">
            <v>CORPO DE BDCC 2,50 x 2,50 M ALT. 10,00 a 12,50 M</v>
          </cell>
          <cell r="C93" t="str">
            <v>m</v>
          </cell>
          <cell r="D93" t="str">
            <v>DNER-ES-286/97</v>
          </cell>
          <cell r="E93">
            <v>1993.81</v>
          </cell>
          <cell r="F93">
            <v>713.78</v>
          </cell>
          <cell r="G93">
            <v>2707.59</v>
          </cell>
          <cell r="H93" t="str">
            <v>OAC</v>
          </cell>
        </row>
        <row r="94">
          <cell r="A94" t="str">
            <v>04.211.03</v>
          </cell>
          <cell r="B94" t="str">
            <v>BOCA DE BSCC 2,50 x 2,50 M NORMAL</v>
          </cell>
          <cell r="C94" t="str">
            <v>unid.</v>
          </cell>
          <cell r="D94" t="str">
            <v>DNER-ES-286/97</v>
          </cell>
          <cell r="E94">
            <v>7007.13</v>
          </cell>
          <cell r="F94">
            <v>2508.5500000000002</v>
          </cell>
          <cell r="G94">
            <v>9515.68</v>
          </cell>
          <cell r="H94" t="str">
            <v>OAC</v>
          </cell>
        </row>
        <row r="95">
          <cell r="A95" t="str">
            <v>04.220.09</v>
          </cell>
          <cell r="B95" t="str">
            <v>CORPO DE BTCC 1,50 x 1,50 M ALT. 2,50 a 5,00 M</v>
          </cell>
          <cell r="C95" t="str">
            <v>m</v>
          </cell>
          <cell r="D95" t="str">
            <v>DNER-ES-286/97</v>
          </cell>
          <cell r="E95">
            <v>1047.06</v>
          </cell>
          <cell r="F95">
            <v>374.85</v>
          </cell>
          <cell r="G95">
            <v>1421.9099999999999</v>
          </cell>
          <cell r="H95" t="str">
            <v>OAC</v>
          </cell>
        </row>
        <row r="96">
          <cell r="A96" t="str">
            <v>04.220.11</v>
          </cell>
          <cell r="B96" t="str">
            <v>CORPO DE BTCC 2,50 x 2,50 M ALT. 2,50 a 5,00 M</v>
          </cell>
          <cell r="C96" t="str">
            <v>m</v>
          </cell>
          <cell r="D96" t="str">
            <v>DNER-ES-286/97</v>
          </cell>
          <cell r="E96">
            <v>2132.37</v>
          </cell>
          <cell r="F96">
            <v>763.39</v>
          </cell>
          <cell r="G96">
            <v>2895.7599999999998</v>
          </cell>
          <cell r="H96" t="str">
            <v>OAC</v>
          </cell>
        </row>
        <row r="97">
          <cell r="A97" t="str">
            <v>04.220.20</v>
          </cell>
          <cell r="B97" t="str">
            <v>CORPO DE BTCC 3,00 x 3,00 M ALT. 7,50 a 10,00 M</v>
          </cell>
          <cell r="C97" t="str">
            <v>m</v>
          </cell>
          <cell r="D97" t="str">
            <v>DNER-ES-286/97</v>
          </cell>
          <cell r="E97">
            <v>3681.4599999999996</v>
          </cell>
          <cell r="F97">
            <v>1317.96</v>
          </cell>
          <cell r="G97">
            <v>4999.42</v>
          </cell>
          <cell r="H97" t="str">
            <v>OAC</v>
          </cell>
        </row>
        <row r="98">
          <cell r="A98" t="str">
            <v>04.220.28</v>
          </cell>
          <cell r="B98" t="str">
            <v>CORPO DE BTCC 3,00 x 3,00 M ALT. 12,50 a 15,00 M</v>
          </cell>
          <cell r="C98" t="str">
            <v>m</v>
          </cell>
          <cell r="D98" t="str">
            <v>DNER-ES-286/97</v>
          </cell>
          <cell r="E98">
            <v>4085.29</v>
          </cell>
          <cell r="F98">
            <v>1462.53</v>
          </cell>
          <cell r="G98">
            <v>5547.82</v>
          </cell>
          <cell r="H98" t="str">
            <v>OAC</v>
          </cell>
        </row>
        <row r="99">
          <cell r="A99" t="str">
            <v>04.221.01</v>
          </cell>
          <cell r="B99" t="str">
            <v>BOCA DE BSCC 1,50 x 1,50 M NORMAL</v>
          </cell>
          <cell r="C99" t="str">
            <v>unid.</v>
          </cell>
          <cell r="D99" t="str">
            <v>DNER-ES-286/97</v>
          </cell>
          <cell r="E99">
            <v>4032.1099999999997</v>
          </cell>
          <cell r="F99">
            <v>1443.5</v>
          </cell>
          <cell r="G99">
            <v>5475.61</v>
          </cell>
          <cell r="H99" t="str">
            <v>OAC</v>
          </cell>
        </row>
        <row r="100">
          <cell r="A100" t="str">
            <v>04.221.03</v>
          </cell>
          <cell r="B100" t="str">
            <v>BOCA DE BSCC 2,50 x 2,50 M NORMAL</v>
          </cell>
          <cell r="C100" t="str">
            <v>unid.</v>
          </cell>
          <cell r="D100" t="str">
            <v>DNER-ES-286/97</v>
          </cell>
          <cell r="E100">
            <v>8611.75</v>
          </cell>
          <cell r="F100">
            <v>3083.01</v>
          </cell>
          <cell r="G100">
            <v>11694.76</v>
          </cell>
          <cell r="H100" t="str">
            <v>OAC</v>
          </cell>
        </row>
        <row r="101">
          <cell r="A101" t="str">
            <v>04.221.04</v>
          </cell>
          <cell r="B101" t="str">
            <v>BOCA DE BSCC 3,00 x 3,00 M NORMAL</v>
          </cell>
          <cell r="C101" t="str">
            <v>unid.</v>
          </cell>
          <cell r="D101" t="str">
            <v>DNER-ES-286/97</v>
          </cell>
          <cell r="E101">
            <v>12159.140000000001</v>
          </cell>
          <cell r="F101">
            <v>4352.97</v>
          </cell>
          <cell r="G101">
            <v>16512.11</v>
          </cell>
          <cell r="H101" t="str">
            <v>OAC</v>
          </cell>
        </row>
        <row r="102">
          <cell r="A102" t="str">
            <v>04.930.03</v>
          </cell>
          <cell r="B102" t="str">
            <v>CAIXA COLETORA DE SARJETA - CCS 03</v>
          </cell>
          <cell r="C102" t="str">
            <v>unid.</v>
          </cell>
          <cell r="D102" t="str">
            <v>DNER-ES-287/97</v>
          </cell>
          <cell r="E102">
            <v>546.06999999999994</v>
          </cell>
          <cell r="F102">
            <v>195.49</v>
          </cell>
          <cell r="G102">
            <v>741.56</v>
          </cell>
          <cell r="H102" t="str">
            <v>OAC</v>
          </cell>
        </row>
        <row r="103">
          <cell r="A103" t="str">
            <v>04.931.03</v>
          </cell>
          <cell r="B103" t="str">
            <v>CAIXA COLETORA DE TALVEGUE - CCT 03</v>
          </cell>
          <cell r="C103" t="str">
            <v>unid.</v>
          </cell>
          <cell r="D103" t="str">
            <v>DNER-ES-287/97</v>
          </cell>
          <cell r="E103">
            <v>557.82999999999993</v>
          </cell>
          <cell r="F103">
            <v>199.7</v>
          </cell>
          <cell r="G103">
            <v>757.53</v>
          </cell>
          <cell r="H103" t="str">
            <v>OAC</v>
          </cell>
        </row>
        <row r="104">
          <cell r="A104" t="str">
            <v>OBRAS COMPLEMENTARES</v>
          </cell>
        </row>
        <row r="105">
          <cell r="A105" t="str">
            <v>05.300.02</v>
          </cell>
          <cell r="B105" t="str">
            <v>ENROCAMENTO DE PEDRA JOGADA</v>
          </cell>
          <cell r="C105" t="str">
            <v>m³</v>
          </cell>
          <cell r="D105" t="str">
            <v>DNER-ES-292/97</v>
          </cell>
          <cell r="E105">
            <v>19.340000000000003</v>
          </cell>
          <cell r="F105">
            <v>6.92</v>
          </cell>
          <cell r="G105">
            <v>26.260000000000005</v>
          </cell>
          <cell r="H105" t="str">
            <v>Obras Comp.</v>
          </cell>
        </row>
        <row r="106">
          <cell r="A106" t="str">
            <v>05.301.00</v>
          </cell>
          <cell r="B106" t="str">
            <v>ALVENARIA DE PEDRA ARGAMASSADA</v>
          </cell>
          <cell r="C106" t="str">
            <v>m³</v>
          </cell>
          <cell r="D106" t="str">
            <v>DNER-ES-292/97</v>
          </cell>
          <cell r="E106">
            <v>84.77</v>
          </cell>
          <cell r="F106">
            <v>30.35</v>
          </cell>
          <cell r="G106">
            <v>115.12</v>
          </cell>
          <cell r="H106" t="str">
            <v>Obras Comp.</v>
          </cell>
        </row>
        <row r="107">
          <cell r="A107" t="str">
            <v>05.999.04</v>
          </cell>
          <cell r="B107" t="str">
            <v>MURO DE ARRIMO EM GABIÕES</v>
          </cell>
          <cell r="C107" t="str">
            <v>m³</v>
          </cell>
          <cell r="D107" t="str">
            <v>DNER-ES-343/97</v>
          </cell>
          <cell r="E107">
            <v>87.039999999999992</v>
          </cell>
          <cell r="F107">
            <v>31.16</v>
          </cell>
          <cell r="G107">
            <v>118.19999999999999</v>
          </cell>
          <cell r="H107" t="str">
            <v>Obras Comp.</v>
          </cell>
        </row>
        <row r="108">
          <cell r="A108" t="str">
            <v>06.400.01</v>
          </cell>
          <cell r="B108" t="str">
            <v>CERCA DE ARAME FARPADO COM MOURÃO DE CONCRETO</v>
          </cell>
          <cell r="C108" t="str">
            <v>m</v>
          </cell>
          <cell r="D108" t="str">
            <v>DNER-ES-338/97</v>
          </cell>
          <cell r="E108">
            <v>4.8599999999999994</v>
          </cell>
          <cell r="F108">
            <v>1.74</v>
          </cell>
          <cell r="G108">
            <v>6.6</v>
          </cell>
          <cell r="H108" t="str">
            <v>Obras Comp.</v>
          </cell>
        </row>
        <row r="109">
          <cell r="A109" t="str">
            <v>SINALIZAÇÃO</v>
          </cell>
        </row>
        <row r="110">
          <cell r="A110" t="str">
            <v>06.010.01</v>
          </cell>
          <cell r="B110" t="str">
            <v>DEFENSA SEMI-MALEÁVEL SIMPLES (FORN./IMPL.)</v>
          </cell>
          <cell r="C110" t="str">
            <v>m</v>
          </cell>
          <cell r="D110" t="str">
            <v>DNER-ES-144/97</v>
          </cell>
          <cell r="E110">
            <v>90.28</v>
          </cell>
          <cell r="F110">
            <v>32.32</v>
          </cell>
          <cell r="G110">
            <v>122.6</v>
          </cell>
          <cell r="H110" t="str">
            <v>Sinalização</v>
          </cell>
        </row>
        <row r="111">
          <cell r="A111" t="str">
            <v>06.110.01</v>
          </cell>
          <cell r="B111" t="str">
            <v>PINTURA DE FAIXA COM TERMOPLÁSTICO - 3 ANOS</v>
          </cell>
          <cell r="C111" t="str">
            <v>m²</v>
          </cell>
          <cell r="D111" t="str">
            <v>DNER-ES-339/97</v>
          </cell>
          <cell r="E111">
            <v>14.79</v>
          </cell>
          <cell r="F111">
            <v>5.29</v>
          </cell>
          <cell r="G111">
            <v>20.079999999999998</v>
          </cell>
          <cell r="H111" t="str">
            <v>Sinalização</v>
          </cell>
        </row>
        <row r="112">
          <cell r="A112" t="str">
            <v>06.110.02</v>
          </cell>
          <cell r="B112" t="str">
            <v>PINTURA DE SETAS E ZEBRADOS COM TERMOPLÁSTICO</v>
          </cell>
          <cell r="C112" t="str">
            <v>m²</v>
          </cell>
          <cell r="D112" t="str">
            <v>DNER-ES-339/97</v>
          </cell>
          <cell r="E112">
            <v>18.03</v>
          </cell>
          <cell r="F112">
            <v>6.45</v>
          </cell>
          <cell r="G112">
            <v>24.48</v>
          </cell>
          <cell r="H112" t="str">
            <v>Sinalização</v>
          </cell>
        </row>
        <row r="113">
          <cell r="A113" t="str">
            <v>06.120.01</v>
          </cell>
          <cell r="B113" t="str">
            <v>TACHA REFLETIVA MONODIRECIONAL (FORN./COLOC.)</v>
          </cell>
          <cell r="C113" t="str">
            <v>m²</v>
          </cell>
          <cell r="D113" t="str">
            <v>DNER-ES-339/97</v>
          </cell>
          <cell r="E113">
            <v>7.67</v>
          </cell>
          <cell r="F113">
            <v>2.75</v>
          </cell>
          <cell r="G113">
            <v>10.42</v>
          </cell>
          <cell r="H113" t="str">
            <v>Sinalização</v>
          </cell>
        </row>
        <row r="114">
          <cell r="A114" t="str">
            <v>06.121.01</v>
          </cell>
          <cell r="B114" t="str">
            <v>TACHA REFLETIVA BIDIRECIONAL (FORN./COLOC.)</v>
          </cell>
          <cell r="C114" t="str">
            <v>m²</v>
          </cell>
          <cell r="D114" t="str">
            <v>DNER-ES-339/97</v>
          </cell>
          <cell r="E114">
            <v>8.5400000000000009</v>
          </cell>
          <cell r="F114">
            <v>3.06</v>
          </cell>
          <cell r="G114">
            <v>11.600000000000001</v>
          </cell>
          <cell r="H114" t="str">
            <v>Sinalização</v>
          </cell>
        </row>
        <row r="115">
          <cell r="A115" t="str">
            <v>06.200.02</v>
          </cell>
          <cell r="B115" t="str">
            <v>PLACA DE SINALIZAÇÃO TOTALMENTE REFLETIVA</v>
          </cell>
          <cell r="C115" t="str">
            <v>m²</v>
          </cell>
          <cell r="D115" t="str">
            <v>DNER-ES-340/97</v>
          </cell>
          <cell r="E115">
            <v>136.58000000000001</v>
          </cell>
          <cell r="F115">
            <v>48.9</v>
          </cell>
          <cell r="G115">
            <v>185.48000000000002</v>
          </cell>
          <cell r="H115" t="str">
            <v>Sinalização</v>
          </cell>
        </row>
        <row r="116">
          <cell r="A116" t="str">
            <v>06.230.01</v>
          </cell>
          <cell r="B116" t="str">
            <v>BALIZADOR BIDIRECIONAL</v>
          </cell>
          <cell r="C116" t="str">
            <v>unid.</v>
          </cell>
          <cell r="D116" t="str">
            <v>DNER-ES-340/97</v>
          </cell>
          <cell r="E116">
            <v>7.2</v>
          </cell>
          <cell r="F116">
            <v>2.58</v>
          </cell>
          <cell r="G116">
            <v>9.7800000000000011</v>
          </cell>
          <cell r="H116" t="str">
            <v>Sinalização</v>
          </cell>
        </row>
        <row r="117">
          <cell r="A117" t="str">
            <v>MEIO AMBIENTE</v>
          </cell>
        </row>
        <row r="118">
          <cell r="A118" t="str">
            <v>05.100.00</v>
          </cell>
          <cell r="B118" t="str">
            <v>ENLEIVAMENTO</v>
          </cell>
          <cell r="C118" t="str">
            <v>m²</v>
          </cell>
          <cell r="D118" t="str">
            <v>DNER-ES-341/97</v>
          </cell>
          <cell r="E118">
            <v>1.3599999999999999</v>
          </cell>
          <cell r="F118">
            <v>0.49</v>
          </cell>
          <cell r="G118">
            <v>1.8499999999999999</v>
          </cell>
          <cell r="H118" t="str">
            <v>Obras Comp.</v>
          </cell>
        </row>
        <row r="119">
          <cell r="A119" t="str">
            <v>05.101.00</v>
          </cell>
          <cell r="B119" t="str">
            <v>SEMEADURA MANUAL</v>
          </cell>
          <cell r="C119" t="str">
            <v>m²</v>
          </cell>
          <cell r="D119" t="str">
            <v>DNER-ES-341/97</v>
          </cell>
          <cell r="E119">
            <v>0.51</v>
          </cell>
          <cell r="F119">
            <v>0.18</v>
          </cell>
          <cell r="G119">
            <v>0.69</v>
          </cell>
          <cell r="H119" t="str">
            <v>Obras Comp.</v>
          </cell>
        </row>
        <row r="120">
          <cell r="A120" t="str">
            <v>05.102.00</v>
          </cell>
          <cell r="B120" t="str">
            <v>HIDROSSEMEADURA</v>
          </cell>
          <cell r="C120" t="str">
            <v>m²</v>
          </cell>
          <cell r="D120" t="str">
            <v>DNER-ES-341/97</v>
          </cell>
          <cell r="E120">
            <v>0.28000000000000003</v>
          </cell>
          <cell r="F120">
            <v>0.1</v>
          </cell>
          <cell r="G120">
            <v>0.38</v>
          </cell>
          <cell r="H120" t="str">
            <v>Obras Comp.</v>
          </cell>
        </row>
        <row r="121">
          <cell r="A121" t="str">
            <v>05.999.01</v>
          </cell>
          <cell r="B121" t="str">
            <v>PLANTIO DE ÁRVORES E ARBUSTOS</v>
          </cell>
          <cell r="C121" t="str">
            <v>unid.</v>
          </cell>
          <cell r="D121" t="str">
            <v>CE-PE - 01</v>
          </cell>
          <cell r="E121">
            <v>2.31</v>
          </cell>
          <cell r="F121">
            <v>0.83</v>
          </cell>
          <cell r="G121">
            <v>3.14</v>
          </cell>
          <cell r="H121" t="str">
            <v>Obras Comp.</v>
          </cell>
        </row>
        <row r="122">
          <cell r="A122" t="str">
            <v>05.999.02</v>
          </cell>
          <cell r="B122" t="str">
            <v>CONFORMAÇÃO DE CX. DE EMPRÉSTIMOS, JAZIDAS E BOTA-FORA</v>
          </cell>
          <cell r="C122" t="str">
            <v>m²</v>
          </cell>
          <cell r="D122" t="str">
            <v>DNER-ES-341/97</v>
          </cell>
          <cell r="F122">
            <v>0</v>
          </cell>
          <cell r="G122">
            <v>0</v>
          </cell>
        </row>
        <row r="123">
          <cell r="A123" t="str">
            <v>05.999.02</v>
          </cell>
          <cell r="B123" t="str">
            <v>PLANTIO DE GRAMA EM PLACA</v>
          </cell>
          <cell r="C123" t="str">
            <v>m²</v>
          </cell>
          <cell r="D123" t="str">
            <v>DNER-ES-341/97</v>
          </cell>
          <cell r="F123">
            <v>0</v>
          </cell>
          <cell r="G123">
            <v>0</v>
          </cell>
        </row>
        <row r="124">
          <cell r="A124" t="str">
            <v>05.999.03</v>
          </cell>
          <cell r="B124" t="str">
            <v>RECOMP. VEGETAL DE CAIXA DE EMPRÉSTIMO, JAZIDA E BOTA-FORA</v>
          </cell>
          <cell r="C124" t="str">
            <v>m²</v>
          </cell>
          <cell r="D124" t="str">
            <v>DNER-ES-341/97</v>
          </cell>
          <cell r="F124">
            <v>0</v>
          </cell>
          <cell r="G124">
            <v>0</v>
          </cell>
        </row>
        <row r="125">
          <cell r="A125" t="str">
            <v>COMPOSIÇÕES AUXILIARES</v>
          </cell>
        </row>
        <row r="126">
          <cell r="A126" t="str">
            <v>01.200.01</v>
          </cell>
          <cell r="B126" t="str">
            <v>ESCAVAÇÃO E CARGA DE MATERIAL DE JAZIDA</v>
          </cell>
          <cell r="C126" t="str">
            <v>m³</v>
          </cell>
          <cell r="E126">
            <v>0.97</v>
          </cell>
          <cell r="H126" t="str">
            <v>Custos Básicos</v>
          </cell>
        </row>
        <row r="127">
          <cell r="A127" t="str">
            <v>01.999.01</v>
          </cell>
          <cell r="B127" t="str">
            <v>LIMPEZA SUPERFICIAL DA CAMADA VEGETAL</v>
          </cell>
          <cell r="C127" t="str">
            <v>m²</v>
          </cell>
          <cell r="E127">
            <v>0.06</v>
          </cell>
          <cell r="H127" t="str">
            <v>Custos Básicos</v>
          </cell>
        </row>
        <row r="128">
          <cell r="A128" t="str">
            <v>01.999.02</v>
          </cell>
          <cell r="B128" t="str">
            <v>EXPURGO DE JAZIDA</v>
          </cell>
          <cell r="C128" t="str">
            <v>m³</v>
          </cell>
          <cell r="E128">
            <v>0.66</v>
          </cell>
          <cell r="H128" t="str">
            <v>Custos Básicos</v>
          </cell>
        </row>
        <row r="129">
          <cell r="A129" t="str">
            <v>01.999.03</v>
          </cell>
          <cell r="B129" t="str">
            <v>DESMATAMENTO DE JAZIDA</v>
          </cell>
          <cell r="C129" t="str">
            <v>m³</v>
          </cell>
          <cell r="E129">
            <v>0.05</v>
          </cell>
          <cell r="H129" t="str">
            <v>Custos Básicos</v>
          </cell>
        </row>
        <row r="130">
          <cell r="A130" t="str">
            <v>03.000.02</v>
          </cell>
          <cell r="B130" t="str">
            <v>ESCAVAÇÃO MANUAL DE CAVAS EM MAT. 1ª CATEGORIA</v>
          </cell>
          <cell r="C130" t="str">
            <v>m³</v>
          </cell>
          <cell r="E130">
            <v>12.57</v>
          </cell>
          <cell r="H130" t="str">
            <v>Custos Básicos</v>
          </cell>
        </row>
        <row r="131">
          <cell r="A131" t="str">
            <v>03.300.01</v>
          </cell>
          <cell r="B131" t="str">
            <v>CONCRETO MAGRO</v>
          </cell>
          <cell r="C131" t="str">
            <v>m³</v>
          </cell>
          <cell r="E131">
            <v>146</v>
          </cell>
          <cell r="H131" t="str">
            <v>Custos Básicos</v>
          </cell>
        </row>
        <row r="132">
          <cell r="A132" t="str">
            <v>03.310.03</v>
          </cell>
          <cell r="B132" t="str">
            <v>CONCRETO CICLOPICO FCK = 12 MPA</v>
          </cell>
          <cell r="C132" t="str">
            <v>m³</v>
          </cell>
          <cell r="E132">
            <v>145.64000000000001</v>
          </cell>
          <cell r="H132" t="str">
            <v>Custos Básicos</v>
          </cell>
        </row>
        <row r="133">
          <cell r="A133" t="str">
            <v>03.321.01</v>
          </cell>
          <cell r="B133" t="str">
            <v>CONCRETO FCK=10 MPA</v>
          </cell>
          <cell r="C133" t="str">
            <v>m³</v>
          </cell>
          <cell r="E133">
            <v>163.38</v>
          </cell>
          <cell r="H133" t="str">
            <v>Custos Básicos</v>
          </cell>
        </row>
        <row r="134">
          <cell r="A134" t="str">
            <v>03.325.00</v>
          </cell>
          <cell r="B134" t="str">
            <v>CONCRETO FCK=18 MPA</v>
          </cell>
          <cell r="C134" t="str">
            <v>m³</v>
          </cell>
          <cell r="E134">
            <v>177.85</v>
          </cell>
          <cell r="H134" t="str">
            <v>Custos Básicos</v>
          </cell>
        </row>
        <row r="135">
          <cell r="A135" t="str">
            <v>03.326.00</v>
          </cell>
          <cell r="B135" t="str">
            <v>CONCRETO FCK=20 MPA</v>
          </cell>
          <cell r="C135" t="str">
            <v>m³</v>
          </cell>
          <cell r="E135">
            <v>181.90999999999997</v>
          </cell>
          <cell r="H135" t="str">
            <v>Custos Básicos</v>
          </cell>
        </row>
        <row r="136">
          <cell r="A136" t="str">
            <v>03.329.04</v>
          </cell>
          <cell r="B136" t="str">
            <v>CONCRETO FCK=12  MPA</v>
          </cell>
          <cell r="C136" t="str">
            <v>m³</v>
          </cell>
          <cell r="E136">
            <v>168.03</v>
          </cell>
          <cell r="H136" t="str">
            <v>Custos Básicos</v>
          </cell>
        </row>
        <row r="137">
          <cell r="A137" t="str">
            <v>03.340.00</v>
          </cell>
          <cell r="B137" t="str">
            <v>ARGAMASSA CIMENTO-AREIA 1-3</v>
          </cell>
          <cell r="C137" t="str">
            <v>m³</v>
          </cell>
          <cell r="E137">
            <v>154.82</v>
          </cell>
          <cell r="H137" t="str">
            <v>Custos Básicos</v>
          </cell>
        </row>
        <row r="138">
          <cell r="A138" t="str">
            <v>03.341.00</v>
          </cell>
          <cell r="B138" t="str">
            <v>ARGAMASSA CIMENTO-AREIA 1-4</v>
          </cell>
          <cell r="C138" t="str">
            <v>m³</v>
          </cell>
          <cell r="E138">
            <v>136.55000000000001</v>
          </cell>
          <cell r="H138" t="str">
            <v>Custos Básicos</v>
          </cell>
        </row>
        <row r="139">
          <cell r="A139" t="str">
            <v>03.353.00</v>
          </cell>
          <cell r="B139" t="str">
            <v>FORNECIMENTO, PREPARO E COLOCAÇÃO AÇO CA-50</v>
          </cell>
          <cell r="C139" t="str">
            <v>kg</v>
          </cell>
          <cell r="E139">
            <v>1.65</v>
          </cell>
          <cell r="H139" t="str">
            <v>Custos Básicos</v>
          </cell>
        </row>
        <row r="140">
          <cell r="A140" t="str">
            <v>03.370.00</v>
          </cell>
          <cell r="B140" t="str">
            <v>FORMAS COMUNS DE MADEIRA</v>
          </cell>
          <cell r="C140" t="str">
            <v>m²</v>
          </cell>
          <cell r="E140">
            <v>17.650000000000002</v>
          </cell>
          <cell r="H140" t="str">
            <v>Custos Básicos</v>
          </cell>
        </row>
        <row r="141">
          <cell r="A141" t="str">
            <v>03.371.00</v>
          </cell>
          <cell r="B141" t="str">
            <v>FORMA DE MADEIRA COMPENSADA</v>
          </cell>
          <cell r="C141" t="str">
            <v>m²</v>
          </cell>
          <cell r="E141">
            <v>13.209999999999999</v>
          </cell>
          <cell r="H141" t="str">
            <v>Custos Básicos</v>
          </cell>
        </row>
        <row r="142">
          <cell r="A142" t="str">
            <v>03.940.00</v>
          </cell>
          <cell r="B142" t="str">
            <v>APILOAMENTO MANUAL</v>
          </cell>
          <cell r="C142" t="str">
            <v>m³</v>
          </cell>
          <cell r="E142">
            <v>2.9</v>
          </cell>
          <cell r="H142" t="str">
            <v>Custos Básicos</v>
          </cell>
        </row>
        <row r="143">
          <cell r="A143" t="str">
            <v>04.999.03</v>
          </cell>
          <cell r="B143" t="str">
            <v xml:space="preserve">ESCORAMENTO DE BUEIROS CELULARES                                         </v>
          </cell>
          <cell r="C143" t="str">
            <v>m³</v>
          </cell>
          <cell r="E143">
            <v>7.7600000000000007</v>
          </cell>
          <cell r="H143" t="str">
            <v>Custos Básicos</v>
          </cell>
        </row>
        <row r="144">
          <cell r="A144" t="str">
            <v>04.999.06</v>
          </cell>
          <cell r="B144" t="str">
            <v>SOLO LOCAL / SELO DE ARGILA</v>
          </cell>
          <cell r="C144" t="str">
            <v>m³</v>
          </cell>
          <cell r="E144">
            <v>7.26</v>
          </cell>
          <cell r="H144" t="str">
            <v>Custos Básicos</v>
          </cell>
        </row>
        <row r="145">
          <cell r="A145" t="str">
            <v>04.999.07</v>
          </cell>
          <cell r="B145" t="str">
            <v>LASTRO DE BRITA</v>
          </cell>
          <cell r="C145" t="str">
            <v>m³</v>
          </cell>
          <cell r="E145">
            <v>93.47999999999999</v>
          </cell>
          <cell r="H145" t="str">
            <v>Custos Básicos</v>
          </cell>
        </row>
        <row r="146">
          <cell r="A146" t="str">
            <v>05.000.11</v>
          </cell>
          <cell r="B146" t="str">
            <v>DENTES P/ BUEIROS SIMPLES Ø 1,00 m</v>
          </cell>
          <cell r="C146" t="str">
            <v>unid.</v>
          </cell>
          <cell r="E146">
            <v>38.85</v>
          </cell>
          <cell r="H146" t="str">
            <v>Custos Básicos</v>
          </cell>
        </row>
        <row r="147">
          <cell r="A147" t="str">
            <v>05.301.00</v>
          </cell>
          <cell r="B147" t="str">
            <v>ALVENARIA DE PEDRA ARGAMASSADA</v>
          </cell>
          <cell r="C147" t="str">
            <v>m³</v>
          </cell>
          <cell r="E147">
            <v>84.77</v>
          </cell>
          <cell r="H147" t="str">
            <v>Sinalização</v>
          </cell>
        </row>
        <row r="148">
          <cell r="A148" t="str">
            <v>09.999.01</v>
          </cell>
          <cell r="B148" t="str">
            <v>TORRE DE MADEIRA</v>
          </cell>
          <cell r="C148" t="str">
            <v>unid.</v>
          </cell>
          <cell r="E148">
            <v>69.460000000000008</v>
          </cell>
          <cell r="H148" t="str">
            <v>Custos Básicos</v>
          </cell>
        </row>
        <row r="149">
          <cell r="A149" t="str">
            <v>09.519.01</v>
          </cell>
          <cell r="B149" t="str">
            <v>OBTENÇÃO DE GRAMAS EM PLACAS</v>
          </cell>
          <cell r="C149" t="str">
            <v>m²</v>
          </cell>
          <cell r="E149">
            <v>0.78</v>
          </cell>
          <cell r="H149" t="str">
            <v>Custos Básicos</v>
          </cell>
        </row>
        <row r="150">
          <cell r="A150" t="str">
            <v>09.512.02</v>
          </cell>
          <cell r="B150" t="str">
            <v>TUBO DE CONCRETO POROSO Ø 0,20 m</v>
          </cell>
          <cell r="C150" t="str">
            <v>m</v>
          </cell>
          <cell r="E150">
            <v>4.63</v>
          </cell>
          <cell r="H150" t="str">
            <v>Custos Básicos</v>
          </cell>
        </row>
        <row r="151">
          <cell r="A151" t="str">
            <v>09.512.07</v>
          </cell>
          <cell r="B151" t="str">
            <v>TUBO DE CONCRETO ARMADO Ø 1,00 m</v>
          </cell>
          <cell r="C151" t="str">
            <v>m</v>
          </cell>
          <cell r="E151">
            <v>180.84</v>
          </cell>
          <cell r="H151" t="str">
            <v>Custos Básicos</v>
          </cell>
        </row>
        <row r="152">
          <cell r="A152" t="str">
            <v>09.517.06</v>
          </cell>
          <cell r="B152" t="str">
            <v>RACHÃO (ESCAV.MAT.3ª CATEGORIA)</v>
          </cell>
          <cell r="C152" t="str">
            <v>m³</v>
          </cell>
          <cell r="E152">
            <v>8.14</v>
          </cell>
          <cell r="H152" t="str">
            <v>Custos Básicos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lanilha"/>
      <sheetName val="PLAN-sipom"/>
      <sheetName val="Dr.Gilson"/>
      <sheetName val="&lt;=até aqui"/>
      <sheetName val="Dados"/>
      <sheetName val="CCHE"/>
      <sheetName val="Crono "/>
      <sheetName val="BDI "/>
      <sheetName val="ES"/>
      <sheetName val="MObra"/>
      <sheetName val="calc.binder capa c.asfalto"/>
      <sheetName val="TABELA"/>
      <sheetName val="PLANILHA DE QUANT. E CUSTOS A"/>
      <sheetName val="Dr_Gilson"/>
      <sheetName val="&lt;=até_aqui"/>
      <sheetName val="Crono_"/>
      <sheetName val="BDI_"/>
      <sheetName val="calc_binder_capa_c_asfalto"/>
      <sheetName val="PLANILHA_DE_QUANT__E_CUSTOS_A"/>
      <sheetName val="Serviços"/>
      <sheetName val="medição"/>
      <sheetName val="61M-CBMI"/>
      <sheetName val="MAT-BET"/>
      <sheetName val="SICRO"/>
      <sheetName val="Cronograma (VALENDO)"/>
      <sheetName val="trans_betum_CGB_EXCEDENTE"/>
      <sheetName val="P A T O  D"/>
      <sheetName val="Dados Informativos"/>
      <sheetName val="Mat. Betum. - Port. 1078.15"/>
      <sheetName val="Reajustamento "/>
      <sheetName val="Sub Base"/>
      <sheetName val="PATO"/>
      <sheetName val="Ativos"/>
      <sheetName val="Calendário"/>
      <sheetName val="DG"/>
      <sheetName val="Croqui"/>
      <sheetName val="Banco de Dados"/>
      <sheetName val="MEMÓRIA HORISTA "/>
      <sheetName val="calc.binder capa c.asfalto L-34"/>
      <sheetName val="dreno sub-hor.-transp&gt;3km"/>
      <sheetName val="CAP-20"/>
      <sheetName val="Mat Asf"/>
      <sheetName val="RELATÓRIO"/>
      <sheetName val="Especif"/>
      <sheetName val="projeto"/>
      <sheetName val="f. mediçao"/>
      <sheetName val="correção"/>
      <sheetName val="MBUQ"/>
      <sheetName val="recomp. revest. cbuq"/>
      <sheetName val="TRANSPORTE"/>
      <sheetName val="T. BURACO"/>
      <sheetName val="Vínculo (2)"/>
      <sheetName val="INVENTÁRIO"/>
    </sheetNames>
    <sheetDataSet>
      <sheetData sheetId="0">
        <row r="1">
          <cell r="A1">
            <v>0</v>
          </cell>
        </row>
      </sheetData>
      <sheetData sheetId="1">
        <row r="1">
          <cell r="A1">
            <v>0</v>
          </cell>
        </row>
      </sheetData>
      <sheetData sheetId="2"/>
      <sheetData sheetId="3"/>
      <sheetData sheetId="4"/>
      <sheetData sheetId="5">
        <row r="6">
          <cell r="B6" t="str">
            <v>Sobrenco Engenharia e Comércio Ltda</v>
          </cell>
        </row>
      </sheetData>
      <sheetData sheetId="6"/>
      <sheetData sheetId="7"/>
      <sheetData sheetId="8"/>
      <sheetData sheetId="9"/>
      <sheetData sheetId="10"/>
      <sheetData sheetId="11"/>
      <sheetData sheetId="12" refreshError="1">
        <row r="1">
          <cell r="A1">
            <v>0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</row>
        <row r="2">
          <cell r="A2">
            <v>1</v>
          </cell>
          <cell r="B2" t="str">
            <v xml:space="preserve">um milhão, </v>
          </cell>
          <cell r="C2" t="str">
            <v xml:space="preserve">um mil, </v>
          </cell>
          <cell r="D2" t="str">
            <v>um</v>
          </cell>
          <cell r="E2" t="str">
            <v>um centavo</v>
          </cell>
        </row>
        <row r="3">
          <cell r="A3">
            <v>2</v>
          </cell>
          <cell r="B3" t="str">
            <v xml:space="preserve">dois milhões, </v>
          </cell>
          <cell r="C3" t="str">
            <v xml:space="preserve">dois mil, </v>
          </cell>
          <cell r="D3" t="str">
            <v>dois</v>
          </cell>
          <cell r="E3" t="str">
            <v>dois centavos</v>
          </cell>
        </row>
        <row r="4">
          <cell r="A4">
            <v>3</v>
          </cell>
          <cell r="B4" t="str">
            <v xml:space="preserve">tres milhões, </v>
          </cell>
          <cell r="C4" t="str">
            <v xml:space="preserve">tres mil, </v>
          </cell>
          <cell r="D4" t="str">
            <v>tres</v>
          </cell>
          <cell r="E4" t="str">
            <v>tres centavos</v>
          </cell>
        </row>
        <row r="5">
          <cell r="A5">
            <v>4</v>
          </cell>
          <cell r="B5" t="str">
            <v xml:space="preserve">quatro milhões, </v>
          </cell>
          <cell r="C5" t="str">
            <v xml:space="preserve">quatro mil, </v>
          </cell>
          <cell r="D5" t="str">
            <v>quatro</v>
          </cell>
          <cell r="E5" t="str">
            <v>quatro centavos</v>
          </cell>
        </row>
        <row r="6">
          <cell r="A6">
            <v>5</v>
          </cell>
          <cell r="B6" t="str">
            <v xml:space="preserve">cinco milhões, </v>
          </cell>
          <cell r="C6" t="str">
            <v xml:space="preserve">cinco mil, </v>
          </cell>
          <cell r="D6" t="str">
            <v>cinco</v>
          </cell>
          <cell r="E6" t="str">
            <v>cinco centavos</v>
          </cell>
        </row>
        <row r="7">
          <cell r="A7">
            <v>6</v>
          </cell>
          <cell r="B7" t="str">
            <v xml:space="preserve">seis milhões, </v>
          </cell>
          <cell r="C7" t="str">
            <v xml:space="preserve">seis mil, </v>
          </cell>
          <cell r="D7" t="str">
            <v>seis</v>
          </cell>
          <cell r="E7" t="str">
            <v>seis centavos</v>
          </cell>
        </row>
        <row r="8">
          <cell r="A8">
            <v>7</v>
          </cell>
          <cell r="B8" t="str">
            <v xml:space="preserve">sete milhões, </v>
          </cell>
          <cell r="C8" t="str">
            <v xml:space="preserve">sete mil, </v>
          </cell>
          <cell r="D8" t="str">
            <v>sete</v>
          </cell>
          <cell r="E8" t="str">
            <v>sete centavos</v>
          </cell>
        </row>
        <row r="9">
          <cell r="A9">
            <v>8</v>
          </cell>
          <cell r="B9" t="str">
            <v xml:space="preserve">oito milhões, </v>
          </cell>
          <cell r="C9" t="str">
            <v xml:space="preserve">oito mil, </v>
          </cell>
          <cell r="D9" t="str">
            <v>oito</v>
          </cell>
          <cell r="E9" t="str">
            <v>oito centavos</v>
          </cell>
        </row>
        <row r="10">
          <cell r="A10">
            <v>9</v>
          </cell>
          <cell r="B10" t="str">
            <v xml:space="preserve">nove milhões, </v>
          </cell>
          <cell r="C10" t="str">
            <v xml:space="preserve">nove mil, </v>
          </cell>
          <cell r="D10" t="str">
            <v>nove</v>
          </cell>
          <cell r="E10" t="str">
            <v>nove centavos</v>
          </cell>
        </row>
        <row r="11">
          <cell r="A11">
            <v>10</v>
          </cell>
          <cell r="B11" t="str">
            <v xml:space="preserve">dez milhões, </v>
          </cell>
          <cell r="C11" t="str">
            <v xml:space="preserve">dez mil, </v>
          </cell>
          <cell r="D11" t="str">
            <v>dez</v>
          </cell>
          <cell r="E11" t="str">
            <v>dez centavos</v>
          </cell>
        </row>
        <row r="12">
          <cell r="A12">
            <v>11</v>
          </cell>
          <cell r="B12" t="str">
            <v xml:space="preserve">onze milhões, </v>
          </cell>
          <cell r="C12" t="str">
            <v xml:space="preserve">onze mil, </v>
          </cell>
          <cell r="D12" t="str">
            <v>onze</v>
          </cell>
          <cell r="E12" t="str">
            <v>onze centavos</v>
          </cell>
        </row>
        <row r="13">
          <cell r="A13">
            <v>12</v>
          </cell>
          <cell r="B13" t="str">
            <v xml:space="preserve">doze milhões, </v>
          </cell>
          <cell r="C13" t="str">
            <v xml:space="preserve">doze mil, </v>
          </cell>
          <cell r="D13" t="str">
            <v>doze</v>
          </cell>
          <cell r="E13" t="str">
            <v>doze centavos</v>
          </cell>
        </row>
        <row r="14">
          <cell r="A14">
            <v>13</v>
          </cell>
          <cell r="B14" t="str">
            <v xml:space="preserve">treze milhões, </v>
          </cell>
          <cell r="C14" t="str">
            <v xml:space="preserve">treze mil, </v>
          </cell>
          <cell r="D14" t="str">
            <v>treze</v>
          </cell>
          <cell r="E14" t="str">
            <v>treze centavos</v>
          </cell>
        </row>
        <row r="15">
          <cell r="A15">
            <v>14</v>
          </cell>
          <cell r="B15" t="str">
            <v xml:space="preserve">quatorze milhões, </v>
          </cell>
          <cell r="C15" t="str">
            <v xml:space="preserve">quatorze mil, </v>
          </cell>
          <cell r="D15" t="str">
            <v>quatorze</v>
          </cell>
          <cell r="E15" t="str">
            <v>quatorze centavos</v>
          </cell>
        </row>
        <row r="16">
          <cell r="A16">
            <v>15</v>
          </cell>
          <cell r="B16" t="str">
            <v xml:space="preserve">quinze milhões, </v>
          </cell>
          <cell r="C16" t="str">
            <v xml:space="preserve">quinze mil, </v>
          </cell>
          <cell r="D16" t="str">
            <v>quinze</v>
          </cell>
          <cell r="E16" t="str">
            <v>quinze centavos</v>
          </cell>
        </row>
        <row r="17">
          <cell r="A17">
            <v>16</v>
          </cell>
          <cell r="B17" t="str">
            <v xml:space="preserve">dezesseis milhões, </v>
          </cell>
          <cell r="C17" t="str">
            <v xml:space="preserve">dezesseis mil, </v>
          </cell>
          <cell r="D17" t="str">
            <v>dezesseis</v>
          </cell>
          <cell r="E17" t="str">
            <v>dezesseis centavos</v>
          </cell>
        </row>
        <row r="18">
          <cell r="A18">
            <v>17</v>
          </cell>
          <cell r="B18" t="str">
            <v xml:space="preserve">dezessete milhões, </v>
          </cell>
          <cell r="C18" t="str">
            <v xml:space="preserve">dezessete mil, </v>
          </cell>
          <cell r="D18" t="str">
            <v>dezessete</v>
          </cell>
          <cell r="E18" t="str">
            <v>dezessete centavos</v>
          </cell>
        </row>
        <row r="19">
          <cell r="A19">
            <v>18</v>
          </cell>
          <cell r="B19" t="str">
            <v xml:space="preserve">dezoito milhões, </v>
          </cell>
          <cell r="C19" t="str">
            <v xml:space="preserve">dezoito mil, </v>
          </cell>
          <cell r="D19" t="str">
            <v>dezoito</v>
          </cell>
          <cell r="E19" t="str">
            <v>dezoito centavos</v>
          </cell>
        </row>
        <row r="20">
          <cell r="A20">
            <v>19</v>
          </cell>
          <cell r="B20" t="str">
            <v xml:space="preserve">dezenove milhões, </v>
          </cell>
          <cell r="C20" t="str">
            <v xml:space="preserve">dezenove mil, </v>
          </cell>
          <cell r="D20" t="str">
            <v>dezenove</v>
          </cell>
          <cell r="E20" t="str">
            <v>dezenove centavos</v>
          </cell>
        </row>
        <row r="21">
          <cell r="A21">
            <v>20</v>
          </cell>
          <cell r="B21" t="str">
            <v xml:space="preserve">vinte milhões, </v>
          </cell>
          <cell r="C21" t="str">
            <v xml:space="preserve">vinte mil, </v>
          </cell>
          <cell r="D21" t="str">
            <v>vinte</v>
          </cell>
          <cell r="E21" t="str">
            <v>vinte centavos</v>
          </cell>
        </row>
        <row r="22">
          <cell r="A22">
            <v>21</v>
          </cell>
          <cell r="B22" t="str">
            <v xml:space="preserve">vinte e um milhões, </v>
          </cell>
          <cell r="C22" t="str">
            <v xml:space="preserve">vinte e um mil, </v>
          </cell>
          <cell r="D22" t="str">
            <v>vinte e um</v>
          </cell>
          <cell r="E22" t="str">
            <v>vinte e um centavos</v>
          </cell>
        </row>
        <row r="23">
          <cell r="A23">
            <v>22</v>
          </cell>
          <cell r="B23" t="str">
            <v xml:space="preserve">vinte e dois milhões, </v>
          </cell>
          <cell r="C23" t="str">
            <v xml:space="preserve">vinte e dois mil, </v>
          </cell>
          <cell r="D23" t="str">
            <v>vinte e dois</v>
          </cell>
          <cell r="E23" t="str">
            <v>vinte e dois centavos</v>
          </cell>
        </row>
        <row r="24">
          <cell r="A24">
            <v>23</v>
          </cell>
          <cell r="B24" t="str">
            <v xml:space="preserve">vinte e tres milhões, </v>
          </cell>
          <cell r="C24" t="str">
            <v xml:space="preserve">vinte e tres mil, </v>
          </cell>
          <cell r="D24" t="str">
            <v>vinte e tres</v>
          </cell>
          <cell r="E24" t="str">
            <v>vinte e tres centavos</v>
          </cell>
        </row>
        <row r="25">
          <cell r="A25">
            <v>24</v>
          </cell>
          <cell r="B25" t="str">
            <v xml:space="preserve">vinte e quatro milhões, </v>
          </cell>
          <cell r="C25" t="str">
            <v xml:space="preserve">vinte e quatro mil, </v>
          </cell>
          <cell r="D25" t="str">
            <v>vinte e quatro</v>
          </cell>
          <cell r="E25" t="str">
            <v>vinte e quatro centavos</v>
          </cell>
        </row>
        <row r="26">
          <cell r="A26">
            <v>25</v>
          </cell>
          <cell r="B26" t="str">
            <v xml:space="preserve">vinte e cinco milhões, </v>
          </cell>
          <cell r="C26" t="str">
            <v xml:space="preserve">vinte e cinco mil, </v>
          </cell>
          <cell r="D26" t="str">
            <v>vinte e cinco</v>
          </cell>
          <cell r="E26" t="str">
            <v>vinte e cinco centavos</v>
          </cell>
        </row>
        <row r="27">
          <cell r="A27">
            <v>26</v>
          </cell>
          <cell r="B27" t="str">
            <v xml:space="preserve">vinte e seis milhões, </v>
          </cell>
          <cell r="C27" t="str">
            <v xml:space="preserve">vinte e seis mil, </v>
          </cell>
          <cell r="D27" t="str">
            <v>vinte e seis</v>
          </cell>
          <cell r="E27" t="str">
            <v>vinte e seis centavos</v>
          </cell>
        </row>
        <row r="28">
          <cell r="A28">
            <v>27</v>
          </cell>
          <cell r="B28" t="str">
            <v xml:space="preserve">vinte e sete milhões, </v>
          </cell>
          <cell r="C28" t="str">
            <v xml:space="preserve">vinte e sete mil, </v>
          </cell>
          <cell r="D28" t="str">
            <v>vinte e sete</v>
          </cell>
          <cell r="E28" t="str">
            <v>vinte e sete centavos</v>
          </cell>
        </row>
        <row r="29">
          <cell r="A29">
            <v>28</v>
          </cell>
          <cell r="B29" t="str">
            <v xml:space="preserve">vinte e oito milhões, </v>
          </cell>
          <cell r="C29" t="str">
            <v xml:space="preserve">vinte e oito mil, </v>
          </cell>
          <cell r="D29" t="str">
            <v>vinte e oito</v>
          </cell>
          <cell r="E29" t="str">
            <v>vinte e oito centavos</v>
          </cell>
        </row>
        <row r="30">
          <cell r="A30">
            <v>29</v>
          </cell>
          <cell r="B30" t="str">
            <v xml:space="preserve">vinte e nove milhões, </v>
          </cell>
          <cell r="C30" t="str">
            <v xml:space="preserve">vinte e nove mil, </v>
          </cell>
          <cell r="D30" t="str">
            <v>vinte e nove</v>
          </cell>
          <cell r="E30" t="str">
            <v>vinte e nove centavos</v>
          </cell>
        </row>
        <row r="31">
          <cell r="A31">
            <v>30</v>
          </cell>
          <cell r="B31" t="str">
            <v xml:space="preserve">trinta milhões, </v>
          </cell>
          <cell r="C31" t="str">
            <v xml:space="preserve">trinta mil, </v>
          </cell>
          <cell r="D31" t="str">
            <v>trinta</v>
          </cell>
          <cell r="E31" t="str">
            <v>trinta centavos</v>
          </cell>
        </row>
        <row r="32">
          <cell r="A32">
            <v>31</v>
          </cell>
          <cell r="B32" t="str">
            <v xml:space="preserve">trinta e um milhões, </v>
          </cell>
          <cell r="C32" t="str">
            <v xml:space="preserve">trinta e um mil, </v>
          </cell>
          <cell r="D32" t="str">
            <v>trinta e um</v>
          </cell>
          <cell r="E32" t="str">
            <v>trinta e um centavos</v>
          </cell>
        </row>
        <row r="33">
          <cell r="A33">
            <v>32</v>
          </cell>
          <cell r="B33" t="str">
            <v xml:space="preserve">trinta e dois milhões, </v>
          </cell>
          <cell r="C33" t="str">
            <v xml:space="preserve">trinta e dois mil, </v>
          </cell>
          <cell r="D33" t="str">
            <v>trinta e dois</v>
          </cell>
          <cell r="E33" t="str">
            <v>trinta e dois centavos</v>
          </cell>
        </row>
        <row r="34">
          <cell r="A34">
            <v>33</v>
          </cell>
          <cell r="B34" t="str">
            <v xml:space="preserve">trinta e tres milhões, </v>
          </cell>
          <cell r="C34" t="str">
            <v xml:space="preserve">trinta e tres mil, </v>
          </cell>
          <cell r="D34" t="str">
            <v>trinta e tres</v>
          </cell>
          <cell r="E34" t="str">
            <v>trinta e tres centavos</v>
          </cell>
        </row>
        <row r="35">
          <cell r="A35">
            <v>34</v>
          </cell>
          <cell r="B35" t="str">
            <v xml:space="preserve">trinta e quatro milhões, </v>
          </cell>
          <cell r="C35" t="str">
            <v xml:space="preserve">trinta e quatro mil, </v>
          </cell>
          <cell r="D35" t="str">
            <v>trinta e quatro</v>
          </cell>
          <cell r="E35" t="str">
            <v>trinta e quatro centavos</v>
          </cell>
        </row>
        <row r="36">
          <cell r="A36">
            <v>35</v>
          </cell>
          <cell r="B36" t="str">
            <v xml:space="preserve">trinta e cinco milhões, </v>
          </cell>
          <cell r="C36" t="str">
            <v xml:space="preserve">trinta e cinco mil, </v>
          </cell>
          <cell r="D36" t="str">
            <v>trinta e cinco</v>
          </cell>
          <cell r="E36" t="str">
            <v>trinta e cinco centavos</v>
          </cell>
        </row>
        <row r="37">
          <cell r="A37">
            <v>36</v>
          </cell>
          <cell r="B37" t="str">
            <v xml:space="preserve">trinta e seis milhões, </v>
          </cell>
          <cell r="C37" t="str">
            <v xml:space="preserve">trinta e seis mil, </v>
          </cell>
          <cell r="D37" t="str">
            <v>trinta e seis</v>
          </cell>
          <cell r="E37" t="str">
            <v>trinta e seis centavos</v>
          </cell>
        </row>
        <row r="38">
          <cell r="A38">
            <v>37</v>
          </cell>
          <cell r="B38" t="str">
            <v xml:space="preserve">trinta e sete milhões, </v>
          </cell>
          <cell r="C38" t="str">
            <v xml:space="preserve">trinta e sete mil, </v>
          </cell>
          <cell r="D38" t="str">
            <v>trinta e sete</v>
          </cell>
          <cell r="E38" t="str">
            <v>trinta e sete centavos</v>
          </cell>
        </row>
        <row r="39">
          <cell r="A39">
            <v>38</v>
          </cell>
          <cell r="B39" t="str">
            <v xml:space="preserve">trinta e oito milhões, </v>
          </cell>
          <cell r="C39" t="str">
            <v xml:space="preserve">trinta e oito mil, </v>
          </cell>
          <cell r="D39" t="str">
            <v>trinta e oito</v>
          </cell>
          <cell r="E39" t="str">
            <v>trinta e oito centavos</v>
          </cell>
        </row>
        <row r="40">
          <cell r="A40">
            <v>39</v>
          </cell>
          <cell r="B40" t="str">
            <v xml:space="preserve">trinta e nove milhões, </v>
          </cell>
          <cell r="C40" t="str">
            <v xml:space="preserve">trinta e nove mil, </v>
          </cell>
          <cell r="D40" t="str">
            <v>trinta e nove</v>
          </cell>
          <cell r="E40" t="str">
            <v>trinta e nove centavos</v>
          </cell>
        </row>
        <row r="41">
          <cell r="A41">
            <v>40</v>
          </cell>
          <cell r="B41" t="str">
            <v xml:space="preserve">quarenta milhões, </v>
          </cell>
          <cell r="C41" t="str">
            <v xml:space="preserve">quarenta mil, </v>
          </cell>
          <cell r="D41" t="str">
            <v>quarenta</v>
          </cell>
          <cell r="E41" t="str">
            <v>quarenta centavos</v>
          </cell>
        </row>
        <row r="42">
          <cell r="A42">
            <v>41</v>
          </cell>
          <cell r="B42" t="str">
            <v xml:space="preserve">quarenta e um milhões, </v>
          </cell>
          <cell r="C42" t="str">
            <v xml:space="preserve">quarenta e um mil, </v>
          </cell>
          <cell r="D42" t="str">
            <v>quarenta e um</v>
          </cell>
          <cell r="E42" t="str">
            <v>quarenta e um centavos</v>
          </cell>
        </row>
        <row r="43">
          <cell r="A43">
            <v>42</v>
          </cell>
          <cell r="B43" t="str">
            <v xml:space="preserve">quarenta e dois milhões, </v>
          </cell>
          <cell r="C43" t="str">
            <v xml:space="preserve">quarenta e dois mil, </v>
          </cell>
          <cell r="D43" t="str">
            <v>quarenta e dois</v>
          </cell>
          <cell r="E43" t="str">
            <v>quarenta e dois centavos</v>
          </cell>
        </row>
        <row r="44">
          <cell r="A44">
            <v>43</v>
          </cell>
          <cell r="B44" t="str">
            <v xml:space="preserve">quarenta e tres milhões, </v>
          </cell>
          <cell r="C44" t="str">
            <v xml:space="preserve">quarenta e tres mil, </v>
          </cell>
          <cell r="D44" t="str">
            <v>quarenta e tres</v>
          </cell>
          <cell r="E44" t="str">
            <v>quarenta e tres centavos</v>
          </cell>
        </row>
        <row r="45">
          <cell r="A45">
            <v>44</v>
          </cell>
          <cell r="B45" t="str">
            <v xml:space="preserve">quarenta e quatro milhões, </v>
          </cell>
          <cell r="C45" t="str">
            <v xml:space="preserve">quarenta e quatro mil, </v>
          </cell>
          <cell r="D45" t="str">
            <v>quarenta e quatro</v>
          </cell>
          <cell r="E45" t="str">
            <v>quarenta e quatro centavos</v>
          </cell>
        </row>
        <row r="46">
          <cell r="A46">
            <v>45</v>
          </cell>
          <cell r="B46" t="str">
            <v xml:space="preserve">quarenta e cinco milhões, </v>
          </cell>
          <cell r="C46" t="str">
            <v xml:space="preserve">quarenta e cinco mil, </v>
          </cell>
          <cell r="D46" t="str">
            <v>quarenta e cinco</v>
          </cell>
          <cell r="E46" t="str">
            <v>quarenta e cinco centavos</v>
          </cell>
        </row>
        <row r="47">
          <cell r="A47">
            <v>46</v>
          </cell>
          <cell r="B47" t="str">
            <v xml:space="preserve">quarenta e seis milhões, </v>
          </cell>
          <cell r="C47" t="str">
            <v xml:space="preserve">quarenta e seis mil, </v>
          </cell>
          <cell r="D47" t="str">
            <v>quarenta e seis</v>
          </cell>
          <cell r="E47" t="str">
            <v>quarenta e seis centavos</v>
          </cell>
        </row>
        <row r="48">
          <cell r="A48">
            <v>47</v>
          </cell>
          <cell r="B48" t="str">
            <v xml:space="preserve">quarenta e sete milhões, </v>
          </cell>
          <cell r="C48" t="str">
            <v xml:space="preserve">quarenta e sete mil, </v>
          </cell>
          <cell r="D48" t="str">
            <v>quarenta e sete</v>
          </cell>
          <cell r="E48" t="str">
            <v>quarenta e sete centavos</v>
          </cell>
        </row>
        <row r="49">
          <cell r="A49">
            <v>48</v>
          </cell>
          <cell r="B49" t="str">
            <v xml:space="preserve">quarenta e oito milhões, </v>
          </cell>
          <cell r="C49" t="str">
            <v xml:space="preserve">quarenta e oito mil, </v>
          </cell>
          <cell r="D49" t="str">
            <v>quarenta e oito</v>
          </cell>
          <cell r="E49" t="str">
            <v>quarenta e oito centavos</v>
          </cell>
        </row>
        <row r="50">
          <cell r="A50">
            <v>49</v>
          </cell>
          <cell r="B50" t="str">
            <v xml:space="preserve">quarenta e nove milhões, </v>
          </cell>
          <cell r="C50" t="str">
            <v xml:space="preserve">quarenta e nove mil, </v>
          </cell>
          <cell r="D50" t="str">
            <v>quarenta e nove</v>
          </cell>
          <cell r="E50" t="str">
            <v>quarenta e nove centavos</v>
          </cell>
        </row>
        <row r="51">
          <cell r="A51">
            <v>50</v>
          </cell>
          <cell r="B51" t="str">
            <v xml:space="preserve">cinquenta milhões, </v>
          </cell>
          <cell r="C51" t="str">
            <v xml:space="preserve">cinquenta mil, </v>
          </cell>
          <cell r="D51" t="str">
            <v>cinquenta</v>
          </cell>
          <cell r="E51" t="str">
            <v>cinquenta centavos</v>
          </cell>
        </row>
        <row r="52">
          <cell r="A52">
            <v>51</v>
          </cell>
          <cell r="B52" t="str">
            <v xml:space="preserve">cinquenta e um milhões, </v>
          </cell>
          <cell r="C52" t="str">
            <v xml:space="preserve">cinquenta e um mil, </v>
          </cell>
          <cell r="D52" t="str">
            <v>cinquenta e um</v>
          </cell>
          <cell r="E52" t="str">
            <v>cinquenta e um centavos</v>
          </cell>
        </row>
        <row r="53">
          <cell r="A53">
            <v>52</v>
          </cell>
          <cell r="B53" t="str">
            <v xml:space="preserve">cinquenta e dois milhões, </v>
          </cell>
          <cell r="C53" t="str">
            <v xml:space="preserve">cinquenta e dois mil, </v>
          </cell>
          <cell r="D53" t="str">
            <v>cinquenta e dois</v>
          </cell>
          <cell r="E53" t="str">
            <v>cinquenta e dois centavos</v>
          </cell>
        </row>
        <row r="54">
          <cell r="A54">
            <v>53</v>
          </cell>
          <cell r="B54" t="str">
            <v xml:space="preserve">cinquenta e tres milhões, </v>
          </cell>
          <cell r="C54" t="str">
            <v xml:space="preserve">cinquenta e tres mil, </v>
          </cell>
          <cell r="D54" t="str">
            <v>cinquenta e tres</v>
          </cell>
          <cell r="E54" t="str">
            <v>cinquenta e tres centavos</v>
          </cell>
        </row>
        <row r="55">
          <cell r="A55">
            <v>54</v>
          </cell>
          <cell r="B55" t="str">
            <v xml:space="preserve">cinquenta e quatro milhões, </v>
          </cell>
          <cell r="C55" t="str">
            <v xml:space="preserve">cinquenta e quatro mil, </v>
          </cell>
          <cell r="D55" t="str">
            <v>cinquenta e quatro</v>
          </cell>
          <cell r="E55" t="str">
            <v>cinquenta e quatro centavos</v>
          </cell>
        </row>
        <row r="56">
          <cell r="A56">
            <v>55</v>
          </cell>
          <cell r="B56" t="str">
            <v xml:space="preserve">cinquenta e cinco milhões, </v>
          </cell>
          <cell r="C56" t="str">
            <v xml:space="preserve">cinquenta e cinco mil, </v>
          </cell>
          <cell r="D56" t="str">
            <v>cinquenta e cinco</v>
          </cell>
          <cell r="E56" t="str">
            <v>cinquenta e cinco centavos</v>
          </cell>
        </row>
        <row r="57">
          <cell r="A57">
            <v>56</v>
          </cell>
          <cell r="B57" t="str">
            <v xml:space="preserve">cinquenta e seis milhões, </v>
          </cell>
          <cell r="C57" t="str">
            <v xml:space="preserve">cinquenta e seis mil, </v>
          </cell>
          <cell r="D57" t="str">
            <v>cinquenta e seis</v>
          </cell>
          <cell r="E57" t="str">
            <v>cinquenta e seis centavos</v>
          </cell>
        </row>
        <row r="58">
          <cell r="A58">
            <v>57</v>
          </cell>
          <cell r="B58" t="str">
            <v xml:space="preserve">cinquenta e sete milhões, </v>
          </cell>
          <cell r="C58" t="str">
            <v xml:space="preserve">cinquenta e sete mil, </v>
          </cell>
          <cell r="D58" t="str">
            <v>cinquenta e sete</v>
          </cell>
          <cell r="E58" t="str">
            <v>cinquenta e sete centavos</v>
          </cell>
        </row>
        <row r="59">
          <cell r="A59">
            <v>58</v>
          </cell>
          <cell r="B59" t="str">
            <v xml:space="preserve">cinquenta e oito milhões, </v>
          </cell>
          <cell r="C59" t="str">
            <v xml:space="preserve">cinquenta e oito mil, </v>
          </cell>
          <cell r="D59" t="str">
            <v>cinquenta e oito</v>
          </cell>
          <cell r="E59" t="str">
            <v>cinquenta e oito centavos</v>
          </cell>
        </row>
        <row r="60">
          <cell r="A60">
            <v>59</v>
          </cell>
          <cell r="B60" t="str">
            <v xml:space="preserve">cinquenta e nove milhões, </v>
          </cell>
          <cell r="C60" t="str">
            <v xml:space="preserve">cinquenta e nove mil, </v>
          </cell>
          <cell r="D60" t="str">
            <v>cinquenta e nove</v>
          </cell>
          <cell r="E60" t="str">
            <v>cinquenta e nove centavos</v>
          </cell>
        </row>
        <row r="61">
          <cell r="A61">
            <v>60</v>
          </cell>
          <cell r="B61" t="str">
            <v xml:space="preserve">sessenta milhões, </v>
          </cell>
          <cell r="C61" t="str">
            <v xml:space="preserve">sessenta mil, </v>
          </cell>
          <cell r="D61" t="str">
            <v>sessenta</v>
          </cell>
          <cell r="E61" t="str">
            <v>sessenta centavos</v>
          </cell>
        </row>
        <row r="62">
          <cell r="A62">
            <v>61</v>
          </cell>
          <cell r="B62" t="str">
            <v xml:space="preserve">sessenta e um milhões, </v>
          </cell>
          <cell r="C62" t="str">
            <v xml:space="preserve">sessenta e um mil, </v>
          </cell>
          <cell r="D62" t="str">
            <v>sessenta e um</v>
          </cell>
          <cell r="E62" t="str">
            <v>sessenta e um centavos</v>
          </cell>
        </row>
        <row r="63">
          <cell r="A63">
            <v>62</v>
          </cell>
          <cell r="B63" t="str">
            <v xml:space="preserve">sessenta e dois milhões, </v>
          </cell>
          <cell r="C63" t="str">
            <v xml:space="preserve">sessenta e dois mil, </v>
          </cell>
          <cell r="D63" t="str">
            <v>sessenta e dois</v>
          </cell>
          <cell r="E63" t="str">
            <v>sessenta e dois centavos</v>
          </cell>
        </row>
        <row r="64">
          <cell r="A64">
            <v>63</v>
          </cell>
          <cell r="B64" t="str">
            <v xml:space="preserve">sessenta e tres milhões, </v>
          </cell>
          <cell r="C64" t="str">
            <v xml:space="preserve">sessenta e tres mil, </v>
          </cell>
          <cell r="D64" t="str">
            <v>sessenta e tres</v>
          </cell>
          <cell r="E64" t="str">
            <v>sessenta e tres centavos</v>
          </cell>
        </row>
        <row r="65">
          <cell r="A65">
            <v>64</v>
          </cell>
          <cell r="B65" t="str">
            <v xml:space="preserve">sessenta e quatro milhões, </v>
          </cell>
          <cell r="C65" t="str">
            <v xml:space="preserve">sessenta e quatro mil, </v>
          </cell>
          <cell r="D65" t="str">
            <v>sessenta e quatro</v>
          </cell>
          <cell r="E65" t="str">
            <v>sessenta e quatro centavos</v>
          </cell>
        </row>
        <row r="66">
          <cell r="A66">
            <v>65</v>
          </cell>
          <cell r="B66" t="str">
            <v xml:space="preserve">sessenta e cinco milhões, </v>
          </cell>
          <cell r="C66" t="str">
            <v xml:space="preserve">sessenta e cinco mil, </v>
          </cell>
          <cell r="D66" t="str">
            <v>sessenta e cinco</v>
          </cell>
          <cell r="E66" t="str">
            <v>sessenta e cinco centavos</v>
          </cell>
        </row>
        <row r="67">
          <cell r="A67">
            <v>66</v>
          </cell>
          <cell r="B67" t="str">
            <v xml:space="preserve">sessenta e seis milhões, </v>
          </cell>
          <cell r="C67" t="str">
            <v xml:space="preserve">sessenta e seis mil, </v>
          </cell>
          <cell r="D67" t="str">
            <v>sessenta e seis</v>
          </cell>
          <cell r="E67" t="str">
            <v>sessenta e seis centavos</v>
          </cell>
        </row>
        <row r="68">
          <cell r="A68">
            <v>67</v>
          </cell>
          <cell r="B68" t="str">
            <v xml:space="preserve">sessenta e sete milhões, </v>
          </cell>
          <cell r="C68" t="str">
            <v xml:space="preserve">sessenta e sete mil, </v>
          </cell>
          <cell r="D68" t="str">
            <v>sessenta e sete</v>
          </cell>
          <cell r="E68" t="str">
            <v>sessenta e sete centavos</v>
          </cell>
        </row>
        <row r="69">
          <cell r="A69">
            <v>68</v>
          </cell>
          <cell r="B69" t="str">
            <v xml:space="preserve">sessenta e oito milhões, </v>
          </cell>
          <cell r="C69" t="str">
            <v xml:space="preserve">sessenta e oito mil, </v>
          </cell>
          <cell r="D69" t="str">
            <v>sessenta e oito</v>
          </cell>
          <cell r="E69" t="str">
            <v>sessenta e oito centavos</v>
          </cell>
        </row>
        <row r="70">
          <cell r="A70">
            <v>69</v>
          </cell>
          <cell r="B70" t="str">
            <v xml:space="preserve">sessenta e nove milhões, </v>
          </cell>
          <cell r="C70" t="str">
            <v xml:space="preserve">sessenta e nove mil, </v>
          </cell>
          <cell r="D70" t="str">
            <v>sessenta e nove</v>
          </cell>
          <cell r="E70" t="str">
            <v>sessenta e nove centavos</v>
          </cell>
        </row>
        <row r="71">
          <cell r="A71">
            <v>70</v>
          </cell>
          <cell r="B71" t="str">
            <v xml:space="preserve">setenta milhões, </v>
          </cell>
          <cell r="C71" t="str">
            <v xml:space="preserve">setenta mil, </v>
          </cell>
          <cell r="D71" t="str">
            <v>setenta</v>
          </cell>
          <cell r="E71" t="str">
            <v>setenta centavos</v>
          </cell>
        </row>
        <row r="72">
          <cell r="A72">
            <v>71</v>
          </cell>
          <cell r="B72" t="str">
            <v xml:space="preserve">setenta e um milhões, </v>
          </cell>
          <cell r="C72" t="str">
            <v xml:space="preserve">setenta e um mil, </v>
          </cell>
          <cell r="D72" t="str">
            <v>setenta e um</v>
          </cell>
          <cell r="E72" t="str">
            <v>setenta e um centavos</v>
          </cell>
        </row>
        <row r="73">
          <cell r="A73">
            <v>72</v>
          </cell>
          <cell r="B73" t="str">
            <v xml:space="preserve">setenta e dois milhões, </v>
          </cell>
          <cell r="C73" t="str">
            <v xml:space="preserve">setenta e dois mil, </v>
          </cell>
          <cell r="D73" t="str">
            <v>setenta e dois</v>
          </cell>
          <cell r="E73" t="str">
            <v>setenta e dois centavos</v>
          </cell>
        </row>
        <row r="74">
          <cell r="A74">
            <v>73</v>
          </cell>
          <cell r="B74" t="str">
            <v xml:space="preserve">setenta e tres milhões, </v>
          </cell>
          <cell r="C74" t="str">
            <v xml:space="preserve">setenta e tres mil, </v>
          </cell>
          <cell r="D74" t="str">
            <v>setenta e tres</v>
          </cell>
          <cell r="E74" t="str">
            <v>setenta e tres centavos</v>
          </cell>
        </row>
        <row r="75">
          <cell r="A75">
            <v>74</v>
          </cell>
          <cell r="B75" t="str">
            <v xml:space="preserve">setenta e quatro milhões, </v>
          </cell>
          <cell r="C75" t="str">
            <v xml:space="preserve">setenta e quatro mil, </v>
          </cell>
          <cell r="D75" t="str">
            <v>setenta e quatro</v>
          </cell>
          <cell r="E75" t="str">
            <v>setenta e quatro centavos</v>
          </cell>
        </row>
        <row r="76">
          <cell r="A76">
            <v>75</v>
          </cell>
          <cell r="B76" t="str">
            <v xml:space="preserve">setenta e cinco milhões, </v>
          </cell>
          <cell r="C76" t="str">
            <v xml:space="preserve">setenta e cinco mil, </v>
          </cell>
          <cell r="D76" t="str">
            <v>setenta e cinco</v>
          </cell>
          <cell r="E76" t="str">
            <v>setenta e cinco centavos</v>
          </cell>
        </row>
        <row r="77">
          <cell r="A77">
            <v>76</v>
          </cell>
          <cell r="B77" t="str">
            <v xml:space="preserve">setenta e seis milhões, </v>
          </cell>
          <cell r="C77" t="str">
            <v xml:space="preserve">setenta e seis mil, </v>
          </cell>
          <cell r="D77" t="str">
            <v>setenta e seis</v>
          </cell>
          <cell r="E77" t="str">
            <v>setenta e seis centavos</v>
          </cell>
        </row>
        <row r="78">
          <cell r="A78">
            <v>77</v>
          </cell>
          <cell r="B78" t="str">
            <v xml:space="preserve">setenta e sete milhões, </v>
          </cell>
          <cell r="C78" t="str">
            <v xml:space="preserve">setenta e sete mil, </v>
          </cell>
          <cell r="D78" t="str">
            <v>setenta e sete</v>
          </cell>
          <cell r="E78" t="str">
            <v>setenta e sete centavos</v>
          </cell>
        </row>
        <row r="79">
          <cell r="A79">
            <v>78</v>
          </cell>
          <cell r="B79" t="str">
            <v xml:space="preserve">setenta e oito milhões, </v>
          </cell>
          <cell r="C79" t="str">
            <v xml:space="preserve">setenta e oito mil, </v>
          </cell>
          <cell r="D79" t="str">
            <v>setenta e oito</v>
          </cell>
          <cell r="E79" t="str">
            <v>setenta e oito centavos</v>
          </cell>
        </row>
        <row r="80">
          <cell r="A80">
            <v>79</v>
          </cell>
          <cell r="B80" t="str">
            <v xml:space="preserve">setenta e nove milhões, </v>
          </cell>
          <cell r="C80" t="str">
            <v xml:space="preserve">setenta e nove mil, </v>
          </cell>
          <cell r="D80" t="str">
            <v>setenta e nove</v>
          </cell>
          <cell r="E80" t="str">
            <v>setenta e nove centavos</v>
          </cell>
        </row>
        <row r="81">
          <cell r="A81">
            <v>80</v>
          </cell>
          <cell r="B81" t="str">
            <v xml:space="preserve">oitenta milhões, </v>
          </cell>
          <cell r="C81" t="str">
            <v xml:space="preserve">oitenta mil, </v>
          </cell>
          <cell r="D81" t="str">
            <v>oitenta</v>
          </cell>
          <cell r="E81" t="str">
            <v>oitenta centavos</v>
          </cell>
        </row>
        <row r="82">
          <cell r="A82">
            <v>81</v>
          </cell>
          <cell r="B82" t="str">
            <v xml:space="preserve">oitenta e um milhões, </v>
          </cell>
          <cell r="C82" t="str">
            <v xml:space="preserve">oitenta e um mil, </v>
          </cell>
          <cell r="D82" t="str">
            <v>oitenta e um</v>
          </cell>
          <cell r="E82" t="str">
            <v>oitenta e um centavos</v>
          </cell>
        </row>
        <row r="83">
          <cell r="A83">
            <v>82</v>
          </cell>
          <cell r="B83" t="str">
            <v xml:space="preserve">oitenta e dois milhões, </v>
          </cell>
          <cell r="C83" t="str">
            <v xml:space="preserve">oitenta e dois mil, </v>
          </cell>
          <cell r="D83" t="str">
            <v>oitenta e dois</v>
          </cell>
          <cell r="E83" t="str">
            <v>oitenta e dois centavos</v>
          </cell>
        </row>
        <row r="84">
          <cell r="A84">
            <v>83</v>
          </cell>
          <cell r="B84" t="str">
            <v xml:space="preserve">oitenta e tres milhões, </v>
          </cell>
          <cell r="C84" t="str">
            <v xml:space="preserve">oitenta e tres mil, </v>
          </cell>
          <cell r="D84" t="str">
            <v>oitenta e tres</v>
          </cell>
          <cell r="E84" t="str">
            <v>oitenta e tres centavos</v>
          </cell>
        </row>
        <row r="85">
          <cell r="A85">
            <v>84</v>
          </cell>
          <cell r="B85" t="str">
            <v xml:space="preserve">oitenta e quatro milhões, </v>
          </cell>
          <cell r="C85" t="str">
            <v xml:space="preserve">oitenta e quatro mil, </v>
          </cell>
          <cell r="D85" t="str">
            <v>oitenta e quatro</v>
          </cell>
          <cell r="E85" t="str">
            <v>oitenta e quatro centavos</v>
          </cell>
        </row>
        <row r="86">
          <cell r="A86">
            <v>85</v>
          </cell>
          <cell r="B86" t="str">
            <v xml:space="preserve">oitenta e cinco milhões, </v>
          </cell>
          <cell r="C86" t="str">
            <v xml:space="preserve">oitenta e cinco mil, </v>
          </cell>
          <cell r="D86" t="str">
            <v>oitenta e cinco</v>
          </cell>
          <cell r="E86" t="str">
            <v>oitenta e cinco centavos</v>
          </cell>
        </row>
        <row r="87">
          <cell r="A87">
            <v>86</v>
          </cell>
          <cell r="B87" t="str">
            <v xml:space="preserve">oitenta e seis milhões, </v>
          </cell>
          <cell r="C87" t="str">
            <v xml:space="preserve">oitenta e seis mil, </v>
          </cell>
          <cell r="D87" t="str">
            <v>oitenta e seis</v>
          </cell>
          <cell r="E87" t="str">
            <v>oitenta e seis centavos</v>
          </cell>
        </row>
        <row r="88">
          <cell r="A88">
            <v>87</v>
          </cell>
          <cell r="B88" t="str">
            <v xml:space="preserve">oitenta e sete milhões, </v>
          </cell>
          <cell r="C88" t="str">
            <v xml:space="preserve">oitenta e sete mil, </v>
          </cell>
          <cell r="D88" t="str">
            <v>oitenta e sete</v>
          </cell>
          <cell r="E88" t="str">
            <v>oitenta e sete centavos</v>
          </cell>
        </row>
        <row r="89">
          <cell r="A89">
            <v>88</v>
          </cell>
          <cell r="B89" t="str">
            <v xml:space="preserve">oitenta e oito milhões, </v>
          </cell>
          <cell r="C89" t="str">
            <v xml:space="preserve">oitenta e oito mil, </v>
          </cell>
          <cell r="D89" t="str">
            <v>oitenta e oito</v>
          </cell>
          <cell r="E89" t="str">
            <v>oitenta e oito centavos</v>
          </cell>
        </row>
        <row r="90">
          <cell r="A90">
            <v>89</v>
          </cell>
          <cell r="B90" t="str">
            <v xml:space="preserve">oitenta e nove milhões, </v>
          </cell>
          <cell r="C90" t="str">
            <v xml:space="preserve">oitenta e nove mil, </v>
          </cell>
          <cell r="D90" t="str">
            <v>oitenta e nove</v>
          </cell>
          <cell r="E90" t="str">
            <v>oitenta e nove centavos</v>
          </cell>
        </row>
        <row r="91">
          <cell r="A91">
            <v>90</v>
          </cell>
          <cell r="B91" t="str">
            <v xml:space="preserve">noventa milhões, </v>
          </cell>
          <cell r="C91" t="str">
            <v xml:space="preserve">noventa mil, </v>
          </cell>
          <cell r="D91" t="str">
            <v>noventa</v>
          </cell>
          <cell r="E91" t="str">
            <v>noventa centavos</v>
          </cell>
        </row>
        <row r="92">
          <cell r="A92">
            <v>91</v>
          </cell>
          <cell r="B92" t="str">
            <v xml:space="preserve">noventa e um milhões, </v>
          </cell>
          <cell r="C92" t="str">
            <v xml:space="preserve">noventa e um mil, </v>
          </cell>
          <cell r="D92" t="str">
            <v>noventa e um</v>
          </cell>
          <cell r="E92" t="str">
            <v>noventa e um centavos</v>
          </cell>
        </row>
        <row r="93">
          <cell r="A93">
            <v>92</v>
          </cell>
          <cell r="B93" t="str">
            <v xml:space="preserve">noventa e dois milhões, </v>
          </cell>
          <cell r="C93" t="str">
            <v xml:space="preserve">noventa e dois mil, </v>
          </cell>
          <cell r="D93" t="str">
            <v>noventa e dois</v>
          </cell>
          <cell r="E93" t="str">
            <v>noventa e dois centavos</v>
          </cell>
        </row>
        <row r="94">
          <cell r="A94">
            <v>93</v>
          </cell>
          <cell r="B94" t="str">
            <v xml:space="preserve">noventa e tres milhões, </v>
          </cell>
          <cell r="C94" t="str">
            <v xml:space="preserve">noventa e tres mil, </v>
          </cell>
          <cell r="D94" t="str">
            <v>noventa e tres</v>
          </cell>
          <cell r="E94" t="str">
            <v>noventa e tres centavos</v>
          </cell>
        </row>
        <row r="95">
          <cell r="A95">
            <v>94</v>
          </cell>
          <cell r="B95" t="str">
            <v xml:space="preserve">noventa e quatro milhões, </v>
          </cell>
          <cell r="C95" t="str">
            <v xml:space="preserve">noventa e quatro mil, </v>
          </cell>
          <cell r="D95" t="str">
            <v>noventa e quatro</v>
          </cell>
          <cell r="E95" t="str">
            <v>noventa e quatro centavos</v>
          </cell>
        </row>
        <row r="96">
          <cell r="A96">
            <v>95</v>
          </cell>
          <cell r="B96" t="str">
            <v xml:space="preserve">noventa e cinco milhões, </v>
          </cell>
          <cell r="C96" t="str">
            <v xml:space="preserve">noventa e cinco mil, </v>
          </cell>
          <cell r="D96" t="str">
            <v>noventa e cinco</v>
          </cell>
          <cell r="E96" t="str">
            <v>noventa e cinco centavos</v>
          </cell>
        </row>
        <row r="97">
          <cell r="A97">
            <v>96</v>
          </cell>
          <cell r="B97" t="str">
            <v xml:space="preserve">noventa e seis milhões, </v>
          </cell>
          <cell r="C97" t="str">
            <v xml:space="preserve">noventa e seis mil, </v>
          </cell>
          <cell r="D97" t="str">
            <v>noventa e seis</v>
          </cell>
          <cell r="E97" t="str">
            <v>noventa e seis centavos</v>
          </cell>
        </row>
        <row r="98">
          <cell r="A98">
            <v>97</v>
          </cell>
          <cell r="B98" t="str">
            <v xml:space="preserve">noventa e sete milhões, </v>
          </cell>
          <cell r="C98" t="str">
            <v xml:space="preserve">noventa e sete mil, </v>
          </cell>
          <cell r="D98" t="str">
            <v>noventa e sete</v>
          </cell>
          <cell r="E98" t="str">
            <v>noventa e sete centavos</v>
          </cell>
        </row>
        <row r="99">
          <cell r="A99">
            <v>98</v>
          </cell>
          <cell r="B99" t="str">
            <v xml:space="preserve">noventa e oito milhões, </v>
          </cell>
          <cell r="C99" t="str">
            <v xml:space="preserve">noventa e oito mil, </v>
          </cell>
          <cell r="D99" t="str">
            <v>noventa e oito</v>
          </cell>
          <cell r="E99" t="str">
            <v>noventa e oito centavos</v>
          </cell>
        </row>
        <row r="100">
          <cell r="A100">
            <v>99</v>
          </cell>
          <cell r="B100" t="str">
            <v xml:space="preserve">noventa e nove milhões, </v>
          </cell>
          <cell r="C100" t="str">
            <v xml:space="preserve">noventa e nove mil, </v>
          </cell>
          <cell r="D100" t="str">
            <v>noventa e nove</v>
          </cell>
          <cell r="E100" t="str">
            <v>noventa e nove centavos</v>
          </cell>
        </row>
        <row r="101">
          <cell r="A101">
            <v>100</v>
          </cell>
          <cell r="B101" t="str">
            <v xml:space="preserve">cem milhões, </v>
          </cell>
          <cell r="C101" t="str">
            <v xml:space="preserve">cem mil, </v>
          </cell>
          <cell r="D101" t="str">
            <v>cem</v>
          </cell>
          <cell r="E101" t="str">
            <v>cem centavos</v>
          </cell>
        </row>
        <row r="102">
          <cell r="A102">
            <v>101</v>
          </cell>
          <cell r="B102" t="str">
            <v xml:space="preserve">cento e um milhões, </v>
          </cell>
          <cell r="C102" t="str">
            <v xml:space="preserve">cento e um mil, </v>
          </cell>
          <cell r="D102" t="str">
            <v>cento e um</v>
          </cell>
          <cell r="E102" t="str">
            <v>cento e um centavos</v>
          </cell>
        </row>
        <row r="103">
          <cell r="A103">
            <v>102</v>
          </cell>
          <cell r="B103" t="str">
            <v xml:space="preserve">cento e dois milhões, </v>
          </cell>
          <cell r="C103" t="str">
            <v xml:space="preserve">cento e dois mil, </v>
          </cell>
          <cell r="D103" t="str">
            <v>cento e dois</v>
          </cell>
          <cell r="E103" t="str">
            <v>cento e dois centavos</v>
          </cell>
        </row>
        <row r="104">
          <cell r="A104">
            <v>103</v>
          </cell>
          <cell r="B104" t="str">
            <v xml:space="preserve">cento e tres milhões, </v>
          </cell>
          <cell r="C104" t="str">
            <v xml:space="preserve">cento e tres mil, </v>
          </cell>
          <cell r="D104" t="str">
            <v>cento e tres</v>
          </cell>
          <cell r="E104" t="str">
            <v>cento e tres centavos</v>
          </cell>
        </row>
        <row r="105">
          <cell r="A105">
            <v>104</v>
          </cell>
          <cell r="B105" t="str">
            <v xml:space="preserve">cento e quatro milhões, </v>
          </cell>
          <cell r="C105" t="str">
            <v xml:space="preserve">cento e quatro mil, </v>
          </cell>
          <cell r="D105" t="str">
            <v>cento e quatro</v>
          </cell>
          <cell r="E105" t="str">
            <v>cento e quatro centavos</v>
          </cell>
        </row>
        <row r="106">
          <cell r="A106">
            <v>105</v>
          </cell>
          <cell r="B106" t="str">
            <v xml:space="preserve">cento e cinco milhões, </v>
          </cell>
          <cell r="C106" t="str">
            <v xml:space="preserve">cento e cinco mil, </v>
          </cell>
          <cell r="D106" t="str">
            <v>cento e cinco</v>
          </cell>
          <cell r="E106" t="str">
            <v>cento e cinco centavos</v>
          </cell>
        </row>
        <row r="107">
          <cell r="A107">
            <v>106</v>
          </cell>
          <cell r="B107" t="str">
            <v xml:space="preserve">cento e seis milhões, </v>
          </cell>
          <cell r="C107" t="str">
            <v xml:space="preserve">cento e seis mil, </v>
          </cell>
          <cell r="D107" t="str">
            <v>cento e seis</v>
          </cell>
          <cell r="E107" t="str">
            <v>cento e seis centavos</v>
          </cell>
        </row>
        <row r="108">
          <cell r="A108">
            <v>107</v>
          </cell>
          <cell r="B108" t="str">
            <v xml:space="preserve">cento e sete milhões, </v>
          </cell>
          <cell r="C108" t="str">
            <v xml:space="preserve">cento e sete mil, </v>
          </cell>
          <cell r="D108" t="str">
            <v>cento e sete</v>
          </cell>
          <cell r="E108" t="str">
            <v>cento e sete centavos</v>
          </cell>
        </row>
        <row r="109">
          <cell r="A109">
            <v>108</v>
          </cell>
          <cell r="B109" t="str">
            <v xml:space="preserve">cento e oito milhões, </v>
          </cell>
          <cell r="C109" t="str">
            <v xml:space="preserve">cento e oito mil, </v>
          </cell>
          <cell r="D109" t="str">
            <v>cento e oito</v>
          </cell>
          <cell r="E109" t="str">
            <v>cento e oito centavos</v>
          </cell>
        </row>
        <row r="110">
          <cell r="A110">
            <v>109</v>
          </cell>
          <cell r="B110" t="str">
            <v xml:space="preserve">cento e nove milhões, </v>
          </cell>
          <cell r="C110" t="str">
            <v xml:space="preserve">cento e nove mil, </v>
          </cell>
          <cell r="D110" t="str">
            <v>cento e nove</v>
          </cell>
          <cell r="E110" t="str">
            <v>cento e nove centavos</v>
          </cell>
        </row>
        <row r="111">
          <cell r="A111">
            <v>110</v>
          </cell>
          <cell r="B111" t="str">
            <v xml:space="preserve">cento e dez milhões, </v>
          </cell>
          <cell r="C111" t="str">
            <v xml:space="preserve">cento e dez mil, </v>
          </cell>
          <cell r="D111" t="str">
            <v>cento e dez</v>
          </cell>
          <cell r="E111" t="str">
            <v>cento e dez centavos</v>
          </cell>
        </row>
        <row r="112">
          <cell r="A112">
            <v>111</v>
          </cell>
          <cell r="B112" t="str">
            <v xml:space="preserve">cento e onze milhões, </v>
          </cell>
          <cell r="C112" t="str">
            <v xml:space="preserve">cento e onze mil, </v>
          </cell>
          <cell r="D112" t="str">
            <v>cento e onze</v>
          </cell>
          <cell r="E112" t="str">
            <v>cento e onze centavos</v>
          </cell>
        </row>
        <row r="113">
          <cell r="A113">
            <v>112</v>
          </cell>
          <cell r="B113" t="str">
            <v xml:space="preserve">cento e doze milhões, </v>
          </cell>
          <cell r="C113" t="str">
            <v xml:space="preserve">cento e doze mil, </v>
          </cell>
          <cell r="D113" t="str">
            <v>cento e doze</v>
          </cell>
          <cell r="E113" t="str">
            <v>cento e doze centavos</v>
          </cell>
        </row>
        <row r="114">
          <cell r="A114">
            <v>113</v>
          </cell>
          <cell r="B114" t="str">
            <v xml:space="preserve">cento e treze milhões, </v>
          </cell>
          <cell r="C114" t="str">
            <v xml:space="preserve">cento e treze mil, </v>
          </cell>
          <cell r="D114" t="str">
            <v>cento e treze</v>
          </cell>
          <cell r="E114" t="str">
            <v>cento e treze centavos</v>
          </cell>
        </row>
        <row r="115">
          <cell r="A115">
            <v>114</v>
          </cell>
          <cell r="B115" t="str">
            <v xml:space="preserve">cento e quatorze milhões, </v>
          </cell>
          <cell r="C115" t="str">
            <v xml:space="preserve">cento e quatorze mil, </v>
          </cell>
          <cell r="D115" t="str">
            <v>cento e quatorze</v>
          </cell>
          <cell r="E115" t="str">
            <v>cento e quatorze centavos</v>
          </cell>
        </row>
        <row r="116">
          <cell r="A116">
            <v>115</v>
          </cell>
          <cell r="B116" t="str">
            <v xml:space="preserve">cento e quinze milhões, </v>
          </cell>
          <cell r="C116" t="str">
            <v xml:space="preserve">cento e quinze mil, </v>
          </cell>
          <cell r="D116" t="str">
            <v>cento e quinze</v>
          </cell>
          <cell r="E116" t="str">
            <v>cento e quinze centavos</v>
          </cell>
        </row>
        <row r="117">
          <cell r="A117">
            <v>116</v>
          </cell>
          <cell r="B117" t="str">
            <v xml:space="preserve">cento e dezesseis milhões, </v>
          </cell>
          <cell r="C117" t="str">
            <v xml:space="preserve">cento e dezesseis mil, </v>
          </cell>
          <cell r="D117" t="str">
            <v>cento e dezesseis</v>
          </cell>
          <cell r="E117" t="str">
            <v>cento e dezesseis centavos</v>
          </cell>
        </row>
        <row r="118">
          <cell r="A118">
            <v>117</v>
          </cell>
          <cell r="B118" t="str">
            <v xml:space="preserve">cento e dezessete milhões, </v>
          </cell>
          <cell r="C118" t="str">
            <v xml:space="preserve">cento e dezessete mil, </v>
          </cell>
          <cell r="D118" t="str">
            <v>cento e dezessete</v>
          </cell>
          <cell r="E118" t="str">
            <v>cento e dezessete centavos</v>
          </cell>
        </row>
        <row r="119">
          <cell r="A119">
            <v>118</v>
          </cell>
          <cell r="B119" t="str">
            <v xml:space="preserve">cento e dezoito milhões, </v>
          </cell>
          <cell r="C119" t="str">
            <v xml:space="preserve">cento e dezoito mil, </v>
          </cell>
          <cell r="D119" t="str">
            <v>cento e dezoito</v>
          </cell>
          <cell r="E119" t="str">
            <v>cento e dezoito centavos</v>
          </cell>
        </row>
        <row r="120">
          <cell r="A120">
            <v>119</v>
          </cell>
          <cell r="B120" t="str">
            <v xml:space="preserve">cento e dezenove milhões, </v>
          </cell>
          <cell r="C120" t="str">
            <v xml:space="preserve">cento e dezenove mil, </v>
          </cell>
          <cell r="D120" t="str">
            <v>cento e dezenove</v>
          </cell>
          <cell r="E120" t="str">
            <v>cento e dezenove centavos</v>
          </cell>
        </row>
        <row r="121">
          <cell r="A121">
            <v>120</v>
          </cell>
          <cell r="B121" t="str">
            <v xml:space="preserve">cento e vinte milhões, </v>
          </cell>
          <cell r="C121" t="str">
            <v xml:space="preserve">cento e vinte mil, </v>
          </cell>
          <cell r="D121" t="str">
            <v>cento e vinte</v>
          </cell>
          <cell r="E121" t="str">
            <v>cento e vinte centavos</v>
          </cell>
        </row>
        <row r="122">
          <cell r="A122">
            <v>121</v>
          </cell>
          <cell r="B122" t="str">
            <v xml:space="preserve">cento e vinte e um milhões, </v>
          </cell>
          <cell r="C122" t="str">
            <v xml:space="preserve">cento e vinte e um mil, </v>
          </cell>
          <cell r="D122" t="str">
            <v>cento e vinte e um</v>
          </cell>
          <cell r="E122" t="str">
            <v>cento e vinte e um centavos</v>
          </cell>
        </row>
        <row r="123">
          <cell r="A123">
            <v>122</v>
          </cell>
          <cell r="B123" t="str">
            <v xml:space="preserve">cento e vinte e dois milhões, </v>
          </cell>
          <cell r="C123" t="str">
            <v xml:space="preserve">cento e vinte e dois mil, </v>
          </cell>
          <cell r="D123" t="str">
            <v>cento e vinte e dois</v>
          </cell>
          <cell r="E123" t="str">
            <v>cento e vinte e dois centavos</v>
          </cell>
        </row>
        <row r="124">
          <cell r="A124">
            <v>123</v>
          </cell>
          <cell r="B124" t="str">
            <v xml:space="preserve">cento e vinte e tres milhões, </v>
          </cell>
          <cell r="C124" t="str">
            <v xml:space="preserve">cento e vinte e tres mil, </v>
          </cell>
          <cell r="D124" t="str">
            <v>cento e vinte e tres</v>
          </cell>
          <cell r="E124" t="str">
            <v>cento e vinte e tres centavos</v>
          </cell>
        </row>
        <row r="125">
          <cell r="A125">
            <v>124</v>
          </cell>
          <cell r="B125" t="str">
            <v xml:space="preserve">cento e vinte e quatro milhões, </v>
          </cell>
          <cell r="C125" t="str">
            <v xml:space="preserve">cento e vinte e quatro mil, </v>
          </cell>
          <cell r="D125" t="str">
            <v>cento e vinte e quatro</v>
          </cell>
          <cell r="E125" t="str">
            <v>cento e vinte e quatro centavos</v>
          </cell>
        </row>
        <row r="126">
          <cell r="A126">
            <v>125</v>
          </cell>
          <cell r="B126" t="str">
            <v xml:space="preserve">cento e vinte e cinco milhões, </v>
          </cell>
          <cell r="C126" t="str">
            <v xml:space="preserve">cento e vinte e cinco mil, </v>
          </cell>
          <cell r="D126" t="str">
            <v>cento e vinte e cinco</v>
          </cell>
          <cell r="E126" t="str">
            <v>cento e vinte e cinco centavos</v>
          </cell>
        </row>
        <row r="127">
          <cell r="A127">
            <v>126</v>
          </cell>
          <cell r="B127" t="str">
            <v xml:space="preserve">cento e vinte e seis milhões, </v>
          </cell>
          <cell r="C127" t="str">
            <v xml:space="preserve">cento e vinte e seis mil, </v>
          </cell>
          <cell r="D127" t="str">
            <v>cento e vinte e seis</v>
          </cell>
          <cell r="E127" t="str">
            <v>cento e vinte e seis centavos</v>
          </cell>
        </row>
        <row r="128">
          <cell r="A128">
            <v>127</v>
          </cell>
          <cell r="B128" t="str">
            <v xml:space="preserve">cento e vinte e sete milhões, </v>
          </cell>
          <cell r="C128" t="str">
            <v xml:space="preserve">cento e vinte e sete mil, </v>
          </cell>
          <cell r="D128" t="str">
            <v>cento e vinte e sete</v>
          </cell>
          <cell r="E128" t="str">
            <v>cento e vinte e sete centavos</v>
          </cell>
        </row>
        <row r="129">
          <cell r="A129">
            <v>128</v>
          </cell>
          <cell r="B129" t="str">
            <v xml:space="preserve">cento e vinte e oito milhões, </v>
          </cell>
          <cell r="C129" t="str">
            <v xml:space="preserve">cento e vinte e oito mil, </v>
          </cell>
          <cell r="D129" t="str">
            <v>cento e vinte e oito</v>
          </cell>
          <cell r="E129" t="str">
            <v>cento e vinte e oito centavos</v>
          </cell>
        </row>
        <row r="130">
          <cell r="A130">
            <v>129</v>
          </cell>
          <cell r="B130" t="str">
            <v xml:space="preserve">cento e vinte e nove milhões, </v>
          </cell>
          <cell r="C130" t="str">
            <v xml:space="preserve">cento e vinte e nove mil, </v>
          </cell>
          <cell r="D130" t="str">
            <v>cento e vinte e nove</v>
          </cell>
          <cell r="E130" t="str">
            <v>cento e vinte e nove centavos</v>
          </cell>
        </row>
        <row r="131">
          <cell r="A131">
            <v>130</v>
          </cell>
          <cell r="B131" t="str">
            <v xml:space="preserve">cento e trinta milhões, </v>
          </cell>
          <cell r="C131" t="str">
            <v xml:space="preserve">cento e trinta mil, </v>
          </cell>
          <cell r="D131" t="str">
            <v>cento e trinta</v>
          </cell>
          <cell r="E131" t="str">
            <v>cento e trinta centavos</v>
          </cell>
        </row>
        <row r="132">
          <cell r="A132">
            <v>131</v>
          </cell>
          <cell r="B132" t="str">
            <v xml:space="preserve">cento e trinta e um milhões, </v>
          </cell>
          <cell r="C132" t="str">
            <v xml:space="preserve">cento e trinta e um mil, </v>
          </cell>
          <cell r="D132" t="str">
            <v>cento e trinta e um</v>
          </cell>
          <cell r="E132" t="str">
            <v>cento e trinta e um centavos</v>
          </cell>
        </row>
        <row r="133">
          <cell r="A133">
            <v>132</v>
          </cell>
          <cell r="B133" t="str">
            <v xml:space="preserve">cento e trinta e dois milhões, </v>
          </cell>
          <cell r="C133" t="str">
            <v xml:space="preserve">cento e trinta e dois mil, </v>
          </cell>
          <cell r="D133" t="str">
            <v>cento e trinta e dois</v>
          </cell>
          <cell r="E133" t="str">
            <v>cento e trinta e dois centavos</v>
          </cell>
        </row>
        <row r="134">
          <cell r="A134">
            <v>133</v>
          </cell>
          <cell r="B134" t="str">
            <v xml:space="preserve">cento e trinta e tres milhões, </v>
          </cell>
          <cell r="C134" t="str">
            <v xml:space="preserve">cento e trinta e tres mil, </v>
          </cell>
          <cell r="D134" t="str">
            <v>cento e trinta e tres</v>
          </cell>
          <cell r="E134" t="str">
            <v>cento e trinta e tres centavos</v>
          </cell>
        </row>
        <row r="135">
          <cell r="A135">
            <v>134</v>
          </cell>
          <cell r="B135" t="str">
            <v xml:space="preserve">cento e trinta e quatro milhões, </v>
          </cell>
          <cell r="C135" t="str">
            <v xml:space="preserve">cento e trinta e quatro mil, </v>
          </cell>
          <cell r="D135" t="str">
            <v>cento e trinta e quatro</v>
          </cell>
          <cell r="E135" t="str">
            <v>cento e trinta e quatro centavos</v>
          </cell>
        </row>
        <row r="136">
          <cell r="A136">
            <v>135</v>
          </cell>
          <cell r="B136" t="str">
            <v xml:space="preserve">cento e trinta e cinco milhões, </v>
          </cell>
          <cell r="C136" t="str">
            <v xml:space="preserve">cento e trinta e cinco mil, </v>
          </cell>
          <cell r="D136" t="str">
            <v>cento e trinta e cinco</v>
          </cell>
          <cell r="E136" t="str">
            <v>cento e trinta e cinco centavos</v>
          </cell>
        </row>
        <row r="137">
          <cell r="A137">
            <v>136</v>
          </cell>
          <cell r="B137" t="str">
            <v xml:space="preserve">cento e trinta e seis milhões, </v>
          </cell>
          <cell r="C137" t="str">
            <v xml:space="preserve">cento e trinta e seis mil, </v>
          </cell>
          <cell r="D137" t="str">
            <v>cento e trinta e seis</v>
          </cell>
          <cell r="E137" t="str">
            <v>cento e trinta e seis centavos</v>
          </cell>
        </row>
        <row r="138">
          <cell r="A138">
            <v>137</v>
          </cell>
          <cell r="B138" t="str">
            <v xml:space="preserve">cento e trinta e sete milhões, </v>
          </cell>
          <cell r="C138" t="str">
            <v xml:space="preserve">cento e trinta e sete mil, </v>
          </cell>
          <cell r="D138" t="str">
            <v>cento e trinta e sete</v>
          </cell>
          <cell r="E138" t="str">
            <v>cento e trinta e sete centavos</v>
          </cell>
        </row>
        <row r="139">
          <cell r="A139">
            <v>138</v>
          </cell>
          <cell r="B139" t="str">
            <v xml:space="preserve">cento e trinta e oito milhões, </v>
          </cell>
          <cell r="C139" t="str">
            <v xml:space="preserve">cento e trinta e oito mil, </v>
          </cell>
          <cell r="D139" t="str">
            <v>cento e trinta e oito</v>
          </cell>
          <cell r="E139" t="str">
            <v>cento e trinta e oito centavos</v>
          </cell>
        </row>
        <row r="140">
          <cell r="A140">
            <v>139</v>
          </cell>
          <cell r="B140" t="str">
            <v xml:space="preserve">cento e trinta e nove milhões, </v>
          </cell>
          <cell r="C140" t="str">
            <v xml:space="preserve">cento e trinta e nove mil, </v>
          </cell>
          <cell r="D140" t="str">
            <v>cento e trinta e nove</v>
          </cell>
          <cell r="E140" t="str">
            <v>cento e trinta e nove centavos</v>
          </cell>
        </row>
        <row r="141">
          <cell r="A141">
            <v>140</v>
          </cell>
          <cell r="B141" t="str">
            <v xml:space="preserve">cento e quarenta milhões, </v>
          </cell>
          <cell r="C141" t="str">
            <v xml:space="preserve">cento e quarenta mil, </v>
          </cell>
          <cell r="D141" t="str">
            <v>cento e quarenta</v>
          </cell>
          <cell r="E141" t="str">
            <v>cento e quarenta centavos</v>
          </cell>
        </row>
        <row r="142">
          <cell r="A142">
            <v>141</v>
          </cell>
          <cell r="B142" t="str">
            <v xml:space="preserve">cento e quarenta e um milhões, </v>
          </cell>
          <cell r="C142" t="str">
            <v xml:space="preserve">cento e quarenta e um mil, </v>
          </cell>
          <cell r="D142" t="str">
            <v>cento e quarenta e um</v>
          </cell>
          <cell r="E142" t="str">
            <v>cento e quarenta e um centavos</v>
          </cell>
        </row>
        <row r="143">
          <cell r="A143">
            <v>142</v>
          </cell>
          <cell r="B143" t="str">
            <v xml:space="preserve">cento e quarenta e dois milhões, </v>
          </cell>
          <cell r="C143" t="str">
            <v xml:space="preserve">cento e quarenta e dois mil, </v>
          </cell>
          <cell r="D143" t="str">
            <v>cento e quarenta e dois</v>
          </cell>
          <cell r="E143" t="str">
            <v>cento e quarenta e dois centavos</v>
          </cell>
        </row>
        <row r="144">
          <cell r="A144">
            <v>143</v>
          </cell>
          <cell r="B144" t="str">
            <v xml:space="preserve">cento e quarenta e tres milhões, </v>
          </cell>
          <cell r="C144" t="str">
            <v xml:space="preserve">cento e quarenta e tres mil, </v>
          </cell>
          <cell r="D144" t="str">
            <v>cento e quarenta e tres</v>
          </cell>
          <cell r="E144" t="str">
            <v>cento e quarenta e tres centavos</v>
          </cell>
        </row>
        <row r="145">
          <cell r="A145">
            <v>144</v>
          </cell>
          <cell r="B145" t="str">
            <v xml:space="preserve">cento e quarenta e quatro milhões, </v>
          </cell>
          <cell r="C145" t="str">
            <v xml:space="preserve">cento e quarenta e quatro mil, </v>
          </cell>
          <cell r="D145" t="str">
            <v>cento e quarenta e quatro</v>
          </cell>
          <cell r="E145" t="str">
            <v>cento e quarenta e quatro centavos</v>
          </cell>
        </row>
        <row r="146">
          <cell r="A146">
            <v>145</v>
          </cell>
          <cell r="B146" t="str">
            <v xml:space="preserve">cento e quarenta e cinco milhões, </v>
          </cell>
          <cell r="C146" t="str">
            <v xml:space="preserve">cento e quarenta e cinco mil, </v>
          </cell>
          <cell r="D146" t="str">
            <v>cento e quarenta e cinco</v>
          </cell>
          <cell r="E146" t="str">
            <v>cento e quarenta e cinco centavos</v>
          </cell>
        </row>
        <row r="147">
          <cell r="A147">
            <v>146</v>
          </cell>
          <cell r="B147" t="str">
            <v xml:space="preserve">cento e quarenta e seis milhões, </v>
          </cell>
          <cell r="C147" t="str">
            <v xml:space="preserve">cento e quarenta e seis mil, </v>
          </cell>
          <cell r="D147" t="str">
            <v>cento e quarenta e seis</v>
          </cell>
          <cell r="E147" t="str">
            <v>cento e quarenta e seis centavos</v>
          </cell>
        </row>
        <row r="148">
          <cell r="A148">
            <v>147</v>
          </cell>
          <cell r="B148" t="str">
            <v xml:space="preserve">cento e quarenta e sete milhões, </v>
          </cell>
          <cell r="C148" t="str">
            <v xml:space="preserve">cento e quarenta e sete mil, </v>
          </cell>
          <cell r="D148" t="str">
            <v>cento e quarenta e sete</v>
          </cell>
          <cell r="E148" t="str">
            <v>cento e quarenta e sete centavos</v>
          </cell>
        </row>
        <row r="149">
          <cell r="A149">
            <v>148</v>
          </cell>
          <cell r="B149" t="str">
            <v xml:space="preserve">cento e quarenta e oito milhões, </v>
          </cell>
          <cell r="C149" t="str">
            <v xml:space="preserve">cento e quarenta e oito mil, </v>
          </cell>
          <cell r="D149" t="str">
            <v>cento e quarenta e oito</v>
          </cell>
          <cell r="E149" t="str">
            <v>cento e quarenta e oito centavos</v>
          </cell>
        </row>
        <row r="150">
          <cell r="A150">
            <v>149</v>
          </cell>
          <cell r="B150" t="str">
            <v xml:space="preserve">cento e quarenta e nove milhões, </v>
          </cell>
          <cell r="C150" t="str">
            <v xml:space="preserve">cento e quarenta e nove mil, </v>
          </cell>
          <cell r="D150" t="str">
            <v>cento e quarenta e nove</v>
          </cell>
          <cell r="E150" t="str">
            <v>cento e quarenta e nove centavos</v>
          </cell>
        </row>
        <row r="151">
          <cell r="A151">
            <v>150</v>
          </cell>
          <cell r="B151" t="str">
            <v xml:space="preserve">cento e cinquenta milhões, </v>
          </cell>
          <cell r="C151" t="str">
            <v xml:space="preserve">cento e cinquenta mil, </v>
          </cell>
          <cell r="D151" t="str">
            <v>cento e cinquenta</v>
          </cell>
          <cell r="E151" t="str">
            <v>cento e cinquenta centavos</v>
          </cell>
        </row>
        <row r="152">
          <cell r="A152">
            <v>151</v>
          </cell>
          <cell r="B152" t="str">
            <v xml:space="preserve">cento e cinquenta e um milhões, </v>
          </cell>
          <cell r="C152" t="str">
            <v xml:space="preserve">cento e cinquenta e um mil, </v>
          </cell>
          <cell r="D152" t="str">
            <v>cento e cinquenta e um</v>
          </cell>
          <cell r="E152" t="str">
            <v>cento e cinquenta e um centavos</v>
          </cell>
        </row>
        <row r="153">
          <cell r="A153">
            <v>152</v>
          </cell>
          <cell r="B153" t="str">
            <v xml:space="preserve">cento e cinquenta e dois milhões, </v>
          </cell>
          <cell r="C153" t="str">
            <v xml:space="preserve">cento e cinquenta e dois mil, </v>
          </cell>
          <cell r="D153" t="str">
            <v>cento e cinquenta e dois</v>
          </cell>
          <cell r="E153" t="str">
            <v>cento e cinquenta e dois centavos</v>
          </cell>
        </row>
        <row r="154">
          <cell r="A154">
            <v>153</v>
          </cell>
          <cell r="B154" t="str">
            <v xml:space="preserve">cento e cinquenta e tres milhões, </v>
          </cell>
          <cell r="C154" t="str">
            <v xml:space="preserve">cento e cinquenta e tres mil, </v>
          </cell>
          <cell r="D154" t="str">
            <v>cento e cinquenta e tres</v>
          </cell>
          <cell r="E154" t="str">
            <v>cento e cinquenta e tres centavos</v>
          </cell>
        </row>
        <row r="155">
          <cell r="A155">
            <v>154</v>
          </cell>
          <cell r="B155" t="str">
            <v xml:space="preserve">cento e cinquenta e quatro milhões, </v>
          </cell>
          <cell r="C155" t="str">
            <v xml:space="preserve">cento e cinquenta e quatro mil, </v>
          </cell>
          <cell r="D155" t="str">
            <v>cento e cinquenta e quatro</v>
          </cell>
          <cell r="E155" t="str">
            <v>cento e cinquenta e quatro centavos</v>
          </cell>
        </row>
        <row r="156">
          <cell r="A156">
            <v>155</v>
          </cell>
          <cell r="B156" t="str">
            <v xml:space="preserve">cento e cinquenta e cinco milhões, </v>
          </cell>
          <cell r="C156" t="str">
            <v xml:space="preserve">cento e cinquenta e cinco mil, </v>
          </cell>
          <cell r="D156" t="str">
            <v>cento e cinquenta e cinco</v>
          </cell>
          <cell r="E156" t="str">
            <v>cento e cinquenta e cinco centavos</v>
          </cell>
        </row>
        <row r="157">
          <cell r="A157">
            <v>156</v>
          </cell>
          <cell r="B157" t="str">
            <v xml:space="preserve">cento e cinquenta e seis milhões, </v>
          </cell>
          <cell r="C157" t="str">
            <v xml:space="preserve">cento e cinquenta e seis mil, </v>
          </cell>
          <cell r="D157" t="str">
            <v>cento e cinquenta e seis</v>
          </cell>
          <cell r="E157" t="str">
            <v>cento e cinquenta e seis centavos</v>
          </cell>
        </row>
        <row r="158">
          <cell r="A158">
            <v>157</v>
          </cell>
          <cell r="B158" t="str">
            <v xml:space="preserve">cento e cinquenta e sete milhões, </v>
          </cell>
          <cell r="C158" t="str">
            <v xml:space="preserve">cento e cinquenta e sete mil, </v>
          </cell>
          <cell r="D158" t="str">
            <v>cento e cinquenta e sete</v>
          </cell>
          <cell r="E158" t="str">
            <v>cento e cinquenta e sete centavos</v>
          </cell>
        </row>
        <row r="159">
          <cell r="A159">
            <v>158</v>
          </cell>
          <cell r="B159" t="str">
            <v xml:space="preserve">cento e cinquenta e oito milhões, </v>
          </cell>
          <cell r="C159" t="str">
            <v xml:space="preserve">cento e cinquenta e oito mil, </v>
          </cell>
          <cell r="D159" t="str">
            <v>cento e cinquenta e oito</v>
          </cell>
          <cell r="E159" t="str">
            <v>cento e cinquenta e oito centavos</v>
          </cell>
        </row>
        <row r="160">
          <cell r="A160">
            <v>159</v>
          </cell>
          <cell r="B160" t="str">
            <v xml:space="preserve">cento e cinquenta e nove milhões, </v>
          </cell>
          <cell r="C160" t="str">
            <v xml:space="preserve">cento e cinquenta e nove mil, </v>
          </cell>
          <cell r="D160" t="str">
            <v>cento e cinquenta e nove</v>
          </cell>
          <cell r="E160" t="str">
            <v>cento e cinquenta e nove centavos</v>
          </cell>
        </row>
        <row r="161">
          <cell r="A161">
            <v>160</v>
          </cell>
          <cell r="B161" t="str">
            <v xml:space="preserve">cento e sessenta milhões, </v>
          </cell>
          <cell r="C161" t="str">
            <v xml:space="preserve">cento e sessenta mil, </v>
          </cell>
          <cell r="D161" t="str">
            <v>cento e sessenta</v>
          </cell>
          <cell r="E161" t="str">
            <v>cento e sessenta centavos</v>
          </cell>
        </row>
        <row r="162">
          <cell r="A162">
            <v>161</v>
          </cell>
          <cell r="B162" t="str">
            <v xml:space="preserve">cento e sessenta e um milhões, </v>
          </cell>
          <cell r="C162" t="str">
            <v xml:space="preserve">cento e sessenta e um mil, </v>
          </cell>
          <cell r="D162" t="str">
            <v>cento e sessenta e um</v>
          </cell>
          <cell r="E162" t="str">
            <v>cento e sessenta e um centavos</v>
          </cell>
        </row>
        <row r="163">
          <cell r="A163">
            <v>162</v>
          </cell>
          <cell r="B163" t="str">
            <v xml:space="preserve">cento e sessenta e dois milhões, </v>
          </cell>
          <cell r="C163" t="str">
            <v xml:space="preserve">cento e sessenta e dois mil, </v>
          </cell>
          <cell r="D163" t="str">
            <v>cento e sessenta e dois</v>
          </cell>
          <cell r="E163" t="str">
            <v>cento e sessenta e dois centavos</v>
          </cell>
        </row>
        <row r="164">
          <cell r="A164">
            <v>163</v>
          </cell>
          <cell r="B164" t="str">
            <v xml:space="preserve">cento e sessenta e tres milhões, </v>
          </cell>
          <cell r="C164" t="str">
            <v xml:space="preserve">cento e sessenta e tres mil, </v>
          </cell>
          <cell r="D164" t="str">
            <v>cento e sessenta e tres</v>
          </cell>
          <cell r="E164" t="str">
            <v>cento e sessenta e tres centavos</v>
          </cell>
        </row>
        <row r="165">
          <cell r="A165">
            <v>164</v>
          </cell>
          <cell r="B165" t="str">
            <v xml:space="preserve">cento e sessenta e quatro milhões, </v>
          </cell>
          <cell r="C165" t="str">
            <v xml:space="preserve">cento e sessenta e quatro mil, </v>
          </cell>
          <cell r="D165" t="str">
            <v>cento e sessenta e quatro</v>
          </cell>
          <cell r="E165" t="str">
            <v>cento e sessenta e quatro centavos</v>
          </cell>
        </row>
        <row r="166">
          <cell r="A166">
            <v>165</v>
          </cell>
          <cell r="B166" t="str">
            <v xml:space="preserve">cento e sessenta e cinco milhões, </v>
          </cell>
          <cell r="C166" t="str">
            <v xml:space="preserve">cento e sessenta e cinco mil, </v>
          </cell>
          <cell r="D166" t="str">
            <v>cento e sessenta e cinco</v>
          </cell>
          <cell r="E166" t="str">
            <v>cento e sessenta e cinco centavos</v>
          </cell>
        </row>
        <row r="167">
          <cell r="A167">
            <v>166</v>
          </cell>
          <cell r="B167" t="str">
            <v xml:space="preserve">cento e sessenta e seis milhões, </v>
          </cell>
          <cell r="C167" t="str">
            <v xml:space="preserve">cento e sessenta e seis mil, </v>
          </cell>
          <cell r="D167" t="str">
            <v>cento e sessenta e seis</v>
          </cell>
          <cell r="E167" t="str">
            <v>cento e sessenta e seis centavos</v>
          </cell>
        </row>
        <row r="168">
          <cell r="A168">
            <v>167</v>
          </cell>
          <cell r="B168" t="str">
            <v xml:space="preserve">cento e sessenta e sete milhões, </v>
          </cell>
          <cell r="C168" t="str">
            <v xml:space="preserve">cento e sessenta e sete mil, </v>
          </cell>
          <cell r="D168" t="str">
            <v>cento e sessenta e sete</v>
          </cell>
          <cell r="E168" t="str">
            <v>cento e sessenta e sete centavos</v>
          </cell>
        </row>
        <row r="169">
          <cell r="A169">
            <v>168</v>
          </cell>
          <cell r="B169" t="str">
            <v xml:space="preserve">cento e sessenta e oito milhões, </v>
          </cell>
          <cell r="C169" t="str">
            <v xml:space="preserve">cento e sessenta e oito mil, </v>
          </cell>
          <cell r="D169" t="str">
            <v>cento e sessenta e oito</v>
          </cell>
          <cell r="E169" t="str">
            <v>cento e sessenta e oito centavos</v>
          </cell>
        </row>
        <row r="170">
          <cell r="A170">
            <v>169</v>
          </cell>
          <cell r="B170" t="str">
            <v xml:space="preserve">cento e sessenta e nove milhões, </v>
          </cell>
          <cell r="C170" t="str">
            <v xml:space="preserve">cento e sessenta e nove mil, </v>
          </cell>
          <cell r="D170" t="str">
            <v>cento e sessenta e nove</v>
          </cell>
          <cell r="E170" t="str">
            <v>cento e sessenta e nove centavos</v>
          </cell>
        </row>
        <row r="171">
          <cell r="A171">
            <v>170</v>
          </cell>
          <cell r="B171" t="str">
            <v xml:space="preserve">cento e setenta milhões, </v>
          </cell>
          <cell r="C171" t="str">
            <v xml:space="preserve">cento e setenta mil, </v>
          </cell>
          <cell r="D171" t="str">
            <v>cento e setenta</v>
          </cell>
          <cell r="E171" t="str">
            <v>cento e setenta centavos</v>
          </cell>
        </row>
        <row r="172">
          <cell r="A172">
            <v>171</v>
          </cell>
          <cell r="B172" t="str">
            <v xml:space="preserve">cento e setenta e um milhões, </v>
          </cell>
          <cell r="C172" t="str">
            <v xml:space="preserve">cento e setenta e um mil, </v>
          </cell>
          <cell r="D172" t="str">
            <v>cento e setenta e um</v>
          </cell>
          <cell r="E172" t="str">
            <v>cento e setenta e um centavos</v>
          </cell>
        </row>
        <row r="173">
          <cell r="A173">
            <v>172</v>
          </cell>
          <cell r="B173" t="str">
            <v xml:space="preserve">cento e setenta e dois milhões, </v>
          </cell>
          <cell r="C173" t="str">
            <v xml:space="preserve">cento e setenta e dois mil, </v>
          </cell>
          <cell r="D173" t="str">
            <v>cento e setenta e dois</v>
          </cell>
          <cell r="E173" t="str">
            <v>cento e setenta e dois centavos</v>
          </cell>
        </row>
        <row r="174">
          <cell r="A174">
            <v>173</v>
          </cell>
          <cell r="B174" t="str">
            <v xml:space="preserve">cento e setenta e tres milhões, </v>
          </cell>
          <cell r="C174" t="str">
            <v xml:space="preserve">cento e setenta e tres mil, </v>
          </cell>
          <cell r="D174" t="str">
            <v>cento e setenta e tres</v>
          </cell>
          <cell r="E174" t="str">
            <v>cento e setenta e tres centavos</v>
          </cell>
        </row>
        <row r="175">
          <cell r="A175">
            <v>174</v>
          </cell>
          <cell r="B175" t="str">
            <v xml:space="preserve">cento e setenta e quatro milhões, </v>
          </cell>
          <cell r="C175" t="str">
            <v xml:space="preserve">cento e setenta e quatro mil, </v>
          </cell>
          <cell r="D175" t="str">
            <v>cento e setenta e quatro</v>
          </cell>
          <cell r="E175" t="str">
            <v>cento e setenta e quatro centavos</v>
          </cell>
        </row>
        <row r="176">
          <cell r="A176">
            <v>175</v>
          </cell>
          <cell r="B176" t="str">
            <v xml:space="preserve">cento e setenta e cinco milhões, </v>
          </cell>
          <cell r="C176" t="str">
            <v xml:space="preserve">cento e setenta e cinco mil, </v>
          </cell>
          <cell r="D176" t="str">
            <v>cento e setenta e cinco</v>
          </cell>
          <cell r="E176" t="str">
            <v>cento e setenta e cinco centavos</v>
          </cell>
        </row>
        <row r="177">
          <cell r="A177">
            <v>176</v>
          </cell>
          <cell r="B177" t="str">
            <v xml:space="preserve">cento e setenta e seis milhões, </v>
          </cell>
          <cell r="C177" t="str">
            <v xml:space="preserve">cento e setenta e seis mil, </v>
          </cell>
          <cell r="D177" t="str">
            <v>cento e setenta e seis</v>
          </cell>
          <cell r="E177" t="str">
            <v>cento e setenta e seis centavos</v>
          </cell>
        </row>
        <row r="178">
          <cell r="A178">
            <v>177</v>
          </cell>
          <cell r="B178" t="str">
            <v xml:space="preserve">cento e setenta e sete milhões, </v>
          </cell>
          <cell r="C178" t="str">
            <v xml:space="preserve">cento e setenta e sete mil, </v>
          </cell>
          <cell r="D178" t="str">
            <v>cento e setenta e sete</v>
          </cell>
          <cell r="E178" t="str">
            <v>cento e setenta e sete centavos</v>
          </cell>
        </row>
        <row r="179">
          <cell r="A179">
            <v>178</v>
          </cell>
          <cell r="B179" t="str">
            <v xml:space="preserve">cento e setenta e oito milhões, </v>
          </cell>
          <cell r="C179" t="str">
            <v xml:space="preserve">cento e setenta e oito mil, </v>
          </cell>
          <cell r="D179" t="str">
            <v>cento e setenta e oito</v>
          </cell>
          <cell r="E179" t="str">
            <v>cento e setenta e oito centavos</v>
          </cell>
        </row>
        <row r="180">
          <cell r="A180">
            <v>179</v>
          </cell>
          <cell r="B180" t="str">
            <v xml:space="preserve">cento e setenta e nove milhões, </v>
          </cell>
          <cell r="C180" t="str">
            <v xml:space="preserve">cento e setenta e nove mil, </v>
          </cell>
          <cell r="D180" t="str">
            <v>cento e setenta e nove</v>
          </cell>
          <cell r="E180" t="str">
            <v>cento e setenta e nove centavos</v>
          </cell>
        </row>
        <row r="181">
          <cell r="A181">
            <v>180</v>
          </cell>
          <cell r="B181" t="str">
            <v xml:space="preserve">cento e oitenta milhões, </v>
          </cell>
          <cell r="C181" t="str">
            <v xml:space="preserve">cento e oitenta mil, </v>
          </cell>
          <cell r="D181" t="str">
            <v>cento e oitenta</v>
          </cell>
          <cell r="E181" t="str">
            <v>cento e oitenta centavos</v>
          </cell>
        </row>
        <row r="182">
          <cell r="A182">
            <v>181</v>
          </cell>
          <cell r="B182" t="str">
            <v xml:space="preserve">cento e oitenta e um milhões, </v>
          </cell>
          <cell r="C182" t="str">
            <v xml:space="preserve">cento e oitenta e um mil, </v>
          </cell>
          <cell r="D182" t="str">
            <v>cento e oitenta e um</v>
          </cell>
          <cell r="E182" t="str">
            <v>cento e oitenta e um centavos</v>
          </cell>
        </row>
        <row r="183">
          <cell r="A183">
            <v>182</v>
          </cell>
          <cell r="B183" t="str">
            <v xml:space="preserve">cento e oitenta e dois milhões, </v>
          </cell>
          <cell r="C183" t="str">
            <v xml:space="preserve">cento e oitenta e dois mil, </v>
          </cell>
          <cell r="D183" t="str">
            <v>cento e oitenta e dois</v>
          </cell>
          <cell r="E183" t="str">
            <v>cento e oitenta e dois centavos</v>
          </cell>
        </row>
        <row r="184">
          <cell r="A184">
            <v>183</v>
          </cell>
          <cell r="B184" t="str">
            <v xml:space="preserve">cento e oitenta e tres milhões, </v>
          </cell>
          <cell r="C184" t="str">
            <v xml:space="preserve">cento e oitenta e tres mil, </v>
          </cell>
          <cell r="D184" t="str">
            <v>cento e oitenta e tres</v>
          </cell>
          <cell r="E184" t="str">
            <v>cento e oitenta e tres centavos</v>
          </cell>
        </row>
        <row r="185">
          <cell r="A185">
            <v>184</v>
          </cell>
          <cell r="B185" t="str">
            <v xml:space="preserve">cento e oitenta e quatro milhões, </v>
          </cell>
          <cell r="C185" t="str">
            <v xml:space="preserve">cento e oitenta e quatro mil, </v>
          </cell>
          <cell r="D185" t="str">
            <v>cento e oitenta e quatro</v>
          </cell>
          <cell r="E185" t="str">
            <v>cento e oitenta e quatro centavos</v>
          </cell>
        </row>
        <row r="186">
          <cell r="A186">
            <v>185</v>
          </cell>
          <cell r="B186" t="str">
            <v xml:space="preserve">cento e oitenta e cinco milhões, </v>
          </cell>
          <cell r="C186" t="str">
            <v xml:space="preserve">cento e oitenta e cinco mil, </v>
          </cell>
          <cell r="D186" t="str">
            <v>cento e oitenta e cinco</v>
          </cell>
          <cell r="E186" t="str">
            <v>cento e oitenta e cinco centavos</v>
          </cell>
        </row>
        <row r="187">
          <cell r="A187">
            <v>186</v>
          </cell>
          <cell r="B187" t="str">
            <v xml:space="preserve">cento e oitenta e seis milhões, </v>
          </cell>
          <cell r="C187" t="str">
            <v xml:space="preserve">cento e oitenta e seis mil, </v>
          </cell>
          <cell r="D187" t="str">
            <v>cento e oitenta e seis</v>
          </cell>
          <cell r="E187" t="str">
            <v>cento e oitenta e seis centavos</v>
          </cell>
        </row>
        <row r="188">
          <cell r="A188">
            <v>187</v>
          </cell>
          <cell r="B188" t="str">
            <v xml:space="preserve">cento e oitenta e sete milhões, </v>
          </cell>
          <cell r="C188" t="str">
            <v xml:space="preserve">cento e oitenta e sete mil, </v>
          </cell>
          <cell r="D188" t="str">
            <v>cento e oitenta e sete</v>
          </cell>
          <cell r="E188" t="str">
            <v>cento e oitenta e sete centavos</v>
          </cell>
        </row>
        <row r="189">
          <cell r="A189">
            <v>188</v>
          </cell>
          <cell r="B189" t="str">
            <v xml:space="preserve">cento e oitenta e oito milhões, </v>
          </cell>
          <cell r="C189" t="str">
            <v xml:space="preserve">cento e oitenta e oito mil, </v>
          </cell>
          <cell r="D189" t="str">
            <v>cento e oitenta e oito</v>
          </cell>
          <cell r="E189" t="str">
            <v>cento e oitenta e oito centavos</v>
          </cell>
        </row>
        <row r="190">
          <cell r="A190">
            <v>189</v>
          </cell>
          <cell r="B190" t="str">
            <v xml:space="preserve">cento e oitenta e nove milhões, </v>
          </cell>
          <cell r="C190" t="str">
            <v xml:space="preserve">cento e oitenta e nove mil, </v>
          </cell>
          <cell r="D190" t="str">
            <v>cento e oitenta e nove</v>
          </cell>
          <cell r="E190" t="str">
            <v>cento e oitenta e nove centavos</v>
          </cell>
        </row>
        <row r="191">
          <cell r="A191">
            <v>190</v>
          </cell>
          <cell r="B191" t="str">
            <v xml:space="preserve">cento e noventa milhões, </v>
          </cell>
          <cell r="C191" t="str">
            <v xml:space="preserve">cento e noventa mil, </v>
          </cell>
          <cell r="D191" t="str">
            <v>cento e noventa</v>
          </cell>
          <cell r="E191" t="str">
            <v>cento e noventa centavos</v>
          </cell>
        </row>
        <row r="192">
          <cell r="A192">
            <v>191</v>
          </cell>
          <cell r="B192" t="str">
            <v xml:space="preserve">cento e noventa e um milhões, </v>
          </cell>
          <cell r="C192" t="str">
            <v xml:space="preserve">cento e noventa e um mil, </v>
          </cell>
          <cell r="D192" t="str">
            <v>cento e noventa e um</v>
          </cell>
          <cell r="E192" t="str">
            <v>cento e noventa e um centavos</v>
          </cell>
        </row>
        <row r="193">
          <cell r="A193">
            <v>192</v>
          </cell>
          <cell r="B193" t="str">
            <v xml:space="preserve">cento e noventa e dois milhões, </v>
          </cell>
          <cell r="C193" t="str">
            <v xml:space="preserve">cento e noventa e dois mil, </v>
          </cell>
          <cell r="D193" t="str">
            <v>cento e noventa e dois</v>
          </cell>
          <cell r="E193" t="str">
            <v>cento e noventa e dois centavos</v>
          </cell>
        </row>
        <row r="194">
          <cell r="A194">
            <v>193</v>
          </cell>
          <cell r="B194" t="str">
            <v xml:space="preserve">cento e noventa e tres milhões, </v>
          </cell>
          <cell r="C194" t="str">
            <v xml:space="preserve">cento e noventa e tres mil, </v>
          </cell>
          <cell r="D194" t="str">
            <v>cento e noventa e tres</v>
          </cell>
          <cell r="E194" t="str">
            <v>cento e noventa e tres centavos</v>
          </cell>
        </row>
        <row r="195">
          <cell r="A195">
            <v>194</v>
          </cell>
          <cell r="B195" t="str">
            <v xml:space="preserve">cento e noventa e quatro milhões, </v>
          </cell>
          <cell r="C195" t="str">
            <v xml:space="preserve">cento e noventa e quatro mil, </v>
          </cell>
          <cell r="D195" t="str">
            <v>cento e noventa e quatro</v>
          </cell>
          <cell r="E195" t="str">
            <v>cento e noventa e quatro centavos</v>
          </cell>
        </row>
        <row r="196">
          <cell r="A196">
            <v>195</v>
          </cell>
          <cell r="B196" t="str">
            <v xml:space="preserve">cento e noventa e cinco milhões, </v>
          </cell>
          <cell r="C196" t="str">
            <v xml:space="preserve">cento e noventa e cinco mil, </v>
          </cell>
          <cell r="D196" t="str">
            <v>cento e noventa e cinco</v>
          </cell>
          <cell r="E196" t="str">
            <v>cento e noventa e cinco centavos</v>
          </cell>
        </row>
        <row r="197">
          <cell r="A197">
            <v>196</v>
          </cell>
          <cell r="B197" t="str">
            <v xml:space="preserve">cento e noventa e seis milhões, </v>
          </cell>
          <cell r="C197" t="str">
            <v xml:space="preserve">cento e noventa e seis mil, </v>
          </cell>
          <cell r="D197" t="str">
            <v>cento e noventa e seis</v>
          </cell>
          <cell r="E197" t="str">
            <v>cento e noventa e seis centavos</v>
          </cell>
        </row>
        <row r="198">
          <cell r="A198">
            <v>197</v>
          </cell>
          <cell r="B198" t="str">
            <v xml:space="preserve">cento e noventa e sete milhões, </v>
          </cell>
          <cell r="C198" t="str">
            <v xml:space="preserve">cento e noventa e sete mil, </v>
          </cell>
          <cell r="D198" t="str">
            <v>cento e noventa e sete</v>
          </cell>
          <cell r="E198" t="str">
            <v>cento e noventa e sete centavos</v>
          </cell>
        </row>
        <row r="199">
          <cell r="A199">
            <v>198</v>
          </cell>
          <cell r="B199" t="str">
            <v xml:space="preserve">cento e noventa e oito milhões, </v>
          </cell>
          <cell r="C199" t="str">
            <v xml:space="preserve">cento e noventa e oito mil, </v>
          </cell>
          <cell r="D199" t="str">
            <v>cento e noventa e oito</v>
          </cell>
          <cell r="E199" t="str">
            <v>cento e noventa e oito centavos</v>
          </cell>
        </row>
        <row r="200">
          <cell r="A200">
            <v>199</v>
          </cell>
          <cell r="B200" t="str">
            <v xml:space="preserve">cento e noventa e nove milhões, </v>
          </cell>
          <cell r="C200" t="str">
            <v xml:space="preserve">cento e noventa e nove mil, </v>
          </cell>
          <cell r="D200" t="str">
            <v>cento e noventa e nove</v>
          </cell>
          <cell r="E200" t="str">
            <v>cento e noventa e nove centavos</v>
          </cell>
        </row>
        <row r="201">
          <cell r="A201">
            <v>200</v>
          </cell>
          <cell r="B201" t="str">
            <v xml:space="preserve">duzentos milhões, </v>
          </cell>
          <cell r="C201" t="str">
            <v xml:space="preserve">duzentos mil, </v>
          </cell>
          <cell r="D201" t="str">
            <v>duzentos</v>
          </cell>
          <cell r="E201" t="str">
            <v>duzentos centavos</v>
          </cell>
        </row>
        <row r="202">
          <cell r="A202">
            <v>201</v>
          </cell>
          <cell r="B202" t="str">
            <v xml:space="preserve">duzentos e um milhões, </v>
          </cell>
          <cell r="C202" t="str">
            <v xml:space="preserve">duzentos e um mil, </v>
          </cell>
          <cell r="D202" t="str">
            <v>duzentos e um</v>
          </cell>
          <cell r="E202" t="str">
            <v>duzentos e um centavos</v>
          </cell>
        </row>
        <row r="203">
          <cell r="A203">
            <v>202</v>
          </cell>
          <cell r="B203" t="str">
            <v xml:space="preserve">duzentos e dois milhões, </v>
          </cell>
          <cell r="C203" t="str">
            <v xml:space="preserve">duzentos e dois mil, </v>
          </cell>
          <cell r="D203" t="str">
            <v>duzentos e dois</v>
          </cell>
          <cell r="E203" t="str">
            <v>duzentos e dois centavos</v>
          </cell>
        </row>
        <row r="204">
          <cell r="A204">
            <v>203</v>
          </cell>
          <cell r="B204" t="str">
            <v xml:space="preserve">duzentos e tres milhões, </v>
          </cell>
          <cell r="C204" t="str">
            <v xml:space="preserve">duzentos e tres mil, </v>
          </cell>
          <cell r="D204" t="str">
            <v>duzentos e tres</v>
          </cell>
          <cell r="E204" t="str">
            <v>duzentos e tres centavos</v>
          </cell>
        </row>
        <row r="205">
          <cell r="A205">
            <v>204</v>
          </cell>
          <cell r="B205" t="str">
            <v xml:space="preserve">duzentos e quatro milhões, </v>
          </cell>
          <cell r="C205" t="str">
            <v xml:space="preserve">duzentos e quatro mil, </v>
          </cell>
          <cell r="D205" t="str">
            <v>duzentos e quatro</v>
          </cell>
          <cell r="E205" t="str">
            <v>duzentos e quatro centavos</v>
          </cell>
        </row>
        <row r="206">
          <cell r="A206">
            <v>205</v>
          </cell>
          <cell r="B206" t="str">
            <v xml:space="preserve">duzentos e cinco milhões, </v>
          </cell>
          <cell r="C206" t="str">
            <v xml:space="preserve">duzentos e cinco mil, </v>
          </cell>
          <cell r="D206" t="str">
            <v>duzentos e cinco</v>
          </cell>
          <cell r="E206" t="str">
            <v>duzentos e cinco centavos</v>
          </cell>
        </row>
        <row r="207">
          <cell r="A207">
            <v>206</v>
          </cell>
          <cell r="B207" t="str">
            <v xml:space="preserve">duzentos e seis milhões, </v>
          </cell>
          <cell r="C207" t="str">
            <v xml:space="preserve">duzentos e seis mil, </v>
          </cell>
          <cell r="D207" t="str">
            <v>duzentos e seis</v>
          </cell>
          <cell r="E207" t="str">
            <v>duzentos e seis centavos</v>
          </cell>
        </row>
        <row r="208">
          <cell r="A208">
            <v>207</v>
          </cell>
          <cell r="B208" t="str">
            <v xml:space="preserve">duzentos e sete milhões, </v>
          </cell>
          <cell r="C208" t="str">
            <v xml:space="preserve">duzentos e sete mil, </v>
          </cell>
          <cell r="D208" t="str">
            <v>duzentos e sete</v>
          </cell>
          <cell r="E208" t="str">
            <v>duzentos e sete centavos</v>
          </cell>
        </row>
        <row r="209">
          <cell r="A209">
            <v>208</v>
          </cell>
          <cell r="B209" t="str">
            <v xml:space="preserve">duzentos e oito milhões, </v>
          </cell>
          <cell r="C209" t="str">
            <v xml:space="preserve">duzentos e oito mil, </v>
          </cell>
          <cell r="D209" t="str">
            <v>duzentos e oito</v>
          </cell>
          <cell r="E209" t="str">
            <v>duzentos e oito centavos</v>
          </cell>
        </row>
        <row r="210">
          <cell r="A210">
            <v>209</v>
          </cell>
          <cell r="B210" t="str">
            <v xml:space="preserve">duzentos e nove milhões, </v>
          </cell>
          <cell r="C210" t="str">
            <v xml:space="preserve">duzentos e nove mil, </v>
          </cell>
          <cell r="D210" t="str">
            <v>duzentos e nove</v>
          </cell>
          <cell r="E210" t="str">
            <v>duzentos e nove centavos</v>
          </cell>
        </row>
        <row r="211">
          <cell r="A211">
            <v>210</v>
          </cell>
          <cell r="B211" t="str">
            <v xml:space="preserve">duzentos e dez milhões, </v>
          </cell>
          <cell r="C211" t="str">
            <v xml:space="preserve">duzentos e dez mil, </v>
          </cell>
          <cell r="D211" t="str">
            <v>duzentos e dez</v>
          </cell>
          <cell r="E211" t="str">
            <v>duzentos e dez centavos</v>
          </cell>
        </row>
        <row r="212">
          <cell r="A212">
            <v>211</v>
          </cell>
          <cell r="B212" t="str">
            <v xml:space="preserve">duzentos e onze milhões, </v>
          </cell>
          <cell r="C212" t="str">
            <v xml:space="preserve">duzentos e onze mil, </v>
          </cell>
          <cell r="D212" t="str">
            <v>duzentos e onze</v>
          </cell>
          <cell r="E212" t="str">
            <v>duzentos e onze centavos</v>
          </cell>
        </row>
        <row r="213">
          <cell r="A213">
            <v>212</v>
          </cell>
          <cell r="B213" t="str">
            <v xml:space="preserve">duzentos e doze milhões, </v>
          </cell>
          <cell r="C213" t="str">
            <v xml:space="preserve">duzentos e doze mil, </v>
          </cell>
          <cell r="D213" t="str">
            <v>duzentos e doze</v>
          </cell>
          <cell r="E213" t="str">
            <v>duzentos e doze centavos</v>
          </cell>
        </row>
        <row r="214">
          <cell r="A214">
            <v>213</v>
          </cell>
          <cell r="B214" t="str">
            <v xml:space="preserve">duzentos e treze milhões, </v>
          </cell>
          <cell r="C214" t="str">
            <v xml:space="preserve">duzentos e treze mil, </v>
          </cell>
          <cell r="D214" t="str">
            <v>duzentos e treze</v>
          </cell>
          <cell r="E214" t="str">
            <v>duzentos e treze centavos</v>
          </cell>
        </row>
        <row r="215">
          <cell r="A215">
            <v>214</v>
          </cell>
          <cell r="B215" t="str">
            <v xml:space="preserve">duzentos e quatorze milhões, </v>
          </cell>
          <cell r="C215" t="str">
            <v xml:space="preserve">duzentos e quatorze mil, </v>
          </cell>
          <cell r="D215" t="str">
            <v>duzentos e quatorze</v>
          </cell>
          <cell r="E215" t="str">
            <v>duzentos e quatorze centavos</v>
          </cell>
        </row>
        <row r="216">
          <cell r="A216">
            <v>215</v>
          </cell>
          <cell r="B216" t="str">
            <v xml:space="preserve">duzentos e quinze milhões, </v>
          </cell>
          <cell r="C216" t="str">
            <v xml:space="preserve">duzentos e quinze mil, </v>
          </cell>
          <cell r="D216" t="str">
            <v>duzentos e quinze</v>
          </cell>
          <cell r="E216" t="str">
            <v>duzentos e quinze centavos</v>
          </cell>
        </row>
        <row r="217">
          <cell r="A217">
            <v>216</v>
          </cell>
          <cell r="B217" t="str">
            <v xml:space="preserve">duzentos e dezesseis milhões, </v>
          </cell>
          <cell r="C217" t="str">
            <v xml:space="preserve">duzentos e dezesseis mil, </v>
          </cell>
          <cell r="D217" t="str">
            <v>duzentos e dezesseis</v>
          </cell>
          <cell r="E217" t="str">
            <v>duzentos e dezesseis centavos</v>
          </cell>
        </row>
        <row r="218">
          <cell r="A218">
            <v>217</v>
          </cell>
          <cell r="B218" t="str">
            <v xml:space="preserve">duzentos e dezessete milhões, </v>
          </cell>
          <cell r="C218" t="str">
            <v xml:space="preserve">duzentos e dezessete mil, </v>
          </cell>
          <cell r="D218" t="str">
            <v>duzentos e dezessete</v>
          </cell>
          <cell r="E218" t="str">
            <v>duzentos e dezessete centavos</v>
          </cell>
        </row>
        <row r="219">
          <cell r="A219">
            <v>218</v>
          </cell>
          <cell r="B219" t="str">
            <v xml:space="preserve">duzentos e dezoito milhões, </v>
          </cell>
          <cell r="C219" t="str">
            <v xml:space="preserve">duzentos e dezoito mil, </v>
          </cell>
          <cell r="D219" t="str">
            <v>duzentos e dezoito</v>
          </cell>
          <cell r="E219" t="str">
            <v>duzentos e dezoito centavos</v>
          </cell>
        </row>
        <row r="220">
          <cell r="A220">
            <v>219</v>
          </cell>
          <cell r="B220" t="str">
            <v xml:space="preserve">duzentos e dezenove milhões, </v>
          </cell>
          <cell r="C220" t="str">
            <v xml:space="preserve">duzentos e dezenove mil, </v>
          </cell>
          <cell r="D220" t="str">
            <v>duzentos e dezenove</v>
          </cell>
          <cell r="E220" t="str">
            <v>duzentos e dezenove centavos</v>
          </cell>
        </row>
        <row r="221">
          <cell r="A221">
            <v>220</v>
          </cell>
          <cell r="B221" t="str">
            <v xml:space="preserve">duzentos e vinte milhões, </v>
          </cell>
          <cell r="C221" t="str">
            <v xml:space="preserve">duzentos e vinte mil, </v>
          </cell>
          <cell r="D221" t="str">
            <v>duzentos e vinte</v>
          </cell>
          <cell r="E221" t="str">
            <v>duzentos e vinte centavos</v>
          </cell>
        </row>
        <row r="222">
          <cell r="A222">
            <v>221</v>
          </cell>
          <cell r="B222" t="str">
            <v xml:space="preserve">duzentos e vinte e um milhões, </v>
          </cell>
          <cell r="C222" t="str">
            <v xml:space="preserve">duzentos e vinte e um mil, </v>
          </cell>
          <cell r="D222" t="str">
            <v>duzentos e vinte e um</v>
          </cell>
          <cell r="E222" t="str">
            <v>duzentos e vinte e um centavos</v>
          </cell>
        </row>
        <row r="223">
          <cell r="A223">
            <v>222</v>
          </cell>
          <cell r="B223" t="str">
            <v xml:space="preserve">duzentos e vinte e dois milhões, </v>
          </cell>
          <cell r="C223" t="str">
            <v xml:space="preserve">duzentos e vinte e dois mil, </v>
          </cell>
          <cell r="D223" t="str">
            <v>duzentos e vinte e dois</v>
          </cell>
          <cell r="E223" t="str">
            <v>duzentos e vinte e dois centavos</v>
          </cell>
        </row>
        <row r="224">
          <cell r="A224">
            <v>223</v>
          </cell>
          <cell r="B224" t="str">
            <v xml:space="preserve">duzentos e vinte e tres milhões, </v>
          </cell>
          <cell r="C224" t="str">
            <v xml:space="preserve">duzentos e vinte e tres mil, </v>
          </cell>
          <cell r="D224" t="str">
            <v>duzentos e vinte e tres</v>
          </cell>
          <cell r="E224" t="str">
            <v>duzentos e vinte e tres centavos</v>
          </cell>
        </row>
        <row r="225">
          <cell r="A225">
            <v>224</v>
          </cell>
          <cell r="B225" t="str">
            <v xml:space="preserve">duzentos e vinte e quatro milhões, </v>
          </cell>
          <cell r="C225" t="str">
            <v xml:space="preserve">duzentos e vinte e quatro mil, </v>
          </cell>
          <cell r="D225" t="str">
            <v>duzentos e vinte e quatro</v>
          </cell>
          <cell r="E225" t="str">
            <v>duzentos e vinte e quatro centavos</v>
          </cell>
        </row>
        <row r="226">
          <cell r="A226">
            <v>225</v>
          </cell>
          <cell r="B226" t="str">
            <v xml:space="preserve">duzentos e vinte e cinco milhões, </v>
          </cell>
          <cell r="C226" t="str">
            <v xml:space="preserve">duzentos e vinte e cinco mil, </v>
          </cell>
          <cell r="D226" t="str">
            <v>duzentos e vinte e cinco</v>
          </cell>
          <cell r="E226" t="str">
            <v>duzentos e vinte e cinco centavos</v>
          </cell>
        </row>
        <row r="227">
          <cell r="A227">
            <v>226</v>
          </cell>
          <cell r="B227" t="str">
            <v xml:space="preserve">duzentos e vinte e seis milhões, </v>
          </cell>
          <cell r="C227" t="str">
            <v xml:space="preserve">duzentos e vinte e seis mil, </v>
          </cell>
          <cell r="D227" t="str">
            <v>duzentos e vinte e seis</v>
          </cell>
          <cell r="E227" t="str">
            <v>duzentos e vinte e seis centavos</v>
          </cell>
        </row>
        <row r="228">
          <cell r="A228">
            <v>227</v>
          </cell>
          <cell r="B228" t="str">
            <v xml:space="preserve">duzentos e vinte e sete milhões, </v>
          </cell>
          <cell r="C228" t="str">
            <v xml:space="preserve">duzentos e vinte e sete mil, </v>
          </cell>
          <cell r="D228" t="str">
            <v>duzentos e vinte e sete</v>
          </cell>
          <cell r="E228" t="str">
            <v>duzentos e vinte e sete centavos</v>
          </cell>
        </row>
        <row r="229">
          <cell r="A229">
            <v>228</v>
          </cell>
          <cell r="B229" t="str">
            <v xml:space="preserve">duzentos e vinte e oito milhões, </v>
          </cell>
          <cell r="C229" t="str">
            <v xml:space="preserve">duzentos e vinte e oito mil, </v>
          </cell>
          <cell r="D229" t="str">
            <v>duzentos e vinte e oito</v>
          </cell>
          <cell r="E229" t="str">
            <v>duzentos e vinte e oito centavos</v>
          </cell>
        </row>
        <row r="230">
          <cell r="A230">
            <v>229</v>
          </cell>
          <cell r="B230" t="str">
            <v xml:space="preserve">duzentos e vinte e nove milhões, </v>
          </cell>
          <cell r="C230" t="str">
            <v xml:space="preserve">duzentos e vinte e nove mil, </v>
          </cell>
          <cell r="D230" t="str">
            <v>duzentos e vinte e nove</v>
          </cell>
          <cell r="E230" t="str">
            <v>duzentos e vinte e nove centavos</v>
          </cell>
        </row>
        <row r="231">
          <cell r="A231">
            <v>230</v>
          </cell>
          <cell r="B231" t="str">
            <v xml:space="preserve">duzentos e trinta milhões, </v>
          </cell>
          <cell r="C231" t="str">
            <v xml:space="preserve">duzentos e trinta mil, </v>
          </cell>
          <cell r="D231" t="str">
            <v>duzentos e trinta</v>
          </cell>
          <cell r="E231" t="str">
            <v>duzentos e trinta centavos</v>
          </cell>
        </row>
        <row r="232">
          <cell r="A232">
            <v>231</v>
          </cell>
          <cell r="B232" t="str">
            <v xml:space="preserve">duzentos e trinta e um milhões, </v>
          </cell>
          <cell r="C232" t="str">
            <v xml:space="preserve">duzentos e trinta e um mil, </v>
          </cell>
          <cell r="D232" t="str">
            <v>duzentos e trinta e um</v>
          </cell>
          <cell r="E232" t="str">
            <v>duzentos e trinta e um centavos</v>
          </cell>
        </row>
        <row r="233">
          <cell r="A233">
            <v>232</v>
          </cell>
          <cell r="B233" t="str">
            <v xml:space="preserve">duzentos e trinta e dois milhões, </v>
          </cell>
          <cell r="C233" t="str">
            <v xml:space="preserve">duzentos e trinta e dois mil, </v>
          </cell>
          <cell r="D233" t="str">
            <v>duzentos e trinta e dois</v>
          </cell>
          <cell r="E233" t="str">
            <v>duzentos e trinta e dois centavos</v>
          </cell>
        </row>
        <row r="234">
          <cell r="A234">
            <v>233</v>
          </cell>
          <cell r="B234" t="str">
            <v xml:space="preserve">duzentos e trinta e tres milhões, </v>
          </cell>
          <cell r="C234" t="str">
            <v xml:space="preserve">duzentos e trinta e tres mil, </v>
          </cell>
          <cell r="D234" t="str">
            <v>duzentos e trinta e tres</v>
          </cell>
          <cell r="E234" t="str">
            <v>duzentos e trinta e tres centavos</v>
          </cell>
        </row>
        <row r="235">
          <cell r="A235">
            <v>234</v>
          </cell>
          <cell r="B235" t="str">
            <v xml:space="preserve">duzentos e trinta e quatro milhões, </v>
          </cell>
          <cell r="C235" t="str">
            <v xml:space="preserve">duzentos e trinta e quatro mil, </v>
          </cell>
          <cell r="D235" t="str">
            <v>duzentos e trinta e quatro</v>
          </cell>
          <cell r="E235" t="str">
            <v>duzentos e trinta e quatro centavos</v>
          </cell>
        </row>
        <row r="236">
          <cell r="A236">
            <v>235</v>
          </cell>
          <cell r="B236" t="str">
            <v xml:space="preserve">duzentos e trinta e cinco milhões, </v>
          </cell>
          <cell r="C236" t="str">
            <v xml:space="preserve">duzentos e trinta e cinco mil, </v>
          </cell>
          <cell r="D236" t="str">
            <v>duzentos e trinta e cinco</v>
          </cell>
          <cell r="E236" t="str">
            <v>duzentos e trinta e cinco centavos</v>
          </cell>
        </row>
        <row r="237">
          <cell r="A237">
            <v>236</v>
          </cell>
          <cell r="B237" t="str">
            <v xml:space="preserve">duzentos e trinta e seis milhões, </v>
          </cell>
          <cell r="C237" t="str">
            <v xml:space="preserve">duzentos e trinta e seis mil, </v>
          </cell>
          <cell r="D237" t="str">
            <v>duzentos e trinta e seis</v>
          </cell>
          <cell r="E237" t="str">
            <v>duzentos e trinta e seis centavos</v>
          </cell>
        </row>
        <row r="238">
          <cell r="A238">
            <v>237</v>
          </cell>
          <cell r="B238" t="str">
            <v xml:space="preserve">duzentos e trinta e sete milhões, </v>
          </cell>
          <cell r="C238" t="str">
            <v xml:space="preserve">duzentos e trinta e sete mil, </v>
          </cell>
          <cell r="D238" t="str">
            <v>duzentos e trinta e sete</v>
          </cell>
          <cell r="E238" t="str">
            <v>duzentos e trinta e sete centavos</v>
          </cell>
        </row>
        <row r="239">
          <cell r="A239">
            <v>238</v>
          </cell>
          <cell r="B239" t="str">
            <v xml:space="preserve">duzentos e trinta e oito milhões, </v>
          </cell>
          <cell r="C239" t="str">
            <v xml:space="preserve">duzentos e trinta e oito mil, </v>
          </cell>
          <cell r="D239" t="str">
            <v>duzentos e trinta e oito</v>
          </cell>
          <cell r="E239" t="str">
            <v>duzentos e trinta e oito centavos</v>
          </cell>
        </row>
        <row r="240">
          <cell r="A240">
            <v>239</v>
          </cell>
          <cell r="B240" t="str">
            <v xml:space="preserve">duzentos e trinta e nove milhões, </v>
          </cell>
          <cell r="C240" t="str">
            <v xml:space="preserve">duzentos e trinta e nove mil, </v>
          </cell>
          <cell r="D240" t="str">
            <v>duzentos e trinta e nove</v>
          </cell>
          <cell r="E240" t="str">
            <v>duzentos e trinta e nove centavos</v>
          </cell>
        </row>
        <row r="241">
          <cell r="A241">
            <v>240</v>
          </cell>
          <cell r="B241" t="str">
            <v xml:space="preserve">duzentos e quarenta milhões, </v>
          </cell>
          <cell r="C241" t="str">
            <v xml:space="preserve">duzentos e quarenta mil, </v>
          </cell>
          <cell r="D241" t="str">
            <v>duzentos e quarenta</v>
          </cell>
          <cell r="E241" t="str">
            <v>duzentos e quarenta centavos</v>
          </cell>
        </row>
        <row r="242">
          <cell r="A242">
            <v>241</v>
          </cell>
          <cell r="B242" t="str">
            <v xml:space="preserve">duzentos e quarenta e um milhões, </v>
          </cell>
          <cell r="C242" t="str">
            <v xml:space="preserve">duzentos e quarenta e um mil, </v>
          </cell>
          <cell r="D242" t="str">
            <v>duzentos e quarenta e um</v>
          </cell>
          <cell r="E242" t="str">
            <v>duzentos e quarenta e um centavos</v>
          </cell>
        </row>
        <row r="243">
          <cell r="A243">
            <v>242</v>
          </cell>
          <cell r="B243" t="str">
            <v xml:space="preserve">duzentos e quarenta e dois milhões, </v>
          </cell>
          <cell r="C243" t="str">
            <v xml:space="preserve">duzentos e quarenta e dois mil, </v>
          </cell>
          <cell r="D243" t="str">
            <v>duzentos e quarenta e dois</v>
          </cell>
          <cell r="E243" t="str">
            <v>duzentos e quarenta e dois centavos</v>
          </cell>
        </row>
        <row r="244">
          <cell r="A244">
            <v>243</v>
          </cell>
          <cell r="B244" t="str">
            <v xml:space="preserve">duzentos e quarenta e tres milhões, </v>
          </cell>
          <cell r="C244" t="str">
            <v xml:space="preserve">duzentos e quarenta e tres mil, </v>
          </cell>
          <cell r="D244" t="str">
            <v>duzentos e quarenta e tres</v>
          </cell>
          <cell r="E244" t="str">
            <v>duzentos e quarenta e tres centavos</v>
          </cell>
        </row>
        <row r="245">
          <cell r="A245">
            <v>244</v>
          </cell>
          <cell r="B245" t="str">
            <v xml:space="preserve">duzentos e quarenta e quatro milhões, </v>
          </cell>
          <cell r="C245" t="str">
            <v xml:space="preserve">duzentos e quarenta e quatro mil, </v>
          </cell>
          <cell r="D245" t="str">
            <v>duzentos e quarenta e quatro</v>
          </cell>
          <cell r="E245" t="str">
            <v>duzentos e quarenta e quatro centavos</v>
          </cell>
        </row>
        <row r="246">
          <cell r="A246">
            <v>245</v>
          </cell>
          <cell r="B246" t="str">
            <v xml:space="preserve">duzentos e quarenta e cinco milhões, </v>
          </cell>
          <cell r="C246" t="str">
            <v xml:space="preserve">duzentos e quarenta e cinco mil, </v>
          </cell>
          <cell r="D246" t="str">
            <v>duzentos e quarenta e cinco</v>
          </cell>
          <cell r="E246" t="str">
            <v>duzentos e quarenta e cinco centavos</v>
          </cell>
        </row>
        <row r="247">
          <cell r="A247">
            <v>246</v>
          </cell>
          <cell r="B247" t="str">
            <v xml:space="preserve">duzentos e quarenta e seis milhões, </v>
          </cell>
          <cell r="C247" t="str">
            <v xml:space="preserve">duzentos e quarenta e seis mil, </v>
          </cell>
          <cell r="D247" t="str">
            <v>duzentos e quarenta e seis</v>
          </cell>
          <cell r="E247" t="str">
            <v>duzentos e quarenta e seis centavos</v>
          </cell>
        </row>
        <row r="248">
          <cell r="A248">
            <v>247</v>
          </cell>
          <cell r="B248" t="str">
            <v xml:space="preserve">duzentos e quarenta e sete milhões, </v>
          </cell>
          <cell r="C248" t="str">
            <v xml:space="preserve">duzentos e quarenta e sete mil, </v>
          </cell>
          <cell r="D248" t="str">
            <v>duzentos e quarenta e sete</v>
          </cell>
          <cell r="E248" t="str">
            <v>duzentos e quarenta e sete centavos</v>
          </cell>
        </row>
        <row r="249">
          <cell r="A249">
            <v>248</v>
          </cell>
          <cell r="B249" t="str">
            <v xml:space="preserve">duzentos e quarenta e oito milhões, </v>
          </cell>
          <cell r="C249" t="str">
            <v xml:space="preserve">duzentos e quarenta e oito mil, </v>
          </cell>
          <cell r="D249" t="str">
            <v>duzentos e quarenta e oito</v>
          </cell>
          <cell r="E249" t="str">
            <v>duzentos e quarenta e oito centavos</v>
          </cell>
        </row>
        <row r="250">
          <cell r="A250">
            <v>249</v>
          </cell>
          <cell r="B250" t="str">
            <v xml:space="preserve">duzentos e quarenta e nove milhões, </v>
          </cell>
          <cell r="C250" t="str">
            <v xml:space="preserve">duzentos e quarenta e nove mil, </v>
          </cell>
          <cell r="D250" t="str">
            <v>duzentos e quarenta e nove</v>
          </cell>
          <cell r="E250" t="str">
            <v>duzentos e quarenta e nove centavos</v>
          </cell>
        </row>
        <row r="251">
          <cell r="A251">
            <v>250</v>
          </cell>
          <cell r="B251" t="str">
            <v xml:space="preserve">duzentos e cinquenta milhões, </v>
          </cell>
          <cell r="C251" t="str">
            <v xml:space="preserve">duzentos e cinquenta mil, </v>
          </cell>
          <cell r="D251" t="str">
            <v>duzentos e cinquenta</v>
          </cell>
          <cell r="E251" t="str">
            <v>duzentos e cinquenta centavos</v>
          </cell>
        </row>
        <row r="252">
          <cell r="A252">
            <v>251</v>
          </cell>
          <cell r="B252" t="str">
            <v xml:space="preserve">duzentos e cinquenta e um milhões, </v>
          </cell>
          <cell r="C252" t="str">
            <v xml:space="preserve">duzentos e cinquenta e um mil, </v>
          </cell>
          <cell r="D252" t="str">
            <v>duzentos e cinquenta e um</v>
          </cell>
          <cell r="E252" t="str">
            <v>duzentos e cinquenta e um centavos</v>
          </cell>
        </row>
        <row r="253">
          <cell r="A253">
            <v>252</v>
          </cell>
          <cell r="B253" t="str">
            <v xml:space="preserve">duzentos e cinquenta e dois milhões, </v>
          </cell>
          <cell r="C253" t="str">
            <v xml:space="preserve">duzentos e cinquenta e dois mil, </v>
          </cell>
          <cell r="D253" t="str">
            <v>duzentos e cinquenta e dois</v>
          </cell>
          <cell r="E253" t="str">
            <v>duzentos e cinquenta e dois centavos</v>
          </cell>
        </row>
        <row r="254">
          <cell r="A254">
            <v>253</v>
          </cell>
          <cell r="B254" t="str">
            <v xml:space="preserve">duzentos e cinquenta e tres milhões, </v>
          </cell>
          <cell r="C254" t="str">
            <v xml:space="preserve">duzentos e cinquenta e tres mil, </v>
          </cell>
          <cell r="D254" t="str">
            <v>duzentos e cinquenta e tres</v>
          </cell>
          <cell r="E254" t="str">
            <v>duzentos e cinquenta e tres centavos</v>
          </cell>
        </row>
        <row r="255">
          <cell r="A255">
            <v>254</v>
          </cell>
          <cell r="B255" t="str">
            <v xml:space="preserve">duzentos e cinquenta e quatro milhões, </v>
          </cell>
          <cell r="C255" t="str">
            <v xml:space="preserve">duzentos e cinquenta e quatro mil, </v>
          </cell>
          <cell r="D255" t="str">
            <v>duzentos e cinquenta e quatro</v>
          </cell>
          <cell r="E255" t="str">
            <v>duzentos e cinquenta e quatro centavos</v>
          </cell>
        </row>
        <row r="256">
          <cell r="A256">
            <v>255</v>
          </cell>
          <cell r="B256" t="str">
            <v xml:space="preserve">duzentos e cinquenta e cinco milhões, </v>
          </cell>
          <cell r="C256" t="str">
            <v xml:space="preserve">duzentos e cinquenta e cinco mil, </v>
          </cell>
          <cell r="D256" t="str">
            <v>duzentos e cinquenta e cinco</v>
          </cell>
          <cell r="E256" t="str">
            <v>duzentos e cinquenta e cinco centavos</v>
          </cell>
        </row>
        <row r="257">
          <cell r="A257">
            <v>256</v>
          </cell>
          <cell r="B257" t="str">
            <v xml:space="preserve">duzentos e cinquenta e seis milhões, </v>
          </cell>
          <cell r="C257" t="str">
            <v xml:space="preserve">duzentos e cinquenta e seis mil, </v>
          </cell>
          <cell r="D257" t="str">
            <v>duzentos e cinquenta e seis</v>
          </cell>
          <cell r="E257" t="str">
            <v>duzentos e cinquenta e seis centavos</v>
          </cell>
        </row>
        <row r="258">
          <cell r="A258">
            <v>257</v>
          </cell>
          <cell r="B258" t="str">
            <v xml:space="preserve">duzentos e cinquenta e sete milhões, </v>
          </cell>
          <cell r="C258" t="str">
            <v xml:space="preserve">duzentos e cinquenta e sete mil, </v>
          </cell>
          <cell r="D258" t="str">
            <v>duzentos e cinquenta e sete</v>
          </cell>
          <cell r="E258" t="str">
            <v>duzentos e cinquenta e sete centavos</v>
          </cell>
        </row>
        <row r="259">
          <cell r="A259">
            <v>258</v>
          </cell>
          <cell r="B259" t="str">
            <v xml:space="preserve">duzentos e cinquenta e oito milhões, </v>
          </cell>
          <cell r="C259" t="str">
            <v xml:space="preserve">duzentos e cinquenta e oito mil, </v>
          </cell>
          <cell r="D259" t="str">
            <v>duzentos e cinquenta e oito</v>
          </cell>
          <cell r="E259" t="str">
            <v>duzentos e cinquenta e oito centavos</v>
          </cell>
        </row>
        <row r="260">
          <cell r="A260">
            <v>259</v>
          </cell>
          <cell r="B260" t="str">
            <v xml:space="preserve">duzentos e cinquenta e nove milhões, </v>
          </cell>
          <cell r="C260" t="str">
            <v xml:space="preserve">duzentos e cinquenta e nove mil, </v>
          </cell>
          <cell r="D260" t="str">
            <v>duzentos e cinquenta e nove</v>
          </cell>
          <cell r="E260" t="str">
            <v>duzentos e cinquenta e nove centavos</v>
          </cell>
        </row>
        <row r="261">
          <cell r="A261">
            <v>260</v>
          </cell>
          <cell r="B261" t="str">
            <v xml:space="preserve">duzentos e sessenta milhões, </v>
          </cell>
          <cell r="C261" t="str">
            <v xml:space="preserve">duzentos e sessenta mil, </v>
          </cell>
          <cell r="D261" t="str">
            <v>duzentos e sessenta</v>
          </cell>
          <cell r="E261" t="str">
            <v>duzentos e sessenta centavos</v>
          </cell>
        </row>
        <row r="262">
          <cell r="A262">
            <v>261</v>
          </cell>
          <cell r="B262" t="str">
            <v xml:space="preserve">duzentos e sessenta e um milhões, </v>
          </cell>
          <cell r="C262" t="str">
            <v xml:space="preserve">duzentos e sessenta e um mil, </v>
          </cell>
          <cell r="D262" t="str">
            <v>duzentos e sessenta e um</v>
          </cell>
          <cell r="E262" t="str">
            <v>duzentos e sessenta e um centavos</v>
          </cell>
        </row>
        <row r="263">
          <cell r="A263">
            <v>262</v>
          </cell>
          <cell r="B263" t="str">
            <v xml:space="preserve">duzentos e sessenta e dois milhões, </v>
          </cell>
          <cell r="C263" t="str">
            <v xml:space="preserve">duzentos e sessenta e dois mil, </v>
          </cell>
          <cell r="D263" t="str">
            <v>duzentos e sessenta e dois</v>
          </cell>
          <cell r="E263" t="str">
            <v>duzentos e sessenta e dois centavos</v>
          </cell>
        </row>
        <row r="264">
          <cell r="A264">
            <v>263</v>
          </cell>
          <cell r="B264" t="str">
            <v xml:space="preserve">duzentos e sessenta e tres milhões, </v>
          </cell>
          <cell r="C264" t="str">
            <v xml:space="preserve">duzentos e sessenta e tres mil, </v>
          </cell>
          <cell r="D264" t="str">
            <v>duzentos e sessenta e tres</v>
          </cell>
          <cell r="E264" t="str">
            <v>duzentos e sessenta e tres centavos</v>
          </cell>
        </row>
        <row r="265">
          <cell r="A265">
            <v>264</v>
          </cell>
          <cell r="B265" t="str">
            <v xml:space="preserve">duzentos e sessenta e quatro milhões, </v>
          </cell>
          <cell r="C265" t="str">
            <v xml:space="preserve">duzentos e sessenta e quatro mil, </v>
          </cell>
          <cell r="D265" t="str">
            <v>duzentos e sessenta e quatro</v>
          </cell>
          <cell r="E265" t="str">
            <v>duzentos e sessenta e quatro centavos</v>
          </cell>
        </row>
        <row r="266">
          <cell r="A266">
            <v>265</v>
          </cell>
          <cell r="B266" t="str">
            <v xml:space="preserve">duzentos e sessenta e cinco milhões, </v>
          </cell>
          <cell r="C266" t="str">
            <v xml:space="preserve">duzentos e sessenta e cinco mil, </v>
          </cell>
          <cell r="D266" t="str">
            <v>duzentos e sessenta e cinco</v>
          </cell>
          <cell r="E266" t="str">
            <v>duzentos e sessenta e cinco centavos</v>
          </cell>
        </row>
        <row r="267">
          <cell r="A267">
            <v>266</v>
          </cell>
          <cell r="B267" t="str">
            <v xml:space="preserve">duzentos e sessenta e seis milhões, </v>
          </cell>
          <cell r="C267" t="str">
            <v xml:space="preserve">duzentos e sessenta e seis mil, </v>
          </cell>
          <cell r="D267" t="str">
            <v>duzentos e sessenta e seis</v>
          </cell>
          <cell r="E267" t="str">
            <v>duzentos e sessenta e seis centavos</v>
          </cell>
        </row>
        <row r="268">
          <cell r="A268">
            <v>267</v>
          </cell>
          <cell r="B268" t="str">
            <v xml:space="preserve">duzentos e sessenta e sete milhões, </v>
          </cell>
          <cell r="C268" t="str">
            <v xml:space="preserve">duzentos e sessenta e sete mil, </v>
          </cell>
          <cell r="D268" t="str">
            <v>duzentos e sessenta e sete</v>
          </cell>
          <cell r="E268" t="str">
            <v>duzentos e sessenta e sete centavos</v>
          </cell>
        </row>
        <row r="269">
          <cell r="A269">
            <v>268</v>
          </cell>
          <cell r="B269" t="str">
            <v xml:space="preserve">duzentos e sessenta e oito milhões, </v>
          </cell>
          <cell r="C269" t="str">
            <v xml:space="preserve">duzentos e sessenta e oito mil, </v>
          </cell>
          <cell r="D269" t="str">
            <v>duzentos e sessenta e oito</v>
          </cell>
          <cell r="E269" t="str">
            <v>duzentos e sessenta e oito centavos</v>
          </cell>
        </row>
        <row r="270">
          <cell r="A270">
            <v>269</v>
          </cell>
          <cell r="B270" t="str">
            <v xml:space="preserve">duzentos e sessenta e nove milhões, </v>
          </cell>
          <cell r="C270" t="str">
            <v xml:space="preserve">duzentos e sessenta e nove mil, </v>
          </cell>
          <cell r="D270" t="str">
            <v>duzentos e sessenta e nove</v>
          </cell>
          <cell r="E270" t="str">
            <v>duzentos e sessenta e nove centavos</v>
          </cell>
        </row>
        <row r="271">
          <cell r="A271">
            <v>270</v>
          </cell>
          <cell r="B271" t="str">
            <v xml:space="preserve">duzentos e setenta milhões, </v>
          </cell>
          <cell r="C271" t="str">
            <v xml:space="preserve">duzentos e setenta mil, </v>
          </cell>
          <cell r="D271" t="str">
            <v>duzentos e setenta</v>
          </cell>
          <cell r="E271" t="str">
            <v>duzentos e setenta centavos</v>
          </cell>
        </row>
        <row r="272">
          <cell r="A272">
            <v>271</v>
          </cell>
          <cell r="B272" t="str">
            <v xml:space="preserve">duzentos e setenta e um milhões, </v>
          </cell>
          <cell r="C272" t="str">
            <v xml:space="preserve">duzentos e setenta e um mil, </v>
          </cell>
          <cell r="D272" t="str">
            <v>duzentos e setenta e um</v>
          </cell>
          <cell r="E272" t="str">
            <v>duzentos e setenta e um centavos</v>
          </cell>
        </row>
        <row r="273">
          <cell r="A273">
            <v>272</v>
          </cell>
          <cell r="B273" t="str">
            <v xml:space="preserve">duzentos e setenta e dois milhões, </v>
          </cell>
          <cell r="C273" t="str">
            <v xml:space="preserve">duzentos e setenta e dois mil, </v>
          </cell>
          <cell r="D273" t="str">
            <v>duzentos e setenta e dois</v>
          </cell>
          <cell r="E273" t="str">
            <v>duzentos e setenta e dois centavos</v>
          </cell>
        </row>
        <row r="274">
          <cell r="A274">
            <v>273</v>
          </cell>
          <cell r="B274" t="str">
            <v xml:space="preserve">duzentos e setenta e tres milhões, </v>
          </cell>
          <cell r="C274" t="str">
            <v xml:space="preserve">duzentos e setenta e tres mil, </v>
          </cell>
          <cell r="D274" t="str">
            <v>duzentos e setenta e tres</v>
          </cell>
          <cell r="E274" t="str">
            <v>duzentos e setenta e tres centavos</v>
          </cell>
        </row>
        <row r="275">
          <cell r="A275">
            <v>274</v>
          </cell>
          <cell r="B275" t="str">
            <v xml:space="preserve">duzentos e setenta e quatro milhões, </v>
          </cell>
          <cell r="C275" t="str">
            <v xml:space="preserve">duzentos e setenta e quatro mil, </v>
          </cell>
          <cell r="D275" t="str">
            <v>duzentos e setenta e quatro</v>
          </cell>
          <cell r="E275" t="str">
            <v>duzentos e setenta e quatro centavos</v>
          </cell>
        </row>
        <row r="276">
          <cell r="A276">
            <v>275</v>
          </cell>
          <cell r="B276" t="str">
            <v xml:space="preserve">duzentos e setenta e cinco milhões, </v>
          </cell>
          <cell r="C276" t="str">
            <v xml:space="preserve">duzentos e setenta e cinco mil, </v>
          </cell>
          <cell r="D276" t="str">
            <v>duzentos e setenta e cinco</v>
          </cell>
          <cell r="E276" t="str">
            <v>duzentos e setenta e cinco centavos</v>
          </cell>
        </row>
        <row r="277">
          <cell r="A277">
            <v>276</v>
          </cell>
          <cell r="B277" t="str">
            <v xml:space="preserve">duzentos e setenta e seis milhões, </v>
          </cell>
          <cell r="C277" t="str">
            <v xml:space="preserve">duzentos e setenta e seis mil, </v>
          </cell>
          <cell r="D277" t="str">
            <v>duzentos e setenta e seis</v>
          </cell>
          <cell r="E277" t="str">
            <v>duzentos e setenta e seis centavos</v>
          </cell>
        </row>
        <row r="278">
          <cell r="A278">
            <v>277</v>
          </cell>
          <cell r="B278" t="str">
            <v xml:space="preserve">duzentos e setenta e sete milhões, </v>
          </cell>
          <cell r="C278" t="str">
            <v xml:space="preserve">duzentos e setenta e sete mil, </v>
          </cell>
          <cell r="D278" t="str">
            <v>duzentos e setenta e sete</v>
          </cell>
          <cell r="E278" t="str">
            <v>duzentos e setenta e sete centavos</v>
          </cell>
        </row>
        <row r="279">
          <cell r="A279">
            <v>278</v>
          </cell>
          <cell r="B279" t="str">
            <v xml:space="preserve">duzentos e setenta e oito milhões, </v>
          </cell>
          <cell r="C279" t="str">
            <v xml:space="preserve">duzentos e setenta e oito mil, </v>
          </cell>
          <cell r="D279" t="str">
            <v>duzentos e setenta e oito</v>
          </cell>
          <cell r="E279" t="str">
            <v>duzentos e setenta e oito centavos</v>
          </cell>
        </row>
        <row r="280">
          <cell r="A280">
            <v>279</v>
          </cell>
          <cell r="B280" t="str">
            <v xml:space="preserve">duzentos e setenta e nove milhões, </v>
          </cell>
          <cell r="C280" t="str">
            <v xml:space="preserve">duzentos e setenta e nove mil, </v>
          </cell>
          <cell r="D280" t="str">
            <v>duzentos e setenta e nove</v>
          </cell>
          <cell r="E280" t="str">
            <v>duzentos e setenta e nove centavos</v>
          </cell>
        </row>
        <row r="281">
          <cell r="A281">
            <v>280</v>
          </cell>
          <cell r="B281" t="str">
            <v xml:space="preserve">duzentos e oitenta milhões, </v>
          </cell>
          <cell r="C281" t="str">
            <v xml:space="preserve">duzentos e oitenta mil, </v>
          </cell>
          <cell r="D281" t="str">
            <v>duzentos e oitenta</v>
          </cell>
          <cell r="E281" t="str">
            <v>duzentos e oitenta centavos</v>
          </cell>
        </row>
        <row r="282">
          <cell r="A282">
            <v>281</v>
          </cell>
          <cell r="B282" t="str">
            <v xml:space="preserve">duzentos e oitenta e um milhões, </v>
          </cell>
          <cell r="C282" t="str">
            <v xml:space="preserve">duzentos e oitenta e um mil, </v>
          </cell>
          <cell r="D282" t="str">
            <v>duzentos e oitenta e um</v>
          </cell>
          <cell r="E282" t="str">
            <v>duzentos e oitenta e um centavos</v>
          </cell>
        </row>
        <row r="283">
          <cell r="A283">
            <v>282</v>
          </cell>
          <cell r="B283" t="str">
            <v xml:space="preserve">duzentos e oitenta e dois milhões, </v>
          </cell>
          <cell r="C283" t="str">
            <v xml:space="preserve">duzentos e oitenta e dois mil, </v>
          </cell>
          <cell r="D283" t="str">
            <v>duzentos e oitenta e dois</v>
          </cell>
          <cell r="E283" t="str">
            <v>duzentos e oitenta e dois centavos</v>
          </cell>
        </row>
        <row r="284">
          <cell r="A284">
            <v>283</v>
          </cell>
          <cell r="B284" t="str">
            <v xml:space="preserve">duzentos e oitenta e tres milhões, </v>
          </cell>
          <cell r="C284" t="str">
            <v xml:space="preserve">duzentos e oitenta e tres mil, </v>
          </cell>
          <cell r="D284" t="str">
            <v>duzentos e oitenta e tres</v>
          </cell>
          <cell r="E284" t="str">
            <v>duzentos e oitenta e tres centavos</v>
          </cell>
        </row>
        <row r="285">
          <cell r="A285">
            <v>284</v>
          </cell>
          <cell r="B285" t="str">
            <v xml:space="preserve">duzentos e oitenta e quatro milhões, </v>
          </cell>
          <cell r="C285" t="str">
            <v xml:space="preserve">duzentos e oitenta e quatro mil, </v>
          </cell>
          <cell r="D285" t="str">
            <v>duzentos e oitenta e quatro</v>
          </cell>
          <cell r="E285" t="str">
            <v>duzentos e oitenta e quatro centavos</v>
          </cell>
        </row>
        <row r="286">
          <cell r="A286">
            <v>285</v>
          </cell>
          <cell r="B286" t="str">
            <v xml:space="preserve">duzentos e oitenta e cinco milhões, </v>
          </cell>
          <cell r="C286" t="str">
            <v xml:space="preserve">duzentos e oitenta e cinco mil, </v>
          </cell>
          <cell r="D286" t="str">
            <v>duzentos e oitenta e cinco</v>
          </cell>
          <cell r="E286" t="str">
            <v>duzentos e oitenta e cinco centavos</v>
          </cell>
        </row>
        <row r="287">
          <cell r="A287">
            <v>286</v>
          </cell>
          <cell r="B287" t="str">
            <v xml:space="preserve">duzentos e oitenta e seis milhões, </v>
          </cell>
          <cell r="C287" t="str">
            <v xml:space="preserve">duzentos e oitenta e seis mil, </v>
          </cell>
          <cell r="D287" t="str">
            <v>duzentos e oitenta e seis</v>
          </cell>
          <cell r="E287" t="str">
            <v>duzentos e oitenta e seis centavos</v>
          </cell>
        </row>
        <row r="288">
          <cell r="A288">
            <v>287</v>
          </cell>
          <cell r="B288" t="str">
            <v xml:space="preserve">duzentos e oitenta e sete milhões, </v>
          </cell>
          <cell r="C288" t="str">
            <v xml:space="preserve">duzentos e oitenta e sete mil, </v>
          </cell>
          <cell r="D288" t="str">
            <v>duzentos e oitenta e sete</v>
          </cell>
          <cell r="E288" t="str">
            <v>duzentos e oitenta e sete centavos</v>
          </cell>
        </row>
        <row r="289">
          <cell r="A289">
            <v>288</v>
          </cell>
          <cell r="B289" t="str">
            <v xml:space="preserve">duzentos e oitenta e oito milhões, </v>
          </cell>
          <cell r="C289" t="str">
            <v xml:space="preserve">duzentos e oitenta e oito mil, </v>
          </cell>
          <cell r="D289" t="str">
            <v>duzentos e oitenta e oito</v>
          </cell>
          <cell r="E289" t="str">
            <v>duzentos e oitenta e oito centavos</v>
          </cell>
        </row>
        <row r="290">
          <cell r="A290">
            <v>289</v>
          </cell>
          <cell r="B290" t="str">
            <v xml:space="preserve">duzentos e oitenta e nove milhões, </v>
          </cell>
          <cell r="C290" t="str">
            <v xml:space="preserve">duzentos e oitenta e nove mil, </v>
          </cell>
          <cell r="D290" t="str">
            <v>duzentos e oitenta e nove</v>
          </cell>
          <cell r="E290" t="str">
            <v>duzentos e oitenta e nove centavos</v>
          </cell>
        </row>
        <row r="291">
          <cell r="A291">
            <v>290</v>
          </cell>
          <cell r="B291" t="str">
            <v xml:space="preserve">duzentos e noventa milhões, </v>
          </cell>
          <cell r="C291" t="str">
            <v xml:space="preserve">duzentos e noventa mil, </v>
          </cell>
          <cell r="D291" t="str">
            <v>duzentos e noventa</v>
          </cell>
          <cell r="E291" t="str">
            <v>duzentos e noventa centavos</v>
          </cell>
        </row>
        <row r="292">
          <cell r="A292">
            <v>291</v>
          </cell>
          <cell r="B292" t="str">
            <v xml:space="preserve">duzentos e noventa e um milhões, </v>
          </cell>
          <cell r="C292" t="str">
            <v xml:space="preserve">duzentos e noventa e um mil, </v>
          </cell>
          <cell r="D292" t="str">
            <v>duzentos e noventa e um</v>
          </cell>
          <cell r="E292" t="str">
            <v>duzentos e noventa e um centavos</v>
          </cell>
        </row>
        <row r="293">
          <cell r="A293">
            <v>292</v>
          </cell>
          <cell r="B293" t="str">
            <v xml:space="preserve">duzentos e noventa e dois milhões, </v>
          </cell>
          <cell r="C293" t="str">
            <v xml:space="preserve">duzentos e noventa e dois mil, </v>
          </cell>
          <cell r="D293" t="str">
            <v>duzentos e noventa e dois</v>
          </cell>
          <cell r="E293" t="str">
            <v>duzentos e noventa e dois centavos</v>
          </cell>
        </row>
        <row r="294">
          <cell r="A294">
            <v>293</v>
          </cell>
          <cell r="B294" t="str">
            <v xml:space="preserve">duzentos e noventa e tres milhões, </v>
          </cell>
          <cell r="C294" t="str">
            <v xml:space="preserve">duzentos e noventa e tres mil, </v>
          </cell>
          <cell r="D294" t="str">
            <v>duzentos e noventa e tres</v>
          </cell>
          <cell r="E294" t="str">
            <v>duzentos e noventa e tres centavos</v>
          </cell>
        </row>
        <row r="295">
          <cell r="A295">
            <v>294</v>
          </cell>
          <cell r="B295" t="str">
            <v xml:space="preserve">duzentos e noventa e quatro milhões, </v>
          </cell>
          <cell r="C295" t="str">
            <v xml:space="preserve">duzentos e noventa e quatro mil, </v>
          </cell>
          <cell r="D295" t="str">
            <v>duzentos e noventa e quatro</v>
          </cell>
          <cell r="E295" t="str">
            <v>duzentos e noventa e quatro centavos</v>
          </cell>
        </row>
        <row r="296">
          <cell r="A296">
            <v>295</v>
          </cell>
          <cell r="B296" t="str">
            <v xml:space="preserve">duzentos e noventa e cinco milhões, </v>
          </cell>
          <cell r="C296" t="str">
            <v xml:space="preserve">duzentos e noventa e cinco mil, </v>
          </cell>
          <cell r="D296" t="str">
            <v>duzentos e noventa e cinco</v>
          </cell>
          <cell r="E296" t="str">
            <v>duzentos e noventa e cinco centavos</v>
          </cell>
        </row>
        <row r="297">
          <cell r="A297">
            <v>296</v>
          </cell>
          <cell r="B297" t="str">
            <v xml:space="preserve">duzentos e noventa e seis milhões, </v>
          </cell>
          <cell r="C297" t="str">
            <v xml:space="preserve">duzentos e noventa e seis mil, </v>
          </cell>
          <cell r="D297" t="str">
            <v>duzentos e noventa e seis</v>
          </cell>
          <cell r="E297" t="str">
            <v>duzentos e noventa e seis centavos</v>
          </cell>
        </row>
        <row r="298">
          <cell r="A298">
            <v>297</v>
          </cell>
          <cell r="B298" t="str">
            <v xml:space="preserve">duzentos e noventa e sete milhões, </v>
          </cell>
          <cell r="C298" t="str">
            <v xml:space="preserve">duzentos e noventa e sete mil, </v>
          </cell>
          <cell r="D298" t="str">
            <v>duzentos e noventa e sete</v>
          </cell>
          <cell r="E298" t="str">
            <v>duzentos e noventa e sete centavos</v>
          </cell>
        </row>
        <row r="299">
          <cell r="A299">
            <v>298</v>
          </cell>
          <cell r="B299" t="str">
            <v xml:space="preserve">duzentos e noventa e oito milhões, </v>
          </cell>
          <cell r="C299" t="str">
            <v xml:space="preserve">duzentos e noventa e oito mil, </v>
          </cell>
          <cell r="D299" t="str">
            <v>duzentos e noventa e oito</v>
          </cell>
          <cell r="E299" t="str">
            <v>duzentos e noventa e oito centavos</v>
          </cell>
        </row>
        <row r="300">
          <cell r="A300">
            <v>299</v>
          </cell>
          <cell r="B300" t="str">
            <v xml:space="preserve">duzentos e noventa e nove milhões, </v>
          </cell>
          <cell r="C300" t="str">
            <v xml:space="preserve">duzentos e noventa e nove mil, </v>
          </cell>
          <cell r="D300" t="str">
            <v>duzentos e noventa e nove</v>
          </cell>
          <cell r="E300" t="str">
            <v>duzentos e noventa e nove centavos</v>
          </cell>
        </row>
        <row r="301">
          <cell r="A301">
            <v>300</v>
          </cell>
          <cell r="B301" t="str">
            <v xml:space="preserve">trezentos milhões, </v>
          </cell>
          <cell r="C301" t="str">
            <v xml:space="preserve">trezentos mil, </v>
          </cell>
          <cell r="D301" t="str">
            <v>trezentos</v>
          </cell>
          <cell r="E301" t="str">
            <v>trezentos centavos</v>
          </cell>
        </row>
        <row r="302">
          <cell r="A302">
            <v>301</v>
          </cell>
          <cell r="B302" t="str">
            <v xml:space="preserve">trezentos e um milhões, </v>
          </cell>
          <cell r="C302" t="str">
            <v xml:space="preserve">trezentos e um mil, </v>
          </cell>
          <cell r="D302" t="str">
            <v>trezentos e um</v>
          </cell>
          <cell r="E302" t="str">
            <v>trezentos e um centavos</v>
          </cell>
        </row>
        <row r="303">
          <cell r="A303">
            <v>302</v>
          </cell>
          <cell r="B303" t="str">
            <v xml:space="preserve">trezentos e dois milhões, </v>
          </cell>
          <cell r="C303" t="str">
            <v xml:space="preserve">trezentos e dois mil, </v>
          </cell>
          <cell r="D303" t="str">
            <v>trezentos e dois</v>
          </cell>
          <cell r="E303" t="str">
            <v>trezentos e dois centavos</v>
          </cell>
        </row>
        <row r="304">
          <cell r="A304">
            <v>303</v>
          </cell>
          <cell r="B304" t="str">
            <v xml:space="preserve">trezentos e tres milhões, </v>
          </cell>
          <cell r="C304" t="str">
            <v xml:space="preserve">trezentos e tres mil, </v>
          </cell>
          <cell r="D304" t="str">
            <v>trezentos e tres</v>
          </cell>
          <cell r="E304" t="str">
            <v>trezentos e tres centavos</v>
          </cell>
        </row>
        <row r="305">
          <cell r="A305">
            <v>304</v>
          </cell>
          <cell r="B305" t="str">
            <v xml:space="preserve">trezentos e quatro milhões, </v>
          </cell>
          <cell r="C305" t="str">
            <v xml:space="preserve">trezentos e quatro mil, </v>
          </cell>
          <cell r="D305" t="str">
            <v>trezentos e quatro</v>
          </cell>
          <cell r="E305" t="str">
            <v>trezentos e quatro centavos</v>
          </cell>
        </row>
        <row r="306">
          <cell r="A306">
            <v>305</v>
          </cell>
          <cell r="B306" t="str">
            <v xml:space="preserve">trezentos e cinco milhões, </v>
          </cell>
          <cell r="C306" t="str">
            <v xml:space="preserve">trezentos e cinco mil, </v>
          </cell>
          <cell r="D306" t="str">
            <v>trezentos e cinco</v>
          </cell>
          <cell r="E306" t="str">
            <v>trezentos e cinco centavos</v>
          </cell>
        </row>
        <row r="307">
          <cell r="A307">
            <v>306</v>
          </cell>
          <cell r="B307" t="str">
            <v xml:space="preserve">trezentos e seis milhões, </v>
          </cell>
          <cell r="C307" t="str">
            <v xml:space="preserve">trezentos e seis mil, </v>
          </cell>
          <cell r="D307" t="str">
            <v>trezentos e seis</v>
          </cell>
          <cell r="E307" t="str">
            <v>trezentos e seis centavos</v>
          </cell>
        </row>
        <row r="308">
          <cell r="A308">
            <v>307</v>
          </cell>
          <cell r="B308" t="str">
            <v xml:space="preserve">trezentos e sete milhões, </v>
          </cell>
          <cell r="C308" t="str">
            <v xml:space="preserve">trezentos e sete mil, </v>
          </cell>
          <cell r="D308" t="str">
            <v>trezentos e sete</v>
          </cell>
          <cell r="E308" t="str">
            <v>trezentos e sete centavos</v>
          </cell>
        </row>
        <row r="309">
          <cell r="A309">
            <v>308</v>
          </cell>
          <cell r="B309" t="str">
            <v xml:space="preserve">trezentos e oito milhões, </v>
          </cell>
          <cell r="C309" t="str">
            <v xml:space="preserve">trezentos e oito mil, </v>
          </cell>
          <cell r="D309" t="str">
            <v>trezentos e oito</v>
          </cell>
          <cell r="E309" t="str">
            <v>trezentos e oito centavos</v>
          </cell>
        </row>
        <row r="310">
          <cell r="A310">
            <v>309</v>
          </cell>
          <cell r="B310" t="str">
            <v xml:space="preserve">trezentos e nove milhões, </v>
          </cell>
          <cell r="C310" t="str">
            <v xml:space="preserve">trezentos e nove mil, </v>
          </cell>
          <cell r="D310" t="str">
            <v>trezentos e nove</v>
          </cell>
          <cell r="E310" t="str">
            <v>trezentos e nove centavos</v>
          </cell>
        </row>
        <row r="311">
          <cell r="A311">
            <v>310</v>
          </cell>
          <cell r="B311" t="str">
            <v xml:space="preserve">trezentos e dez milhões, </v>
          </cell>
          <cell r="C311" t="str">
            <v xml:space="preserve">trezentos e dez mil, </v>
          </cell>
          <cell r="D311" t="str">
            <v>trezentos e dez</v>
          </cell>
          <cell r="E311" t="str">
            <v>trezentos e dez centavos</v>
          </cell>
        </row>
        <row r="312">
          <cell r="A312">
            <v>311</v>
          </cell>
          <cell r="B312" t="str">
            <v xml:space="preserve">trezentos e onze milhões, </v>
          </cell>
          <cell r="C312" t="str">
            <v xml:space="preserve">trezentos e onze mil, </v>
          </cell>
          <cell r="D312" t="str">
            <v>trezentos e onze</v>
          </cell>
          <cell r="E312" t="str">
            <v>trezentos e onze centavos</v>
          </cell>
        </row>
        <row r="313">
          <cell r="A313">
            <v>312</v>
          </cell>
          <cell r="B313" t="str">
            <v xml:space="preserve">trezentos e doze milhões, </v>
          </cell>
          <cell r="C313" t="str">
            <v xml:space="preserve">trezentos e doze mil, </v>
          </cell>
          <cell r="D313" t="str">
            <v>trezentos e doze</v>
          </cell>
          <cell r="E313" t="str">
            <v>trezentos e doze centavos</v>
          </cell>
        </row>
        <row r="314">
          <cell r="A314">
            <v>313</v>
          </cell>
          <cell r="B314" t="str">
            <v xml:space="preserve">trezentos e treze milhões, </v>
          </cell>
          <cell r="C314" t="str">
            <v xml:space="preserve">trezentos e treze mil, </v>
          </cell>
          <cell r="D314" t="str">
            <v>trezentos e treze</v>
          </cell>
          <cell r="E314" t="str">
            <v>trezentos e treze centavos</v>
          </cell>
        </row>
        <row r="315">
          <cell r="A315">
            <v>314</v>
          </cell>
          <cell r="B315" t="str">
            <v xml:space="preserve">trezentos e quatorze milhões, </v>
          </cell>
          <cell r="C315" t="str">
            <v xml:space="preserve">trezentos e quatorze mil, </v>
          </cell>
          <cell r="D315" t="str">
            <v>trezentos e quatorze</v>
          </cell>
          <cell r="E315" t="str">
            <v>trezentos e quatorze centavos</v>
          </cell>
        </row>
        <row r="316">
          <cell r="A316">
            <v>315</v>
          </cell>
          <cell r="B316" t="str">
            <v xml:space="preserve">trezentos e quinze milhões, </v>
          </cell>
          <cell r="C316" t="str">
            <v xml:space="preserve">trezentos e quinze mil, </v>
          </cell>
          <cell r="D316" t="str">
            <v>trezentos e quinze</v>
          </cell>
          <cell r="E316" t="str">
            <v>trezentos e quinze centavos</v>
          </cell>
        </row>
        <row r="317">
          <cell r="A317">
            <v>316</v>
          </cell>
          <cell r="B317" t="str">
            <v xml:space="preserve">trezentos e dezesseis milhões, </v>
          </cell>
          <cell r="C317" t="str">
            <v xml:space="preserve">trezentos e dezesseis mil, </v>
          </cell>
          <cell r="D317" t="str">
            <v>trezentos e dezesseis</v>
          </cell>
          <cell r="E317" t="str">
            <v>trezentos e dezesseis centavos</v>
          </cell>
        </row>
        <row r="318">
          <cell r="A318">
            <v>317</v>
          </cell>
          <cell r="B318" t="str">
            <v xml:space="preserve">trezentos e dezessete milhões, </v>
          </cell>
          <cell r="C318" t="str">
            <v xml:space="preserve">trezentos e dezessete mil, </v>
          </cell>
          <cell r="D318" t="str">
            <v>trezentos e dezessete</v>
          </cell>
          <cell r="E318" t="str">
            <v>trezentos e dezessete centavos</v>
          </cell>
        </row>
        <row r="319">
          <cell r="A319">
            <v>318</v>
          </cell>
          <cell r="B319" t="str">
            <v xml:space="preserve">trezentos e dezoito milhões, </v>
          </cell>
          <cell r="C319" t="str">
            <v xml:space="preserve">trezentos e dezoito mil, </v>
          </cell>
          <cell r="D319" t="str">
            <v>trezentos e dezoito</v>
          </cell>
          <cell r="E319" t="str">
            <v>trezentos e dezoito centavos</v>
          </cell>
        </row>
        <row r="320">
          <cell r="A320">
            <v>319</v>
          </cell>
          <cell r="B320" t="str">
            <v xml:space="preserve">trezentos e dezenove milhões, </v>
          </cell>
          <cell r="C320" t="str">
            <v xml:space="preserve">trezentos e dezenove mil, </v>
          </cell>
          <cell r="D320" t="str">
            <v>trezentos e dezenove</v>
          </cell>
          <cell r="E320" t="str">
            <v>trezentos e dezenove centavos</v>
          </cell>
        </row>
        <row r="321">
          <cell r="A321">
            <v>320</v>
          </cell>
          <cell r="B321" t="str">
            <v xml:space="preserve">trezentos e vinte milhões, </v>
          </cell>
          <cell r="C321" t="str">
            <v xml:space="preserve">trezentos e vinte mil, </v>
          </cell>
          <cell r="D321" t="str">
            <v>trezentos e vinte</v>
          </cell>
          <cell r="E321" t="str">
            <v>trezentos e vinte centavos</v>
          </cell>
        </row>
        <row r="322">
          <cell r="A322">
            <v>321</v>
          </cell>
          <cell r="B322" t="str">
            <v xml:space="preserve">trezentos e vinte e um milhões, </v>
          </cell>
          <cell r="C322" t="str">
            <v xml:space="preserve">trezentos e vinte e um mil, </v>
          </cell>
          <cell r="D322" t="str">
            <v>trezentos e vinte e um</v>
          </cell>
          <cell r="E322" t="str">
            <v>trezentos e vinte e um centavos</v>
          </cell>
        </row>
        <row r="323">
          <cell r="A323">
            <v>322</v>
          </cell>
          <cell r="B323" t="str">
            <v xml:space="preserve">trezentos e vinte e dois milhões, </v>
          </cell>
          <cell r="C323" t="str">
            <v xml:space="preserve">trezentos e vinte e dois mil, </v>
          </cell>
          <cell r="D323" t="str">
            <v>trezentos e vinte e dois</v>
          </cell>
          <cell r="E323" t="str">
            <v>trezentos e vinte e dois centavos</v>
          </cell>
        </row>
        <row r="324">
          <cell r="A324">
            <v>323</v>
          </cell>
          <cell r="B324" t="str">
            <v xml:space="preserve">trezentos e vinte e tres milhões, </v>
          </cell>
          <cell r="C324" t="str">
            <v xml:space="preserve">trezentos e vinte e tres mil, </v>
          </cell>
          <cell r="D324" t="str">
            <v>trezentos e vinte e tres</v>
          </cell>
          <cell r="E324" t="str">
            <v>trezentos e vinte e tres centavos</v>
          </cell>
        </row>
        <row r="325">
          <cell r="A325">
            <v>324</v>
          </cell>
          <cell r="B325" t="str">
            <v xml:space="preserve">trezentos e vinte e quatro milhões, </v>
          </cell>
          <cell r="C325" t="str">
            <v xml:space="preserve">trezentos e vinte e quatro mil, </v>
          </cell>
          <cell r="D325" t="str">
            <v>trezentos e vinte e quatro</v>
          </cell>
          <cell r="E325" t="str">
            <v>trezentos e vinte e quatro centavos</v>
          </cell>
        </row>
        <row r="326">
          <cell r="A326">
            <v>325</v>
          </cell>
          <cell r="B326" t="str">
            <v xml:space="preserve">trezentos e vinte e cinco milhões, </v>
          </cell>
          <cell r="C326" t="str">
            <v xml:space="preserve">trezentos e vinte e cinco mil, </v>
          </cell>
          <cell r="D326" t="str">
            <v>trezentos e vinte e cinco</v>
          </cell>
          <cell r="E326" t="str">
            <v>trezentos e vinte e cinco centavos</v>
          </cell>
        </row>
        <row r="327">
          <cell r="A327">
            <v>326</v>
          </cell>
          <cell r="B327" t="str">
            <v xml:space="preserve">trezentos e vinte e seis milhões, </v>
          </cell>
          <cell r="C327" t="str">
            <v xml:space="preserve">trezentos e vinte e seis mil, </v>
          </cell>
          <cell r="D327" t="str">
            <v>trezentos e vinte e seis</v>
          </cell>
          <cell r="E327" t="str">
            <v>trezentos e vinte e seis centavos</v>
          </cell>
        </row>
        <row r="328">
          <cell r="A328">
            <v>327</v>
          </cell>
          <cell r="B328" t="str">
            <v xml:space="preserve">trezentos e vinte e sete milhões, </v>
          </cell>
          <cell r="C328" t="str">
            <v xml:space="preserve">trezentos e vinte e sete mil, </v>
          </cell>
          <cell r="D328" t="str">
            <v>trezentos e vinte e sete</v>
          </cell>
          <cell r="E328" t="str">
            <v>trezentos e vinte e sete centavos</v>
          </cell>
        </row>
        <row r="329">
          <cell r="A329">
            <v>328</v>
          </cell>
          <cell r="B329" t="str">
            <v xml:space="preserve">trezentos e vinte e oito milhões, </v>
          </cell>
          <cell r="C329" t="str">
            <v xml:space="preserve">trezentos e vinte e oito mil, </v>
          </cell>
          <cell r="D329" t="str">
            <v>trezentos e vinte e oito</v>
          </cell>
          <cell r="E329" t="str">
            <v>trezentos e vinte e oito centavos</v>
          </cell>
        </row>
        <row r="330">
          <cell r="A330">
            <v>329</v>
          </cell>
          <cell r="B330" t="str">
            <v xml:space="preserve">trezentos e vinte e nove milhões, </v>
          </cell>
          <cell r="C330" t="str">
            <v xml:space="preserve">trezentos e vinte e nove mil, </v>
          </cell>
          <cell r="D330" t="str">
            <v>trezentos e vinte e nove</v>
          </cell>
          <cell r="E330" t="str">
            <v>trezentos e vinte e nove centavos</v>
          </cell>
        </row>
        <row r="331">
          <cell r="A331">
            <v>330</v>
          </cell>
          <cell r="B331" t="str">
            <v xml:space="preserve">trezentos e trinta milhões, </v>
          </cell>
          <cell r="C331" t="str">
            <v xml:space="preserve">trezentos e trinta mil, </v>
          </cell>
          <cell r="D331" t="str">
            <v>trezentos e trinta</v>
          </cell>
          <cell r="E331" t="str">
            <v>trezentos e trinta centavos</v>
          </cell>
        </row>
        <row r="332">
          <cell r="A332">
            <v>331</v>
          </cell>
          <cell r="B332" t="str">
            <v xml:space="preserve">trezentos e trinta e um milhões, </v>
          </cell>
          <cell r="C332" t="str">
            <v xml:space="preserve">trezentos e trinta e um mil, </v>
          </cell>
          <cell r="D332" t="str">
            <v>trezentos e trinta e um</v>
          </cell>
          <cell r="E332" t="str">
            <v>trezentos e trinta e um centavos</v>
          </cell>
        </row>
        <row r="333">
          <cell r="A333">
            <v>332</v>
          </cell>
          <cell r="B333" t="str">
            <v xml:space="preserve">trezentos e trinta e dois milhões, </v>
          </cell>
          <cell r="C333" t="str">
            <v xml:space="preserve">trezentos e trinta e dois mil, </v>
          </cell>
          <cell r="D333" t="str">
            <v>trezentos e trinta e dois</v>
          </cell>
          <cell r="E333" t="str">
            <v>trezentos e trinta e dois centavos</v>
          </cell>
        </row>
        <row r="334">
          <cell r="A334">
            <v>333</v>
          </cell>
          <cell r="B334" t="str">
            <v xml:space="preserve">trezentos e trinta e tres milhões, </v>
          </cell>
          <cell r="C334" t="str">
            <v xml:space="preserve">trezentos e trinta e tres mil, </v>
          </cell>
          <cell r="D334" t="str">
            <v>trezentos e trinta e tres</v>
          </cell>
          <cell r="E334" t="str">
            <v>trezentos e trinta e tres centavos</v>
          </cell>
        </row>
        <row r="335">
          <cell r="A335">
            <v>334</v>
          </cell>
          <cell r="B335" t="str">
            <v xml:space="preserve">trezentos e trinta e quatro milhões, </v>
          </cell>
          <cell r="C335" t="str">
            <v xml:space="preserve">trezentos e trinta e quatro mil, </v>
          </cell>
          <cell r="D335" t="str">
            <v>trezentos e trinta e quatro</v>
          </cell>
          <cell r="E335" t="str">
            <v>trezentos e trinta e quatro centavos</v>
          </cell>
        </row>
        <row r="336">
          <cell r="A336">
            <v>335</v>
          </cell>
          <cell r="B336" t="str">
            <v xml:space="preserve">trezentos e trinta e cinco milhões, </v>
          </cell>
          <cell r="C336" t="str">
            <v xml:space="preserve">trezentos e trinta e cinco mil, </v>
          </cell>
          <cell r="D336" t="str">
            <v>trezentos e trinta e cinco</v>
          </cell>
          <cell r="E336" t="str">
            <v>trezentos e trinta e cinco centavos</v>
          </cell>
        </row>
        <row r="337">
          <cell r="A337">
            <v>336</v>
          </cell>
          <cell r="B337" t="str">
            <v xml:space="preserve">trezentos e trinta e seis milhões, </v>
          </cell>
          <cell r="C337" t="str">
            <v xml:space="preserve">trezentos e trinta e seis mil, </v>
          </cell>
          <cell r="D337" t="str">
            <v>trezentos e trinta e seis</v>
          </cell>
          <cell r="E337" t="str">
            <v>trezentos e trinta e seis centavos</v>
          </cell>
        </row>
        <row r="338">
          <cell r="A338">
            <v>337</v>
          </cell>
          <cell r="B338" t="str">
            <v xml:space="preserve">trezentos e trinta e sete milhões, </v>
          </cell>
          <cell r="C338" t="str">
            <v xml:space="preserve">trezentos e trinta e sete mil, </v>
          </cell>
          <cell r="D338" t="str">
            <v>trezentos e trinta e sete</v>
          </cell>
          <cell r="E338" t="str">
            <v>trezentos e trinta e sete centavos</v>
          </cell>
        </row>
        <row r="339">
          <cell r="A339">
            <v>338</v>
          </cell>
          <cell r="B339" t="str">
            <v xml:space="preserve">trezentos e trinta e oito milhões, </v>
          </cell>
          <cell r="C339" t="str">
            <v xml:space="preserve">trezentos e trinta e oito mil, </v>
          </cell>
          <cell r="D339" t="str">
            <v>trezentos e trinta e oito</v>
          </cell>
          <cell r="E339" t="str">
            <v>trezentos e trinta e oito centavos</v>
          </cell>
        </row>
        <row r="340">
          <cell r="A340">
            <v>339</v>
          </cell>
          <cell r="B340" t="str">
            <v xml:space="preserve">trezentos e trinta e nove milhões, </v>
          </cell>
          <cell r="C340" t="str">
            <v xml:space="preserve">trezentos e trinta e nove mil, </v>
          </cell>
          <cell r="D340" t="str">
            <v>trezentos e trinta e nove</v>
          </cell>
          <cell r="E340" t="str">
            <v>trezentos e trinta e nove centavos</v>
          </cell>
        </row>
        <row r="341">
          <cell r="A341">
            <v>340</v>
          </cell>
          <cell r="B341" t="str">
            <v xml:space="preserve">trezentos e quarenta milhões, </v>
          </cell>
          <cell r="C341" t="str">
            <v xml:space="preserve">trezentos e quarenta mil, </v>
          </cell>
          <cell r="D341" t="str">
            <v>trezentos e quarenta</v>
          </cell>
          <cell r="E341" t="str">
            <v>trezentos e quarenta centavos</v>
          </cell>
        </row>
        <row r="342">
          <cell r="A342">
            <v>341</v>
          </cell>
          <cell r="B342" t="str">
            <v xml:space="preserve">trezentos e quarenta e um milhões, </v>
          </cell>
          <cell r="C342" t="str">
            <v xml:space="preserve">trezentos e quarenta e um mil, </v>
          </cell>
          <cell r="D342" t="str">
            <v>trezentos e quarenta e um</v>
          </cell>
          <cell r="E342" t="str">
            <v>trezentos e quarenta e um centavos</v>
          </cell>
        </row>
        <row r="343">
          <cell r="A343">
            <v>342</v>
          </cell>
          <cell r="B343" t="str">
            <v xml:space="preserve">trezentos e quarenta e dois milhões, </v>
          </cell>
          <cell r="C343" t="str">
            <v xml:space="preserve">trezentos e quarenta e dois mil, </v>
          </cell>
          <cell r="D343" t="str">
            <v>trezentos e quarenta e dois</v>
          </cell>
          <cell r="E343" t="str">
            <v>trezentos e quarenta e dois centavos</v>
          </cell>
        </row>
        <row r="344">
          <cell r="A344">
            <v>343</v>
          </cell>
          <cell r="B344" t="str">
            <v xml:space="preserve">trezentos e quarenta e tres milhões, </v>
          </cell>
          <cell r="C344" t="str">
            <v xml:space="preserve">trezentos e quarenta e tres mil, </v>
          </cell>
          <cell r="D344" t="str">
            <v>trezentos e quarenta e tres</v>
          </cell>
          <cell r="E344" t="str">
            <v>trezentos e quarenta e tres centavos</v>
          </cell>
        </row>
        <row r="345">
          <cell r="A345">
            <v>344</v>
          </cell>
          <cell r="B345" t="str">
            <v xml:space="preserve">trezentos e quarenta e quatro milhões, </v>
          </cell>
          <cell r="C345" t="str">
            <v xml:space="preserve">trezentos e quarenta e quatro mil, </v>
          </cell>
          <cell r="D345" t="str">
            <v>trezentos e quarenta e quatro</v>
          </cell>
          <cell r="E345" t="str">
            <v>trezentos e quarenta e quatro centavos</v>
          </cell>
        </row>
        <row r="346">
          <cell r="A346">
            <v>345</v>
          </cell>
          <cell r="B346" t="str">
            <v xml:space="preserve">trezentos e quarenta e cinco milhões, </v>
          </cell>
          <cell r="C346" t="str">
            <v xml:space="preserve">trezentos e quarenta e cinco mil, </v>
          </cell>
          <cell r="D346" t="str">
            <v>trezentos e quarenta e cinco</v>
          </cell>
          <cell r="E346" t="str">
            <v>trezentos e quarenta e cinco centavos</v>
          </cell>
        </row>
        <row r="347">
          <cell r="A347">
            <v>346</v>
          </cell>
          <cell r="B347" t="str">
            <v xml:space="preserve">trezentos e quarenta e seis milhões, </v>
          </cell>
          <cell r="C347" t="str">
            <v xml:space="preserve">trezentos e quarenta e seis mil, </v>
          </cell>
          <cell r="D347" t="str">
            <v>trezentos e quarenta e seis</v>
          </cell>
          <cell r="E347" t="str">
            <v>trezentos e quarenta e seis centavos</v>
          </cell>
        </row>
        <row r="348">
          <cell r="A348">
            <v>347</v>
          </cell>
          <cell r="B348" t="str">
            <v xml:space="preserve">trezentos e quarenta e sete milhões, </v>
          </cell>
          <cell r="C348" t="str">
            <v xml:space="preserve">trezentos e quarenta e sete mil, </v>
          </cell>
          <cell r="D348" t="str">
            <v>trezentos e quarenta e sete</v>
          </cell>
          <cell r="E348" t="str">
            <v>trezentos e quarenta e sete centavos</v>
          </cell>
        </row>
        <row r="349">
          <cell r="A349">
            <v>348</v>
          </cell>
          <cell r="B349" t="str">
            <v xml:space="preserve">trezentos e quarenta e oito milhões, </v>
          </cell>
          <cell r="C349" t="str">
            <v xml:space="preserve">trezentos e quarenta e oito mil, </v>
          </cell>
          <cell r="D349" t="str">
            <v>trezentos e quarenta e oito</v>
          </cell>
          <cell r="E349" t="str">
            <v>trezentos e quarenta e oito centavos</v>
          </cell>
        </row>
        <row r="350">
          <cell r="A350">
            <v>349</v>
          </cell>
          <cell r="B350" t="str">
            <v xml:space="preserve">trezentos e quarenta e nove milhões, </v>
          </cell>
          <cell r="C350" t="str">
            <v xml:space="preserve">trezentos e quarenta e nove mil, </v>
          </cell>
          <cell r="D350" t="str">
            <v>trezentos e quarenta e nove</v>
          </cell>
          <cell r="E350" t="str">
            <v>trezentos e quarenta e nove centavos</v>
          </cell>
        </row>
        <row r="351">
          <cell r="A351">
            <v>350</v>
          </cell>
          <cell r="B351" t="str">
            <v xml:space="preserve">trezentos e cinquenta milhões, </v>
          </cell>
          <cell r="C351" t="str">
            <v xml:space="preserve">trezentos e cinquenta mil, </v>
          </cell>
          <cell r="D351" t="str">
            <v>trezentos e cinquenta</v>
          </cell>
          <cell r="E351" t="str">
            <v>trezentos e cinquenta centavos</v>
          </cell>
        </row>
        <row r="352">
          <cell r="A352">
            <v>351</v>
          </cell>
          <cell r="B352" t="str">
            <v xml:space="preserve">trezentos e cinquenta e um milhões, </v>
          </cell>
          <cell r="C352" t="str">
            <v xml:space="preserve">trezentos e cinquenta e um mil, </v>
          </cell>
          <cell r="D352" t="str">
            <v>trezentos e cinquenta e um</v>
          </cell>
          <cell r="E352" t="str">
            <v>trezentos e cinquenta e um centavos</v>
          </cell>
        </row>
        <row r="353">
          <cell r="A353">
            <v>352</v>
          </cell>
          <cell r="B353" t="str">
            <v xml:space="preserve">trezentos e cinquenta e dois milhões, </v>
          </cell>
          <cell r="C353" t="str">
            <v xml:space="preserve">trezentos e cinquenta e dois mil, </v>
          </cell>
          <cell r="D353" t="str">
            <v>trezentos e cinquenta e dois</v>
          </cell>
          <cell r="E353" t="str">
            <v>trezentos e cinquenta e dois centavos</v>
          </cell>
        </row>
        <row r="354">
          <cell r="A354">
            <v>353</v>
          </cell>
          <cell r="B354" t="str">
            <v xml:space="preserve">trezentos e cinquenta e tres milhões, </v>
          </cell>
          <cell r="C354" t="str">
            <v xml:space="preserve">trezentos e cinquenta e tres mil, </v>
          </cell>
          <cell r="D354" t="str">
            <v>trezentos e cinquenta e tres</v>
          </cell>
          <cell r="E354" t="str">
            <v>trezentos e cinquenta e tres centavos</v>
          </cell>
        </row>
        <row r="355">
          <cell r="A355">
            <v>354</v>
          </cell>
          <cell r="B355" t="str">
            <v xml:space="preserve">trezentos e cinquenta e quatro milhões, </v>
          </cell>
          <cell r="C355" t="str">
            <v xml:space="preserve">trezentos e cinquenta e quatro mil, </v>
          </cell>
          <cell r="D355" t="str">
            <v>trezentos e cinquenta e quatro</v>
          </cell>
          <cell r="E355" t="str">
            <v>trezentos e cinquenta e quatro centavos</v>
          </cell>
        </row>
        <row r="356">
          <cell r="A356">
            <v>355</v>
          </cell>
          <cell r="B356" t="str">
            <v xml:space="preserve">trezentos e cinquenta e cinco milhões, </v>
          </cell>
          <cell r="C356" t="str">
            <v xml:space="preserve">trezentos e cinquenta e cinco mil, </v>
          </cell>
          <cell r="D356" t="str">
            <v>trezentos e cinquenta e cinco</v>
          </cell>
          <cell r="E356" t="str">
            <v>trezentos e cinquenta e cinco centavos</v>
          </cell>
        </row>
        <row r="357">
          <cell r="A357">
            <v>356</v>
          </cell>
          <cell r="B357" t="str">
            <v xml:space="preserve">trezentos e cinquenta e seis milhões, </v>
          </cell>
          <cell r="C357" t="str">
            <v xml:space="preserve">trezentos e cinquenta e seis mil, </v>
          </cell>
          <cell r="D357" t="str">
            <v>trezentos e cinquenta e seis</v>
          </cell>
          <cell r="E357" t="str">
            <v>trezentos e cinquenta e seis centavos</v>
          </cell>
        </row>
        <row r="358">
          <cell r="A358">
            <v>357</v>
          </cell>
          <cell r="B358" t="str">
            <v xml:space="preserve">trezentos e cinquenta e sete milhões, </v>
          </cell>
          <cell r="C358" t="str">
            <v xml:space="preserve">trezentos e cinquenta e sete mil, </v>
          </cell>
          <cell r="D358" t="str">
            <v>trezentos e cinquenta e sete</v>
          </cell>
          <cell r="E358" t="str">
            <v>trezentos e cinquenta e sete centavos</v>
          </cell>
        </row>
        <row r="359">
          <cell r="A359">
            <v>358</v>
          </cell>
          <cell r="B359" t="str">
            <v xml:space="preserve">trezentos e cinquenta e oito milhões, </v>
          </cell>
          <cell r="C359" t="str">
            <v xml:space="preserve">trezentos e cinquenta e oito mil, </v>
          </cell>
          <cell r="D359" t="str">
            <v>trezentos e cinquenta e oito</v>
          </cell>
          <cell r="E359" t="str">
            <v>trezentos e cinquenta e oito centavos</v>
          </cell>
        </row>
        <row r="360">
          <cell r="A360">
            <v>359</v>
          </cell>
          <cell r="B360" t="str">
            <v xml:space="preserve">trezentos e cinquenta e nove milhões, </v>
          </cell>
          <cell r="C360" t="str">
            <v xml:space="preserve">trezentos e cinquenta e nove mil, </v>
          </cell>
          <cell r="D360" t="str">
            <v>trezentos e cinquenta e nove</v>
          </cell>
          <cell r="E360" t="str">
            <v>trezentos e cinquenta e nove centavos</v>
          </cell>
        </row>
        <row r="361">
          <cell r="A361">
            <v>360</v>
          </cell>
          <cell r="B361" t="str">
            <v xml:space="preserve">trezentos e sessenta milhões, </v>
          </cell>
          <cell r="C361" t="str">
            <v xml:space="preserve">trezentos e sessenta mil, </v>
          </cell>
          <cell r="D361" t="str">
            <v>trezentos e sessenta</v>
          </cell>
          <cell r="E361" t="str">
            <v>trezentos e sessenta centavos</v>
          </cell>
        </row>
        <row r="362">
          <cell r="A362">
            <v>361</v>
          </cell>
          <cell r="B362" t="str">
            <v xml:space="preserve">trezentos e sessenta e um milhões, </v>
          </cell>
          <cell r="C362" t="str">
            <v xml:space="preserve">trezentos e sessenta e um mil, </v>
          </cell>
          <cell r="D362" t="str">
            <v>trezentos e sessenta e um</v>
          </cell>
          <cell r="E362" t="str">
            <v>trezentos e sessenta e um centavos</v>
          </cell>
        </row>
        <row r="363">
          <cell r="A363">
            <v>362</v>
          </cell>
          <cell r="B363" t="str">
            <v xml:space="preserve">trezentos e sessenta e dois milhões, </v>
          </cell>
          <cell r="C363" t="str">
            <v xml:space="preserve">trezentos e sessenta e dois mil, </v>
          </cell>
          <cell r="D363" t="str">
            <v>trezentos e sessenta e dois</v>
          </cell>
          <cell r="E363" t="str">
            <v>trezentos e sessenta e dois centavos</v>
          </cell>
        </row>
        <row r="364">
          <cell r="A364">
            <v>363</v>
          </cell>
          <cell r="B364" t="str">
            <v xml:space="preserve">trezentos e sessenta e tres milhões, </v>
          </cell>
          <cell r="C364" t="str">
            <v xml:space="preserve">trezentos e sessenta e tres mil, </v>
          </cell>
          <cell r="D364" t="str">
            <v>trezentos e sessenta e tres</v>
          </cell>
          <cell r="E364" t="str">
            <v>trezentos e sessenta e tres centavos</v>
          </cell>
        </row>
        <row r="365">
          <cell r="A365">
            <v>364</v>
          </cell>
          <cell r="B365" t="str">
            <v xml:space="preserve">trezentos e sessenta e quatro milhões, </v>
          </cell>
          <cell r="C365" t="str">
            <v xml:space="preserve">trezentos e sessenta e quatro mil, </v>
          </cell>
          <cell r="D365" t="str">
            <v>trezentos e sessenta e quatro</v>
          </cell>
          <cell r="E365" t="str">
            <v>trezentos e sessenta e quatro centavos</v>
          </cell>
        </row>
        <row r="366">
          <cell r="A366">
            <v>365</v>
          </cell>
          <cell r="B366" t="str">
            <v xml:space="preserve">trezentos e sessenta e cinco milhões, </v>
          </cell>
          <cell r="C366" t="str">
            <v xml:space="preserve">trezentos e sessenta e cinco mil, </v>
          </cell>
          <cell r="D366" t="str">
            <v>trezentos e sessenta e cinco</v>
          </cell>
          <cell r="E366" t="str">
            <v>trezentos e sessenta e cinco centavos</v>
          </cell>
        </row>
        <row r="367">
          <cell r="A367">
            <v>366</v>
          </cell>
          <cell r="B367" t="str">
            <v xml:space="preserve">trezentos e sessenta e seis milhões, </v>
          </cell>
          <cell r="C367" t="str">
            <v xml:space="preserve">trezentos e sessenta e seis mil, </v>
          </cell>
          <cell r="D367" t="str">
            <v>trezentos e sessenta e seis</v>
          </cell>
          <cell r="E367" t="str">
            <v>trezentos e sessenta e seis centavos</v>
          </cell>
        </row>
        <row r="368">
          <cell r="A368">
            <v>367</v>
          </cell>
          <cell r="B368" t="str">
            <v xml:space="preserve">trezentos e sessenta e sete milhões, </v>
          </cell>
          <cell r="C368" t="str">
            <v xml:space="preserve">trezentos e sessenta e sete mil, </v>
          </cell>
          <cell r="D368" t="str">
            <v>trezentos e sessenta e sete</v>
          </cell>
          <cell r="E368" t="str">
            <v>trezentos e sessenta e sete centavos</v>
          </cell>
        </row>
        <row r="369">
          <cell r="A369">
            <v>368</v>
          </cell>
          <cell r="B369" t="str">
            <v xml:space="preserve">trezentos e sessenta e oito milhões, </v>
          </cell>
          <cell r="C369" t="str">
            <v xml:space="preserve">trezentos e sessenta e oito mil, </v>
          </cell>
          <cell r="D369" t="str">
            <v>trezentos e sessenta e oito</v>
          </cell>
          <cell r="E369" t="str">
            <v>trezentos e sessenta e oito centavos</v>
          </cell>
        </row>
        <row r="370">
          <cell r="A370">
            <v>369</v>
          </cell>
          <cell r="B370" t="str">
            <v xml:space="preserve">trezentos e sessenta e nove milhões, </v>
          </cell>
          <cell r="C370" t="str">
            <v xml:space="preserve">trezentos e sessenta e nove mil, </v>
          </cell>
          <cell r="D370" t="str">
            <v>trezentos e sessenta e nove</v>
          </cell>
          <cell r="E370" t="str">
            <v>trezentos e sessenta e nove centavos</v>
          </cell>
        </row>
        <row r="371">
          <cell r="A371">
            <v>370</v>
          </cell>
          <cell r="B371" t="str">
            <v xml:space="preserve">trezentos e setenta milhões, </v>
          </cell>
          <cell r="C371" t="str">
            <v xml:space="preserve">trezentos e setenta mil, </v>
          </cell>
          <cell r="D371" t="str">
            <v>trezentos e setenta</v>
          </cell>
          <cell r="E371" t="str">
            <v>trezentos e setenta centavos</v>
          </cell>
        </row>
        <row r="372">
          <cell r="A372">
            <v>371</v>
          </cell>
          <cell r="B372" t="str">
            <v xml:space="preserve">trezentos e setenta e um milhões, </v>
          </cell>
          <cell r="C372" t="str">
            <v xml:space="preserve">trezentos e setenta e um mil, </v>
          </cell>
          <cell r="D372" t="str">
            <v>trezentos e setenta e um</v>
          </cell>
          <cell r="E372" t="str">
            <v>trezentos e setenta e um centavos</v>
          </cell>
        </row>
        <row r="373">
          <cell r="A373">
            <v>372</v>
          </cell>
          <cell r="B373" t="str">
            <v xml:space="preserve">trezentos e setenta e dois milhões, </v>
          </cell>
          <cell r="C373" t="str">
            <v xml:space="preserve">trezentos e setenta e dois mil, </v>
          </cell>
          <cell r="D373" t="str">
            <v>trezentos e setenta e dois</v>
          </cell>
          <cell r="E373" t="str">
            <v>trezentos e setenta e dois centavos</v>
          </cell>
        </row>
        <row r="374">
          <cell r="A374">
            <v>373</v>
          </cell>
          <cell r="B374" t="str">
            <v xml:space="preserve">trezentos e setenta e tres milhões, </v>
          </cell>
          <cell r="C374" t="str">
            <v xml:space="preserve">trezentos e setenta e tres mil, </v>
          </cell>
          <cell r="D374" t="str">
            <v>trezentos e setenta e tres</v>
          </cell>
          <cell r="E374" t="str">
            <v>trezentos e setenta e tres centavos</v>
          </cell>
        </row>
        <row r="375">
          <cell r="A375">
            <v>374</v>
          </cell>
          <cell r="B375" t="str">
            <v xml:space="preserve">trezentos e setenta e quatro milhões, </v>
          </cell>
          <cell r="C375" t="str">
            <v xml:space="preserve">trezentos e setenta e quatro mil, </v>
          </cell>
          <cell r="D375" t="str">
            <v>trezentos e setenta e quatro</v>
          </cell>
          <cell r="E375" t="str">
            <v>trezentos e setenta e quatro centavos</v>
          </cell>
        </row>
        <row r="376">
          <cell r="A376">
            <v>375</v>
          </cell>
          <cell r="B376" t="str">
            <v xml:space="preserve">trezentos e setenta e cinco milhões, </v>
          </cell>
          <cell r="C376" t="str">
            <v xml:space="preserve">trezentos e setenta e cinco mil, </v>
          </cell>
          <cell r="D376" t="str">
            <v>trezentos e setenta e cinco</v>
          </cell>
          <cell r="E376" t="str">
            <v>trezentos e setenta e cinco centavos</v>
          </cell>
        </row>
        <row r="377">
          <cell r="A377">
            <v>376</v>
          </cell>
          <cell r="B377" t="str">
            <v xml:space="preserve">trezentos e setenta e seis milhões, </v>
          </cell>
          <cell r="C377" t="str">
            <v xml:space="preserve">trezentos e setenta e seis mil, </v>
          </cell>
          <cell r="D377" t="str">
            <v>trezentos e setenta e seis</v>
          </cell>
          <cell r="E377" t="str">
            <v>trezentos e setenta e seis centavos</v>
          </cell>
        </row>
        <row r="378">
          <cell r="A378">
            <v>377</v>
          </cell>
          <cell r="B378" t="str">
            <v xml:space="preserve">trezentos e setenta e sete milhões, </v>
          </cell>
          <cell r="C378" t="str">
            <v xml:space="preserve">trezentos e setenta e sete mil, </v>
          </cell>
          <cell r="D378" t="str">
            <v>trezentos e setenta e sete</v>
          </cell>
          <cell r="E378" t="str">
            <v>trezentos e setenta e sete centavos</v>
          </cell>
        </row>
        <row r="379">
          <cell r="A379">
            <v>378</v>
          </cell>
          <cell r="B379" t="str">
            <v xml:space="preserve">trezentos e setenta e oito milhões, </v>
          </cell>
          <cell r="C379" t="str">
            <v xml:space="preserve">trezentos e setenta e oito mil, </v>
          </cell>
          <cell r="D379" t="str">
            <v>trezentos e setenta e oito</v>
          </cell>
          <cell r="E379" t="str">
            <v>trezentos e setenta e oito centavos</v>
          </cell>
        </row>
        <row r="380">
          <cell r="A380">
            <v>379</v>
          </cell>
          <cell r="B380" t="str">
            <v xml:space="preserve">trezentos e setenta e nove milhões, </v>
          </cell>
          <cell r="C380" t="str">
            <v xml:space="preserve">trezentos e setenta e nove mil, </v>
          </cell>
          <cell r="D380" t="str">
            <v>trezentos e setenta e nove</v>
          </cell>
          <cell r="E380" t="str">
            <v>trezentos e setenta e nove centavos</v>
          </cell>
        </row>
        <row r="381">
          <cell r="A381">
            <v>380</v>
          </cell>
          <cell r="B381" t="str">
            <v xml:space="preserve">trezentos e oitenta milhões, </v>
          </cell>
          <cell r="C381" t="str">
            <v xml:space="preserve">trezentos e oitenta mil, </v>
          </cell>
          <cell r="D381" t="str">
            <v>trezentos e oitenta</v>
          </cell>
          <cell r="E381" t="str">
            <v>trezentos e oitenta centavos</v>
          </cell>
        </row>
        <row r="382">
          <cell r="A382">
            <v>381</v>
          </cell>
          <cell r="B382" t="str">
            <v xml:space="preserve">trezentos e oitenta e um milhões, </v>
          </cell>
          <cell r="C382" t="str">
            <v xml:space="preserve">trezentos e oitenta e um mil, </v>
          </cell>
          <cell r="D382" t="str">
            <v>trezentos e oitenta e um</v>
          </cell>
          <cell r="E382" t="str">
            <v>trezentos e oitenta e um centavos</v>
          </cell>
        </row>
        <row r="383">
          <cell r="A383">
            <v>382</v>
          </cell>
          <cell r="B383" t="str">
            <v xml:space="preserve">trezentos e oitenta e dois milhões, </v>
          </cell>
          <cell r="C383" t="str">
            <v xml:space="preserve">trezentos e oitenta e dois mil, </v>
          </cell>
          <cell r="D383" t="str">
            <v>trezentos e oitenta e dois</v>
          </cell>
          <cell r="E383" t="str">
            <v>trezentos e oitenta e dois centavos</v>
          </cell>
        </row>
        <row r="384">
          <cell r="A384">
            <v>383</v>
          </cell>
          <cell r="B384" t="str">
            <v xml:space="preserve">trezentos e oitenta e tres milhões, </v>
          </cell>
          <cell r="C384" t="str">
            <v xml:space="preserve">trezentos e oitenta e tres mil, </v>
          </cell>
          <cell r="D384" t="str">
            <v>trezentos e oitenta e tres</v>
          </cell>
          <cell r="E384" t="str">
            <v>trezentos e oitenta e tres centavos</v>
          </cell>
        </row>
        <row r="385">
          <cell r="A385">
            <v>384</v>
          </cell>
          <cell r="B385" t="str">
            <v xml:space="preserve">trezentos e oitenta e quatro milhões, </v>
          </cell>
          <cell r="C385" t="str">
            <v xml:space="preserve">trezentos e oitenta e quatro mil, </v>
          </cell>
          <cell r="D385" t="str">
            <v>trezentos e oitenta e quatro</v>
          </cell>
          <cell r="E385" t="str">
            <v>trezentos e oitenta e quatro centavos</v>
          </cell>
        </row>
        <row r="386">
          <cell r="A386">
            <v>385</v>
          </cell>
          <cell r="B386" t="str">
            <v xml:space="preserve">trezentos e oitenta e cinco milhões, </v>
          </cell>
          <cell r="C386" t="str">
            <v xml:space="preserve">trezentos e oitenta e cinco mil, </v>
          </cell>
          <cell r="D386" t="str">
            <v>trezentos e oitenta e cinco</v>
          </cell>
          <cell r="E386" t="str">
            <v>trezentos e oitenta e cinco centavos</v>
          </cell>
        </row>
        <row r="387">
          <cell r="A387">
            <v>386</v>
          </cell>
          <cell r="B387" t="str">
            <v xml:space="preserve">trezentos e oitenta e seis milhões, </v>
          </cell>
          <cell r="C387" t="str">
            <v xml:space="preserve">trezentos e oitenta e seis mil, </v>
          </cell>
          <cell r="D387" t="str">
            <v>trezentos e oitenta e seis</v>
          </cell>
          <cell r="E387" t="str">
            <v>trezentos e oitenta e seis centavos</v>
          </cell>
        </row>
        <row r="388">
          <cell r="A388">
            <v>387</v>
          </cell>
          <cell r="B388" t="str">
            <v xml:space="preserve">trezentos e oitenta e sete milhões, </v>
          </cell>
          <cell r="C388" t="str">
            <v xml:space="preserve">trezentos e oitenta e sete mil, </v>
          </cell>
          <cell r="D388" t="str">
            <v>trezentos e oitenta e sete</v>
          </cell>
          <cell r="E388" t="str">
            <v>trezentos e oitenta e sete centavos</v>
          </cell>
        </row>
        <row r="389">
          <cell r="A389">
            <v>388</v>
          </cell>
          <cell r="B389" t="str">
            <v xml:space="preserve">trezentos e oitenta e oito milhões, </v>
          </cell>
          <cell r="C389" t="str">
            <v xml:space="preserve">trezentos e oitenta e oito mil, </v>
          </cell>
          <cell r="D389" t="str">
            <v>trezentos e oitenta e oito</v>
          </cell>
          <cell r="E389" t="str">
            <v>trezentos e oitenta e oito centavos</v>
          </cell>
        </row>
        <row r="390">
          <cell r="A390">
            <v>389</v>
          </cell>
          <cell r="B390" t="str">
            <v xml:space="preserve">trezentos e oitenta e nove milhões, </v>
          </cell>
          <cell r="C390" t="str">
            <v xml:space="preserve">trezentos e oitenta e nove mil, </v>
          </cell>
          <cell r="D390" t="str">
            <v>trezentos e oitenta e nove</v>
          </cell>
          <cell r="E390" t="str">
            <v>trezentos e oitenta e nove centavos</v>
          </cell>
        </row>
        <row r="391">
          <cell r="A391">
            <v>390</v>
          </cell>
          <cell r="B391" t="str">
            <v xml:space="preserve">trezentos e noventa milhões, </v>
          </cell>
          <cell r="C391" t="str">
            <v xml:space="preserve">trezentos e noventa mil, </v>
          </cell>
          <cell r="D391" t="str">
            <v>trezentos e noventa</v>
          </cell>
          <cell r="E391" t="str">
            <v>trezentos e noventa centavos</v>
          </cell>
        </row>
        <row r="392">
          <cell r="A392">
            <v>391</v>
          </cell>
          <cell r="B392" t="str">
            <v xml:space="preserve">trezentos e noventa e um milhões, </v>
          </cell>
          <cell r="C392" t="str">
            <v xml:space="preserve">trezentos e noventa e um mil, </v>
          </cell>
          <cell r="D392" t="str">
            <v>trezentos e noventa e um</v>
          </cell>
          <cell r="E392" t="str">
            <v>trezentos e noventa e um centavos</v>
          </cell>
        </row>
        <row r="393">
          <cell r="A393">
            <v>392</v>
          </cell>
          <cell r="B393" t="str">
            <v xml:space="preserve">trezentos e noventa e dois milhões, </v>
          </cell>
          <cell r="C393" t="str">
            <v xml:space="preserve">trezentos e noventa e dois mil, </v>
          </cell>
          <cell r="D393" t="str">
            <v>trezentos e noventa e dois</v>
          </cell>
          <cell r="E393" t="str">
            <v>trezentos e noventa e dois centavos</v>
          </cell>
        </row>
        <row r="394">
          <cell r="A394">
            <v>393</v>
          </cell>
          <cell r="B394" t="str">
            <v xml:space="preserve">trezentos e noventa e tres milhões, </v>
          </cell>
          <cell r="C394" t="str">
            <v xml:space="preserve">trezentos e noventa e tres mil, </v>
          </cell>
          <cell r="D394" t="str">
            <v>trezentos e noventa e tres</v>
          </cell>
          <cell r="E394" t="str">
            <v>trezentos e noventa e tres centavos</v>
          </cell>
        </row>
        <row r="395">
          <cell r="A395">
            <v>394</v>
          </cell>
          <cell r="B395" t="str">
            <v xml:space="preserve">trezentos e noventa e quatro milhões, </v>
          </cell>
          <cell r="C395" t="str">
            <v xml:space="preserve">trezentos e noventa e quatro mil, </v>
          </cell>
          <cell r="D395" t="str">
            <v>trezentos e noventa e quatro</v>
          </cell>
          <cell r="E395" t="str">
            <v>trezentos e noventa e quatro centavos</v>
          </cell>
        </row>
        <row r="396">
          <cell r="A396">
            <v>395</v>
          </cell>
          <cell r="B396" t="str">
            <v xml:space="preserve">trezentos e noventa e cinco milhões, </v>
          </cell>
          <cell r="C396" t="str">
            <v xml:space="preserve">trezentos e noventa e cinco mil, </v>
          </cell>
          <cell r="D396" t="str">
            <v>trezentos e noventa e cinco</v>
          </cell>
          <cell r="E396" t="str">
            <v>trezentos e noventa e cinco centavos</v>
          </cell>
        </row>
        <row r="397">
          <cell r="A397">
            <v>396</v>
          </cell>
          <cell r="B397" t="str">
            <v xml:space="preserve">trezentos e noventa e seis milhões, </v>
          </cell>
          <cell r="C397" t="str">
            <v xml:space="preserve">trezentos e noventa e seis mil, </v>
          </cell>
          <cell r="D397" t="str">
            <v>trezentos e noventa e seis</v>
          </cell>
          <cell r="E397" t="str">
            <v>trezentos e noventa e seis centavos</v>
          </cell>
        </row>
        <row r="398">
          <cell r="A398">
            <v>397</v>
          </cell>
          <cell r="B398" t="str">
            <v xml:space="preserve">trezentos e noventa e sete milhões, </v>
          </cell>
          <cell r="C398" t="str">
            <v xml:space="preserve">trezentos e noventa e sete mil, </v>
          </cell>
          <cell r="D398" t="str">
            <v>trezentos e noventa e sete</v>
          </cell>
          <cell r="E398" t="str">
            <v>trezentos e noventa e sete centavos</v>
          </cell>
        </row>
        <row r="399">
          <cell r="A399">
            <v>398</v>
          </cell>
          <cell r="B399" t="str">
            <v xml:space="preserve">trezentos e noventa e oito milhões, </v>
          </cell>
          <cell r="C399" t="str">
            <v xml:space="preserve">trezentos e noventa e oito mil, </v>
          </cell>
          <cell r="D399" t="str">
            <v>trezentos e noventa e oito</v>
          </cell>
          <cell r="E399" t="str">
            <v>trezentos e noventa e oito centavos</v>
          </cell>
        </row>
        <row r="400">
          <cell r="A400">
            <v>399</v>
          </cell>
          <cell r="B400" t="str">
            <v xml:space="preserve">trezentos e noventa e nove milhões, </v>
          </cell>
          <cell r="C400" t="str">
            <v xml:space="preserve">trezentos e noventa e nove mil, </v>
          </cell>
          <cell r="D400" t="str">
            <v>trezentos e noventa e nove</v>
          </cell>
          <cell r="E400" t="str">
            <v>trezentos e noventa e nove centavos</v>
          </cell>
        </row>
        <row r="401">
          <cell r="A401">
            <v>400</v>
          </cell>
          <cell r="B401" t="str">
            <v xml:space="preserve">quatrocentos milhões, </v>
          </cell>
          <cell r="C401" t="str">
            <v xml:space="preserve">quatrocentos mil, </v>
          </cell>
          <cell r="D401" t="str">
            <v>quatrocentos</v>
          </cell>
          <cell r="E401" t="str">
            <v>quatrocentos centavos</v>
          </cell>
        </row>
        <row r="402">
          <cell r="A402">
            <v>401</v>
          </cell>
          <cell r="B402" t="str">
            <v xml:space="preserve">quatrocentos e um milhões, </v>
          </cell>
          <cell r="C402" t="str">
            <v xml:space="preserve">quatrocentos e um mil, </v>
          </cell>
          <cell r="D402" t="str">
            <v>quatrocentos e um</v>
          </cell>
          <cell r="E402" t="str">
            <v>quatrocentos e um centavos</v>
          </cell>
        </row>
        <row r="403">
          <cell r="A403">
            <v>402</v>
          </cell>
          <cell r="B403" t="str">
            <v xml:space="preserve">quatrocentos e dois milhões, </v>
          </cell>
          <cell r="C403" t="str">
            <v xml:space="preserve">quatrocentos e dois mil, </v>
          </cell>
          <cell r="D403" t="str">
            <v>quatrocentos e dois</v>
          </cell>
          <cell r="E403" t="str">
            <v>quatrocentos e dois centavos</v>
          </cell>
        </row>
        <row r="404">
          <cell r="A404">
            <v>403</v>
          </cell>
          <cell r="B404" t="str">
            <v xml:space="preserve">quatrocentos e tres milhões, </v>
          </cell>
          <cell r="C404" t="str">
            <v xml:space="preserve">quatrocentos e tres mil, </v>
          </cell>
          <cell r="D404" t="str">
            <v>quatrocentos e tres</v>
          </cell>
          <cell r="E404" t="str">
            <v>quatrocentos e tres centavos</v>
          </cell>
        </row>
        <row r="405">
          <cell r="A405">
            <v>404</v>
          </cell>
          <cell r="B405" t="str">
            <v xml:space="preserve">quatrocentos e quatro milhões, </v>
          </cell>
          <cell r="C405" t="str">
            <v xml:space="preserve">quatrocentos e quatro mil, </v>
          </cell>
          <cell r="D405" t="str">
            <v>quatrocentos e quatro</v>
          </cell>
          <cell r="E405" t="str">
            <v>quatrocentos e quatro centavos</v>
          </cell>
        </row>
        <row r="406">
          <cell r="A406">
            <v>405</v>
          </cell>
          <cell r="B406" t="str">
            <v xml:space="preserve">quatrocentos e cinco milhões, </v>
          </cell>
          <cell r="C406" t="str">
            <v xml:space="preserve">quatrocentos e cinco mil, </v>
          </cell>
          <cell r="D406" t="str">
            <v>quatrocentos e cinco</v>
          </cell>
          <cell r="E406" t="str">
            <v>quatrocentos e cinco centavos</v>
          </cell>
        </row>
        <row r="407">
          <cell r="A407">
            <v>406</v>
          </cell>
          <cell r="B407" t="str">
            <v xml:space="preserve">quatrocentos e seis milhões, </v>
          </cell>
          <cell r="C407" t="str">
            <v xml:space="preserve">quatrocentos e seis mil, </v>
          </cell>
          <cell r="D407" t="str">
            <v>quatrocentos e seis</v>
          </cell>
          <cell r="E407" t="str">
            <v>quatrocentos e seis centavos</v>
          </cell>
        </row>
        <row r="408">
          <cell r="A408">
            <v>407</v>
          </cell>
          <cell r="B408" t="str">
            <v xml:space="preserve">quatrocentos e sete milhões, </v>
          </cell>
          <cell r="C408" t="str">
            <v xml:space="preserve">quatrocentos e sete mil, </v>
          </cell>
          <cell r="D408" t="str">
            <v>quatrocentos e sete</v>
          </cell>
          <cell r="E408" t="str">
            <v>quatrocentos e sete centavos</v>
          </cell>
        </row>
        <row r="409">
          <cell r="A409">
            <v>408</v>
          </cell>
          <cell r="B409" t="str">
            <v xml:space="preserve">quatrocentos e oito milhões, </v>
          </cell>
          <cell r="C409" t="str">
            <v xml:space="preserve">quatrocentos e oito mil, </v>
          </cell>
          <cell r="D409" t="str">
            <v>quatrocentos e oito</v>
          </cell>
          <cell r="E409" t="str">
            <v>quatrocentos e oito centavos</v>
          </cell>
        </row>
        <row r="410">
          <cell r="A410">
            <v>409</v>
          </cell>
          <cell r="B410" t="str">
            <v xml:space="preserve">quatrocentos e nove milhões, </v>
          </cell>
          <cell r="C410" t="str">
            <v xml:space="preserve">quatrocentos e nove mil, </v>
          </cell>
          <cell r="D410" t="str">
            <v>quatrocentos e nove</v>
          </cell>
          <cell r="E410" t="str">
            <v>quatrocentos e nove centavos</v>
          </cell>
        </row>
        <row r="411">
          <cell r="A411">
            <v>410</v>
          </cell>
          <cell r="B411" t="str">
            <v xml:space="preserve">quatrocentos e dez milhões, </v>
          </cell>
          <cell r="C411" t="str">
            <v xml:space="preserve">quatrocentos e dez mil, </v>
          </cell>
          <cell r="D411" t="str">
            <v>quatrocentos e dez</v>
          </cell>
          <cell r="E411" t="str">
            <v>quatrocentos e dez centavos</v>
          </cell>
        </row>
        <row r="412">
          <cell r="A412">
            <v>411</v>
          </cell>
          <cell r="B412" t="str">
            <v xml:space="preserve">quatrocentos e onze milhões, </v>
          </cell>
          <cell r="C412" t="str">
            <v xml:space="preserve">quatrocentos e onze mil, </v>
          </cell>
          <cell r="D412" t="str">
            <v>quatrocentos e onze</v>
          </cell>
          <cell r="E412" t="str">
            <v>quatrocentos e onze centavos</v>
          </cell>
        </row>
        <row r="413">
          <cell r="A413">
            <v>412</v>
          </cell>
          <cell r="B413" t="str">
            <v xml:space="preserve">quatrocentos e doze milhões, </v>
          </cell>
          <cell r="C413" t="str">
            <v xml:space="preserve">quatrocentos e doze mil, </v>
          </cell>
          <cell r="D413" t="str">
            <v>quatrocentos e doze</v>
          </cell>
          <cell r="E413" t="str">
            <v>quatrocentos e doze centavos</v>
          </cell>
        </row>
        <row r="414">
          <cell r="A414">
            <v>413</v>
          </cell>
          <cell r="B414" t="str">
            <v xml:space="preserve">quatrocentos e treze milhões, </v>
          </cell>
          <cell r="C414" t="str">
            <v xml:space="preserve">quatrocentos e treze mil, </v>
          </cell>
          <cell r="D414" t="str">
            <v>quatrocentos e treze</v>
          </cell>
          <cell r="E414" t="str">
            <v>quatrocentos e treze centavos</v>
          </cell>
        </row>
        <row r="415">
          <cell r="A415">
            <v>414</v>
          </cell>
          <cell r="B415" t="str">
            <v xml:space="preserve">quatrocentos e quatorze milhões, </v>
          </cell>
          <cell r="C415" t="str">
            <v xml:space="preserve">quatrocentos e quatorze mil, </v>
          </cell>
          <cell r="D415" t="str">
            <v>quatrocentos e quatorze</v>
          </cell>
          <cell r="E415" t="str">
            <v>quatrocentos e quatorze centavos</v>
          </cell>
        </row>
        <row r="416">
          <cell r="A416">
            <v>415</v>
          </cell>
          <cell r="B416" t="str">
            <v xml:space="preserve">quatrocentos e quinze milhões, </v>
          </cell>
          <cell r="C416" t="str">
            <v xml:space="preserve">quatrocentos e quinze mil, </v>
          </cell>
          <cell r="D416" t="str">
            <v>quatrocentos e quinze</v>
          </cell>
          <cell r="E416" t="str">
            <v>quatrocentos e quinze centavos</v>
          </cell>
        </row>
        <row r="417">
          <cell r="A417">
            <v>416</v>
          </cell>
          <cell r="B417" t="str">
            <v xml:space="preserve">quatrocentos e dezesseis milhões, </v>
          </cell>
          <cell r="C417" t="str">
            <v xml:space="preserve">quatrocentos e dezesseis mil, </v>
          </cell>
          <cell r="D417" t="str">
            <v>quatrocentos e dezesseis</v>
          </cell>
          <cell r="E417" t="str">
            <v>quatrocentos e dezesseis centavos</v>
          </cell>
        </row>
        <row r="418">
          <cell r="A418">
            <v>417</v>
          </cell>
          <cell r="B418" t="str">
            <v xml:space="preserve">quatrocentos e dezessete milhões, </v>
          </cell>
          <cell r="C418" t="str">
            <v xml:space="preserve">quatrocentos e dezessete mil, </v>
          </cell>
          <cell r="D418" t="str">
            <v>quatrocentos e dezessete</v>
          </cell>
          <cell r="E418" t="str">
            <v>quatrocentos e dezessete centavos</v>
          </cell>
        </row>
        <row r="419">
          <cell r="A419">
            <v>418</v>
          </cell>
          <cell r="B419" t="str">
            <v xml:space="preserve">quatrocentos e dezoito milhões, </v>
          </cell>
          <cell r="C419" t="str">
            <v xml:space="preserve">quatrocentos e dezoito mil, </v>
          </cell>
          <cell r="D419" t="str">
            <v>quatrocentos e dezoito</v>
          </cell>
          <cell r="E419" t="str">
            <v>quatrocentos e dezoito centavos</v>
          </cell>
        </row>
        <row r="420">
          <cell r="A420">
            <v>419</v>
          </cell>
          <cell r="B420" t="str">
            <v xml:space="preserve">quatrocentos e dezenove milhões, </v>
          </cell>
          <cell r="C420" t="str">
            <v xml:space="preserve">quatrocentos e dezenove mil, </v>
          </cell>
          <cell r="D420" t="str">
            <v>quatrocentos e dezenove</v>
          </cell>
          <cell r="E420" t="str">
            <v>quatrocentos e dezenove centavos</v>
          </cell>
        </row>
        <row r="421">
          <cell r="A421">
            <v>420</v>
          </cell>
          <cell r="B421" t="str">
            <v xml:space="preserve">quatrocentos e vinte milhões, </v>
          </cell>
          <cell r="C421" t="str">
            <v xml:space="preserve">quatrocentos e vinte mil, </v>
          </cell>
          <cell r="D421" t="str">
            <v>quatrocentos e vinte</v>
          </cell>
          <cell r="E421" t="str">
            <v>quatrocentos e vinte centavos</v>
          </cell>
        </row>
        <row r="422">
          <cell r="A422">
            <v>421</v>
          </cell>
          <cell r="B422" t="str">
            <v xml:space="preserve">quatrocentos e vinte e um milhões, </v>
          </cell>
          <cell r="C422" t="str">
            <v xml:space="preserve">quatrocentos e vinte e um mil, </v>
          </cell>
          <cell r="D422" t="str">
            <v>quatrocentos e vinte e um</v>
          </cell>
          <cell r="E422" t="str">
            <v>quatrocentos e vinte e um centavos</v>
          </cell>
        </row>
        <row r="423">
          <cell r="A423">
            <v>422</v>
          </cell>
          <cell r="B423" t="str">
            <v xml:space="preserve">quatrocentos e vinte e dois milhões, </v>
          </cell>
          <cell r="C423" t="str">
            <v xml:space="preserve">quatrocentos e vinte e dois mil, </v>
          </cell>
          <cell r="D423" t="str">
            <v>quatrocentos e vinte e dois</v>
          </cell>
          <cell r="E423" t="str">
            <v>quatrocentos e vinte e dois centavos</v>
          </cell>
        </row>
        <row r="424">
          <cell r="A424">
            <v>423</v>
          </cell>
          <cell r="B424" t="str">
            <v xml:space="preserve">quatrocentos e vinte e tres milhões, </v>
          </cell>
          <cell r="C424" t="str">
            <v xml:space="preserve">quatrocentos e vinte e tres mil, </v>
          </cell>
          <cell r="D424" t="str">
            <v>quatrocentos e vinte e tres</v>
          </cell>
          <cell r="E424" t="str">
            <v>quatrocentos e vinte e tres centavos</v>
          </cell>
        </row>
        <row r="425">
          <cell r="A425">
            <v>424</v>
          </cell>
          <cell r="B425" t="str">
            <v xml:space="preserve">quatrocentos e vinte e quatro milhões, </v>
          </cell>
          <cell r="C425" t="str">
            <v xml:space="preserve">quatrocentos e vinte e quatro mil, </v>
          </cell>
          <cell r="D425" t="str">
            <v>quatrocentos e vinte e quatro</v>
          </cell>
          <cell r="E425" t="str">
            <v>quatrocentos e vinte e quatro centavos</v>
          </cell>
        </row>
        <row r="426">
          <cell r="A426">
            <v>425</v>
          </cell>
          <cell r="B426" t="str">
            <v xml:space="preserve">quatrocentos e vinte e cinco milhões, </v>
          </cell>
          <cell r="C426" t="str">
            <v xml:space="preserve">quatrocentos e vinte e cinco mil, </v>
          </cell>
          <cell r="D426" t="str">
            <v>quatrocentos e vinte e cinco</v>
          </cell>
          <cell r="E426" t="str">
            <v>quatrocentos e vinte e cinco centavos</v>
          </cell>
        </row>
        <row r="427">
          <cell r="A427">
            <v>426</v>
          </cell>
          <cell r="B427" t="str">
            <v xml:space="preserve">quatrocentos e vinte e seis milhões, </v>
          </cell>
          <cell r="C427" t="str">
            <v xml:space="preserve">quatrocentos e vinte e seis mil, </v>
          </cell>
          <cell r="D427" t="str">
            <v>quatrocentos e vinte e seis</v>
          </cell>
          <cell r="E427" t="str">
            <v>quatrocentos e vinte e seis centavos</v>
          </cell>
        </row>
        <row r="428">
          <cell r="A428">
            <v>427</v>
          </cell>
          <cell r="B428" t="str">
            <v xml:space="preserve">quatrocentos e vinte e sete milhões, </v>
          </cell>
          <cell r="C428" t="str">
            <v xml:space="preserve">quatrocentos e vinte e sete mil, </v>
          </cell>
          <cell r="D428" t="str">
            <v>quatrocentos e vinte e sete</v>
          </cell>
          <cell r="E428" t="str">
            <v>quatrocentos e vinte e sete centavos</v>
          </cell>
        </row>
        <row r="429">
          <cell r="A429">
            <v>428</v>
          </cell>
          <cell r="B429" t="str">
            <v xml:space="preserve">quatrocentos e vinte e oito milhões, </v>
          </cell>
          <cell r="C429" t="str">
            <v xml:space="preserve">quatrocentos e vinte e oito mil, </v>
          </cell>
          <cell r="D429" t="str">
            <v>quatrocentos e vinte e oito</v>
          </cell>
          <cell r="E429" t="str">
            <v>quatrocentos e vinte e oito centavos</v>
          </cell>
        </row>
        <row r="430">
          <cell r="A430">
            <v>429</v>
          </cell>
          <cell r="B430" t="str">
            <v xml:space="preserve">quatrocentos e vinte e nove milhões, </v>
          </cell>
          <cell r="C430" t="str">
            <v xml:space="preserve">quatrocentos e vinte e nove mil, </v>
          </cell>
          <cell r="D430" t="str">
            <v>quatrocentos e vinte e nove</v>
          </cell>
          <cell r="E430" t="str">
            <v>quatrocentos e vinte e nove centavos</v>
          </cell>
        </row>
        <row r="431">
          <cell r="A431">
            <v>430</v>
          </cell>
          <cell r="B431" t="str">
            <v xml:space="preserve">quatrocentos e trinta milhões, </v>
          </cell>
          <cell r="C431" t="str">
            <v xml:space="preserve">quatrocentos e trinta mil, </v>
          </cell>
          <cell r="D431" t="str">
            <v>quatrocentos e trinta</v>
          </cell>
          <cell r="E431" t="str">
            <v>quatrocentos e trinta centavos</v>
          </cell>
        </row>
        <row r="432">
          <cell r="A432">
            <v>431</v>
          </cell>
          <cell r="B432" t="str">
            <v xml:space="preserve">quatrocentos e trinta e um milhões, </v>
          </cell>
          <cell r="C432" t="str">
            <v xml:space="preserve">quatrocentos e trinta e um mil, </v>
          </cell>
          <cell r="D432" t="str">
            <v>quatrocentos e trinta e um</v>
          </cell>
          <cell r="E432" t="str">
            <v>quatrocentos e trinta e um centavos</v>
          </cell>
        </row>
        <row r="433">
          <cell r="A433">
            <v>432</v>
          </cell>
          <cell r="B433" t="str">
            <v xml:space="preserve">quatrocentos e trinta e dois milhões, </v>
          </cell>
          <cell r="C433" t="str">
            <v xml:space="preserve">quatrocentos e trinta e dois mil, </v>
          </cell>
          <cell r="D433" t="str">
            <v>quatrocentos e trinta e dois</v>
          </cell>
          <cell r="E433" t="str">
            <v>quatrocentos e trinta e dois centavos</v>
          </cell>
        </row>
        <row r="434">
          <cell r="A434">
            <v>433</v>
          </cell>
          <cell r="B434" t="str">
            <v xml:space="preserve">quatrocentos e trinta e tres milhões, </v>
          </cell>
          <cell r="C434" t="str">
            <v xml:space="preserve">quatrocentos e trinta e tres mil, </v>
          </cell>
          <cell r="D434" t="str">
            <v>quatrocentos e trinta e tres</v>
          </cell>
          <cell r="E434" t="str">
            <v>quatrocentos e trinta e tres centavos</v>
          </cell>
        </row>
        <row r="435">
          <cell r="A435">
            <v>434</v>
          </cell>
          <cell r="B435" t="str">
            <v xml:space="preserve">quatrocentos e trinta e quatro milhões, </v>
          </cell>
          <cell r="C435" t="str">
            <v xml:space="preserve">quatrocentos e trinta e quatro mil, </v>
          </cell>
          <cell r="D435" t="str">
            <v>quatrocentos e trinta e quatro</v>
          </cell>
          <cell r="E435" t="str">
            <v>quatrocentos e trinta e quatro centavos</v>
          </cell>
        </row>
        <row r="436">
          <cell r="A436">
            <v>435</v>
          </cell>
          <cell r="B436" t="str">
            <v xml:space="preserve">quatrocentos e trinta e cinco milhões, </v>
          </cell>
          <cell r="C436" t="str">
            <v xml:space="preserve">quatrocentos e trinta e cinco mil, </v>
          </cell>
          <cell r="D436" t="str">
            <v>quatrocentos e trinta e cinco</v>
          </cell>
          <cell r="E436" t="str">
            <v>quatrocentos e trinta e cinco centavos</v>
          </cell>
        </row>
        <row r="437">
          <cell r="A437">
            <v>436</v>
          </cell>
          <cell r="B437" t="str">
            <v xml:space="preserve">quatrocentos e trinta e seis milhões, </v>
          </cell>
          <cell r="C437" t="str">
            <v xml:space="preserve">quatrocentos e trinta e seis mil, </v>
          </cell>
          <cell r="D437" t="str">
            <v>quatrocentos e trinta e seis</v>
          </cell>
          <cell r="E437" t="str">
            <v>quatrocentos e trinta e seis centavos</v>
          </cell>
        </row>
        <row r="438">
          <cell r="A438">
            <v>437</v>
          </cell>
          <cell r="B438" t="str">
            <v xml:space="preserve">quatrocentos e trinta e sete milhões, </v>
          </cell>
          <cell r="C438" t="str">
            <v xml:space="preserve">quatrocentos e trinta e sete mil, </v>
          </cell>
          <cell r="D438" t="str">
            <v>quatrocentos e trinta e sete</v>
          </cell>
          <cell r="E438" t="str">
            <v>quatrocentos e trinta e sete centavos</v>
          </cell>
        </row>
        <row r="439">
          <cell r="A439">
            <v>438</v>
          </cell>
          <cell r="B439" t="str">
            <v xml:space="preserve">quatrocentos e trinta e oito milhões, </v>
          </cell>
          <cell r="C439" t="str">
            <v xml:space="preserve">quatrocentos e trinta e oito mil, </v>
          </cell>
          <cell r="D439" t="str">
            <v>quatrocentos e trinta e oito</v>
          </cell>
          <cell r="E439" t="str">
            <v>quatrocentos e trinta e oito centavos</v>
          </cell>
        </row>
        <row r="440">
          <cell r="A440">
            <v>439</v>
          </cell>
          <cell r="B440" t="str">
            <v xml:space="preserve">quatrocentos e trinta e nove milhões, </v>
          </cell>
          <cell r="C440" t="str">
            <v xml:space="preserve">quatrocentos e trinta e nove mil, </v>
          </cell>
          <cell r="D440" t="str">
            <v>quatrocentos e trinta e nove</v>
          </cell>
          <cell r="E440" t="str">
            <v>quatrocentos e trinta e nove centavos</v>
          </cell>
        </row>
        <row r="441">
          <cell r="A441">
            <v>440</v>
          </cell>
          <cell r="B441" t="str">
            <v xml:space="preserve">quatrocentos e quarenta milhões, </v>
          </cell>
          <cell r="C441" t="str">
            <v xml:space="preserve">quatrocentos e quarenta mil, </v>
          </cell>
          <cell r="D441" t="str">
            <v>quatrocentos e quarenta</v>
          </cell>
          <cell r="E441" t="str">
            <v>quatrocentos e quarenta centavos</v>
          </cell>
        </row>
        <row r="442">
          <cell r="A442">
            <v>441</v>
          </cell>
          <cell r="B442" t="str">
            <v xml:space="preserve">quatrocentos e quarenta e um milhões, </v>
          </cell>
          <cell r="C442" t="str">
            <v xml:space="preserve">quatrocentos e quarenta e um mil, </v>
          </cell>
          <cell r="D442" t="str">
            <v>quatrocentos e quarenta e um</v>
          </cell>
          <cell r="E442" t="str">
            <v>quatrocentos e quarenta e um centavos</v>
          </cell>
        </row>
        <row r="443">
          <cell r="A443">
            <v>442</v>
          </cell>
          <cell r="B443" t="str">
            <v xml:space="preserve">quatrocentos e quarenta e dois milhões, </v>
          </cell>
          <cell r="C443" t="str">
            <v xml:space="preserve">quatrocentos e quarenta e dois mil, </v>
          </cell>
          <cell r="D443" t="str">
            <v>quatrocentos e quarenta e dois</v>
          </cell>
          <cell r="E443" t="str">
            <v>quatrocentos e quarenta e dois centavos</v>
          </cell>
        </row>
        <row r="444">
          <cell r="A444">
            <v>443</v>
          </cell>
          <cell r="B444" t="str">
            <v xml:space="preserve">quatrocentos e quarenta e tres milhões, </v>
          </cell>
          <cell r="C444" t="str">
            <v xml:space="preserve">quatrocentos e quarenta e tres mil, </v>
          </cell>
          <cell r="D444" t="str">
            <v>quatrocentos e quarenta e tres</v>
          </cell>
          <cell r="E444" t="str">
            <v>quatrocentos e quarenta e tres centavos</v>
          </cell>
        </row>
        <row r="445">
          <cell r="A445">
            <v>444</v>
          </cell>
          <cell r="B445" t="str">
            <v xml:space="preserve">quatrocentos e quarenta e quatro milhões, </v>
          </cell>
          <cell r="C445" t="str">
            <v xml:space="preserve">quatrocentos e quarenta e quatro mil, </v>
          </cell>
          <cell r="D445" t="str">
            <v>quatrocentos e quarenta e quatro</v>
          </cell>
          <cell r="E445" t="str">
            <v>quatrocentos e quarenta e quatro centavos</v>
          </cell>
        </row>
        <row r="446">
          <cell r="A446">
            <v>445</v>
          </cell>
          <cell r="B446" t="str">
            <v xml:space="preserve">quatrocentos e quarenta e cinco milhões, </v>
          </cell>
          <cell r="C446" t="str">
            <v xml:space="preserve">quatrocentos e quarenta e cinco mil, </v>
          </cell>
          <cell r="D446" t="str">
            <v>quatrocentos e quarenta e cinco</v>
          </cell>
          <cell r="E446" t="str">
            <v>quatrocentos e quarenta e cinco centavos</v>
          </cell>
        </row>
        <row r="447">
          <cell r="A447">
            <v>446</v>
          </cell>
          <cell r="B447" t="str">
            <v xml:space="preserve">quatrocentos e quarenta e seis milhões, </v>
          </cell>
          <cell r="C447" t="str">
            <v xml:space="preserve">quatrocentos e quarenta e seis mil, </v>
          </cell>
          <cell r="D447" t="str">
            <v>quatrocentos e quarenta e seis</v>
          </cell>
          <cell r="E447" t="str">
            <v>quatrocentos e quarenta e seis centavos</v>
          </cell>
        </row>
        <row r="448">
          <cell r="A448">
            <v>447</v>
          </cell>
          <cell r="B448" t="str">
            <v xml:space="preserve">quatrocentos e quarenta e sete milhões, </v>
          </cell>
          <cell r="C448" t="str">
            <v xml:space="preserve">quatrocentos e quarenta e sete mil, </v>
          </cell>
          <cell r="D448" t="str">
            <v>quatrocentos e quarenta e sete</v>
          </cell>
          <cell r="E448" t="str">
            <v>quatrocentos e quarenta e sete centavos</v>
          </cell>
        </row>
        <row r="449">
          <cell r="A449">
            <v>448</v>
          </cell>
          <cell r="B449" t="str">
            <v xml:space="preserve">quatrocentos e quarenta e oito milhões, </v>
          </cell>
          <cell r="C449" t="str">
            <v xml:space="preserve">quatrocentos e quarenta e oito mil, </v>
          </cell>
          <cell r="D449" t="str">
            <v>quatrocentos e quarenta e oito</v>
          </cell>
          <cell r="E449" t="str">
            <v>quatrocentos e quarenta e oito centavos</v>
          </cell>
        </row>
        <row r="450">
          <cell r="A450">
            <v>449</v>
          </cell>
          <cell r="B450" t="str">
            <v xml:space="preserve">quatrocentos e quarenta e nove milhões, </v>
          </cell>
          <cell r="C450" t="str">
            <v xml:space="preserve">quatrocentos e quarenta e nove mil, </v>
          </cell>
          <cell r="D450" t="str">
            <v>quatrocentos e quarenta e nove</v>
          </cell>
          <cell r="E450" t="str">
            <v>quatrocentos e quarenta e nove centavos</v>
          </cell>
        </row>
        <row r="451">
          <cell r="A451">
            <v>450</v>
          </cell>
          <cell r="B451" t="str">
            <v xml:space="preserve">quatrocentos e cinquenta milhões, </v>
          </cell>
          <cell r="C451" t="str">
            <v xml:space="preserve">quatrocentos e cinquenta mil, </v>
          </cell>
          <cell r="D451" t="str">
            <v>quatrocentos e cinquenta</v>
          </cell>
          <cell r="E451" t="str">
            <v>quatrocentos e cinquenta centavos</v>
          </cell>
        </row>
        <row r="452">
          <cell r="A452">
            <v>451</v>
          </cell>
          <cell r="B452" t="str">
            <v xml:space="preserve">quatrocentos e cinquenta e um milhões, </v>
          </cell>
          <cell r="C452" t="str">
            <v xml:space="preserve">quatrocentos e cinquenta e um mil, </v>
          </cell>
          <cell r="D452" t="str">
            <v>quatrocentos e cinquenta e um</v>
          </cell>
          <cell r="E452" t="str">
            <v>quatrocentos e cinquenta e um centavos</v>
          </cell>
        </row>
        <row r="453">
          <cell r="A453">
            <v>452</v>
          </cell>
          <cell r="B453" t="str">
            <v xml:space="preserve">quatrocentos e cinquenta e dois milhões, </v>
          </cell>
          <cell r="C453" t="str">
            <v xml:space="preserve">quatrocentos e cinquenta e dois mil, </v>
          </cell>
          <cell r="D453" t="str">
            <v>quatrocentos e cinquenta e dois</v>
          </cell>
          <cell r="E453" t="str">
            <v>quatrocentos e cinquenta e dois centavos</v>
          </cell>
        </row>
        <row r="454">
          <cell r="A454">
            <v>453</v>
          </cell>
          <cell r="B454" t="str">
            <v xml:space="preserve">quatrocentos e cinquenta e tres milhões, </v>
          </cell>
          <cell r="C454" t="str">
            <v xml:space="preserve">quatrocentos e cinquenta e tres mil, </v>
          </cell>
          <cell r="D454" t="str">
            <v>quatrocentos e cinquenta e tres</v>
          </cell>
          <cell r="E454" t="str">
            <v>quatrocentos e cinquenta e tres centavos</v>
          </cell>
        </row>
        <row r="455">
          <cell r="A455">
            <v>454</v>
          </cell>
          <cell r="B455" t="str">
            <v xml:space="preserve">quatrocentos e cinquenta e quatro milhões, </v>
          </cell>
          <cell r="C455" t="str">
            <v xml:space="preserve">quatrocentos e cinquenta e quatro mil, </v>
          </cell>
          <cell r="D455" t="str">
            <v>quatrocentos e cinquenta e quatro</v>
          </cell>
          <cell r="E455" t="str">
            <v>quatrocentos e cinquenta e quatro centavos</v>
          </cell>
        </row>
        <row r="456">
          <cell r="A456">
            <v>455</v>
          </cell>
          <cell r="B456" t="str">
            <v xml:space="preserve">quatrocentos e cinquenta e cinco milhões, </v>
          </cell>
          <cell r="C456" t="str">
            <v xml:space="preserve">quatrocentos e cinquenta e cinco mil, </v>
          </cell>
          <cell r="D456" t="str">
            <v>quatrocentos e cinquenta e cinco</v>
          </cell>
          <cell r="E456" t="str">
            <v>quatrocentos e cinquenta e cinco centavos</v>
          </cell>
        </row>
        <row r="457">
          <cell r="A457">
            <v>456</v>
          </cell>
          <cell r="B457" t="str">
            <v xml:space="preserve">quatrocentos e cinquenta e seis milhões, </v>
          </cell>
          <cell r="C457" t="str">
            <v xml:space="preserve">quatrocentos e cinquenta e seis mil, </v>
          </cell>
          <cell r="D457" t="str">
            <v>quatrocentos e cinquenta e seis</v>
          </cell>
          <cell r="E457" t="str">
            <v>quatrocentos e cinquenta e seis centavos</v>
          </cell>
        </row>
        <row r="458">
          <cell r="A458">
            <v>457</v>
          </cell>
          <cell r="B458" t="str">
            <v xml:space="preserve">quatrocentos e cinquenta e sete milhões, </v>
          </cell>
          <cell r="C458" t="str">
            <v xml:space="preserve">quatrocentos e cinquenta e sete mil, </v>
          </cell>
          <cell r="D458" t="str">
            <v>quatrocentos e cinquenta e sete</v>
          </cell>
          <cell r="E458" t="str">
            <v>quatrocentos e cinquenta e sete centavos</v>
          </cell>
        </row>
        <row r="459">
          <cell r="A459">
            <v>458</v>
          </cell>
          <cell r="B459" t="str">
            <v xml:space="preserve">quatrocentos e cinquenta e oito milhões, </v>
          </cell>
          <cell r="C459" t="str">
            <v xml:space="preserve">quatrocentos e cinquenta e oito mil, </v>
          </cell>
          <cell r="D459" t="str">
            <v>quatrocentos e cinquenta e oito</v>
          </cell>
          <cell r="E459" t="str">
            <v>quatrocentos e cinquenta e oito centavos</v>
          </cell>
        </row>
        <row r="460">
          <cell r="A460">
            <v>459</v>
          </cell>
          <cell r="B460" t="str">
            <v xml:space="preserve">quatrocentos e cinquenta e nove milhões, </v>
          </cell>
          <cell r="C460" t="str">
            <v xml:space="preserve">quatrocentos e cinquenta e nove mil, </v>
          </cell>
          <cell r="D460" t="str">
            <v>quatrocentos e cinquenta e nove</v>
          </cell>
          <cell r="E460" t="str">
            <v>quatrocentos e cinquenta e nove centavos</v>
          </cell>
        </row>
        <row r="461">
          <cell r="A461">
            <v>460</v>
          </cell>
          <cell r="B461" t="str">
            <v xml:space="preserve">quatrocentos e sessenta milhões, </v>
          </cell>
          <cell r="C461" t="str">
            <v xml:space="preserve">quatrocentos e sessenta mil, </v>
          </cell>
          <cell r="D461" t="str">
            <v>quatrocentos e sessenta</v>
          </cell>
          <cell r="E461" t="str">
            <v>quatrocentos e sessenta centavos</v>
          </cell>
        </row>
        <row r="462">
          <cell r="A462">
            <v>461</v>
          </cell>
          <cell r="B462" t="str">
            <v xml:space="preserve">quatrocentos e sessenta e um milhões, </v>
          </cell>
          <cell r="C462" t="str">
            <v xml:space="preserve">quatrocentos e sessenta e um mil, </v>
          </cell>
          <cell r="D462" t="str">
            <v>quatrocentos e sessenta e um</v>
          </cell>
          <cell r="E462" t="str">
            <v>quatrocentos e sessenta e um centavos</v>
          </cell>
        </row>
        <row r="463">
          <cell r="A463">
            <v>462</v>
          </cell>
          <cell r="B463" t="str">
            <v xml:space="preserve">quatrocentos e sessenta e dois milhões, </v>
          </cell>
          <cell r="C463" t="str">
            <v xml:space="preserve">quatrocentos e sessenta e dois mil, </v>
          </cell>
          <cell r="D463" t="str">
            <v>quatrocentos e sessenta e dois</v>
          </cell>
          <cell r="E463" t="str">
            <v>quatrocentos e sessenta e dois centavos</v>
          </cell>
        </row>
        <row r="464">
          <cell r="A464">
            <v>463</v>
          </cell>
          <cell r="B464" t="str">
            <v xml:space="preserve">quatrocentos e sessenta e tres milhões, </v>
          </cell>
          <cell r="C464" t="str">
            <v xml:space="preserve">quatrocentos e sessenta e tres mil, </v>
          </cell>
          <cell r="D464" t="str">
            <v>quatrocentos e sessenta e tres</v>
          </cell>
          <cell r="E464" t="str">
            <v>quatrocentos e sessenta e tres centavos</v>
          </cell>
        </row>
        <row r="465">
          <cell r="A465">
            <v>464</v>
          </cell>
          <cell r="B465" t="str">
            <v xml:space="preserve">quatrocentos e sessenta e quatro milhões, </v>
          </cell>
          <cell r="C465" t="str">
            <v xml:space="preserve">quatrocentos e sessenta e quatro mil, </v>
          </cell>
          <cell r="D465" t="str">
            <v>quatrocentos e sessenta e quatro</v>
          </cell>
          <cell r="E465" t="str">
            <v>quatrocentos e sessenta e quatro centavos</v>
          </cell>
        </row>
        <row r="466">
          <cell r="A466">
            <v>465</v>
          </cell>
          <cell r="B466" t="str">
            <v xml:space="preserve">quatrocentos e sessenta e cinco milhões, </v>
          </cell>
          <cell r="C466" t="str">
            <v xml:space="preserve">quatrocentos e sessenta e cinco mil, </v>
          </cell>
          <cell r="D466" t="str">
            <v>quatrocentos e sessenta e cinco</v>
          </cell>
          <cell r="E466" t="str">
            <v>quatrocentos e sessenta e cinco centavos</v>
          </cell>
        </row>
        <row r="467">
          <cell r="A467">
            <v>466</v>
          </cell>
          <cell r="B467" t="str">
            <v xml:space="preserve">quatrocentos e sessenta e seis milhões, </v>
          </cell>
          <cell r="C467" t="str">
            <v xml:space="preserve">quatrocentos e sessenta e seis mil, </v>
          </cell>
          <cell r="D467" t="str">
            <v>quatrocentos e sessenta e seis</v>
          </cell>
          <cell r="E467" t="str">
            <v>quatrocentos e sessenta e seis centavos</v>
          </cell>
        </row>
        <row r="468">
          <cell r="A468">
            <v>467</v>
          </cell>
          <cell r="B468" t="str">
            <v xml:space="preserve">quatrocentos e sessenta e sete milhões, </v>
          </cell>
          <cell r="C468" t="str">
            <v xml:space="preserve">quatrocentos e sessenta e sete mil, </v>
          </cell>
          <cell r="D468" t="str">
            <v>quatrocentos e sessenta e sete</v>
          </cell>
          <cell r="E468" t="str">
            <v>quatrocentos e sessenta e sete centavos</v>
          </cell>
        </row>
        <row r="469">
          <cell r="A469">
            <v>468</v>
          </cell>
          <cell r="B469" t="str">
            <v xml:space="preserve">quatrocentos e sessenta e oito milhões, </v>
          </cell>
          <cell r="C469" t="str">
            <v xml:space="preserve">quatrocentos e sessenta e oito mil, </v>
          </cell>
          <cell r="D469" t="str">
            <v>quatrocentos e sessenta e oito</v>
          </cell>
          <cell r="E469" t="str">
            <v>quatrocentos e sessenta e oito centavos</v>
          </cell>
        </row>
        <row r="470">
          <cell r="A470">
            <v>469</v>
          </cell>
          <cell r="B470" t="str">
            <v xml:space="preserve">quatrocentos e sessenta e nove milhões, </v>
          </cell>
          <cell r="C470" t="str">
            <v xml:space="preserve">quatrocentos e sessenta e nove mil, </v>
          </cell>
          <cell r="D470" t="str">
            <v>quatrocentos e sessenta e nove</v>
          </cell>
          <cell r="E470" t="str">
            <v>quatrocentos e sessenta e nove centavos</v>
          </cell>
        </row>
        <row r="471">
          <cell r="A471">
            <v>470</v>
          </cell>
          <cell r="B471" t="str">
            <v xml:space="preserve">quatrocentos e setenta milhões, </v>
          </cell>
          <cell r="C471" t="str">
            <v xml:space="preserve">quatrocentos e setenta mil, </v>
          </cell>
          <cell r="D471" t="str">
            <v>quatrocentos e setenta</v>
          </cell>
          <cell r="E471" t="str">
            <v>quatrocentos e setenta centavos</v>
          </cell>
        </row>
        <row r="472">
          <cell r="A472">
            <v>471</v>
          </cell>
          <cell r="B472" t="str">
            <v xml:space="preserve">quatrocentos e setenta e um milhões, </v>
          </cell>
          <cell r="C472" t="str">
            <v xml:space="preserve">quatrocentos e setenta e um mil, </v>
          </cell>
          <cell r="D472" t="str">
            <v>quatrocentos e setenta e um</v>
          </cell>
          <cell r="E472" t="str">
            <v>quatrocentos e setenta e um centavos</v>
          </cell>
        </row>
        <row r="473">
          <cell r="A473">
            <v>472</v>
          </cell>
          <cell r="B473" t="str">
            <v xml:space="preserve">quatrocentos e setenta e dois milhões, </v>
          </cell>
          <cell r="C473" t="str">
            <v xml:space="preserve">quatrocentos e setenta e dois mil, </v>
          </cell>
          <cell r="D473" t="str">
            <v>quatrocentos e setenta e dois</v>
          </cell>
          <cell r="E473" t="str">
            <v>quatrocentos e setenta e dois centavos</v>
          </cell>
        </row>
        <row r="474">
          <cell r="A474">
            <v>473</v>
          </cell>
          <cell r="B474" t="str">
            <v xml:space="preserve">quatrocentos e setenta e tres milhões, </v>
          </cell>
          <cell r="C474" t="str">
            <v xml:space="preserve">quatrocentos e setenta e tres mil, </v>
          </cell>
          <cell r="D474" t="str">
            <v>quatrocentos e setenta e tres</v>
          </cell>
          <cell r="E474" t="str">
            <v>quatrocentos e setenta e tres centavos</v>
          </cell>
        </row>
        <row r="475">
          <cell r="A475">
            <v>474</v>
          </cell>
          <cell r="B475" t="str">
            <v xml:space="preserve">quatrocentos e setenta e quatro milhões, </v>
          </cell>
          <cell r="C475" t="str">
            <v xml:space="preserve">quatrocentos e setenta e quatro mil, </v>
          </cell>
          <cell r="D475" t="str">
            <v>quatrocentos e setenta e quatro</v>
          </cell>
          <cell r="E475" t="str">
            <v>quatrocentos e setenta e quatro centavos</v>
          </cell>
        </row>
        <row r="476">
          <cell r="A476">
            <v>475</v>
          </cell>
          <cell r="B476" t="str">
            <v xml:space="preserve">quatrocentos e setenta e cinco milhões, </v>
          </cell>
          <cell r="C476" t="str">
            <v xml:space="preserve">quatrocentos e setenta e cinco mil, </v>
          </cell>
          <cell r="D476" t="str">
            <v>quatrocentos e setenta e cinco</v>
          </cell>
          <cell r="E476" t="str">
            <v>quatrocentos e setenta e cinco centavos</v>
          </cell>
        </row>
        <row r="477">
          <cell r="A477">
            <v>476</v>
          </cell>
          <cell r="B477" t="str">
            <v xml:space="preserve">quatrocentos e setenta e seis milhões, </v>
          </cell>
          <cell r="C477" t="str">
            <v xml:space="preserve">quatrocentos e setenta e seis mil, </v>
          </cell>
          <cell r="D477" t="str">
            <v>quatrocentos e setenta e seis</v>
          </cell>
          <cell r="E477" t="str">
            <v>quatrocentos e setenta e seis centavos</v>
          </cell>
        </row>
        <row r="478">
          <cell r="A478">
            <v>477</v>
          </cell>
          <cell r="B478" t="str">
            <v xml:space="preserve">quatrocentos e setenta e sete milhões, </v>
          </cell>
          <cell r="C478" t="str">
            <v xml:space="preserve">quatrocentos e setenta e sete mil, </v>
          </cell>
          <cell r="D478" t="str">
            <v>quatrocentos e setenta e sete</v>
          </cell>
          <cell r="E478" t="str">
            <v>quatrocentos e setenta e sete centavos</v>
          </cell>
        </row>
        <row r="479">
          <cell r="A479">
            <v>478</v>
          </cell>
          <cell r="B479" t="str">
            <v xml:space="preserve">quatrocentos e setenta e oito milhões, </v>
          </cell>
          <cell r="C479" t="str">
            <v xml:space="preserve">quatrocentos e setenta e oito mil, </v>
          </cell>
          <cell r="D479" t="str">
            <v>quatrocentos e setenta e oito</v>
          </cell>
          <cell r="E479" t="str">
            <v>quatrocentos e setenta e oito centavos</v>
          </cell>
        </row>
        <row r="480">
          <cell r="A480">
            <v>479</v>
          </cell>
          <cell r="B480" t="str">
            <v xml:space="preserve">quatrocentos e setenta e nove milhões, </v>
          </cell>
          <cell r="C480" t="str">
            <v xml:space="preserve">quatrocentos e setenta e nove mil, </v>
          </cell>
          <cell r="D480" t="str">
            <v>quatrocentos e setenta e nove</v>
          </cell>
          <cell r="E480" t="str">
            <v>quatrocentos e setenta e nove centavos</v>
          </cell>
        </row>
        <row r="481">
          <cell r="A481">
            <v>480</v>
          </cell>
          <cell r="B481" t="str">
            <v xml:space="preserve">quatrocentos e oitenta milhões, </v>
          </cell>
          <cell r="C481" t="str">
            <v xml:space="preserve">quatrocentos e oitenta mil, </v>
          </cell>
          <cell r="D481" t="str">
            <v>quatrocentos e oitenta</v>
          </cell>
          <cell r="E481" t="str">
            <v>quatrocentos e oitenta centavos</v>
          </cell>
        </row>
        <row r="482">
          <cell r="A482">
            <v>481</v>
          </cell>
          <cell r="B482" t="str">
            <v xml:space="preserve">quatrocentos e oitenta e um milhões, </v>
          </cell>
          <cell r="C482" t="str">
            <v xml:space="preserve">quatrocentos e oitenta e um mil, </v>
          </cell>
          <cell r="D482" t="str">
            <v>quatrocentos e oitenta e um</v>
          </cell>
          <cell r="E482" t="str">
            <v>quatrocentos e oitenta e um centavos</v>
          </cell>
        </row>
        <row r="483">
          <cell r="A483">
            <v>482</v>
          </cell>
          <cell r="B483" t="str">
            <v xml:space="preserve">quatrocentos e oitenta e dois milhões, </v>
          </cell>
          <cell r="C483" t="str">
            <v xml:space="preserve">quatrocentos e oitenta e dois mil, </v>
          </cell>
          <cell r="D483" t="str">
            <v>quatrocentos e oitenta e dois</v>
          </cell>
          <cell r="E483" t="str">
            <v>quatrocentos e oitenta e dois centavos</v>
          </cell>
        </row>
        <row r="484">
          <cell r="A484">
            <v>483</v>
          </cell>
          <cell r="B484" t="str">
            <v xml:space="preserve">quatrocentos e oitenta e tres milhões, </v>
          </cell>
          <cell r="C484" t="str">
            <v xml:space="preserve">quatrocentos e oitenta e tres mil, </v>
          </cell>
          <cell r="D484" t="str">
            <v>quatrocentos e oitenta e tres</v>
          </cell>
          <cell r="E484" t="str">
            <v>quatrocentos e oitenta e tres centavos</v>
          </cell>
        </row>
        <row r="485">
          <cell r="A485">
            <v>484</v>
          </cell>
          <cell r="B485" t="str">
            <v xml:space="preserve">quatrocentos e oitenta e quatro milhões, </v>
          </cell>
          <cell r="C485" t="str">
            <v xml:space="preserve">quatrocentos e oitenta e quatro mil, </v>
          </cell>
          <cell r="D485" t="str">
            <v>quatrocentos e oitenta e quatro</v>
          </cell>
          <cell r="E485" t="str">
            <v>quatrocentos e oitenta e quatro centavos</v>
          </cell>
        </row>
        <row r="486">
          <cell r="A486">
            <v>485</v>
          </cell>
          <cell r="B486" t="str">
            <v xml:space="preserve">quatrocentos e oitenta e cinco milhões, </v>
          </cell>
          <cell r="C486" t="str">
            <v xml:space="preserve">quatrocentos e oitenta e cinco mil, </v>
          </cell>
          <cell r="D486" t="str">
            <v>quatrocentos e oitenta e cinco</v>
          </cell>
          <cell r="E486" t="str">
            <v>quatrocentos e oitenta e cinco centavos</v>
          </cell>
        </row>
        <row r="487">
          <cell r="A487">
            <v>486</v>
          </cell>
          <cell r="B487" t="str">
            <v xml:space="preserve">quatrocentos e oitenta e seis milhões, </v>
          </cell>
          <cell r="C487" t="str">
            <v xml:space="preserve">quatrocentos e oitenta e seis mil, </v>
          </cell>
          <cell r="D487" t="str">
            <v>quatrocentos e oitenta e seis</v>
          </cell>
          <cell r="E487" t="str">
            <v>quatrocentos e oitenta e seis centavos</v>
          </cell>
        </row>
        <row r="488">
          <cell r="A488">
            <v>487</v>
          </cell>
          <cell r="B488" t="str">
            <v xml:space="preserve">quatrocentos e oitenta e sete milhões, </v>
          </cell>
          <cell r="C488" t="str">
            <v xml:space="preserve">quatrocentos e oitenta e sete mil, </v>
          </cell>
          <cell r="D488" t="str">
            <v>quatrocentos e oitenta e sete</v>
          </cell>
          <cell r="E488" t="str">
            <v>quatrocentos e oitenta e sete centavos</v>
          </cell>
        </row>
        <row r="489">
          <cell r="A489">
            <v>488</v>
          </cell>
          <cell r="B489" t="str">
            <v xml:space="preserve">quatrocentos e oitenta e oito milhões, </v>
          </cell>
          <cell r="C489" t="str">
            <v xml:space="preserve">quatrocentos e oitenta e oito mil, </v>
          </cell>
          <cell r="D489" t="str">
            <v>quatrocentos e oitenta e oito</v>
          </cell>
          <cell r="E489" t="str">
            <v>quatrocentos e oitenta e oito centavos</v>
          </cell>
        </row>
        <row r="490">
          <cell r="A490">
            <v>489</v>
          </cell>
          <cell r="B490" t="str">
            <v xml:space="preserve">quatrocentos e oitenta e nove milhões, </v>
          </cell>
          <cell r="C490" t="str">
            <v xml:space="preserve">quatrocentos e oitenta e nove mil, </v>
          </cell>
          <cell r="D490" t="str">
            <v>quatrocentos e oitenta e nove</v>
          </cell>
          <cell r="E490" t="str">
            <v>quatrocentos e oitenta e nove centavos</v>
          </cell>
        </row>
        <row r="491">
          <cell r="A491">
            <v>490</v>
          </cell>
          <cell r="B491" t="str">
            <v xml:space="preserve">quatrocentos e noventa milhões, </v>
          </cell>
          <cell r="C491" t="str">
            <v xml:space="preserve">quatrocentos e noventa mil, </v>
          </cell>
          <cell r="D491" t="str">
            <v>quatrocentos e noventa</v>
          </cell>
          <cell r="E491" t="str">
            <v>quatrocentos e noventa centavos</v>
          </cell>
        </row>
        <row r="492">
          <cell r="A492">
            <v>491</v>
          </cell>
          <cell r="B492" t="str">
            <v xml:space="preserve">quatrocentos e noventa e um milhões, </v>
          </cell>
          <cell r="C492" t="str">
            <v xml:space="preserve">quatrocentos e noventa e um mil, </v>
          </cell>
          <cell r="D492" t="str">
            <v>quatrocentos e noventa e um</v>
          </cell>
          <cell r="E492" t="str">
            <v>quatrocentos e noventa e um centavos</v>
          </cell>
        </row>
        <row r="493">
          <cell r="A493">
            <v>492</v>
          </cell>
          <cell r="B493" t="str">
            <v xml:space="preserve">quatrocentos e noventa e dois milhões, </v>
          </cell>
          <cell r="C493" t="str">
            <v xml:space="preserve">quatrocentos e noventa e dois mil, </v>
          </cell>
          <cell r="D493" t="str">
            <v>quatrocentos e noventa e dois</v>
          </cell>
          <cell r="E493" t="str">
            <v>quatrocentos e noventa e dois centavos</v>
          </cell>
        </row>
        <row r="494">
          <cell r="A494">
            <v>493</v>
          </cell>
          <cell r="B494" t="str">
            <v xml:space="preserve">quatrocentos e noventa e tres milhões, </v>
          </cell>
          <cell r="C494" t="str">
            <v xml:space="preserve">quatrocentos e noventa e tres mil, </v>
          </cell>
          <cell r="D494" t="str">
            <v>quatrocentos e noventa e tres</v>
          </cell>
          <cell r="E494" t="str">
            <v>quatrocentos e noventa e tres centavos</v>
          </cell>
        </row>
        <row r="495">
          <cell r="A495">
            <v>494</v>
          </cell>
          <cell r="B495" t="str">
            <v xml:space="preserve">quatrocentos e noventa e quatro milhões, </v>
          </cell>
          <cell r="C495" t="str">
            <v xml:space="preserve">quatrocentos e noventa e quatro mil, </v>
          </cell>
          <cell r="D495" t="str">
            <v>quatrocentos e noventa e quatro</v>
          </cell>
          <cell r="E495" t="str">
            <v>quatrocentos e noventa e quatro centavos</v>
          </cell>
        </row>
        <row r="496">
          <cell r="A496">
            <v>495</v>
          </cell>
          <cell r="B496" t="str">
            <v xml:space="preserve">quatrocentos e noventa e cinco milhões, </v>
          </cell>
          <cell r="C496" t="str">
            <v xml:space="preserve">quatrocentos e noventa e cinco mil, </v>
          </cell>
          <cell r="D496" t="str">
            <v>quatrocentos e noventa e cinco</v>
          </cell>
          <cell r="E496" t="str">
            <v>quatrocentos e noventa e cinco centavos</v>
          </cell>
        </row>
        <row r="497">
          <cell r="A497">
            <v>496</v>
          </cell>
          <cell r="B497" t="str">
            <v xml:space="preserve">quatrocentos e noventa e seis milhões, </v>
          </cell>
          <cell r="C497" t="str">
            <v xml:space="preserve">quatrocentos e noventa e seis mil, </v>
          </cell>
          <cell r="D497" t="str">
            <v>quatrocentos e noventa e seis</v>
          </cell>
          <cell r="E497" t="str">
            <v>quatrocentos e noventa e seis centavos</v>
          </cell>
        </row>
        <row r="498">
          <cell r="A498">
            <v>497</v>
          </cell>
          <cell r="B498" t="str">
            <v xml:space="preserve">quatrocentos e noventa e sete milhões, </v>
          </cell>
          <cell r="C498" t="str">
            <v xml:space="preserve">quatrocentos e noventa e sete mil, </v>
          </cell>
          <cell r="D498" t="str">
            <v>quatrocentos e noventa e sete</v>
          </cell>
          <cell r="E498" t="str">
            <v>quatrocentos e noventa e sete centavos</v>
          </cell>
        </row>
        <row r="499">
          <cell r="A499">
            <v>498</v>
          </cell>
          <cell r="B499" t="str">
            <v xml:space="preserve">quatrocentos e noventa e oito milhões, </v>
          </cell>
          <cell r="C499" t="str">
            <v xml:space="preserve">quatrocentos e noventa e oito mil, </v>
          </cell>
          <cell r="D499" t="str">
            <v>quatrocentos e noventa e oito</v>
          </cell>
          <cell r="E499" t="str">
            <v>quatrocentos e noventa e oito centavos</v>
          </cell>
        </row>
        <row r="500">
          <cell r="A500">
            <v>499</v>
          </cell>
          <cell r="B500" t="str">
            <v xml:space="preserve">quatrocentos e noventa e nove milhões, </v>
          </cell>
          <cell r="C500" t="str">
            <v xml:space="preserve">quatrocentos e noventa e nove mil, </v>
          </cell>
          <cell r="D500" t="str">
            <v>quatrocentos e noventa e nove</v>
          </cell>
          <cell r="E500" t="str">
            <v>quatrocentos e noventa e nove centavos</v>
          </cell>
        </row>
        <row r="501">
          <cell r="A501">
            <v>500</v>
          </cell>
          <cell r="B501" t="str">
            <v xml:space="preserve">quinhentos milhões, </v>
          </cell>
          <cell r="C501" t="str">
            <v xml:space="preserve">quinhentos mil, </v>
          </cell>
          <cell r="D501" t="str">
            <v>quinhentos</v>
          </cell>
          <cell r="E501" t="str">
            <v>quinhentos centavos</v>
          </cell>
        </row>
        <row r="502">
          <cell r="A502">
            <v>501</v>
          </cell>
          <cell r="B502" t="str">
            <v xml:space="preserve">quinhentos e um milhões, </v>
          </cell>
          <cell r="C502" t="str">
            <v xml:space="preserve">quinhentos e um mil, </v>
          </cell>
          <cell r="D502" t="str">
            <v>quinhentos e um</v>
          </cell>
          <cell r="E502" t="str">
            <v>quinhentos e um centavos</v>
          </cell>
        </row>
        <row r="503">
          <cell r="A503">
            <v>502</v>
          </cell>
          <cell r="B503" t="str">
            <v xml:space="preserve">quinhentos e dois milhões, </v>
          </cell>
          <cell r="C503" t="str">
            <v xml:space="preserve">quinhentos e dois mil, </v>
          </cell>
          <cell r="D503" t="str">
            <v>quinhentos e dois</v>
          </cell>
          <cell r="E503" t="str">
            <v>quinhentos e dois centavos</v>
          </cell>
        </row>
        <row r="504">
          <cell r="A504">
            <v>503</v>
          </cell>
          <cell r="B504" t="str">
            <v xml:space="preserve">quinhentos e tres milhões, </v>
          </cell>
          <cell r="C504" t="str">
            <v xml:space="preserve">quinhentos e tres mil, </v>
          </cell>
          <cell r="D504" t="str">
            <v>quinhentos e tres</v>
          </cell>
          <cell r="E504" t="str">
            <v>quinhentos e tres centavos</v>
          </cell>
        </row>
        <row r="505">
          <cell r="A505">
            <v>504</v>
          </cell>
          <cell r="B505" t="str">
            <v xml:space="preserve">quinhentos e quatro milhões, </v>
          </cell>
          <cell r="C505" t="str">
            <v xml:space="preserve">quinhentos e quatro mil, </v>
          </cell>
          <cell r="D505" t="str">
            <v>quinhentos e quatro</v>
          </cell>
          <cell r="E505" t="str">
            <v>quinhentos e quatro centavos</v>
          </cell>
        </row>
        <row r="506">
          <cell r="A506">
            <v>505</v>
          </cell>
          <cell r="B506" t="str">
            <v xml:space="preserve">quinhentos e cinco milhões, </v>
          </cell>
          <cell r="C506" t="str">
            <v xml:space="preserve">quinhentos e cinco mil, </v>
          </cell>
          <cell r="D506" t="str">
            <v>quinhentos e cinco</v>
          </cell>
          <cell r="E506" t="str">
            <v>quinhentos e cinco centavos</v>
          </cell>
        </row>
        <row r="507">
          <cell r="A507">
            <v>506</v>
          </cell>
          <cell r="B507" t="str">
            <v xml:space="preserve">quinhentos e seis milhões, </v>
          </cell>
          <cell r="C507" t="str">
            <v xml:space="preserve">quinhentos e seis mil, </v>
          </cell>
          <cell r="D507" t="str">
            <v>quinhentos e seis</v>
          </cell>
          <cell r="E507" t="str">
            <v>quinhentos e seis centavos</v>
          </cell>
        </row>
        <row r="508">
          <cell r="A508">
            <v>507</v>
          </cell>
          <cell r="B508" t="str">
            <v xml:space="preserve">quinhentos e sete milhões, </v>
          </cell>
          <cell r="C508" t="str">
            <v xml:space="preserve">quinhentos e sete mil, </v>
          </cell>
          <cell r="D508" t="str">
            <v>quinhentos e sete</v>
          </cell>
          <cell r="E508" t="str">
            <v>quinhentos e sete centavos</v>
          </cell>
        </row>
        <row r="509">
          <cell r="A509">
            <v>508</v>
          </cell>
          <cell r="B509" t="str">
            <v xml:space="preserve">quinhentos e oito milhões, </v>
          </cell>
          <cell r="C509" t="str">
            <v xml:space="preserve">quinhentos e oito mil, </v>
          </cell>
          <cell r="D509" t="str">
            <v>quinhentos e oito</v>
          </cell>
          <cell r="E509" t="str">
            <v>quinhentos e oito centavos</v>
          </cell>
        </row>
        <row r="510">
          <cell r="A510">
            <v>509</v>
          </cell>
          <cell r="B510" t="str">
            <v xml:space="preserve">quinhentos e nove milhões, </v>
          </cell>
          <cell r="C510" t="str">
            <v xml:space="preserve">quinhentos e nove mil, </v>
          </cell>
          <cell r="D510" t="str">
            <v>quinhentos e nove</v>
          </cell>
          <cell r="E510" t="str">
            <v>quinhentos e nove centavos</v>
          </cell>
        </row>
        <row r="511">
          <cell r="A511">
            <v>510</v>
          </cell>
          <cell r="B511" t="str">
            <v xml:space="preserve">quinhentos e dez milhões, </v>
          </cell>
          <cell r="C511" t="str">
            <v xml:space="preserve">quinhentos e dez mil, </v>
          </cell>
          <cell r="D511" t="str">
            <v>quinhentos e dez</v>
          </cell>
          <cell r="E511" t="str">
            <v>quinhentos e dez centavos</v>
          </cell>
        </row>
        <row r="512">
          <cell r="A512">
            <v>511</v>
          </cell>
          <cell r="B512" t="str">
            <v xml:space="preserve">quinhentos e onze milhões, </v>
          </cell>
          <cell r="C512" t="str">
            <v xml:space="preserve">quinhentos e onze mil, </v>
          </cell>
          <cell r="D512" t="str">
            <v>quinhentos e onze</v>
          </cell>
          <cell r="E512" t="str">
            <v>quinhentos e onze centavos</v>
          </cell>
        </row>
        <row r="513">
          <cell r="A513">
            <v>512</v>
          </cell>
          <cell r="B513" t="str">
            <v xml:space="preserve">quinhentos e doze milhões, </v>
          </cell>
          <cell r="C513" t="str">
            <v xml:space="preserve">quinhentos e doze mil, </v>
          </cell>
          <cell r="D513" t="str">
            <v>quinhentos e doze</v>
          </cell>
          <cell r="E513" t="str">
            <v>quinhentos e doze centavos</v>
          </cell>
        </row>
        <row r="514">
          <cell r="A514">
            <v>513</v>
          </cell>
          <cell r="B514" t="str">
            <v xml:space="preserve">quinhentos e treze milhões, </v>
          </cell>
          <cell r="C514" t="str">
            <v xml:space="preserve">quinhentos e treze mil, </v>
          </cell>
          <cell r="D514" t="str">
            <v>quinhentos e treze</v>
          </cell>
          <cell r="E514" t="str">
            <v>quinhentos e treze centavos</v>
          </cell>
        </row>
        <row r="515">
          <cell r="A515">
            <v>514</v>
          </cell>
          <cell r="B515" t="str">
            <v xml:space="preserve">quinhentos e quatorze milhões, </v>
          </cell>
          <cell r="C515" t="str">
            <v xml:space="preserve">quinhentos e quatorze mil, </v>
          </cell>
          <cell r="D515" t="str">
            <v>quinhentos e quatorze</v>
          </cell>
          <cell r="E515" t="str">
            <v>quinhentos e quatorze centavos</v>
          </cell>
        </row>
        <row r="516">
          <cell r="A516">
            <v>515</v>
          </cell>
          <cell r="B516" t="str">
            <v xml:space="preserve">quinhentos e quinze milhões, </v>
          </cell>
          <cell r="C516" t="str">
            <v xml:space="preserve">quinhentos e quinze mil, </v>
          </cell>
          <cell r="D516" t="str">
            <v>quinhentos e quinze</v>
          </cell>
          <cell r="E516" t="str">
            <v>quinhentos e quinze centavos</v>
          </cell>
        </row>
        <row r="517">
          <cell r="A517">
            <v>516</v>
          </cell>
          <cell r="B517" t="str">
            <v xml:space="preserve">quinhentos e dezesseis milhões, </v>
          </cell>
          <cell r="C517" t="str">
            <v xml:space="preserve">quinhentos e dezesseis mil, </v>
          </cell>
          <cell r="D517" t="str">
            <v>quinhentos e dezesseis</v>
          </cell>
          <cell r="E517" t="str">
            <v>quinhentos e dezesseis centavos</v>
          </cell>
        </row>
        <row r="518">
          <cell r="A518">
            <v>517</v>
          </cell>
          <cell r="B518" t="str">
            <v xml:space="preserve">quinhentos e dezessete milhões, </v>
          </cell>
          <cell r="C518" t="str">
            <v xml:space="preserve">quinhentos e dezessete mil, </v>
          </cell>
          <cell r="D518" t="str">
            <v>quinhentos e dezessete</v>
          </cell>
          <cell r="E518" t="str">
            <v>quinhentos e dezessete centavos</v>
          </cell>
        </row>
        <row r="519">
          <cell r="A519">
            <v>518</v>
          </cell>
          <cell r="B519" t="str">
            <v xml:space="preserve">quinhentos e dezoito milhões, </v>
          </cell>
          <cell r="C519" t="str">
            <v xml:space="preserve">quinhentos e dezoito mil, </v>
          </cell>
          <cell r="D519" t="str">
            <v>quinhentos e dezoito</v>
          </cell>
          <cell r="E519" t="str">
            <v>quinhentos e dezoito centavos</v>
          </cell>
        </row>
        <row r="520">
          <cell r="A520">
            <v>519</v>
          </cell>
          <cell r="B520" t="str">
            <v xml:space="preserve">quinhentos e dezenove milhões, </v>
          </cell>
          <cell r="C520" t="str">
            <v xml:space="preserve">quinhentos e dezenove mil, </v>
          </cell>
          <cell r="D520" t="str">
            <v>quinhentos e dezenove</v>
          </cell>
          <cell r="E520" t="str">
            <v>quinhentos e dezenove centavos</v>
          </cell>
        </row>
        <row r="521">
          <cell r="A521">
            <v>520</v>
          </cell>
          <cell r="B521" t="str">
            <v xml:space="preserve">quinhentos e vinte milhões, </v>
          </cell>
          <cell r="C521" t="str">
            <v xml:space="preserve">quinhentos e vinte mil, </v>
          </cell>
          <cell r="D521" t="str">
            <v>quinhentos e vinte</v>
          </cell>
          <cell r="E521" t="str">
            <v>quinhentos e vinte centavos</v>
          </cell>
        </row>
        <row r="522">
          <cell r="A522">
            <v>521</v>
          </cell>
          <cell r="B522" t="str">
            <v xml:space="preserve">quinhentos e vinte e um milhões, </v>
          </cell>
          <cell r="C522" t="str">
            <v xml:space="preserve">quinhentos e vinte e um mil, </v>
          </cell>
          <cell r="D522" t="str">
            <v>quinhentos e vinte e um</v>
          </cell>
          <cell r="E522" t="str">
            <v>quinhentos e vinte e um centavos</v>
          </cell>
        </row>
        <row r="523">
          <cell r="A523">
            <v>522</v>
          </cell>
          <cell r="B523" t="str">
            <v xml:space="preserve">quinhentos e vinte e dois milhões, </v>
          </cell>
          <cell r="C523" t="str">
            <v xml:space="preserve">quinhentos e vinte e dois mil, </v>
          </cell>
          <cell r="D523" t="str">
            <v>quinhentos e vinte e dois</v>
          </cell>
          <cell r="E523" t="str">
            <v>quinhentos e vinte e dois centavos</v>
          </cell>
        </row>
        <row r="524">
          <cell r="A524">
            <v>523</v>
          </cell>
          <cell r="B524" t="str">
            <v xml:space="preserve">quinhentos e vinte e tres milhões, </v>
          </cell>
          <cell r="C524" t="str">
            <v xml:space="preserve">quinhentos e vinte e tres mil, </v>
          </cell>
          <cell r="D524" t="str">
            <v>quinhentos e vinte e tres</v>
          </cell>
          <cell r="E524" t="str">
            <v>quinhentos e vinte e tres centavos</v>
          </cell>
        </row>
        <row r="525">
          <cell r="A525">
            <v>524</v>
          </cell>
          <cell r="B525" t="str">
            <v xml:space="preserve">quinhentos e vinte e quatro milhões, </v>
          </cell>
          <cell r="C525" t="str">
            <v xml:space="preserve">quinhentos e vinte e quatro mil, </v>
          </cell>
          <cell r="D525" t="str">
            <v>quinhentos e vinte e quatro</v>
          </cell>
          <cell r="E525" t="str">
            <v>quinhentos e vinte e quatro centavos</v>
          </cell>
        </row>
        <row r="526">
          <cell r="A526">
            <v>525</v>
          </cell>
          <cell r="B526" t="str">
            <v xml:space="preserve">quinhentos e vinte e cinco milhões, </v>
          </cell>
          <cell r="C526" t="str">
            <v xml:space="preserve">quinhentos e vinte e cinco mil, </v>
          </cell>
          <cell r="D526" t="str">
            <v>quinhentos e vinte e cinco</v>
          </cell>
          <cell r="E526" t="str">
            <v>quinhentos e vinte e cinco centavos</v>
          </cell>
        </row>
        <row r="527">
          <cell r="A527">
            <v>526</v>
          </cell>
          <cell r="B527" t="str">
            <v xml:space="preserve">quinhentos e vinte e seis milhões, </v>
          </cell>
          <cell r="C527" t="str">
            <v xml:space="preserve">quinhentos e vinte e seis mil, </v>
          </cell>
          <cell r="D527" t="str">
            <v>quinhentos e vinte e seis</v>
          </cell>
          <cell r="E527" t="str">
            <v>quinhentos e vinte e seis centavos</v>
          </cell>
        </row>
        <row r="528">
          <cell r="A528">
            <v>527</v>
          </cell>
          <cell r="B528" t="str">
            <v xml:space="preserve">quinhentos e vinte e sete milhões, </v>
          </cell>
          <cell r="C528" t="str">
            <v xml:space="preserve">quinhentos e vinte e sete mil, </v>
          </cell>
          <cell r="D528" t="str">
            <v>quinhentos e vinte e sete</v>
          </cell>
          <cell r="E528" t="str">
            <v>quinhentos e vinte e sete centavos</v>
          </cell>
        </row>
        <row r="529">
          <cell r="A529">
            <v>528</v>
          </cell>
          <cell r="B529" t="str">
            <v xml:space="preserve">quinhentos e vinte e oito milhões, </v>
          </cell>
          <cell r="C529" t="str">
            <v xml:space="preserve">quinhentos e vinte e oito mil, </v>
          </cell>
          <cell r="D529" t="str">
            <v>quinhentos e vinte e oito</v>
          </cell>
          <cell r="E529" t="str">
            <v>quinhentos e vinte e oito centavos</v>
          </cell>
        </row>
        <row r="530">
          <cell r="A530">
            <v>529</v>
          </cell>
          <cell r="B530" t="str">
            <v xml:space="preserve">quinhentos e vinte e nove milhões, </v>
          </cell>
          <cell r="C530" t="str">
            <v xml:space="preserve">quinhentos e vinte e nove mil, </v>
          </cell>
          <cell r="D530" t="str">
            <v>quinhentos e vinte e nove</v>
          </cell>
          <cell r="E530" t="str">
            <v>quinhentos e vinte e nove centavos</v>
          </cell>
        </row>
        <row r="531">
          <cell r="A531">
            <v>530</v>
          </cell>
          <cell r="B531" t="str">
            <v xml:space="preserve">quinhentos e trinta milhões, </v>
          </cell>
          <cell r="C531" t="str">
            <v xml:space="preserve">quinhentos e trinta mil, </v>
          </cell>
          <cell r="D531" t="str">
            <v>quinhentos e trinta</v>
          </cell>
          <cell r="E531" t="str">
            <v>quinhentos e trinta centavos</v>
          </cell>
        </row>
        <row r="532">
          <cell r="A532">
            <v>531</v>
          </cell>
          <cell r="B532" t="str">
            <v xml:space="preserve">quinhentos e trinta e um milhões, </v>
          </cell>
          <cell r="C532" t="str">
            <v xml:space="preserve">quinhentos e trinta e um mil, </v>
          </cell>
          <cell r="D532" t="str">
            <v>quinhentos e trinta e um</v>
          </cell>
          <cell r="E532" t="str">
            <v>quinhentos e trinta e um centavos</v>
          </cell>
        </row>
        <row r="533">
          <cell r="A533">
            <v>532</v>
          </cell>
          <cell r="B533" t="str">
            <v xml:space="preserve">quinhentos e trinta e dois milhões, </v>
          </cell>
          <cell r="C533" t="str">
            <v xml:space="preserve">quinhentos e trinta e dois mil, </v>
          </cell>
          <cell r="D533" t="str">
            <v>quinhentos e trinta e dois</v>
          </cell>
          <cell r="E533" t="str">
            <v>quinhentos e trinta e dois centavos</v>
          </cell>
        </row>
        <row r="534">
          <cell r="A534">
            <v>533</v>
          </cell>
          <cell r="B534" t="str">
            <v xml:space="preserve">quinhentos e trinta e tres milhões, </v>
          </cell>
          <cell r="C534" t="str">
            <v xml:space="preserve">quinhentos e trinta e tres mil, </v>
          </cell>
          <cell r="D534" t="str">
            <v>quinhentos e trinta e tres</v>
          </cell>
          <cell r="E534" t="str">
            <v>quinhentos e trinta e tres centavos</v>
          </cell>
        </row>
        <row r="535">
          <cell r="A535">
            <v>534</v>
          </cell>
          <cell r="B535" t="str">
            <v xml:space="preserve">quinhentos e trinta e quatro milhões, </v>
          </cell>
          <cell r="C535" t="str">
            <v xml:space="preserve">quinhentos e trinta e quatro mil, </v>
          </cell>
          <cell r="D535" t="str">
            <v>quinhentos e trinta e quatro</v>
          </cell>
          <cell r="E535" t="str">
            <v>quinhentos e trinta e quatro centavos</v>
          </cell>
        </row>
        <row r="536">
          <cell r="A536">
            <v>535</v>
          </cell>
          <cell r="B536" t="str">
            <v xml:space="preserve">quinhentos e trinta e cinco milhões, </v>
          </cell>
          <cell r="C536" t="str">
            <v xml:space="preserve">quinhentos e trinta e cinco mil, </v>
          </cell>
          <cell r="D536" t="str">
            <v>quinhentos e trinta e cinco</v>
          </cell>
          <cell r="E536" t="str">
            <v>quinhentos e trinta e cinco centavos</v>
          </cell>
        </row>
        <row r="537">
          <cell r="A537">
            <v>536</v>
          </cell>
          <cell r="B537" t="str">
            <v xml:space="preserve">quinhentos e trinta e seis milhões, </v>
          </cell>
          <cell r="C537" t="str">
            <v xml:space="preserve">quinhentos e trinta e seis mil, </v>
          </cell>
          <cell r="D537" t="str">
            <v>quinhentos e trinta e seis</v>
          </cell>
          <cell r="E537" t="str">
            <v>quinhentos e trinta e seis centavos</v>
          </cell>
        </row>
        <row r="538">
          <cell r="A538">
            <v>537</v>
          </cell>
          <cell r="B538" t="str">
            <v xml:space="preserve">quinhentos e trinta e sete milhões, </v>
          </cell>
          <cell r="C538" t="str">
            <v xml:space="preserve">quinhentos e trinta e sete mil, </v>
          </cell>
          <cell r="D538" t="str">
            <v>quinhentos e trinta e sete</v>
          </cell>
          <cell r="E538" t="str">
            <v>quinhentos e trinta e sete centavos</v>
          </cell>
        </row>
        <row r="539">
          <cell r="A539">
            <v>538</v>
          </cell>
          <cell r="B539" t="str">
            <v xml:space="preserve">quinhentos e trinta e oito milhões, </v>
          </cell>
          <cell r="C539" t="str">
            <v xml:space="preserve">quinhentos e trinta e oito mil, </v>
          </cell>
          <cell r="D539" t="str">
            <v>quinhentos e trinta e oito</v>
          </cell>
          <cell r="E539" t="str">
            <v>quinhentos e trinta e oito centavos</v>
          </cell>
        </row>
        <row r="540">
          <cell r="A540">
            <v>539</v>
          </cell>
          <cell r="B540" t="str">
            <v xml:space="preserve">quinhentos e trinta e nove milhões, </v>
          </cell>
          <cell r="C540" t="str">
            <v xml:space="preserve">quinhentos e trinta e nove mil, </v>
          </cell>
          <cell r="D540" t="str">
            <v>quinhentos e trinta e nove</v>
          </cell>
          <cell r="E540" t="str">
            <v>quinhentos e trinta e nove centavos</v>
          </cell>
        </row>
        <row r="541">
          <cell r="A541">
            <v>540</v>
          </cell>
          <cell r="B541" t="str">
            <v xml:space="preserve">quinhentos e quarenta milhões, </v>
          </cell>
          <cell r="C541" t="str">
            <v xml:space="preserve">quinhentos e quarenta mil, </v>
          </cell>
          <cell r="D541" t="str">
            <v>quinhentos e quarenta</v>
          </cell>
          <cell r="E541" t="str">
            <v>quinhentos e quarenta centavos</v>
          </cell>
        </row>
        <row r="542">
          <cell r="A542">
            <v>541</v>
          </cell>
          <cell r="B542" t="str">
            <v xml:space="preserve">quinhentos e quarenta e um milhões, </v>
          </cell>
          <cell r="C542" t="str">
            <v xml:space="preserve">quinhentos e quarenta e um mil, </v>
          </cell>
          <cell r="D542" t="str">
            <v>quinhentos e quarenta e um</v>
          </cell>
          <cell r="E542" t="str">
            <v>quinhentos e quarenta e um centavos</v>
          </cell>
        </row>
        <row r="543">
          <cell r="A543">
            <v>542</v>
          </cell>
          <cell r="B543" t="str">
            <v xml:space="preserve">quinhentos e quarenta e dois milhões, </v>
          </cell>
          <cell r="C543" t="str">
            <v xml:space="preserve">quinhentos e quarenta e dois mil, </v>
          </cell>
          <cell r="D543" t="str">
            <v>quinhentos e quarenta e dois</v>
          </cell>
          <cell r="E543" t="str">
            <v>quinhentos e quarenta e dois centavos</v>
          </cell>
        </row>
        <row r="544">
          <cell r="A544">
            <v>543</v>
          </cell>
          <cell r="B544" t="str">
            <v xml:space="preserve">quinhentos e quarenta e tres milhões, </v>
          </cell>
          <cell r="C544" t="str">
            <v xml:space="preserve">quinhentos e quarenta e tres mil, </v>
          </cell>
          <cell r="D544" t="str">
            <v>quinhentos e quarenta e tres</v>
          </cell>
          <cell r="E544" t="str">
            <v>quinhentos e quarenta e tres centavos</v>
          </cell>
        </row>
        <row r="545">
          <cell r="A545">
            <v>544</v>
          </cell>
          <cell r="B545" t="str">
            <v xml:space="preserve">quinhentos e quarenta e quatro milhões, </v>
          </cell>
          <cell r="C545" t="str">
            <v xml:space="preserve">quinhentos e quarenta e quatro mil, </v>
          </cell>
          <cell r="D545" t="str">
            <v>quinhentos e quarenta e quatro</v>
          </cell>
          <cell r="E545" t="str">
            <v>quinhentos e quarenta e quatro centavos</v>
          </cell>
        </row>
        <row r="546">
          <cell r="A546">
            <v>545</v>
          </cell>
          <cell r="B546" t="str">
            <v xml:space="preserve">quinhentos e quarenta e cinco milhões, </v>
          </cell>
          <cell r="C546" t="str">
            <v xml:space="preserve">quinhentos e quarenta e cinco mil, </v>
          </cell>
          <cell r="D546" t="str">
            <v>quinhentos e quarenta e cinco</v>
          </cell>
          <cell r="E546" t="str">
            <v>quinhentos e quarenta e cinco centavos</v>
          </cell>
        </row>
        <row r="547">
          <cell r="A547">
            <v>546</v>
          </cell>
          <cell r="B547" t="str">
            <v xml:space="preserve">quinhentos e quarenta e seis milhões, </v>
          </cell>
          <cell r="C547" t="str">
            <v xml:space="preserve">quinhentos e quarenta e seis mil, </v>
          </cell>
          <cell r="D547" t="str">
            <v>quinhentos e quarenta e seis</v>
          </cell>
          <cell r="E547" t="str">
            <v>quinhentos e quarenta e seis centavos</v>
          </cell>
        </row>
        <row r="548">
          <cell r="A548">
            <v>547</v>
          </cell>
          <cell r="B548" t="str">
            <v xml:space="preserve">quinhentos e quarenta e sete milhões, </v>
          </cell>
          <cell r="C548" t="str">
            <v xml:space="preserve">quinhentos e quarenta e sete mil, </v>
          </cell>
          <cell r="D548" t="str">
            <v>quinhentos e quarenta e sete</v>
          </cell>
          <cell r="E548" t="str">
            <v>quinhentos e quarenta e sete centavos</v>
          </cell>
        </row>
        <row r="549">
          <cell r="A549">
            <v>548</v>
          </cell>
          <cell r="B549" t="str">
            <v xml:space="preserve">quinhentos e quarenta e oito milhões, </v>
          </cell>
          <cell r="C549" t="str">
            <v xml:space="preserve">quinhentos e quarenta e oito mil, </v>
          </cell>
          <cell r="D549" t="str">
            <v>quinhentos e quarenta e oito</v>
          </cell>
          <cell r="E549" t="str">
            <v>quinhentos e quarenta e oito centavos</v>
          </cell>
        </row>
        <row r="550">
          <cell r="A550">
            <v>549</v>
          </cell>
          <cell r="B550" t="str">
            <v xml:space="preserve">quinhentos e quarenta e nove milhões, </v>
          </cell>
          <cell r="C550" t="str">
            <v xml:space="preserve">quinhentos e quarenta e nove mil, </v>
          </cell>
          <cell r="D550" t="str">
            <v>quinhentos e quarenta e nove</v>
          </cell>
          <cell r="E550" t="str">
            <v>quinhentos e quarenta e nove centavos</v>
          </cell>
        </row>
        <row r="551">
          <cell r="A551">
            <v>550</v>
          </cell>
          <cell r="B551" t="str">
            <v xml:space="preserve">quinhentos e cinquenta milhões, </v>
          </cell>
          <cell r="C551" t="str">
            <v xml:space="preserve">quinhentos e cinquenta mil, </v>
          </cell>
          <cell r="D551" t="str">
            <v>quinhentos e cinquenta</v>
          </cell>
          <cell r="E551" t="str">
            <v>quinhentos e cinquenta centavos</v>
          </cell>
        </row>
        <row r="552">
          <cell r="A552">
            <v>551</v>
          </cell>
          <cell r="B552" t="str">
            <v xml:space="preserve">quinhentos e cinquenta e um milhões, </v>
          </cell>
          <cell r="C552" t="str">
            <v xml:space="preserve">quinhentos e cinquenta e um mil, </v>
          </cell>
          <cell r="D552" t="str">
            <v>quinhentos e cinquenta e um</v>
          </cell>
          <cell r="E552" t="str">
            <v>quinhentos e cinquenta e um centavos</v>
          </cell>
        </row>
        <row r="553">
          <cell r="A553">
            <v>552</v>
          </cell>
          <cell r="B553" t="str">
            <v xml:space="preserve">quinhentos e cinquenta e dois milhões, </v>
          </cell>
          <cell r="C553" t="str">
            <v xml:space="preserve">quinhentos e cinquenta e dois mil, </v>
          </cell>
          <cell r="D553" t="str">
            <v>quinhentos e cinquenta e dois</v>
          </cell>
          <cell r="E553" t="str">
            <v>quinhentos e cinquenta e dois centavos</v>
          </cell>
        </row>
        <row r="554">
          <cell r="A554">
            <v>553</v>
          </cell>
          <cell r="B554" t="str">
            <v xml:space="preserve">quinhentos e cinquenta e tres milhões, </v>
          </cell>
          <cell r="C554" t="str">
            <v xml:space="preserve">quinhentos e cinquenta e tres mil, </v>
          </cell>
          <cell r="D554" t="str">
            <v>quinhentos e cinquenta e tres</v>
          </cell>
          <cell r="E554" t="str">
            <v>quinhentos e cinquenta e tres centavos</v>
          </cell>
        </row>
        <row r="555">
          <cell r="A555">
            <v>554</v>
          </cell>
          <cell r="B555" t="str">
            <v xml:space="preserve">quinhentos e cinquenta e quatro milhões, </v>
          </cell>
          <cell r="C555" t="str">
            <v xml:space="preserve">quinhentos e cinquenta e quatro mil, </v>
          </cell>
          <cell r="D555" t="str">
            <v>quinhentos e cinquenta e quatro</v>
          </cell>
          <cell r="E555" t="str">
            <v>quinhentos e cinquenta e quatro centavos</v>
          </cell>
        </row>
        <row r="556">
          <cell r="A556">
            <v>555</v>
          </cell>
          <cell r="B556" t="str">
            <v xml:space="preserve">quinhentos e cinquenta e cinco milhões, </v>
          </cell>
          <cell r="C556" t="str">
            <v xml:space="preserve">quinhentos e cinquenta e cinco mil, </v>
          </cell>
          <cell r="D556" t="str">
            <v>quinhentos e cinquenta e cinco</v>
          </cell>
          <cell r="E556" t="str">
            <v>quinhentos e cinquenta e cinco centavos</v>
          </cell>
        </row>
        <row r="557">
          <cell r="A557">
            <v>556</v>
          </cell>
          <cell r="B557" t="str">
            <v xml:space="preserve">quinhentos e cinquenta e seis milhões, </v>
          </cell>
          <cell r="C557" t="str">
            <v xml:space="preserve">quinhentos e cinquenta e seis mil, </v>
          </cell>
          <cell r="D557" t="str">
            <v>quinhentos e cinquenta e seis</v>
          </cell>
          <cell r="E557" t="str">
            <v>quinhentos e cinquenta e seis centavos</v>
          </cell>
        </row>
        <row r="558">
          <cell r="A558">
            <v>557</v>
          </cell>
          <cell r="B558" t="str">
            <v xml:space="preserve">quinhentos e cinquenta e sete milhões, </v>
          </cell>
          <cell r="C558" t="str">
            <v xml:space="preserve">quinhentos e cinquenta e sete mil, </v>
          </cell>
          <cell r="D558" t="str">
            <v>quinhentos e cinquenta e sete</v>
          </cell>
          <cell r="E558" t="str">
            <v>quinhentos e cinquenta e sete centavos</v>
          </cell>
        </row>
        <row r="559">
          <cell r="A559">
            <v>558</v>
          </cell>
          <cell r="B559" t="str">
            <v xml:space="preserve">quinhentos e cinquenta e oito milhões, </v>
          </cell>
          <cell r="C559" t="str">
            <v xml:space="preserve">quinhentos e cinquenta e oito mil, </v>
          </cell>
          <cell r="D559" t="str">
            <v>quinhentos e cinquenta e oito</v>
          </cell>
          <cell r="E559" t="str">
            <v>quinhentos e cinquenta e oito centavos</v>
          </cell>
        </row>
        <row r="560">
          <cell r="A560">
            <v>559</v>
          </cell>
          <cell r="B560" t="str">
            <v xml:space="preserve">quinhentos e cinquenta e nove milhões, </v>
          </cell>
          <cell r="C560" t="str">
            <v xml:space="preserve">quinhentos e cinquenta e nove mil, </v>
          </cell>
          <cell r="D560" t="str">
            <v>quinhentos e cinquenta e nove</v>
          </cell>
          <cell r="E560" t="str">
            <v>quinhentos e cinquenta e nove centavos</v>
          </cell>
        </row>
        <row r="561">
          <cell r="A561">
            <v>560</v>
          </cell>
          <cell r="B561" t="str">
            <v xml:space="preserve">quinhentos e sessenta milhões, </v>
          </cell>
          <cell r="C561" t="str">
            <v xml:space="preserve">quinhentos e sessenta mil, </v>
          </cell>
          <cell r="D561" t="str">
            <v>quinhentos e sessenta</v>
          </cell>
          <cell r="E561" t="str">
            <v>quinhentos e sessenta centavos</v>
          </cell>
        </row>
        <row r="562">
          <cell r="A562">
            <v>561</v>
          </cell>
          <cell r="B562" t="str">
            <v xml:space="preserve">quinhentos e sessenta e um milhões, </v>
          </cell>
          <cell r="C562" t="str">
            <v xml:space="preserve">quinhentos e sessenta e um mil, </v>
          </cell>
          <cell r="D562" t="str">
            <v>quinhentos e sessenta e um</v>
          </cell>
          <cell r="E562" t="str">
            <v>quinhentos e sessenta e um centavos</v>
          </cell>
        </row>
        <row r="563">
          <cell r="A563">
            <v>562</v>
          </cell>
          <cell r="B563" t="str">
            <v xml:space="preserve">quinhentos e sessenta e dois milhões, </v>
          </cell>
          <cell r="C563" t="str">
            <v xml:space="preserve">quinhentos e sessenta e dois mil, </v>
          </cell>
          <cell r="D563" t="str">
            <v>quinhentos e sessenta e dois</v>
          </cell>
          <cell r="E563" t="str">
            <v>quinhentos e sessenta e dois centavos</v>
          </cell>
        </row>
        <row r="564">
          <cell r="A564">
            <v>563</v>
          </cell>
          <cell r="B564" t="str">
            <v xml:space="preserve">quinhentos e sessenta e tres milhões, </v>
          </cell>
          <cell r="C564" t="str">
            <v xml:space="preserve">quinhentos e sessenta e tres mil, </v>
          </cell>
          <cell r="D564" t="str">
            <v>quinhentos e sessenta e tres</v>
          </cell>
          <cell r="E564" t="str">
            <v>quinhentos e sessenta e tres centavos</v>
          </cell>
        </row>
        <row r="565">
          <cell r="A565">
            <v>564</v>
          </cell>
          <cell r="B565" t="str">
            <v xml:space="preserve">quinhentos e sessenta e quatro milhões, </v>
          </cell>
          <cell r="C565" t="str">
            <v xml:space="preserve">quinhentos e sessenta e quatro mil, </v>
          </cell>
          <cell r="D565" t="str">
            <v>quinhentos e sessenta e quatro</v>
          </cell>
          <cell r="E565" t="str">
            <v>quinhentos e sessenta e quatro centavos</v>
          </cell>
        </row>
        <row r="566">
          <cell r="A566">
            <v>565</v>
          </cell>
          <cell r="B566" t="str">
            <v xml:space="preserve">quinhentos e sessenta e cinco milhões, </v>
          </cell>
          <cell r="C566" t="str">
            <v xml:space="preserve">quinhentos e sessenta e cinco mil, </v>
          </cell>
          <cell r="D566" t="str">
            <v>quinhentos e sessenta e cinco</v>
          </cell>
          <cell r="E566" t="str">
            <v>quinhentos e sessenta e cinco centavos</v>
          </cell>
        </row>
        <row r="567">
          <cell r="A567">
            <v>566</v>
          </cell>
          <cell r="B567" t="str">
            <v xml:space="preserve">quinhentos e sessenta e seis milhões, </v>
          </cell>
          <cell r="C567" t="str">
            <v xml:space="preserve">quinhentos e sessenta e seis mil, </v>
          </cell>
          <cell r="D567" t="str">
            <v>quinhentos e sessenta e seis</v>
          </cell>
          <cell r="E567" t="str">
            <v>quinhentos e sessenta e seis centavos</v>
          </cell>
        </row>
        <row r="568">
          <cell r="A568">
            <v>567</v>
          </cell>
          <cell r="B568" t="str">
            <v xml:space="preserve">quinhentos e sessenta e sete milhões, </v>
          </cell>
          <cell r="C568" t="str">
            <v xml:space="preserve">quinhentos e sessenta e sete mil, </v>
          </cell>
          <cell r="D568" t="str">
            <v>quinhentos e sessenta e sete</v>
          </cell>
          <cell r="E568" t="str">
            <v>quinhentos e sessenta e sete centavos</v>
          </cell>
        </row>
        <row r="569">
          <cell r="A569">
            <v>568</v>
          </cell>
          <cell r="B569" t="str">
            <v xml:space="preserve">quinhentos e sessenta e oito milhões, </v>
          </cell>
          <cell r="C569" t="str">
            <v xml:space="preserve">quinhentos e sessenta e oito mil, </v>
          </cell>
          <cell r="D569" t="str">
            <v>quinhentos e sessenta e oito</v>
          </cell>
          <cell r="E569" t="str">
            <v>quinhentos e sessenta e oito centavos</v>
          </cell>
        </row>
        <row r="570">
          <cell r="A570">
            <v>569</v>
          </cell>
          <cell r="B570" t="str">
            <v xml:space="preserve">quinhentos e sessenta e nove milhões, </v>
          </cell>
          <cell r="C570" t="str">
            <v xml:space="preserve">quinhentos e sessenta e nove mil, </v>
          </cell>
          <cell r="D570" t="str">
            <v>quinhentos e sessenta e nove</v>
          </cell>
          <cell r="E570" t="str">
            <v>quinhentos e sessenta e nove centavos</v>
          </cell>
        </row>
        <row r="571">
          <cell r="A571">
            <v>570</v>
          </cell>
          <cell r="B571" t="str">
            <v xml:space="preserve">quinhentos e setenta milhões, </v>
          </cell>
          <cell r="C571" t="str">
            <v xml:space="preserve">quinhentos e setenta mil, </v>
          </cell>
          <cell r="D571" t="str">
            <v>quinhentos e setenta</v>
          </cell>
          <cell r="E571" t="str">
            <v>quinhentos e setenta centavos</v>
          </cell>
        </row>
        <row r="572">
          <cell r="A572">
            <v>571</v>
          </cell>
          <cell r="B572" t="str">
            <v xml:space="preserve">quinhentos e setenta e um milhões, </v>
          </cell>
          <cell r="C572" t="str">
            <v xml:space="preserve">quinhentos e setenta e um mil, </v>
          </cell>
          <cell r="D572" t="str">
            <v>quinhentos e setenta e um</v>
          </cell>
          <cell r="E572" t="str">
            <v>quinhentos e setenta e um centavos</v>
          </cell>
        </row>
        <row r="573">
          <cell r="A573">
            <v>572</v>
          </cell>
          <cell r="B573" t="str">
            <v xml:space="preserve">quinhentos e setenta e dois milhões, </v>
          </cell>
          <cell r="C573" t="str">
            <v xml:space="preserve">quinhentos e setenta e dois mil, </v>
          </cell>
          <cell r="D573" t="str">
            <v>quinhentos e setenta e dois</v>
          </cell>
          <cell r="E573" t="str">
            <v>quinhentos e setenta e dois centavos</v>
          </cell>
        </row>
        <row r="574">
          <cell r="A574">
            <v>573</v>
          </cell>
          <cell r="B574" t="str">
            <v xml:space="preserve">quinhentos e setenta e tres milhões, </v>
          </cell>
          <cell r="C574" t="str">
            <v xml:space="preserve">quinhentos e setenta e tres mil, </v>
          </cell>
          <cell r="D574" t="str">
            <v>quinhentos e setenta e tres</v>
          </cell>
          <cell r="E574" t="str">
            <v>quinhentos e setenta e tres centavos</v>
          </cell>
        </row>
        <row r="575">
          <cell r="A575">
            <v>574</v>
          </cell>
          <cell r="B575" t="str">
            <v xml:space="preserve">quinhentos e setenta e quatro milhões, </v>
          </cell>
          <cell r="C575" t="str">
            <v xml:space="preserve">quinhentos e setenta e quatro mil, </v>
          </cell>
          <cell r="D575" t="str">
            <v>quinhentos e setenta e quatro</v>
          </cell>
          <cell r="E575" t="str">
            <v>quinhentos e setenta e quatro centavos</v>
          </cell>
        </row>
        <row r="576">
          <cell r="A576">
            <v>575</v>
          </cell>
          <cell r="B576" t="str">
            <v xml:space="preserve">quinhentos e setenta e cinco milhões, </v>
          </cell>
          <cell r="C576" t="str">
            <v xml:space="preserve">quinhentos e setenta e cinco mil, </v>
          </cell>
          <cell r="D576" t="str">
            <v>quinhentos e setenta e cinco</v>
          </cell>
          <cell r="E576" t="str">
            <v>quinhentos e setenta e cinco centavos</v>
          </cell>
        </row>
        <row r="577">
          <cell r="A577">
            <v>576</v>
          </cell>
          <cell r="B577" t="str">
            <v xml:space="preserve">quinhentos e setenta e seis milhões, </v>
          </cell>
          <cell r="C577" t="str">
            <v xml:space="preserve">quinhentos e setenta e seis mil, </v>
          </cell>
          <cell r="D577" t="str">
            <v>quinhentos e setenta e seis</v>
          </cell>
          <cell r="E577" t="str">
            <v>quinhentos e setenta e seis centavos</v>
          </cell>
        </row>
        <row r="578">
          <cell r="A578">
            <v>577</v>
          </cell>
          <cell r="B578" t="str">
            <v xml:space="preserve">quinhentos e setenta e sete milhões, </v>
          </cell>
          <cell r="C578" t="str">
            <v xml:space="preserve">quinhentos e setenta e sete mil, </v>
          </cell>
          <cell r="D578" t="str">
            <v>quinhentos e setenta e sete</v>
          </cell>
          <cell r="E578" t="str">
            <v>quinhentos e setenta e sete centavos</v>
          </cell>
        </row>
        <row r="579">
          <cell r="A579">
            <v>578</v>
          </cell>
          <cell r="B579" t="str">
            <v xml:space="preserve">quinhentos e setenta e oito milhões, </v>
          </cell>
          <cell r="C579" t="str">
            <v xml:space="preserve">quinhentos e setenta e oito mil, </v>
          </cell>
          <cell r="D579" t="str">
            <v>quinhentos e setenta e oito</v>
          </cell>
          <cell r="E579" t="str">
            <v>quinhentos e setenta e oito centavos</v>
          </cell>
        </row>
        <row r="580">
          <cell r="A580">
            <v>579</v>
          </cell>
          <cell r="B580" t="str">
            <v xml:space="preserve">quinhentos e setenta e nove milhões, </v>
          </cell>
          <cell r="C580" t="str">
            <v xml:space="preserve">quinhentos e setenta e nove mil, </v>
          </cell>
          <cell r="D580" t="str">
            <v>quinhentos e setenta e nove</v>
          </cell>
          <cell r="E580" t="str">
            <v>quinhentos e setenta e nove centavos</v>
          </cell>
        </row>
        <row r="581">
          <cell r="A581">
            <v>580</v>
          </cell>
          <cell r="B581" t="str">
            <v xml:space="preserve">quinhentos e oitenta milhões, </v>
          </cell>
          <cell r="C581" t="str">
            <v xml:space="preserve">quinhentos e oitenta mil, </v>
          </cell>
          <cell r="D581" t="str">
            <v>quinhentos e oitenta</v>
          </cell>
          <cell r="E581" t="str">
            <v>quinhentos e oitenta centavos</v>
          </cell>
        </row>
        <row r="582">
          <cell r="A582">
            <v>581</v>
          </cell>
          <cell r="B582" t="str">
            <v xml:space="preserve">quinhentos e oitenta e um milhões, </v>
          </cell>
          <cell r="C582" t="str">
            <v xml:space="preserve">quinhentos e oitenta e um mil, </v>
          </cell>
          <cell r="D582" t="str">
            <v>quinhentos e oitenta e um</v>
          </cell>
          <cell r="E582" t="str">
            <v>quinhentos e oitenta e um centavos</v>
          </cell>
        </row>
        <row r="583">
          <cell r="A583">
            <v>582</v>
          </cell>
          <cell r="B583" t="str">
            <v xml:space="preserve">quinhentos e oitenta e dois milhões, </v>
          </cell>
          <cell r="C583" t="str">
            <v xml:space="preserve">quinhentos e oitenta e dois mil, </v>
          </cell>
          <cell r="D583" t="str">
            <v>quinhentos e oitenta e dois</v>
          </cell>
          <cell r="E583" t="str">
            <v>quinhentos e oitenta e dois centavos</v>
          </cell>
        </row>
        <row r="584">
          <cell r="A584">
            <v>583</v>
          </cell>
          <cell r="B584" t="str">
            <v xml:space="preserve">quinhentos e oitenta e tres milhões, </v>
          </cell>
          <cell r="C584" t="str">
            <v xml:space="preserve">quinhentos e oitenta e tres mil, </v>
          </cell>
          <cell r="D584" t="str">
            <v>quinhentos e oitenta e tres</v>
          </cell>
          <cell r="E584" t="str">
            <v>quinhentos e oitenta e tres centavos</v>
          </cell>
        </row>
        <row r="585">
          <cell r="A585">
            <v>584</v>
          </cell>
          <cell r="B585" t="str">
            <v xml:space="preserve">quinhentos e oitenta e quatro milhões, </v>
          </cell>
          <cell r="C585" t="str">
            <v xml:space="preserve">quinhentos e oitenta e quatro mil, </v>
          </cell>
          <cell r="D585" t="str">
            <v>quinhentos e oitenta e quatro</v>
          </cell>
          <cell r="E585" t="str">
            <v>quinhentos e oitenta e quatro centavos</v>
          </cell>
        </row>
        <row r="586">
          <cell r="A586">
            <v>585</v>
          </cell>
          <cell r="B586" t="str">
            <v xml:space="preserve">quinhentos e oitenta e cinco milhões, </v>
          </cell>
          <cell r="C586" t="str">
            <v xml:space="preserve">quinhentos e oitenta e cinco mil, </v>
          </cell>
          <cell r="D586" t="str">
            <v>quinhentos e oitenta e cinco</v>
          </cell>
          <cell r="E586" t="str">
            <v>quinhentos e oitenta e cinco centavos</v>
          </cell>
        </row>
        <row r="587">
          <cell r="A587">
            <v>586</v>
          </cell>
          <cell r="B587" t="str">
            <v xml:space="preserve">quinhentos e oitenta e seis milhões, </v>
          </cell>
          <cell r="C587" t="str">
            <v xml:space="preserve">quinhentos e oitenta e seis mil, </v>
          </cell>
          <cell r="D587" t="str">
            <v>quinhentos e oitenta e seis</v>
          </cell>
          <cell r="E587" t="str">
            <v>quinhentos e oitenta e seis centavos</v>
          </cell>
        </row>
        <row r="588">
          <cell r="A588">
            <v>587</v>
          </cell>
          <cell r="B588" t="str">
            <v xml:space="preserve">quinhentos e oitenta e sete milhões, </v>
          </cell>
          <cell r="C588" t="str">
            <v xml:space="preserve">quinhentos e oitenta e sete mil, </v>
          </cell>
          <cell r="D588" t="str">
            <v>quinhentos e oitenta e sete</v>
          </cell>
          <cell r="E588" t="str">
            <v>quinhentos e oitenta e sete centavos</v>
          </cell>
        </row>
        <row r="589">
          <cell r="A589">
            <v>588</v>
          </cell>
          <cell r="B589" t="str">
            <v xml:space="preserve">quinhentos e oitenta e oito milhões, </v>
          </cell>
          <cell r="C589" t="str">
            <v xml:space="preserve">quinhentos e oitenta e oito mil, </v>
          </cell>
          <cell r="D589" t="str">
            <v>quinhentos e oitenta e oito</v>
          </cell>
          <cell r="E589" t="str">
            <v>quinhentos e oitenta e oito centavos</v>
          </cell>
        </row>
        <row r="590">
          <cell r="A590">
            <v>589</v>
          </cell>
          <cell r="B590" t="str">
            <v xml:space="preserve">quinhentos e oitenta e nove milhões, </v>
          </cell>
          <cell r="C590" t="str">
            <v xml:space="preserve">quinhentos e oitenta e nove mil, </v>
          </cell>
          <cell r="D590" t="str">
            <v>quinhentos e oitenta e nove</v>
          </cell>
          <cell r="E590" t="str">
            <v>quinhentos e oitenta e nove centavos</v>
          </cell>
        </row>
        <row r="591">
          <cell r="A591">
            <v>590</v>
          </cell>
          <cell r="B591" t="str">
            <v xml:space="preserve">quinhentos e noventa milhões, </v>
          </cell>
          <cell r="C591" t="str">
            <v xml:space="preserve">quinhentos e noventa mil, </v>
          </cell>
          <cell r="D591" t="str">
            <v>quinhentos e noventa</v>
          </cell>
          <cell r="E591" t="str">
            <v>quinhentos e noventa centavos</v>
          </cell>
        </row>
        <row r="592">
          <cell r="A592">
            <v>591</v>
          </cell>
          <cell r="B592" t="str">
            <v xml:space="preserve">quinhentos e noventa e um milhões, </v>
          </cell>
          <cell r="C592" t="str">
            <v xml:space="preserve">quinhentos e noventa e um mil, </v>
          </cell>
          <cell r="D592" t="str">
            <v>quinhentos e noventa e um</v>
          </cell>
          <cell r="E592" t="str">
            <v>quinhentos e noventa e um centavos</v>
          </cell>
        </row>
        <row r="593">
          <cell r="A593">
            <v>592</v>
          </cell>
          <cell r="B593" t="str">
            <v xml:space="preserve">quinhentos e noventa e dois milhões, </v>
          </cell>
          <cell r="C593" t="str">
            <v xml:space="preserve">quinhentos e noventa e dois mil, </v>
          </cell>
          <cell r="D593" t="str">
            <v>quinhentos e noventa e dois</v>
          </cell>
          <cell r="E593" t="str">
            <v>quinhentos e noventa e dois centavos</v>
          </cell>
        </row>
        <row r="594">
          <cell r="A594">
            <v>593</v>
          </cell>
          <cell r="B594" t="str">
            <v xml:space="preserve">quinhentos e noventa e tres milhões, </v>
          </cell>
          <cell r="C594" t="str">
            <v xml:space="preserve">quinhentos e noventa e tres mil, </v>
          </cell>
          <cell r="D594" t="str">
            <v>quinhentos e noventa e tres</v>
          </cell>
          <cell r="E594" t="str">
            <v>quinhentos e noventa e tres centavos</v>
          </cell>
        </row>
        <row r="595">
          <cell r="A595">
            <v>594</v>
          </cell>
          <cell r="B595" t="str">
            <v xml:space="preserve">quinhentos e noventa e quatro milhões, </v>
          </cell>
          <cell r="C595" t="str">
            <v xml:space="preserve">quinhentos e noventa e quatro mil, </v>
          </cell>
          <cell r="D595" t="str">
            <v>quinhentos e noventa e quatro</v>
          </cell>
          <cell r="E595" t="str">
            <v>quinhentos e noventa e quatro centavos</v>
          </cell>
        </row>
        <row r="596">
          <cell r="A596">
            <v>595</v>
          </cell>
          <cell r="B596" t="str">
            <v xml:space="preserve">quinhentos e noventa e cinco milhões, </v>
          </cell>
          <cell r="C596" t="str">
            <v xml:space="preserve">quinhentos e noventa e cinco mil, </v>
          </cell>
          <cell r="D596" t="str">
            <v>quinhentos e noventa e cinco</v>
          </cell>
          <cell r="E596" t="str">
            <v>quinhentos e noventa e cinco centavos</v>
          </cell>
        </row>
        <row r="597">
          <cell r="A597">
            <v>596</v>
          </cell>
          <cell r="B597" t="str">
            <v xml:space="preserve">quinhentos e noventa e seis milhões, </v>
          </cell>
          <cell r="C597" t="str">
            <v xml:space="preserve">quinhentos e noventa e seis mil, </v>
          </cell>
          <cell r="D597" t="str">
            <v>quinhentos e noventa e seis</v>
          </cell>
          <cell r="E597" t="str">
            <v>quinhentos e noventa e seis centavos</v>
          </cell>
        </row>
        <row r="598">
          <cell r="A598">
            <v>597</v>
          </cell>
          <cell r="B598" t="str">
            <v xml:space="preserve">quinhentos e noventa e sete milhões, </v>
          </cell>
          <cell r="C598" t="str">
            <v xml:space="preserve">quinhentos e noventa e sete mil, </v>
          </cell>
          <cell r="D598" t="str">
            <v>quinhentos e noventa e sete</v>
          </cell>
          <cell r="E598" t="str">
            <v>quinhentos e noventa e sete centavos</v>
          </cell>
        </row>
        <row r="599">
          <cell r="A599">
            <v>598</v>
          </cell>
          <cell r="B599" t="str">
            <v xml:space="preserve">quinhentos e noventa e oito milhões, </v>
          </cell>
          <cell r="C599" t="str">
            <v xml:space="preserve">quinhentos e noventa e oito mil, </v>
          </cell>
          <cell r="D599" t="str">
            <v>quinhentos e noventa e oito</v>
          </cell>
          <cell r="E599" t="str">
            <v>quinhentos e noventa e oito centavos</v>
          </cell>
        </row>
        <row r="600">
          <cell r="A600">
            <v>599</v>
          </cell>
          <cell r="B600" t="str">
            <v xml:space="preserve">quinhentos e noventa e nove milhões, </v>
          </cell>
          <cell r="C600" t="str">
            <v xml:space="preserve">quinhentos e noventa e nove mil, </v>
          </cell>
          <cell r="D600" t="str">
            <v>quinhentos e noventa e nove</v>
          </cell>
          <cell r="E600" t="str">
            <v>quinhentos e noventa e nove centavos</v>
          </cell>
        </row>
        <row r="601">
          <cell r="A601">
            <v>600</v>
          </cell>
          <cell r="B601" t="str">
            <v xml:space="preserve">seiscentos milhões, </v>
          </cell>
          <cell r="C601" t="str">
            <v xml:space="preserve">seiscentos mil, </v>
          </cell>
          <cell r="D601" t="str">
            <v>seiscentos</v>
          </cell>
          <cell r="E601" t="str">
            <v>seiscentos centavos</v>
          </cell>
        </row>
        <row r="602">
          <cell r="A602">
            <v>601</v>
          </cell>
          <cell r="B602" t="str">
            <v xml:space="preserve">seiscentos e um milhões, </v>
          </cell>
          <cell r="C602" t="str">
            <v xml:space="preserve">seiscentos e um mil, </v>
          </cell>
          <cell r="D602" t="str">
            <v>seiscentos e um</v>
          </cell>
          <cell r="E602" t="str">
            <v>seiscentos e um centavos</v>
          </cell>
        </row>
        <row r="603">
          <cell r="A603">
            <v>602</v>
          </cell>
          <cell r="B603" t="str">
            <v xml:space="preserve">seiscentos e dois milhões, </v>
          </cell>
          <cell r="C603" t="str">
            <v xml:space="preserve">seiscentos e dois mil, </v>
          </cell>
          <cell r="D603" t="str">
            <v>seiscentos e dois</v>
          </cell>
          <cell r="E603" t="str">
            <v>seiscentos e dois centavos</v>
          </cell>
        </row>
        <row r="604">
          <cell r="A604">
            <v>603</v>
          </cell>
          <cell r="B604" t="str">
            <v xml:space="preserve">seiscentos e tres milhões, </v>
          </cell>
          <cell r="C604" t="str">
            <v xml:space="preserve">seiscentos e tres mil, </v>
          </cell>
          <cell r="D604" t="str">
            <v>seiscentos e tres</v>
          </cell>
          <cell r="E604" t="str">
            <v>seiscentos e tres centavos</v>
          </cell>
        </row>
        <row r="605">
          <cell r="A605">
            <v>604</v>
          </cell>
          <cell r="B605" t="str">
            <v xml:space="preserve">seiscentos e quatro milhões, </v>
          </cell>
          <cell r="C605" t="str">
            <v xml:space="preserve">seiscentos e quatro mil, </v>
          </cell>
          <cell r="D605" t="str">
            <v>seiscentos e quatro</v>
          </cell>
          <cell r="E605" t="str">
            <v>seiscentos e quatro centavos</v>
          </cell>
        </row>
        <row r="606">
          <cell r="A606">
            <v>605</v>
          </cell>
          <cell r="B606" t="str">
            <v xml:space="preserve">seiscentos e cinco milhões, </v>
          </cell>
          <cell r="C606" t="str">
            <v xml:space="preserve">seiscentos e cinco mil, </v>
          </cell>
          <cell r="D606" t="str">
            <v>seiscentos e cinco</v>
          </cell>
          <cell r="E606" t="str">
            <v>seiscentos e cinco centavos</v>
          </cell>
        </row>
        <row r="607">
          <cell r="A607">
            <v>606</v>
          </cell>
          <cell r="B607" t="str">
            <v xml:space="preserve">seiscentos e seis milhões, </v>
          </cell>
          <cell r="C607" t="str">
            <v xml:space="preserve">seiscentos e seis mil, </v>
          </cell>
          <cell r="D607" t="str">
            <v>seiscentos e seis</v>
          </cell>
          <cell r="E607" t="str">
            <v>seiscentos e seis centavos</v>
          </cell>
        </row>
        <row r="608">
          <cell r="A608">
            <v>607</v>
          </cell>
          <cell r="B608" t="str">
            <v xml:space="preserve">seiscentos e sete milhões, </v>
          </cell>
          <cell r="C608" t="str">
            <v xml:space="preserve">seiscentos e sete mil, </v>
          </cell>
          <cell r="D608" t="str">
            <v>seiscentos e sete</v>
          </cell>
          <cell r="E608" t="str">
            <v>seiscentos e sete centavos</v>
          </cell>
        </row>
        <row r="609">
          <cell r="A609">
            <v>608</v>
          </cell>
          <cell r="B609" t="str">
            <v xml:space="preserve">seiscentos e oito milhões, </v>
          </cell>
          <cell r="C609" t="str">
            <v xml:space="preserve">seiscentos e oito mil, </v>
          </cell>
          <cell r="D609" t="str">
            <v>seiscentos e oito</v>
          </cell>
          <cell r="E609" t="str">
            <v>seiscentos e oito centavos</v>
          </cell>
        </row>
        <row r="610">
          <cell r="A610">
            <v>609</v>
          </cell>
          <cell r="B610" t="str">
            <v xml:space="preserve">seiscentos e nove milhões, </v>
          </cell>
          <cell r="C610" t="str">
            <v xml:space="preserve">seiscentos e nove mil, </v>
          </cell>
          <cell r="D610" t="str">
            <v>seiscentos e nove</v>
          </cell>
          <cell r="E610" t="str">
            <v>seiscentos e nove centavos</v>
          </cell>
        </row>
        <row r="611">
          <cell r="A611">
            <v>610</v>
          </cell>
          <cell r="B611" t="str">
            <v xml:space="preserve">seiscentos e dez milhões, </v>
          </cell>
          <cell r="C611" t="str">
            <v xml:space="preserve">seiscentos e dez mil, </v>
          </cell>
          <cell r="D611" t="str">
            <v>seiscentos e dez</v>
          </cell>
          <cell r="E611" t="str">
            <v>seiscentos e dez centavos</v>
          </cell>
        </row>
        <row r="612">
          <cell r="A612">
            <v>611</v>
          </cell>
          <cell r="B612" t="str">
            <v xml:space="preserve">seiscentos e onze milhões, </v>
          </cell>
          <cell r="C612" t="str">
            <v xml:space="preserve">seiscentos e onze mil, </v>
          </cell>
          <cell r="D612" t="str">
            <v>seiscentos e onze</v>
          </cell>
          <cell r="E612" t="str">
            <v>seiscentos e onze centavos</v>
          </cell>
        </row>
        <row r="613">
          <cell r="A613">
            <v>612</v>
          </cell>
          <cell r="B613" t="str">
            <v xml:space="preserve">seiscentos e doze milhões, </v>
          </cell>
          <cell r="C613" t="str">
            <v xml:space="preserve">seiscentos e doze mil, </v>
          </cell>
          <cell r="D613" t="str">
            <v>seiscentos e doze</v>
          </cell>
          <cell r="E613" t="str">
            <v>seiscentos e doze centavos</v>
          </cell>
        </row>
        <row r="614">
          <cell r="A614">
            <v>613</v>
          </cell>
          <cell r="B614" t="str">
            <v xml:space="preserve">seiscentos e treze milhões, </v>
          </cell>
          <cell r="C614" t="str">
            <v xml:space="preserve">seiscentos e treze mil, </v>
          </cell>
          <cell r="D614" t="str">
            <v>seiscentos e treze</v>
          </cell>
          <cell r="E614" t="str">
            <v>seiscentos e treze centavos</v>
          </cell>
        </row>
        <row r="615">
          <cell r="A615">
            <v>614</v>
          </cell>
          <cell r="B615" t="str">
            <v xml:space="preserve">seiscentos e quatorze milhões, </v>
          </cell>
          <cell r="C615" t="str">
            <v xml:space="preserve">seiscentos e quatorze mil, </v>
          </cell>
          <cell r="D615" t="str">
            <v>seiscentos e quatorze</v>
          </cell>
          <cell r="E615" t="str">
            <v>seiscentos e quatorze centavos</v>
          </cell>
        </row>
        <row r="616">
          <cell r="A616">
            <v>615</v>
          </cell>
          <cell r="B616" t="str">
            <v xml:space="preserve">seiscentos e quinze milhões, </v>
          </cell>
          <cell r="C616" t="str">
            <v xml:space="preserve">seiscentos e quinze mil, </v>
          </cell>
          <cell r="D616" t="str">
            <v>seiscentos e quinze</v>
          </cell>
          <cell r="E616" t="str">
            <v>seiscentos e quinze centavos</v>
          </cell>
        </row>
        <row r="617">
          <cell r="A617">
            <v>616</v>
          </cell>
          <cell r="B617" t="str">
            <v xml:space="preserve">seiscentos e dezesseis milhões, </v>
          </cell>
          <cell r="C617" t="str">
            <v xml:space="preserve">seiscentos e dezesseis mil, </v>
          </cell>
          <cell r="D617" t="str">
            <v>seiscentos e dezesseis</v>
          </cell>
          <cell r="E617" t="str">
            <v>seiscentos e dezesseis centavos</v>
          </cell>
        </row>
        <row r="618">
          <cell r="A618">
            <v>617</v>
          </cell>
          <cell r="B618" t="str">
            <v xml:space="preserve">seiscentos e dezessete milhões, </v>
          </cell>
          <cell r="C618" t="str">
            <v xml:space="preserve">seiscentos e dezessete mil, </v>
          </cell>
          <cell r="D618" t="str">
            <v>seiscentos e dezessete</v>
          </cell>
          <cell r="E618" t="str">
            <v>seiscentos e dezessete centavos</v>
          </cell>
        </row>
        <row r="619">
          <cell r="A619">
            <v>618</v>
          </cell>
          <cell r="B619" t="str">
            <v xml:space="preserve">seiscentos e dezoito milhões, </v>
          </cell>
          <cell r="C619" t="str">
            <v xml:space="preserve">seiscentos e dezoito mil, </v>
          </cell>
          <cell r="D619" t="str">
            <v>seiscentos e dezoito</v>
          </cell>
          <cell r="E619" t="str">
            <v>seiscentos e dezoito centavos</v>
          </cell>
        </row>
        <row r="620">
          <cell r="A620">
            <v>619</v>
          </cell>
          <cell r="B620" t="str">
            <v xml:space="preserve">seiscentos e dezenove milhões, </v>
          </cell>
          <cell r="C620" t="str">
            <v xml:space="preserve">seiscentos e dezenove mil, </v>
          </cell>
          <cell r="D620" t="str">
            <v>seiscentos e dezenove</v>
          </cell>
          <cell r="E620" t="str">
            <v>seiscentos e dezenove centavos</v>
          </cell>
        </row>
        <row r="621">
          <cell r="A621">
            <v>620</v>
          </cell>
          <cell r="B621" t="str">
            <v xml:space="preserve">seiscentos e vinte milhões, </v>
          </cell>
          <cell r="C621" t="str">
            <v xml:space="preserve">seiscentos e vinte mil, </v>
          </cell>
          <cell r="D621" t="str">
            <v>seiscentos e vinte</v>
          </cell>
          <cell r="E621" t="str">
            <v>seiscentos e vinte centavos</v>
          </cell>
        </row>
        <row r="622">
          <cell r="A622">
            <v>621</v>
          </cell>
          <cell r="B622" t="str">
            <v xml:space="preserve">seiscentos e vinte e um milhões, </v>
          </cell>
          <cell r="C622" t="str">
            <v xml:space="preserve">seiscentos e vinte e um mil, </v>
          </cell>
          <cell r="D622" t="str">
            <v>seiscentos e vinte e um</v>
          </cell>
          <cell r="E622" t="str">
            <v>seiscentos e vinte e um centavos</v>
          </cell>
        </row>
        <row r="623">
          <cell r="A623">
            <v>622</v>
          </cell>
          <cell r="B623" t="str">
            <v xml:space="preserve">seiscentos e vinte e dois milhões, </v>
          </cell>
          <cell r="C623" t="str">
            <v xml:space="preserve">seiscentos e vinte e dois mil, </v>
          </cell>
          <cell r="D623" t="str">
            <v>seiscentos e vinte e dois</v>
          </cell>
          <cell r="E623" t="str">
            <v>seiscentos e vinte e dois centavos</v>
          </cell>
        </row>
        <row r="624">
          <cell r="A624">
            <v>623</v>
          </cell>
          <cell r="B624" t="str">
            <v xml:space="preserve">seiscentos e vinte e tres milhões, </v>
          </cell>
          <cell r="C624" t="str">
            <v xml:space="preserve">seiscentos e vinte e tres mil, </v>
          </cell>
          <cell r="D624" t="str">
            <v>seiscentos e vinte e tres</v>
          </cell>
          <cell r="E624" t="str">
            <v>seiscentos e vinte e tres centavos</v>
          </cell>
        </row>
        <row r="625">
          <cell r="A625">
            <v>624</v>
          </cell>
          <cell r="B625" t="str">
            <v xml:space="preserve">seiscentos e vinte e quatro milhões, </v>
          </cell>
          <cell r="C625" t="str">
            <v xml:space="preserve">seiscentos e vinte e quatro mil, </v>
          </cell>
          <cell r="D625" t="str">
            <v>seiscentos e vinte e quatro</v>
          </cell>
          <cell r="E625" t="str">
            <v>seiscentos e vinte e quatro centavos</v>
          </cell>
        </row>
        <row r="626">
          <cell r="A626">
            <v>625</v>
          </cell>
          <cell r="B626" t="str">
            <v xml:space="preserve">seiscentos e vinte e cinco milhões, </v>
          </cell>
          <cell r="C626" t="str">
            <v xml:space="preserve">seiscentos e vinte e cinco mil, </v>
          </cell>
          <cell r="D626" t="str">
            <v>seiscentos e vinte e cinco</v>
          </cell>
          <cell r="E626" t="str">
            <v>seiscentos e vinte e cinco centavos</v>
          </cell>
        </row>
        <row r="627">
          <cell r="A627">
            <v>626</v>
          </cell>
          <cell r="B627" t="str">
            <v xml:space="preserve">seiscentos e vinte e seis milhões, </v>
          </cell>
          <cell r="C627" t="str">
            <v xml:space="preserve">seiscentos e vinte e seis mil, </v>
          </cell>
          <cell r="D627" t="str">
            <v>seiscentos e vinte e seis</v>
          </cell>
          <cell r="E627" t="str">
            <v>seiscentos e vinte e seis centavos</v>
          </cell>
        </row>
        <row r="628">
          <cell r="A628">
            <v>627</v>
          </cell>
          <cell r="B628" t="str">
            <v xml:space="preserve">seiscentos e vinte e sete milhões, </v>
          </cell>
          <cell r="C628" t="str">
            <v xml:space="preserve">seiscentos e vinte e sete mil, </v>
          </cell>
          <cell r="D628" t="str">
            <v>seiscentos e vinte e sete</v>
          </cell>
          <cell r="E628" t="str">
            <v>seiscentos e vinte e sete centavos</v>
          </cell>
        </row>
        <row r="629">
          <cell r="A629">
            <v>628</v>
          </cell>
          <cell r="B629" t="str">
            <v xml:space="preserve">seiscentos e vinte e oito milhões, </v>
          </cell>
          <cell r="C629" t="str">
            <v xml:space="preserve">seiscentos e vinte e oito mil, </v>
          </cell>
          <cell r="D629" t="str">
            <v>seiscentos e vinte e oito</v>
          </cell>
          <cell r="E629" t="str">
            <v>seiscentos e vinte e oito centavos</v>
          </cell>
        </row>
        <row r="630">
          <cell r="A630">
            <v>629</v>
          </cell>
          <cell r="B630" t="str">
            <v xml:space="preserve">seiscentos e vinte e nove milhões, </v>
          </cell>
          <cell r="C630" t="str">
            <v xml:space="preserve">seiscentos e vinte e nove mil, </v>
          </cell>
          <cell r="D630" t="str">
            <v>seiscentos e vinte e nove</v>
          </cell>
          <cell r="E630" t="str">
            <v>seiscentos e vinte e nove centavos</v>
          </cell>
        </row>
        <row r="631">
          <cell r="A631">
            <v>630</v>
          </cell>
          <cell r="B631" t="str">
            <v xml:space="preserve">seiscentos e trinta milhões, </v>
          </cell>
          <cell r="C631" t="str">
            <v xml:space="preserve">seiscentos e trinta mil, </v>
          </cell>
          <cell r="D631" t="str">
            <v>seiscentos e trinta</v>
          </cell>
          <cell r="E631" t="str">
            <v>seiscentos e trinta centavos</v>
          </cell>
        </row>
        <row r="632">
          <cell r="A632">
            <v>631</v>
          </cell>
          <cell r="B632" t="str">
            <v xml:space="preserve">seiscentos e trinta e um milhões, </v>
          </cell>
          <cell r="C632" t="str">
            <v xml:space="preserve">seiscentos e trinta e um mil, </v>
          </cell>
          <cell r="D632" t="str">
            <v>seiscentos e trinta e um</v>
          </cell>
          <cell r="E632" t="str">
            <v>seiscentos e trinta e um centavos</v>
          </cell>
        </row>
        <row r="633">
          <cell r="A633">
            <v>632</v>
          </cell>
          <cell r="B633" t="str">
            <v xml:space="preserve">seiscentos e trinta e dois milhões, </v>
          </cell>
          <cell r="C633" t="str">
            <v xml:space="preserve">seiscentos e trinta e dois mil, </v>
          </cell>
          <cell r="D633" t="str">
            <v>seiscentos e trinta e dois</v>
          </cell>
          <cell r="E633" t="str">
            <v>seiscentos e trinta e dois centavos</v>
          </cell>
        </row>
        <row r="634">
          <cell r="A634">
            <v>633</v>
          </cell>
          <cell r="B634" t="str">
            <v xml:space="preserve">seiscentos e trinta e tres milhões, </v>
          </cell>
          <cell r="C634" t="str">
            <v xml:space="preserve">seiscentos e trinta e tres mil, </v>
          </cell>
          <cell r="D634" t="str">
            <v>seiscentos e trinta e tres</v>
          </cell>
          <cell r="E634" t="str">
            <v>seiscentos e trinta e tres centavos</v>
          </cell>
        </row>
        <row r="635">
          <cell r="A635">
            <v>634</v>
          </cell>
          <cell r="B635" t="str">
            <v xml:space="preserve">seiscentos e trinta e quatro milhões, </v>
          </cell>
          <cell r="C635" t="str">
            <v xml:space="preserve">seiscentos e trinta e quatro mil, </v>
          </cell>
          <cell r="D635" t="str">
            <v>seiscentos e trinta e quatro</v>
          </cell>
          <cell r="E635" t="str">
            <v>seiscentos e trinta e quatro centavos</v>
          </cell>
        </row>
        <row r="636">
          <cell r="A636">
            <v>635</v>
          </cell>
          <cell r="B636" t="str">
            <v xml:space="preserve">seiscentos e trinta e cinco milhões, </v>
          </cell>
          <cell r="C636" t="str">
            <v xml:space="preserve">seiscentos e trinta e cinco mil, </v>
          </cell>
          <cell r="D636" t="str">
            <v>seiscentos e trinta e cinco</v>
          </cell>
          <cell r="E636" t="str">
            <v>seiscentos e trinta e cinco centavos</v>
          </cell>
        </row>
        <row r="637">
          <cell r="A637">
            <v>636</v>
          </cell>
          <cell r="B637" t="str">
            <v xml:space="preserve">seiscentos e trinta e seis milhões, </v>
          </cell>
          <cell r="C637" t="str">
            <v xml:space="preserve">seiscentos e trinta e seis mil, </v>
          </cell>
          <cell r="D637" t="str">
            <v>seiscentos e trinta e seis</v>
          </cell>
          <cell r="E637" t="str">
            <v>seiscentos e trinta e seis centavos</v>
          </cell>
        </row>
        <row r="638">
          <cell r="A638">
            <v>637</v>
          </cell>
          <cell r="B638" t="str">
            <v xml:space="preserve">seiscentos e trinta e sete milhões, </v>
          </cell>
          <cell r="C638" t="str">
            <v xml:space="preserve">seiscentos e trinta e sete mil, </v>
          </cell>
          <cell r="D638" t="str">
            <v>seiscentos e trinta e sete</v>
          </cell>
          <cell r="E638" t="str">
            <v>seiscentos e trinta e sete centavos</v>
          </cell>
        </row>
        <row r="639">
          <cell r="A639">
            <v>638</v>
          </cell>
          <cell r="B639" t="str">
            <v xml:space="preserve">seiscentos e trinta e oito milhões, </v>
          </cell>
          <cell r="C639" t="str">
            <v xml:space="preserve">seiscentos e trinta e oito mil, </v>
          </cell>
          <cell r="D639" t="str">
            <v>seiscentos e trinta e oito</v>
          </cell>
          <cell r="E639" t="str">
            <v>seiscentos e trinta e oito centavos</v>
          </cell>
        </row>
        <row r="640">
          <cell r="A640">
            <v>639</v>
          </cell>
          <cell r="B640" t="str">
            <v xml:space="preserve">seiscentos e trinta e nove milhões, </v>
          </cell>
          <cell r="C640" t="str">
            <v xml:space="preserve">seiscentos e trinta e nove mil, </v>
          </cell>
          <cell r="D640" t="str">
            <v>seiscentos e trinta e nove</v>
          </cell>
          <cell r="E640" t="str">
            <v>seiscentos e trinta e nove centavos</v>
          </cell>
        </row>
        <row r="641">
          <cell r="A641">
            <v>640</v>
          </cell>
          <cell r="B641" t="str">
            <v xml:space="preserve">seiscentos e quarenta milhões, </v>
          </cell>
          <cell r="C641" t="str">
            <v xml:space="preserve">seiscentos e quarenta mil, </v>
          </cell>
          <cell r="D641" t="str">
            <v>seiscentos e quarenta</v>
          </cell>
          <cell r="E641" t="str">
            <v>seiscentos e quarenta centavos</v>
          </cell>
        </row>
        <row r="642">
          <cell r="A642">
            <v>641</v>
          </cell>
          <cell r="B642" t="str">
            <v xml:space="preserve">seiscentos e quarenta e um milhões, </v>
          </cell>
          <cell r="C642" t="str">
            <v xml:space="preserve">seiscentos e quarenta e um mil, </v>
          </cell>
          <cell r="D642" t="str">
            <v>seiscentos e quarenta e um</v>
          </cell>
          <cell r="E642" t="str">
            <v>seiscentos e quarenta e um centavos</v>
          </cell>
        </row>
        <row r="643">
          <cell r="A643">
            <v>642</v>
          </cell>
          <cell r="B643" t="str">
            <v xml:space="preserve">seiscentos e quarenta e dois milhões, </v>
          </cell>
          <cell r="C643" t="str">
            <v xml:space="preserve">seiscentos e quarenta e dois mil, </v>
          </cell>
          <cell r="D643" t="str">
            <v>seiscentos e quarenta e dois</v>
          </cell>
          <cell r="E643" t="str">
            <v>seiscentos e quarenta e dois centavos</v>
          </cell>
        </row>
        <row r="644">
          <cell r="A644">
            <v>643</v>
          </cell>
          <cell r="B644" t="str">
            <v xml:space="preserve">seiscentos e quarenta e tres milhões, </v>
          </cell>
          <cell r="C644" t="str">
            <v xml:space="preserve">seiscentos e quarenta e tres mil, </v>
          </cell>
          <cell r="D644" t="str">
            <v>seiscentos e quarenta e tres</v>
          </cell>
          <cell r="E644" t="str">
            <v>seiscentos e quarenta e tres centavos</v>
          </cell>
        </row>
        <row r="645">
          <cell r="A645">
            <v>644</v>
          </cell>
          <cell r="B645" t="str">
            <v xml:space="preserve">seiscentos e quarenta e quatro milhões, </v>
          </cell>
          <cell r="C645" t="str">
            <v xml:space="preserve">seiscentos e quarenta e quatro mil, </v>
          </cell>
          <cell r="D645" t="str">
            <v>seiscentos e quarenta e quatro</v>
          </cell>
          <cell r="E645" t="str">
            <v>seiscentos e quarenta e quatro centavos</v>
          </cell>
        </row>
        <row r="646">
          <cell r="A646">
            <v>645</v>
          </cell>
          <cell r="B646" t="str">
            <v xml:space="preserve">seiscentos e quarenta e cinco milhões, </v>
          </cell>
          <cell r="C646" t="str">
            <v xml:space="preserve">seiscentos e quarenta e cinco mil, </v>
          </cell>
          <cell r="D646" t="str">
            <v>seiscentos e quarenta e cinco</v>
          </cell>
          <cell r="E646" t="str">
            <v>seiscentos e quarenta e cinco centavos</v>
          </cell>
        </row>
        <row r="647">
          <cell r="A647">
            <v>646</v>
          </cell>
          <cell r="B647" t="str">
            <v xml:space="preserve">seiscentos e quarenta e seis milhões, </v>
          </cell>
          <cell r="C647" t="str">
            <v xml:space="preserve">seiscentos e quarenta e seis mil, </v>
          </cell>
          <cell r="D647" t="str">
            <v>seiscentos e quarenta e seis</v>
          </cell>
          <cell r="E647" t="str">
            <v>seiscentos e quarenta e seis centavos</v>
          </cell>
        </row>
        <row r="648">
          <cell r="A648">
            <v>647</v>
          </cell>
          <cell r="B648" t="str">
            <v xml:space="preserve">seiscentos e quarenta e sete milhões, </v>
          </cell>
          <cell r="C648" t="str">
            <v xml:space="preserve">seiscentos e quarenta e sete mil, </v>
          </cell>
          <cell r="D648" t="str">
            <v>seiscentos e quarenta e sete</v>
          </cell>
          <cell r="E648" t="str">
            <v>seiscentos e quarenta e sete centavos</v>
          </cell>
        </row>
        <row r="649">
          <cell r="A649">
            <v>648</v>
          </cell>
          <cell r="B649" t="str">
            <v xml:space="preserve">seiscentos e quarenta e oito milhões, </v>
          </cell>
          <cell r="C649" t="str">
            <v xml:space="preserve">seiscentos e quarenta e oito mil, </v>
          </cell>
          <cell r="D649" t="str">
            <v>seiscentos e quarenta e oito</v>
          </cell>
          <cell r="E649" t="str">
            <v>seiscentos e quarenta e oito centavos</v>
          </cell>
        </row>
        <row r="650">
          <cell r="A650">
            <v>649</v>
          </cell>
          <cell r="B650" t="str">
            <v xml:space="preserve">seiscentos e quarenta e nove milhões, </v>
          </cell>
          <cell r="C650" t="str">
            <v xml:space="preserve">seiscentos e quarenta e nove mil, </v>
          </cell>
          <cell r="D650" t="str">
            <v>seiscentos e quarenta e nove</v>
          </cell>
          <cell r="E650" t="str">
            <v>seiscentos e quarenta e nove centavos</v>
          </cell>
        </row>
        <row r="651">
          <cell r="A651">
            <v>650</v>
          </cell>
          <cell r="B651" t="str">
            <v xml:space="preserve">seiscentos e cinquenta milhões, </v>
          </cell>
          <cell r="C651" t="str">
            <v xml:space="preserve">seiscentos e cinquenta mil, </v>
          </cell>
          <cell r="D651" t="str">
            <v>seiscentos e cinquenta</v>
          </cell>
          <cell r="E651" t="str">
            <v>seiscentos e cinquenta centavos</v>
          </cell>
        </row>
        <row r="652">
          <cell r="A652">
            <v>651</v>
          </cell>
          <cell r="B652" t="str">
            <v xml:space="preserve">seiscentos e cinquenta e um milhões, </v>
          </cell>
          <cell r="C652" t="str">
            <v xml:space="preserve">seiscentos e cinquenta e um mil, </v>
          </cell>
          <cell r="D652" t="str">
            <v>seiscentos e cinquenta e um</v>
          </cell>
          <cell r="E652" t="str">
            <v>seiscentos e cinquenta e um centavos</v>
          </cell>
        </row>
        <row r="653">
          <cell r="A653">
            <v>652</v>
          </cell>
          <cell r="B653" t="str">
            <v xml:space="preserve">seiscentos e cinquenta e dois milhões, </v>
          </cell>
          <cell r="C653" t="str">
            <v xml:space="preserve">seiscentos e cinquenta e dois mil, </v>
          </cell>
          <cell r="D653" t="str">
            <v>seiscentos e cinquenta e dois</v>
          </cell>
          <cell r="E653" t="str">
            <v>seiscentos e cinquenta e dois centavos</v>
          </cell>
        </row>
        <row r="654">
          <cell r="A654">
            <v>653</v>
          </cell>
          <cell r="B654" t="str">
            <v xml:space="preserve">seiscentos e cinquenta e tres milhões, </v>
          </cell>
          <cell r="C654" t="str">
            <v xml:space="preserve">seiscentos e cinquenta e tres mil, </v>
          </cell>
          <cell r="D654" t="str">
            <v>seiscentos e cinquenta e tres</v>
          </cell>
          <cell r="E654" t="str">
            <v>seiscentos e cinquenta e tres centavos</v>
          </cell>
        </row>
        <row r="655">
          <cell r="A655">
            <v>654</v>
          </cell>
          <cell r="B655" t="str">
            <v xml:space="preserve">seiscentos e cinquenta e quatro milhões, </v>
          </cell>
          <cell r="C655" t="str">
            <v xml:space="preserve">seiscentos e cinquenta e quatro mil, </v>
          </cell>
          <cell r="D655" t="str">
            <v>seiscentos e cinquenta e quatro</v>
          </cell>
          <cell r="E655" t="str">
            <v>seiscentos e cinquenta e quatro centavos</v>
          </cell>
        </row>
        <row r="656">
          <cell r="A656">
            <v>655</v>
          </cell>
          <cell r="B656" t="str">
            <v xml:space="preserve">seiscentos e cinquenta e cinco milhões, </v>
          </cell>
          <cell r="C656" t="str">
            <v xml:space="preserve">seiscentos e cinquenta e cinco mil, </v>
          </cell>
          <cell r="D656" t="str">
            <v>seiscentos e cinquenta e cinco</v>
          </cell>
          <cell r="E656" t="str">
            <v>seiscentos e cinquenta e cinco centavos</v>
          </cell>
        </row>
        <row r="657">
          <cell r="A657">
            <v>656</v>
          </cell>
          <cell r="B657" t="str">
            <v xml:space="preserve">seiscentos e cinquenta e seis milhões, </v>
          </cell>
          <cell r="C657" t="str">
            <v xml:space="preserve">seiscentos e cinquenta e seis mil, </v>
          </cell>
          <cell r="D657" t="str">
            <v>seiscentos e cinquenta e seis</v>
          </cell>
          <cell r="E657" t="str">
            <v>seiscentos e cinquenta e seis centavos</v>
          </cell>
        </row>
        <row r="658">
          <cell r="A658">
            <v>657</v>
          </cell>
          <cell r="B658" t="str">
            <v xml:space="preserve">seiscentos e cinquenta e sete milhões, </v>
          </cell>
          <cell r="C658" t="str">
            <v xml:space="preserve">seiscentos e cinquenta e sete mil, </v>
          </cell>
          <cell r="D658" t="str">
            <v>seiscentos e cinquenta e sete</v>
          </cell>
          <cell r="E658" t="str">
            <v>seiscentos e cinquenta e sete centavos</v>
          </cell>
        </row>
        <row r="659">
          <cell r="A659">
            <v>658</v>
          </cell>
          <cell r="B659" t="str">
            <v xml:space="preserve">seiscentos e cinquenta e oito milhões, </v>
          </cell>
          <cell r="C659" t="str">
            <v xml:space="preserve">seiscentos e cinquenta e oito mil, </v>
          </cell>
          <cell r="D659" t="str">
            <v>seiscentos e cinquenta e oito</v>
          </cell>
          <cell r="E659" t="str">
            <v>seiscentos e cinquenta e oito centavos</v>
          </cell>
        </row>
        <row r="660">
          <cell r="A660">
            <v>659</v>
          </cell>
          <cell r="B660" t="str">
            <v xml:space="preserve">seiscentos e cinquenta e nove milhões, </v>
          </cell>
          <cell r="C660" t="str">
            <v xml:space="preserve">seiscentos e cinquenta e nove mil, </v>
          </cell>
          <cell r="D660" t="str">
            <v>seiscentos e cinquenta e nove</v>
          </cell>
          <cell r="E660" t="str">
            <v>seiscentos e cinquenta e nove centavos</v>
          </cell>
        </row>
        <row r="661">
          <cell r="A661">
            <v>660</v>
          </cell>
          <cell r="B661" t="str">
            <v xml:space="preserve">seiscentos e sessenta milhões, </v>
          </cell>
          <cell r="C661" t="str">
            <v xml:space="preserve">seiscentos e sessenta mil, </v>
          </cell>
          <cell r="D661" t="str">
            <v>seiscentos e sessenta</v>
          </cell>
          <cell r="E661" t="str">
            <v>seiscentos e sessenta centavos</v>
          </cell>
        </row>
        <row r="662">
          <cell r="A662">
            <v>661</v>
          </cell>
          <cell r="B662" t="str">
            <v xml:space="preserve">seiscentos e sessenta e um milhões, </v>
          </cell>
          <cell r="C662" t="str">
            <v xml:space="preserve">seiscentos e sessenta e um mil, </v>
          </cell>
          <cell r="D662" t="str">
            <v>seiscentos e sessenta e um</v>
          </cell>
          <cell r="E662" t="str">
            <v>seiscentos e sessenta e um centavos</v>
          </cell>
        </row>
        <row r="663">
          <cell r="A663">
            <v>662</v>
          </cell>
          <cell r="B663" t="str">
            <v xml:space="preserve">seiscentos e sessenta e dois milhões, </v>
          </cell>
          <cell r="C663" t="str">
            <v xml:space="preserve">seiscentos e sessenta e dois mil, </v>
          </cell>
          <cell r="D663" t="str">
            <v>seiscentos e sessenta e dois</v>
          </cell>
          <cell r="E663" t="str">
            <v>seiscentos e sessenta e dois centavos</v>
          </cell>
        </row>
        <row r="664">
          <cell r="A664">
            <v>663</v>
          </cell>
          <cell r="B664" t="str">
            <v xml:space="preserve">seiscentos e sessenta e tres milhões, </v>
          </cell>
          <cell r="C664" t="str">
            <v xml:space="preserve">seiscentos e sessenta e tres mil, </v>
          </cell>
          <cell r="D664" t="str">
            <v>seiscentos e sessenta e tres</v>
          </cell>
          <cell r="E664" t="str">
            <v>seiscentos e sessenta e tres centavos</v>
          </cell>
        </row>
        <row r="665">
          <cell r="A665">
            <v>664</v>
          </cell>
          <cell r="B665" t="str">
            <v xml:space="preserve">seiscentos e sessenta e quatro milhões, </v>
          </cell>
          <cell r="C665" t="str">
            <v xml:space="preserve">seiscentos e sessenta e quatro mil, </v>
          </cell>
          <cell r="D665" t="str">
            <v>seiscentos e sessenta e quatro</v>
          </cell>
          <cell r="E665" t="str">
            <v>seiscentos e sessenta e quatro centavos</v>
          </cell>
        </row>
        <row r="666">
          <cell r="A666">
            <v>665</v>
          </cell>
          <cell r="B666" t="str">
            <v xml:space="preserve">seiscentos e sessenta e cinco milhões, </v>
          </cell>
          <cell r="C666" t="str">
            <v xml:space="preserve">seiscentos e sessenta e cinco mil, </v>
          </cell>
          <cell r="D666" t="str">
            <v>seiscentos e sessenta e cinco</v>
          </cell>
          <cell r="E666" t="str">
            <v>seiscentos e sessenta e cinco centavos</v>
          </cell>
        </row>
        <row r="667">
          <cell r="A667">
            <v>666</v>
          </cell>
          <cell r="B667" t="str">
            <v xml:space="preserve">seiscentos e sessenta e seis milhões, </v>
          </cell>
          <cell r="C667" t="str">
            <v xml:space="preserve">seiscentos e sessenta e seis mil, </v>
          </cell>
          <cell r="D667" t="str">
            <v>seiscentos e sessenta e seis</v>
          </cell>
          <cell r="E667" t="str">
            <v>seiscentos e sessenta e seis centavos</v>
          </cell>
        </row>
        <row r="668">
          <cell r="A668">
            <v>667</v>
          </cell>
          <cell r="B668" t="str">
            <v xml:space="preserve">seiscentos e sessenta e sete milhões, </v>
          </cell>
          <cell r="C668" t="str">
            <v xml:space="preserve">seiscentos e sessenta e sete mil, </v>
          </cell>
          <cell r="D668" t="str">
            <v>seiscentos e sessenta e sete</v>
          </cell>
          <cell r="E668" t="str">
            <v>seiscentos e sessenta e sete centavos</v>
          </cell>
        </row>
        <row r="669">
          <cell r="A669">
            <v>668</v>
          </cell>
          <cell r="B669" t="str">
            <v xml:space="preserve">seiscentos e sessenta e oito milhões, </v>
          </cell>
          <cell r="C669" t="str">
            <v xml:space="preserve">seiscentos e sessenta e oito mil, </v>
          </cell>
          <cell r="D669" t="str">
            <v>seiscentos e sessenta e oito</v>
          </cell>
          <cell r="E669" t="str">
            <v>seiscentos e sessenta e oito centavos</v>
          </cell>
        </row>
        <row r="670">
          <cell r="A670">
            <v>669</v>
          </cell>
          <cell r="B670" t="str">
            <v xml:space="preserve">seiscentos e sessenta e nove milhões, </v>
          </cell>
          <cell r="C670" t="str">
            <v xml:space="preserve">seiscentos e sessenta e nove mil, </v>
          </cell>
          <cell r="D670" t="str">
            <v>seiscentos e sessenta e nove</v>
          </cell>
          <cell r="E670" t="str">
            <v>seiscentos e sessenta e nove centavos</v>
          </cell>
        </row>
        <row r="671">
          <cell r="A671">
            <v>670</v>
          </cell>
          <cell r="B671" t="str">
            <v xml:space="preserve">seiscentos e setenta milhões, </v>
          </cell>
          <cell r="C671" t="str">
            <v xml:space="preserve">seiscentos e setenta mil, </v>
          </cell>
          <cell r="D671" t="str">
            <v>seiscentos e setenta</v>
          </cell>
          <cell r="E671" t="str">
            <v>seiscentos e setenta centavos</v>
          </cell>
        </row>
        <row r="672">
          <cell r="A672">
            <v>671</v>
          </cell>
          <cell r="B672" t="str">
            <v xml:space="preserve">seiscentos e setenta e um milhões, </v>
          </cell>
          <cell r="C672" t="str">
            <v xml:space="preserve">seiscentos e setenta e um mil, </v>
          </cell>
          <cell r="D672" t="str">
            <v>seiscentos e setenta e um</v>
          </cell>
          <cell r="E672" t="str">
            <v>seiscentos e setenta e um centavos</v>
          </cell>
        </row>
        <row r="673">
          <cell r="A673">
            <v>672</v>
          </cell>
          <cell r="B673" t="str">
            <v xml:space="preserve">seiscentos e setenta e dois milhões, </v>
          </cell>
          <cell r="C673" t="str">
            <v xml:space="preserve">seiscentos e setenta e dois mil, </v>
          </cell>
          <cell r="D673" t="str">
            <v>seiscentos e setenta e dois</v>
          </cell>
          <cell r="E673" t="str">
            <v>seiscentos e setenta e dois centavos</v>
          </cell>
        </row>
        <row r="674">
          <cell r="A674">
            <v>673</v>
          </cell>
          <cell r="B674" t="str">
            <v xml:space="preserve">seiscentos e setenta e tres milhões, </v>
          </cell>
          <cell r="C674" t="str">
            <v xml:space="preserve">seiscentos e setenta e tres mil, </v>
          </cell>
          <cell r="D674" t="str">
            <v>seiscentos e setenta e tres</v>
          </cell>
          <cell r="E674" t="str">
            <v>seiscentos e setenta e tres centavos</v>
          </cell>
        </row>
        <row r="675">
          <cell r="A675">
            <v>674</v>
          </cell>
          <cell r="B675" t="str">
            <v xml:space="preserve">seiscentos e setenta e quatro milhões, </v>
          </cell>
          <cell r="C675" t="str">
            <v xml:space="preserve">seiscentos e setenta e quatro mil, </v>
          </cell>
          <cell r="D675" t="str">
            <v>seiscentos e setenta e quatro</v>
          </cell>
          <cell r="E675" t="str">
            <v>seiscentos e setenta e quatro centavos</v>
          </cell>
        </row>
        <row r="676">
          <cell r="A676">
            <v>675</v>
          </cell>
          <cell r="B676" t="str">
            <v xml:space="preserve">seiscentos e setenta e cinco milhões, </v>
          </cell>
          <cell r="C676" t="str">
            <v xml:space="preserve">seiscentos e setenta e cinco mil, </v>
          </cell>
          <cell r="D676" t="str">
            <v>seiscentos e setenta e cinco</v>
          </cell>
          <cell r="E676" t="str">
            <v>seiscentos e setenta e cinco centavos</v>
          </cell>
        </row>
        <row r="677">
          <cell r="A677">
            <v>676</v>
          </cell>
          <cell r="B677" t="str">
            <v xml:space="preserve">seiscentos e setenta e seis milhões, </v>
          </cell>
          <cell r="C677" t="str">
            <v xml:space="preserve">seiscentos e setenta e seis mil, </v>
          </cell>
          <cell r="D677" t="str">
            <v>seiscentos e setenta e seis</v>
          </cell>
          <cell r="E677" t="str">
            <v>seiscentos e setenta e seis centavos</v>
          </cell>
        </row>
        <row r="678">
          <cell r="A678">
            <v>677</v>
          </cell>
          <cell r="B678" t="str">
            <v xml:space="preserve">seiscentos e setenta e sete milhões, </v>
          </cell>
          <cell r="C678" t="str">
            <v xml:space="preserve">seiscentos e setenta e sete mil, </v>
          </cell>
          <cell r="D678" t="str">
            <v>seiscentos e setenta e sete</v>
          </cell>
          <cell r="E678" t="str">
            <v>seiscentos e setenta e sete centavos</v>
          </cell>
        </row>
        <row r="679">
          <cell r="A679">
            <v>678</v>
          </cell>
          <cell r="B679" t="str">
            <v xml:space="preserve">seiscentos e setenta e oito milhões, </v>
          </cell>
          <cell r="C679" t="str">
            <v xml:space="preserve">seiscentos e setenta e oito mil, </v>
          </cell>
          <cell r="D679" t="str">
            <v>seiscentos e setenta e oito</v>
          </cell>
          <cell r="E679" t="str">
            <v>seiscentos e setenta e oito centavos</v>
          </cell>
        </row>
        <row r="680">
          <cell r="A680">
            <v>679</v>
          </cell>
          <cell r="B680" t="str">
            <v xml:space="preserve">seiscentos e setenta e nove milhões, </v>
          </cell>
          <cell r="C680" t="str">
            <v xml:space="preserve">seiscentos e setenta e nove mil, </v>
          </cell>
          <cell r="D680" t="str">
            <v>seiscentos e setenta e nove</v>
          </cell>
          <cell r="E680" t="str">
            <v>seiscentos e setenta e nove centavos</v>
          </cell>
        </row>
        <row r="681">
          <cell r="A681">
            <v>680</v>
          </cell>
          <cell r="B681" t="str">
            <v xml:space="preserve">seiscentos e oitenta milhões, </v>
          </cell>
          <cell r="C681" t="str">
            <v xml:space="preserve">seiscentos e oitenta mil, </v>
          </cell>
          <cell r="D681" t="str">
            <v>seiscentos e oitenta</v>
          </cell>
          <cell r="E681" t="str">
            <v>seiscentos e oitenta centavos</v>
          </cell>
        </row>
        <row r="682">
          <cell r="A682">
            <v>681</v>
          </cell>
          <cell r="B682" t="str">
            <v xml:space="preserve">seiscentos e oitenta e um milhões, </v>
          </cell>
          <cell r="C682" t="str">
            <v xml:space="preserve">seiscentos e oitenta e um mil, </v>
          </cell>
          <cell r="D682" t="str">
            <v>seiscentos e oitenta e um</v>
          </cell>
          <cell r="E682" t="str">
            <v>seiscentos e oitenta e um centavos</v>
          </cell>
        </row>
        <row r="683">
          <cell r="A683">
            <v>682</v>
          </cell>
          <cell r="B683" t="str">
            <v xml:space="preserve">seiscentos e oitenta e dois milhões, </v>
          </cell>
          <cell r="C683" t="str">
            <v xml:space="preserve">seiscentos e oitenta e dois mil, </v>
          </cell>
          <cell r="D683" t="str">
            <v>seiscentos e oitenta e dois</v>
          </cell>
          <cell r="E683" t="str">
            <v>seiscentos e oitenta e dois centavos</v>
          </cell>
        </row>
        <row r="684">
          <cell r="A684">
            <v>683</v>
          </cell>
          <cell r="B684" t="str">
            <v xml:space="preserve">seiscentos e oitenta e tres milhões, </v>
          </cell>
          <cell r="C684" t="str">
            <v xml:space="preserve">seiscentos e oitenta e tres mil, </v>
          </cell>
          <cell r="D684" t="str">
            <v>seiscentos e oitenta e tres</v>
          </cell>
          <cell r="E684" t="str">
            <v>seiscentos e oitenta e tres centavos</v>
          </cell>
        </row>
        <row r="685">
          <cell r="A685">
            <v>684</v>
          </cell>
          <cell r="B685" t="str">
            <v xml:space="preserve">seiscentos e oitenta e quatro milhões, </v>
          </cell>
          <cell r="C685" t="str">
            <v xml:space="preserve">seiscentos e oitenta e quatro mil, </v>
          </cell>
          <cell r="D685" t="str">
            <v>seiscentos e oitenta e quatro</v>
          </cell>
          <cell r="E685" t="str">
            <v>seiscentos e oitenta e quatro centavos</v>
          </cell>
        </row>
        <row r="686">
          <cell r="A686">
            <v>685</v>
          </cell>
          <cell r="B686" t="str">
            <v xml:space="preserve">seiscentos e oitenta e cinco milhões, </v>
          </cell>
          <cell r="C686" t="str">
            <v xml:space="preserve">seiscentos e oitenta e cinco mil, </v>
          </cell>
          <cell r="D686" t="str">
            <v>seiscentos e oitenta e cinco</v>
          </cell>
          <cell r="E686" t="str">
            <v>seiscentos e oitenta e cinco centavos</v>
          </cell>
        </row>
        <row r="687">
          <cell r="A687">
            <v>686</v>
          </cell>
          <cell r="B687" t="str">
            <v xml:space="preserve">seiscentos e oitenta e seis milhões, </v>
          </cell>
          <cell r="C687" t="str">
            <v xml:space="preserve">seiscentos e oitenta e seis mil, </v>
          </cell>
          <cell r="D687" t="str">
            <v>seiscentos e oitenta e seis</v>
          </cell>
          <cell r="E687" t="str">
            <v>seiscentos e oitenta e seis centavos</v>
          </cell>
        </row>
        <row r="688">
          <cell r="A688">
            <v>687</v>
          </cell>
          <cell r="B688" t="str">
            <v xml:space="preserve">seiscentos e oitenta e sete milhões, </v>
          </cell>
          <cell r="C688" t="str">
            <v xml:space="preserve">seiscentos e oitenta e sete mil, </v>
          </cell>
          <cell r="D688" t="str">
            <v>seiscentos e oitenta e sete</v>
          </cell>
          <cell r="E688" t="str">
            <v>seiscentos e oitenta e sete centavos</v>
          </cell>
        </row>
        <row r="689">
          <cell r="A689">
            <v>688</v>
          </cell>
          <cell r="B689" t="str">
            <v xml:space="preserve">seiscentos e oitenta e oito milhões, </v>
          </cell>
          <cell r="C689" t="str">
            <v xml:space="preserve">seiscentos e oitenta e oito mil, </v>
          </cell>
          <cell r="D689" t="str">
            <v>seiscentos e oitenta e oito</v>
          </cell>
          <cell r="E689" t="str">
            <v>seiscentos e oitenta e oito centavos</v>
          </cell>
        </row>
        <row r="690">
          <cell r="A690">
            <v>689</v>
          </cell>
          <cell r="B690" t="str">
            <v xml:space="preserve">seiscentos e oitenta e nove milhões, </v>
          </cell>
          <cell r="C690" t="str">
            <v xml:space="preserve">seiscentos e oitenta e nove mil, </v>
          </cell>
          <cell r="D690" t="str">
            <v>seiscentos e oitenta e nove</v>
          </cell>
          <cell r="E690" t="str">
            <v>seiscentos e oitenta e nove centavos</v>
          </cell>
        </row>
        <row r="691">
          <cell r="A691">
            <v>690</v>
          </cell>
          <cell r="B691" t="str">
            <v xml:space="preserve">seiscentos e noventa milhões, </v>
          </cell>
          <cell r="C691" t="str">
            <v xml:space="preserve">seiscentos e noventa mil, </v>
          </cell>
          <cell r="D691" t="str">
            <v>seiscentos e noventa</v>
          </cell>
          <cell r="E691" t="str">
            <v>seiscentos e noventa centavos</v>
          </cell>
        </row>
        <row r="692">
          <cell r="A692">
            <v>691</v>
          </cell>
          <cell r="B692" t="str">
            <v xml:space="preserve">seiscentos e noventa e um milhões, </v>
          </cell>
          <cell r="C692" t="str">
            <v xml:space="preserve">seiscentos e noventa e um mil, </v>
          </cell>
          <cell r="D692" t="str">
            <v>seiscentos e noventa e um</v>
          </cell>
          <cell r="E692" t="str">
            <v>seiscentos e noventa e um centavos</v>
          </cell>
        </row>
        <row r="693">
          <cell r="A693">
            <v>692</v>
          </cell>
          <cell r="B693" t="str">
            <v xml:space="preserve">seiscentos e noventa e dois milhões, </v>
          </cell>
          <cell r="C693" t="str">
            <v xml:space="preserve">seiscentos e noventa e dois mil, </v>
          </cell>
          <cell r="D693" t="str">
            <v>seiscentos e noventa e dois</v>
          </cell>
          <cell r="E693" t="str">
            <v>seiscentos e noventa e dois centavos</v>
          </cell>
        </row>
        <row r="694">
          <cell r="A694">
            <v>693</v>
          </cell>
          <cell r="B694" t="str">
            <v xml:space="preserve">seiscentos e noventa e tres milhões, </v>
          </cell>
          <cell r="C694" t="str">
            <v xml:space="preserve">seiscentos e noventa e tres mil, </v>
          </cell>
          <cell r="D694" t="str">
            <v>seiscentos e noventa e tres</v>
          </cell>
          <cell r="E694" t="str">
            <v>seiscentos e noventa e tres centavos</v>
          </cell>
        </row>
        <row r="695">
          <cell r="A695">
            <v>694</v>
          </cell>
          <cell r="B695" t="str">
            <v xml:space="preserve">seiscentos e noventa e quatro milhões, </v>
          </cell>
          <cell r="C695" t="str">
            <v xml:space="preserve">seiscentos e noventa e quatro mil, </v>
          </cell>
          <cell r="D695" t="str">
            <v>seiscentos e noventa e quatro</v>
          </cell>
          <cell r="E695" t="str">
            <v>seiscentos e noventa e quatro centavos</v>
          </cell>
        </row>
        <row r="696">
          <cell r="A696">
            <v>695</v>
          </cell>
          <cell r="B696" t="str">
            <v xml:space="preserve">seiscentos e noventa e cinco milhões, </v>
          </cell>
          <cell r="C696" t="str">
            <v xml:space="preserve">seiscentos e noventa e cinco mil, </v>
          </cell>
          <cell r="D696" t="str">
            <v>seiscentos e noventa e cinco</v>
          </cell>
          <cell r="E696" t="str">
            <v>seiscentos e noventa e cinco centavos</v>
          </cell>
        </row>
        <row r="697">
          <cell r="A697">
            <v>696</v>
          </cell>
          <cell r="B697" t="str">
            <v xml:space="preserve">seiscentos e noventa e seis milhões, </v>
          </cell>
          <cell r="C697" t="str">
            <v xml:space="preserve">seiscentos e noventa e seis mil, </v>
          </cell>
          <cell r="D697" t="str">
            <v>seiscentos e noventa e seis</v>
          </cell>
          <cell r="E697" t="str">
            <v>seiscentos e noventa e seis centavos</v>
          </cell>
        </row>
        <row r="698">
          <cell r="A698">
            <v>697</v>
          </cell>
          <cell r="B698" t="str">
            <v xml:space="preserve">seiscentos e noventa e sete milhões, </v>
          </cell>
          <cell r="C698" t="str">
            <v xml:space="preserve">seiscentos e noventa e sete mil, </v>
          </cell>
          <cell r="D698" t="str">
            <v>seiscentos e noventa e sete</v>
          </cell>
          <cell r="E698" t="str">
            <v>seiscentos e noventa e sete centavos</v>
          </cell>
        </row>
        <row r="699">
          <cell r="A699">
            <v>698</v>
          </cell>
          <cell r="B699" t="str">
            <v xml:space="preserve">seiscentos e noventa e oito milhões, </v>
          </cell>
          <cell r="C699" t="str">
            <v xml:space="preserve">seiscentos e noventa e oito mil, </v>
          </cell>
          <cell r="D699" t="str">
            <v>seiscentos e noventa e oito</v>
          </cell>
          <cell r="E699" t="str">
            <v>seiscentos e noventa e oito centavos</v>
          </cell>
        </row>
        <row r="700">
          <cell r="A700">
            <v>699</v>
          </cell>
          <cell r="B700" t="str">
            <v xml:space="preserve">seiscentos e noventa e nove milhões, </v>
          </cell>
          <cell r="C700" t="str">
            <v xml:space="preserve">seiscentos e noventa e nove mil, </v>
          </cell>
          <cell r="D700" t="str">
            <v>seiscentos e noventa e nove</v>
          </cell>
          <cell r="E700" t="str">
            <v>seiscentos e noventa e nove centavos</v>
          </cell>
        </row>
        <row r="701">
          <cell r="A701">
            <v>700</v>
          </cell>
          <cell r="B701" t="str">
            <v xml:space="preserve">setecentos milhões, </v>
          </cell>
          <cell r="C701" t="str">
            <v xml:space="preserve">setecentos mil, </v>
          </cell>
          <cell r="D701" t="str">
            <v>setecentos</v>
          </cell>
          <cell r="E701" t="str">
            <v>setecentos centavos</v>
          </cell>
        </row>
        <row r="702">
          <cell r="A702">
            <v>701</v>
          </cell>
          <cell r="B702" t="str">
            <v xml:space="preserve">setecentos e um milhões, </v>
          </cell>
          <cell r="C702" t="str">
            <v xml:space="preserve">setecentos e um mil, </v>
          </cell>
          <cell r="D702" t="str">
            <v>setecentos e um</v>
          </cell>
          <cell r="E702" t="str">
            <v>setecentos e um centavos</v>
          </cell>
        </row>
        <row r="703">
          <cell r="A703">
            <v>702</v>
          </cell>
          <cell r="B703" t="str">
            <v xml:space="preserve">setecentos e dois milhões, </v>
          </cell>
          <cell r="C703" t="str">
            <v xml:space="preserve">setecentos e dois mil, </v>
          </cell>
          <cell r="D703" t="str">
            <v>setecentos e dois</v>
          </cell>
          <cell r="E703" t="str">
            <v>setecentos e dois centavos</v>
          </cell>
        </row>
        <row r="704">
          <cell r="A704">
            <v>703</v>
          </cell>
          <cell r="B704" t="str">
            <v xml:space="preserve">setecentos e tres milhões, </v>
          </cell>
          <cell r="C704" t="str">
            <v xml:space="preserve">setecentos e tres mil, </v>
          </cell>
          <cell r="D704" t="str">
            <v>setecentos e tres</v>
          </cell>
          <cell r="E704" t="str">
            <v>setecentos e tres centavos</v>
          </cell>
        </row>
        <row r="705">
          <cell r="A705">
            <v>704</v>
          </cell>
          <cell r="B705" t="str">
            <v xml:space="preserve">setecentos e quatro milhões, </v>
          </cell>
          <cell r="C705" t="str">
            <v xml:space="preserve">setecentos e quatro mil, </v>
          </cell>
          <cell r="D705" t="str">
            <v>setecentos e quatro</v>
          </cell>
          <cell r="E705" t="str">
            <v>setecentos e quatro centavos</v>
          </cell>
        </row>
        <row r="706">
          <cell r="A706">
            <v>705</v>
          </cell>
          <cell r="B706" t="str">
            <v xml:space="preserve">setecentos e cinco milhões, </v>
          </cell>
          <cell r="C706" t="str">
            <v xml:space="preserve">setecentos e cinco mil, </v>
          </cell>
          <cell r="D706" t="str">
            <v>setecentos e cinco</v>
          </cell>
          <cell r="E706" t="str">
            <v>setecentos e cinco centavos</v>
          </cell>
        </row>
        <row r="707">
          <cell r="A707">
            <v>706</v>
          </cell>
          <cell r="B707" t="str">
            <v xml:space="preserve">setecentos e seis milhões, </v>
          </cell>
          <cell r="C707" t="str">
            <v xml:space="preserve">setecentos e seis mil, </v>
          </cell>
          <cell r="D707" t="str">
            <v>setecentos e seis</v>
          </cell>
          <cell r="E707" t="str">
            <v>setecentos e seis centavos</v>
          </cell>
        </row>
        <row r="708">
          <cell r="A708">
            <v>707</v>
          </cell>
          <cell r="B708" t="str">
            <v xml:space="preserve">setecentos e sete milhões, </v>
          </cell>
          <cell r="C708" t="str">
            <v xml:space="preserve">setecentos e sete mil, </v>
          </cell>
          <cell r="D708" t="str">
            <v>setecentos e sete</v>
          </cell>
          <cell r="E708" t="str">
            <v>setecentos e sete centavos</v>
          </cell>
        </row>
        <row r="709">
          <cell r="A709">
            <v>708</v>
          </cell>
          <cell r="B709" t="str">
            <v xml:space="preserve">setecentos e oito milhões, </v>
          </cell>
          <cell r="C709" t="str">
            <v xml:space="preserve">setecentos e oito mil, </v>
          </cell>
          <cell r="D709" t="str">
            <v>setecentos e oito</v>
          </cell>
          <cell r="E709" t="str">
            <v>setecentos e oito centavos</v>
          </cell>
        </row>
        <row r="710">
          <cell r="A710">
            <v>709</v>
          </cell>
          <cell r="B710" t="str">
            <v xml:space="preserve">setecentos e nove milhões, </v>
          </cell>
          <cell r="C710" t="str">
            <v xml:space="preserve">setecentos e nove mil, </v>
          </cell>
          <cell r="D710" t="str">
            <v>setecentos e nove</v>
          </cell>
          <cell r="E710" t="str">
            <v>setecentos e nove centavos</v>
          </cell>
        </row>
        <row r="711">
          <cell r="A711">
            <v>710</v>
          </cell>
          <cell r="B711" t="str">
            <v xml:space="preserve">setecentos e dez milhões, </v>
          </cell>
          <cell r="C711" t="str">
            <v xml:space="preserve">setecentos e dez mil, </v>
          </cell>
          <cell r="D711" t="str">
            <v>setecentos e dez</v>
          </cell>
          <cell r="E711" t="str">
            <v>setecentos e dez centavos</v>
          </cell>
        </row>
        <row r="712">
          <cell r="A712">
            <v>711</v>
          </cell>
          <cell r="B712" t="str">
            <v xml:space="preserve">setecentos e onze milhões, </v>
          </cell>
          <cell r="C712" t="str">
            <v xml:space="preserve">setecentos e onze mil, </v>
          </cell>
          <cell r="D712" t="str">
            <v>setecentos e onze</v>
          </cell>
          <cell r="E712" t="str">
            <v>setecentos e onze centavos</v>
          </cell>
        </row>
        <row r="713">
          <cell r="A713">
            <v>712</v>
          </cell>
          <cell r="B713" t="str">
            <v xml:space="preserve">setecentos e doze milhões, </v>
          </cell>
          <cell r="C713" t="str">
            <v xml:space="preserve">setecentos e doze mil, </v>
          </cell>
          <cell r="D713" t="str">
            <v>setecentos e doze</v>
          </cell>
          <cell r="E713" t="str">
            <v>setecentos e doze centavos</v>
          </cell>
        </row>
        <row r="714">
          <cell r="A714">
            <v>713</v>
          </cell>
          <cell r="B714" t="str">
            <v xml:space="preserve">setecentos e treze milhões, </v>
          </cell>
          <cell r="C714" t="str">
            <v xml:space="preserve">setecentos e treze mil, </v>
          </cell>
          <cell r="D714" t="str">
            <v>setecentos e treze</v>
          </cell>
          <cell r="E714" t="str">
            <v>setecentos e treze centavos</v>
          </cell>
        </row>
        <row r="715">
          <cell r="A715">
            <v>714</v>
          </cell>
          <cell r="B715" t="str">
            <v xml:space="preserve">setecentos e quatorze milhões, </v>
          </cell>
          <cell r="C715" t="str">
            <v xml:space="preserve">setecentos e quatorze mil, </v>
          </cell>
          <cell r="D715" t="str">
            <v>setecentos e quatorze</v>
          </cell>
          <cell r="E715" t="str">
            <v>setecentos e quatorze centavos</v>
          </cell>
        </row>
        <row r="716">
          <cell r="A716">
            <v>715</v>
          </cell>
          <cell r="B716" t="str">
            <v xml:space="preserve">setecentos e quinze milhões, </v>
          </cell>
          <cell r="C716" t="str">
            <v xml:space="preserve">setecentos e quinze mil, </v>
          </cell>
          <cell r="D716" t="str">
            <v>setecentos e quinze</v>
          </cell>
          <cell r="E716" t="str">
            <v>setecentos e quinze centavos</v>
          </cell>
        </row>
        <row r="717">
          <cell r="A717">
            <v>716</v>
          </cell>
          <cell r="B717" t="str">
            <v xml:space="preserve">setecentos e dezesseis milhões, </v>
          </cell>
          <cell r="C717" t="str">
            <v xml:space="preserve">setecentos e dezesseis mil, </v>
          </cell>
          <cell r="D717" t="str">
            <v>setecentos e dezesseis</v>
          </cell>
          <cell r="E717" t="str">
            <v>setecentos e dezesseis centavos</v>
          </cell>
        </row>
        <row r="718">
          <cell r="A718">
            <v>717</v>
          </cell>
          <cell r="B718" t="str">
            <v xml:space="preserve">setecentos e dezessete milhões, </v>
          </cell>
          <cell r="C718" t="str">
            <v xml:space="preserve">setecentos e dezessete mil, </v>
          </cell>
          <cell r="D718" t="str">
            <v>setecentos e dezessete</v>
          </cell>
          <cell r="E718" t="str">
            <v>setecentos e dezessete centavos</v>
          </cell>
        </row>
        <row r="719">
          <cell r="A719">
            <v>718</v>
          </cell>
          <cell r="B719" t="str">
            <v xml:space="preserve">setecentos e dezoito milhões, </v>
          </cell>
          <cell r="C719" t="str">
            <v xml:space="preserve">setecentos e dezoito mil, </v>
          </cell>
          <cell r="D719" t="str">
            <v>setecentos e dezoito</v>
          </cell>
          <cell r="E719" t="str">
            <v>setecentos e dezoito centavos</v>
          </cell>
        </row>
        <row r="720">
          <cell r="A720">
            <v>719</v>
          </cell>
          <cell r="B720" t="str">
            <v xml:space="preserve">setecentos e dezenove milhões, </v>
          </cell>
          <cell r="C720" t="str">
            <v xml:space="preserve">setecentos e dezenove mil, </v>
          </cell>
          <cell r="D720" t="str">
            <v>setecentos e dezenove</v>
          </cell>
          <cell r="E720" t="str">
            <v>setecentos e dezenove centavos</v>
          </cell>
        </row>
        <row r="721">
          <cell r="A721">
            <v>720</v>
          </cell>
          <cell r="B721" t="str">
            <v xml:space="preserve">setecentos e vinte milhões, </v>
          </cell>
          <cell r="C721" t="str">
            <v xml:space="preserve">setecentos e vinte mil, </v>
          </cell>
          <cell r="D721" t="str">
            <v>setecentos e vinte</v>
          </cell>
          <cell r="E721" t="str">
            <v>setecentos e vinte centavos</v>
          </cell>
        </row>
        <row r="722">
          <cell r="A722">
            <v>721</v>
          </cell>
          <cell r="B722" t="str">
            <v xml:space="preserve">setecentos e vinte e um milhões, </v>
          </cell>
          <cell r="C722" t="str">
            <v xml:space="preserve">setecentos e vinte e um mil, </v>
          </cell>
          <cell r="D722" t="str">
            <v>setecentos e vinte e um</v>
          </cell>
          <cell r="E722" t="str">
            <v>setecentos e vinte e um centavos</v>
          </cell>
        </row>
        <row r="723">
          <cell r="A723">
            <v>722</v>
          </cell>
          <cell r="B723" t="str">
            <v xml:space="preserve">setecentos e vinte e dois milhões, </v>
          </cell>
          <cell r="C723" t="str">
            <v xml:space="preserve">setecentos e vinte e dois mil, </v>
          </cell>
          <cell r="D723" t="str">
            <v>setecentos e vinte e dois</v>
          </cell>
          <cell r="E723" t="str">
            <v>setecentos e vinte e dois centavos</v>
          </cell>
        </row>
        <row r="724">
          <cell r="A724">
            <v>723</v>
          </cell>
          <cell r="B724" t="str">
            <v xml:space="preserve">setecentos e vinte e tres milhões, </v>
          </cell>
          <cell r="C724" t="str">
            <v xml:space="preserve">setecentos e vinte e tres mil, </v>
          </cell>
          <cell r="D724" t="str">
            <v>setecentos e vinte e tres</v>
          </cell>
          <cell r="E724" t="str">
            <v>setecentos e vinte e tres centavos</v>
          </cell>
        </row>
        <row r="725">
          <cell r="A725">
            <v>724</v>
          </cell>
          <cell r="B725" t="str">
            <v xml:space="preserve">setecentos e vinte e quatro milhões, </v>
          </cell>
          <cell r="C725" t="str">
            <v xml:space="preserve">setecentos e vinte e quatro mil, </v>
          </cell>
          <cell r="D725" t="str">
            <v>setecentos e vinte e quatro</v>
          </cell>
          <cell r="E725" t="str">
            <v>setecentos e vinte e quatro centavos</v>
          </cell>
        </row>
        <row r="726">
          <cell r="A726">
            <v>725</v>
          </cell>
          <cell r="B726" t="str">
            <v xml:space="preserve">setecentos e vinte e cinco milhões, </v>
          </cell>
          <cell r="C726" t="str">
            <v xml:space="preserve">setecentos e vinte e cinco mil, </v>
          </cell>
          <cell r="D726" t="str">
            <v>setecentos e vinte e cinco</v>
          </cell>
          <cell r="E726" t="str">
            <v>setecentos e vinte e cinco centavos</v>
          </cell>
        </row>
        <row r="727">
          <cell r="A727">
            <v>726</v>
          </cell>
          <cell r="B727" t="str">
            <v xml:space="preserve">setecentos e vinte e seis milhões, </v>
          </cell>
          <cell r="C727" t="str">
            <v xml:space="preserve">setecentos e vinte e seis mil, </v>
          </cell>
          <cell r="D727" t="str">
            <v>setecentos e vinte e seis</v>
          </cell>
          <cell r="E727" t="str">
            <v>setecentos e vinte e seis centavos</v>
          </cell>
        </row>
        <row r="728">
          <cell r="A728">
            <v>727</v>
          </cell>
          <cell r="B728" t="str">
            <v xml:space="preserve">setecentos e vinte e sete milhões, </v>
          </cell>
          <cell r="C728" t="str">
            <v xml:space="preserve">setecentos e vinte e sete mil, </v>
          </cell>
          <cell r="D728" t="str">
            <v>setecentos e vinte e sete</v>
          </cell>
          <cell r="E728" t="str">
            <v>setecentos e vinte e sete centavos</v>
          </cell>
        </row>
        <row r="729">
          <cell r="A729">
            <v>728</v>
          </cell>
          <cell r="B729" t="str">
            <v xml:space="preserve">setecentos e vinte e oito milhões, </v>
          </cell>
          <cell r="C729" t="str">
            <v xml:space="preserve">setecentos e vinte e oito mil, </v>
          </cell>
          <cell r="D729" t="str">
            <v>setecentos e vinte e oito</v>
          </cell>
          <cell r="E729" t="str">
            <v>setecentos e vinte e oito centavos</v>
          </cell>
        </row>
        <row r="730">
          <cell r="A730">
            <v>729</v>
          </cell>
          <cell r="B730" t="str">
            <v xml:space="preserve">setecentos e vinte e nove milhões, </v>
          </cell>
          <cell r="C730" t="str">
            <v xml:space="preserve">setecentos e vinte e nove mil, </v>
          </cell>
          <cell r="D730" t="str">
            <v>setecentos e vinte e nove</v>
          </cell>
          <cell r="E730" t="str">
            <v>setecentos e vinte e nove centavos</v>
          </cell>
        </row>
        <row r="731">
          <cell r="A731">
            <v>730</v>
          </cell>
          <cell r="B731" t="str">
            <v xml:space="preserve">setecentos e trinta milhões, </v>
          </cell>
          <cell r="C731" t="str">
            <v xml:space="preserve">setecentos e trinta mil, </v>
          </cell>
          <cell r="D731" t="str">
            <v>setecentos e trinta</v>
          </cell>
          <cell r="E731" t="str">
            <v>setecentos e trinta centavos</v>
          </cell>
        </row>
        <row r="732">
          <cell r="A732">
            <v>731</v>
          </cell>
          <cell r="B732" t="str">
            <v xml:space="preserve">setecentos e trinta e um milhões, </v>
          </cell>
          <cell r="C732" t="str">
            <v xml:space="preserve">setecentos e trinta e um mil, </v>
          </cell>
          <cell r="D732" t="str">
            <v>setecentos e trinta e um</v>
          </cell>
          <cell r="E732" t="str">
            <v>setecentos e trinta e um centavos</v>
          </cell>
        </row>
        <row r="733">
          <cell r="A733">
            <v>732</v>
          </cell>
          <cell r="B733" t="str">
            <v xml:space="preserve">setecentos e trinta e dois milhões, </v>
          </cell>
          <cell r="C733" t="str">
            <v xml:space="preserve">setecentos e trinta e dois mil, </v>
          </cell>
          <cell r="D733" t="str">
            <v>setecentos e trinta e dois</v>
          </cell>
          <cell r="E733" t="str">
            <v>setecentos e trinta e dois centavos</v>
          </cell>
        </row>
        <row r="734">
          <cell r="A734">
            <v>733</v>
          </cell>
          <cell r="B734" t="str">
            <v xml:space="preserve">setecentos e trinta e tres milhões, </v>
          </cell>
          <cell r="C734" t="str">
            <v xml:space="preserve">setecentos e trinta e tres mil, </v>
          </cell>
          <cell r="D734" t="str">
            <v>setecentos e trinta e tres</v>
          </cell>
          <cell r="E734" t="str">
            <v>setecentos e trinta e tres centavos</v>
          </cell>
        </row>
        <row r="735">
          <cell r="A735">
            <v>734</v>
          </cell>
          <cell r="B735" t="str">
            <v xml:space="preserve">setecentos e trinta e quatro milhões, </v>
          </cell>
          <cell r="C735" t="str">
            <v xml:space="preserve">setecentos e trinta e quatro mil, </v>
          </cell>
          <cell r="D735" t="str">
            <v>setecentos e trinta e quatro</v>
          </cell>
          <cell r="E735" t="str">
            <v>setecentos e trinta e quatro centavos</v>
          </cell>
        </row>
        <row r="736">
          <cell r="A736">
            <v>735</v>
          </cell>
          <cell r="B736" t="str">
            <v xml:space="preserve">setecentos e trinta e cinco milhões, </v>
          </cell>
          <cell r="C736" t="str">
            <v xml:space="preserve">setecentos e trinta e cinco mil, </v>
          </cell>
          <cell r="D736" t="str">
            <v>setecentos e trinta e cinco</v>
          </cell>
          <cell r="E736" t="str">
            <v>setecentos e trinta e cinco centavos</v>
          </cell>
        </row>
        <row r="737">
          <cell r="A737">
            <v>736</v>
          </cell>
          <cell r="B737" t="str">
            <v xml:space="preserve">setecentos e trinta e seis milhões, </v>
          </cell>
          <cell r="C737" t="str">
            <v xml:space="preserve">setecentos e trinta e seis mil, </v>
          </cell>
          <cell r="D737" t="str">
            <v>setecentos e trinta e seis</v>
          </cell>
          <cell r="E737" t="str">
            <v>setecentos e trinta e seis centavos</v>
          </cell>
        </row>
        <row r="738">
          <cell r="A738">
            <v>737</v>
          </cell>
          <cell r="B738" t="str">
            <v xml:space="preserve">setecentos e trinta e sete milhões, </v>
          </cell>
          <cell r="C738" t="str">
            <v xml:space="preserve">setecentos e trinta e sete mil, </v>
          </cell>
          <cell r="D738" t="str">
            <v>setecentos e trinta e sete</v>
          </cell>
          <cell r="E738" t="str">
            <v>setecentos e trinta e sete centavos</v>
          </cell>
        </row>
        <row r="739">
          <cell r="A739">
            <v>738</v>
          </cell>
          <cell r="B739" t="str">
            <v xml:space="preserve">setecentos e trinta e oito milhões, </v>
          </cell>
          <cell r="C739" t="str">
            <v xml:space="preserve">setecentos e trinta e oito mil, </v>
          </cell>
          <cell r="D739" t="str">
            <v>setecentos e trinta e oito</v>
          </cell>
          <cell r="E739" t="str">
            <v>setecentos e trinta e oito centavos</v>
          </cell>
        </row>
        <row r="740">
          <cell r="A740">
            <v>739</v>
          </cell>
          <cell r="B740" t="str">
            <v xml:space="preserve">setecentos e trinta e nove milhões, </v>
          </cell>
          <cell r="C740" t="str">
            <v xml:space="preserve">setecentos e trinta e nove mil, </v>
          </cell>
          <cell r="D740" t="str">
            <v>setecentos e trinta e nove</v>
          </cell>
          <cell r="E740" t="str">
            <v>setecentos e trinta e nove centavos</v>
          </cell>
        </row>
        <row r="741">
          <cell r="A741">
            <v>740</v>
          </cell>
          <cell r="B741" t="str">
            <v xml:space="preserve">setecentos e quarenta milhões, </v>
          </cell>
          <cell r="C741" t="str">
            <v xml:space="preserve">setecentos e quarenta mil, </v>
          </cell>
          <cell r="D741" t="str">
            <v>setecentos e quarenta</v>
          </cell>
          <cell r="E741" t="str">
            <v>setecentos e quarenta centavos</v>
          </cell>
        </row>
        <row r="742">
          <cell r="A742">
            <v>741</v>
          </cell>
          <cell r="B742" t="str">
            <v xml:space="preserve">setecentos e quarenta e um milhões, </v>
          </cell>
          <cell r="C742" t="str">
            <v xml:space="preserve">setecentos e quarenta e um mil, </v>
          </cell>
          <cell r="D742" t="str">
            <v>setecentos e quarenta e um</v>
          </cell>
          <cell r="E742" t="str">
            <v>setecentos e quarenta e um centavos</v>
          </cell>
        </row>
        <row r="743">
          <cell r="A743">
            <v>742</v>
          </cell>
          <cell r="B743" t="str">
            <v xml:space="preserve">setecentos e quarenta e dois milhões, </v>
          </cell>
          <cell r="C743" t="str">
            <v xml:space="preserve">setecentos e quarenta e dois mil, </v>
          </cell>
          <cell r="D743" t="str">
            <v>setecentos e quarenta e dois</v>
          </cell>
          <cell r="E743" t="str">
            <v>setecentos e quarenta e dois centavos</v>
          </cell>
        </row>
        <row r="744">
          <cell r="A744">
            <v>743</v>
          </cell>
          <cell r="B744" t="str">
            <v xml:space="preserve">setecentos e quarenta e tres milhões, </v>
          </cell>
          <cell r="C744" t="str">
            <v xml:space="preserve">setecentos e quarenta e tres mil, </v>
          </cell>
          <cell r="D744" t="str">
            <v>setecentos e quarenta e tres</v>
          </cell>
          <cell r="E744" t="str">
            <v>setecentos e quarenta e tres centavos</v>
          </cell>
        </row>
        <row r="745">
          <cell r="A745">
            <v>744</v>
          </cell>
          <cell r="B745" t="str">
            <v xml:space="preserve">setecentos e quarenta e quatro milhões, </v>
          </cell>
          <cell r="C745" t="str">
            <v xml:space="preserve">setecentos e quarenta e quatro mil, </v>
          </cell>
          <cell r="D745" t="str">
            <v>setecentos e quarenta e quatro</v>
          </cell>
          <cell r="E745" t="str">
            <v>setecentos e quarenta e quatro centavos</v>
          </cell>
        </row>
        <row r="746">
          <cell r="A746">
            <v>745</v>
          </cell>
          <cell r="B746" t="str">
            <v xml:space="preserve">setecentos e quarenta e cinco milhões, </v>
          </cell>
          <cell r="C746" t="str">
            <v xml:space="preserve">setecentos e quarenta e cinco mil, </v>
          </cell>
          <cell r="D746" t="str">
            <v>setecentos e quarenta e cinco</v>
          </cell>
          <cell r="E746" t="str">
            <v>setecentos e quarenta e cinco centavos</v>
          </cell>
        </row>
        <row r="747">
          <cell r="A747">
            <v>746</v>
          </cell>
          <cell r="B747" t="str">
            <v xml:space="preserve">setecentos e quarenta e seis milhões, </v>
          </cell>
          <cell r="C747" t="str">
            <v xml:space="preserve">setecentos e quarenta e seis mil, </v>
          </cell>
          <cell r="D747" t="str">
            <v>setecentos e quarenta e seis</v>
          </cell>
          <cell r="E747" t="str">
            <v>setecentos e quarenta e seis centavos</v>
          </cell>
        </row>
        <row r="748">
          <cell r="A748">
            <v>747</v>
          </cell>
          <cell r="B748" t="str">
            <v xml:space="preserve">setecentos e quarenta e sete milhões, </v>
          </cell>
          <cell r="C748" t="str">
            <v xml:space="preserve">setecentos e quarenta e sete mil, </v>
          </cell>
          <cell r="D748" t="str">
            <v>setecentos e quarenta e sete</v>
          </cell>
          <cell r="E748" t="str">
            <v>setecentos e quarenta e sete centavos</v>
          </cell>
        </row>
        <row r="749">
          <cell r="A749">
            <v>748</v>
          </cell>
          <cell r="B749" t="str">
            <v xml:space="preserve">setecentos e quarenta e oito milhões, </v>
          </cell>
          <cell r="C749" t="str">
            <v xml:space="preserve">setecentos e quarenta e oito mil, </v>
          </cell>
          <cell r="D749" t="str">
            <v>setecentos e quarenta e oito</v>
          </cell>
          <cell r="E749" t="str">
            <v>setecentos e quarenta e oito centavos</v>
          </cell>
        </row>
        <row r="750">
          <cell r="A750">
            <v>749</v>
          </cell>
          <cell r="B750" t="str">
            <v xml:space="preserve">setecentos e quarenta e nove milhões, </v>
          </cell>
          <cell r="C750" t="str">
            <v xml:space="preserve">setecentos e quarenta e nove mil, </v>
          </cell>
          <cell r="D750" t="str">
            <v>setecentos e quarenta e nove</v>
          </cell>
          <cell r="E750" t="str">
            <v>setecentos e quarenta e nove centavos</v>
          </cell>
        </row>
        <row r="751">
          <cell r="A751">
            <v>750</v>
          </cell>
          <cell r="B751" t="str">
            <v xml:space="preserve">setecentos e cinquenta milhões, </v>
          </cell>
          <cell r="C751" t="str">
            <v xml:space="preserve">setecentos e cinquenta mil, </v>
          </cell>
          <cell r="D751" t="str">
            <v>setecentos e cinquenta</v>
          </cell>
          <cell r="E751" t="str">
            <v>setecentos e cinquenta centavos</v>
          </cell>
        </row>
        <row r="752">
          <cell r="A752">
            <v>751</v>
          </cell>
          <cell r="B752" t="str">
            <v xml:space="preserve">setecentos e cinquenta e um milhões, </v>
          </cell>
          <cell r="C752" t="str">
            <v xml:space="preserve">setecentos e cinquenta e um mil, </v>
          </cell>
          <cell r="D752" t="str">
            <v>setecentos e cinquenta e um</v>
          </cell>
          <cell r="E752" t="str">
            <v>setecentos e cinquenta e um centavos</v>
          </cell>
        </row>
        <row r="753">
          <cell r="A753">
            <v>752</v>
          </cell>
          <cell r="B753" t="str">
            <v xml:space="preserve">setecentos e cinquenta e dois milhões, </v>
          </cell>
          <cell r="C753" t="str">
            <v xml:space="preserve">setecentos e cinquenta e dois mil, </v>
          </cell>
          <cell r="D753" t="str">
            <v>setecentos e cinquenta e dois</v>
          </cell>
          <cell r="E753" t="str">
            <v>setecentos e cinquenta e dois centavos</v>
          </cell>
        </row>
        <row r="754">
          <cell r="A754">
            <v>753</v>
          </cell>
          <cell r="B754" t="str">
            <v xml:space="preserve">setecentos e cinquenta e tres milhões, </v>
          </cell>
          <cell r="C754" t="str">
            <v xml:space="preserve">setecentos e cinquenta e tres mil, </v>
          </cell>
          <cell r="D754" t="str">
            <v>setecentos e cinquenta e tres</v>
          </cell>
          <cell r="E754" t="str">
            <v>setecentos e cinquenta e tres centavos</v>
          </cell>
        </row>
        <row r="755">
          <cell r="A755">
            <v>754</v>
          </cell>
          <cell r="B755" t="str">
            <v xml:space="preserve">setecentos e cinquenta e quatro milhões, </v>
          </cell>
          <cell r="C755" t="str">
            <v xml:space="preserve">setecentos e cinquenta e quatro mil, </v>
          </cell>
          <cell r="D755" t="str">
            <v>setecentos e cinquenta e quatro</v>
          </cell>
          <cell r="E755" t="str">
            <v>setecentos e cinquenta e quatro centavos</v>
          </cell>
        </row>
        <row r="756">
          <cell r="A756">
            <v>755</v>
          </cell>
          <cell r="B756" t="str">
            <v xml:space="preserve">setecentos e cinquenta e cinco milhões, </v>
          </cell>
          <cell r="C756" t="str">
            <v xml:space="preserve">setecentos e cinquenta e cinco mil, </v>
          </cell>
          <cell r="D756" t="str">
            <v>setecentos e cinquenta e cinco</v>
          </cell>
          <cell r="E756" t="str">
            <v>setecentos e cinquenta e cinco centavos</v>
          </cell>
        </row>
        <row r="757">
          <cell r="A757">
            <v>756</v>
          </cell>
          <cell r="B757" t="str">
            <v xml:space="preserve">setecentos e cinquenta e seis milhões, </v>
          </cell>
          <cell r="C757" t="str">
            <v xml:space="preserve">setecentos e cinquenta e seis mil, </v>
          </cell>
          <cell r="D757" t="str">
            <v>setecentos e cinquenta e seis</v>
          </cell>
          <cell r="E757" t="str">
            <v>setecentos e cinquenta e seis centavos</v>
          </cell>
        </row>
        <row r="758">
          <cell r="A758">
            <v>757</v>
          </cell>
          <cell r="B758" t="str">
            <v xml:space="preserve">setecentos e cinquenta e sete milhões, </v>
          </cell>
          <cell r="C758" t="str">
            <v xml:space="preserve">setecentos e cinquenta e sete mil, </v>
          </cell>
          <cell r="D758" t="str">
            <v>setecentos e cinquenta e sete</v>
          </cell>
          <cell r="E758" t="str">
            <v>setecentos e cinquenta e sete centavos</v>
          </cell>
        </row>
        <row r="759">
          <cell r="A759">
            <v>758</v>
          </cell>
          <cell r="B759" t="str">
            <v xml:space="preserve">setecentos e cinquenta e oito milhões, </v>
          </cell>
          <cell r="C759" t="str">
            <v xml:space="preserve">setecentos e cinquenta e oito mil, </v>
          </cell>
          <cell r="D759" t="str">
            <v>setecentos e cinquenta e oito</v>
          </cell>
          <cell r="E759" t="str">
            <v>setecentos e cinquenta e oito centavos</v>
          </cell>
        </row>
        <row r="760">
          <cell r="A760">
            <v>759</v>
          </cell>
          <cell r="B760" t="str">
            <v xml:space="preserve">setecentos e cinquenta e nove milhões, </v>
          </cell>
          <cell r="C760" t="str">
            <v xml:space="preserve">setecentos e cinquenta e nove mil, </v>
          </cell>
          <cell r="D760" t="str">
            <v>setecentos e cinquenta e nove</v>
          </cell>
          <cell r="E760" t="str">
            <v>setecentos e cinquenta e nove centavos</v>
          </cell>
        </row>
        <row r="761">
          <cell r="A761">
            <v>760</v>
          </cell>
          <cell r="B761" t="str">
            <v xml:space="preserve">setecentos e sessenta milhões, </v>
          </cell>
          <cell r="C761" t="str">
            <v xml:space="preserve">setecentos e sessenta mil, </v>
          </cell>
          <cell r="D761" t="str">
            <v>setecentos e sessenta</v>
          </cell>
          <cell r="E761" t="str">
            <v>setecentos e sessenta centavos</v>
          </cell>
        </row>
        <row r="762">
          <cell r="A762">
            <v>761</v>
          </cell>
          <cell r="B762" t="str">
            <v xml:space="preserve">setecentos e sessenta e um milhões, </v>
          </cell>
          <cell r="C762" t="str">
            <v xml:space="preserve">setecentos e sessenta e um mil, </v>
          </cell>
          <cell r="D762" t="str">
            <v>setecentos e sessenta e um</v>
          </cell>
          <cell r="E762" t="str">
            <v>setecentos e sessenta e um centavos</v>
          </cell>
        </row>
        <row r="763">
          <cell r="A763">
            <v>762</v>
          </cell>
          <cell r="B763" t="str">
            <v xml:space="preserve">setecentos e sessenta e dois milhões, </v>
          </cell>
          <cell r="C763" t="str">
            <v xml:space="preserve">setecentos e sessenta e dois mil, </v>
          </cell>
          <cell r="D763" t="str">
            <v>setecentos e sessenta e dois</v>
          </cell>
          <cell r="E763" t="str">
            <v>setecentos e sessenta e dois centavos</v>
          </cell>
        </row>
        <row r="764">
          <cell r="A764">
            <v>763</v>
          </cell>
          <cell r="B764" t="str">
            <v xml:space="preserve">setecentos e sessenta e tres milhões, </v>
          </cell>
          <cell r="C764" t="str">
            <v xml:space="preserve">setecentos e sessenta e tres mil, </v>
          </cell>
          <cell r="D764" t="str">
            <v>setecentos e sessenta e tres</v>
          </cell>
          <cell r="E764" t="str">
            <v>setecentos e sessenta e tres centavos</v>
          </cell>
        </row>
        <row r="765">
          <cell r="A765">
            <v>764</v>
          </cell>
          <cell r="B765" t="str">
            <v xml:space="preserve">setecentos e sessenta e quatro milhões, </v>
          </cell>
          <cell r="C765" t="str">
            <v xml:space="preserve">setecentos e sessenta e quatro mil, </v>
          </cell>
          <cell r="D765" t="str">
            <v>setecentos e sessenta e quatro</v>
          </cell>
          <cell r="E765" t="str">
            <v>setecentos e sessenta e quatro centavos</v>
          </cell>
        </row>
        <row r="766">
          <cell r="A766">
            <v>765</v>
          </cell>
          <cell r="B766" t="str">
            <v xml:space="preserve">setecentos e sessenta e cinco milhões, </v>
          </cell>
          <cell r="C766" t="str">
            <v xml:space="preserve">setecentos e sessenta e cinco mil, </v>
          </cell>
          <cell r="D766" t="str">
            <v>setecentos e sessenta e cinco</v>
          </cell>
          <cell r="E766" t="str">
            <v>setecentos e sessenta e cinco centavos</v>
          </cell>
        </row>
        <row r="767">
          <cell r="A767">
            <v>766</v>
          </cell>
          <cell r="B767" t="str">
            <v xml:space="preserve">setecentos e sessenta e seis milhões, </v>
          </cell>
          <cell r="C767" t="str">
            <v xml:space="preserve">setecentos e sessenta e seis mil, </v>
          </cell>
          <cell r="D767" t="str">
            <v>setecentos e sessenta e seis</v>
          </cell>
          <cell r="E767" t="str">
            <v>setecentos e sessenta e seis centavos</v>
          </cell>
        </row>
        <row r="768">
          <cell r="A768">
            <v>767</v>
          </cell>
          <cell r="B768" t="str">
            <v xml:space="preserve">setecentos e sessenta e sete milhões, </v>
          </cell>
          <cell r="C768" t="str">
            <v xml:space="preserve">setecentos e sessenta e sete mil, </v>
          </cell>
          <cell r="D768" t="str">
            <v>setecentos e sessenta e sete</v>
          </cell>
          <cell r="E768" t="str">
            <v>setecentos e sessenta e sete centavos</v>
          </cell>
        </row>
        <row r="769">
          <cell r="A769">
            <v>768</v>
          </cell>
          <cell r="B769" t="str">
            <v xml:space="preserve">setecentos e sessenta e oito milhões, </v>
          </cell>
          <cell r="C769" t="str">
            <v xml:space="preserve">setecentos e sessenta e oito mil, </v>
          </cell>
          <cell r="D769" t="str">
            <v>setecentos e sessenta e oito</v>
          </cell>
          <cell r="E769" t="str">
            <v>setecentos e sessenta e oito centavos</v>
          </cell>
        </row>
        <row r="770">
          <cell r="A770">
            <v>769</v>
          </cell>
          <cell r="B770" t="str">
            <v xml:space="preserve">setecentos e sessenta e nove milhões, </v>
          </cell>
          <cell r="C770" t="str">
            <v xml:space="preserve">setecentos e sessenta e nove mil, </v>
          </cell>
          <cell r="D770" t="str">
            <v>setecentos e sessenta e nove</v>
          </cell>
          <cell r="E770" t="str">
            <v>setecentos e sessenta e nove centavos</v>
          </cell>
        </row>
        <row r="771">
          <cell r="A771">
            <v>770</v>
          </cell>
          <cell r="B771" t="str">
            <v xml:space="preserve">setecentos e setenta milhões, </v>
          </cell>
          <cell r="C771" t="str">
            <v xml:space="preserve">setecentos e setenta mil, </v>
          </cell>
          <cell r="D771" t="str">
            <v>setecentos e setenta</v>
          </cell>
          <cell r="E771" t="str">
            <v>setecentos e setenta centavos</v>
          </cell>
        </row>
        <row r="772">
          <cell r="A772">
            <v>771</v>
          </cell>
          <cell r="B772" t="str">
            <v xml:space="preserve">setecentos e setenta e um milhões, </v>
          </cell>
          <cell r="C772" t="str">
            <v xml:space="preserve">setecentos e setenta e um mil, </v>
          </cell>
          <cell r="D772" t="str">
            <v>setecentos e setenta e um</v>
          </cell>
          <cell r="E772" t="str">
            <v>setecentos e setenta e um centavos</v>
          </cell>
        </row>
        <row r="773">
          <cell r="A773">
            <v>772</v>
          </cell>
          <cell r="B773" t="str">
            <v xml:space="preserve">setecentos e setenta e dois milhões, </v>
          </cell>
          <cell r="C773" t="str">
            <v xml:space="preserve">setecentos e setenta e dois mil, </v>
          </cell>
          <cell r="D773" t="str">
            <v>setecentos e setenta e dois</v>
          </cell>
          <cell r="E773" t="str">
            <v>setecentos e setenta e dois centavos</v>
          </cell>
        </row>
        <row r="774">
          <cell r="A774">
            <v>773</v>
          </cell>
          <cell r="B774" t="str">
            <v xml:space="preserve">setecentos e setenta e tres milhões, </v>
          </cell>
          <cell r="C774" t="str">
            <v xml:space="preserve">setecentos e setenta e tres mil, </v>
          </cell>
          <cell r="D774" t="str">
            <v>setecentos e setenta e tres</v>
          </cell>
          <cell r="E774" t="str">
            <v>setecentos e setenta e tres centavos</v>
          </cell>
        </row>
        <row r="775">
          <cell r="A775">
            <v>774</v>
          </cell>
          <cell r="B775" t="str">
            <v xml:space="preserve">setecentos e setenta e quatro milhões, </v>
          </cell>
          <cell r="C775" t="str">
            <v xml:space="preserve">setecentos e setenta e quatro mil, </v>
          </cell>
          <cell r="D775" t="str">
            <v>setecentos e setenta e quatro</v>
          </cell>
          <cell r="E775" t="str">
            <v>setecentos e setenta e quatro centavos</v>
          </cell>
        </row>
        <row r="776">
          <cell r="A776">
            <v>775</v>
          </cell>
          <cell r="B776" t="str">
            <v xml:space="preserve">setecentos e setenta e cinco milhões, </v>
          </cell>
          <cell r="C776" t="str">
            <v xml:space="preserve">setecentos e setenta e cinco mil, </v>
          </cell>
          <cell r="D776" t="str">
            <v>setecentos e setenta e cinco</v>
          </cell>
          <cell r="E776" t="str">
            <v>setecentos e setenta e cinco centavos</v>
          </cell>
        </row>
        <row r="777">
          <cell r="A777">
            <v>776</v>
          </cell>
          <cell r="B777" t="str">
            <v xml:space="preserve">setecentos e setenta e seis milhões, </v>
          </cell>
          <cell r="C777" t="str">
            <v xml:space="preserve">setecentos e setenta e seis mil, </v>
          </cell>
          <cell r="D777" t="str">
            <v>setecentos e setenta e seis</v>
          </cell>
          <cell r="E777" t="str">
            <v>setecentos e setenta e seis centavos</v>
          </cell>
        </row>
        <row r="778">
          <cell r="A778">
            <v>777</v>
          </cell>
          <cell r="B778" t="str">
            <v xml:space="preserve">setecentos e setenta e sete milhões, </v>
          </cell>
          <cell r="C778" t="str">
            <v xml:space="preserve">setecentos e setenta e sete mil, </v>
          </cell>
          <cell r="D778" t="str">
            <v>setecentos e setenta e sete</v>
          </cell>
          <cell r="E778" t="str">
            <v>setecentos e setenta e sete centavos</v>
          </cell>
        </row>
        <row r="779">
          <cell r="A779">
            <v>778</v>
          </cell>
          <cell r="B779" t="str">
            <v xml:space="preserve">setecentos e setenta e oito milhões, </v>
          </cell>
          <cell r="C779" t="str">
            <v xml:space="preserve">setecentos e setenta e oito mil, </v>
          </cell>
          <cell r="D779" t="str">
            <v>setecentos e setenta e oito</v>
          </cell>
          <cell r="E779" t="str">
            <v>setecentos e setenta e oito centavos</v>
          </cell>
        </row>
        <row r="780">
          <cell r="A780">
            <v>779</v>
          </cell>
          <cell r="B780" t="str">
            <v xml:space="preserve">setecentos e setenta e nove milhões, </v>
          </cell>
          <cell r="C780" t="str">
            <v xml:space="preserve">setecentos e setenta e nove mil, </v>
          </cell>
          <cell r="D780" t="str">
            <v>setecentos e setenta e nove</v>
          </cell>
          <cell r="E780" t="str">
            <v>setecentos e setenta e nove centavos</v>
          </cell>
        </row>
        <row r="781">
          <cell r="A781">
            <v>780</v>
          </cell>
          <cell r="B781" t="str">
            <v xml:space="preserve">setecentos e oitenta milhões, </v>
          </cell>
          <cell r="C781" t="str">
            <v xml:space="preserve">setecentos e oitenta mil, </v>
          </cell>
          <cell r="D781" t="str">
            <v>setecentos e oitenta</v>
          </cell>
          <cell r="E781" t="str">
            <v>setecentos e oitenta centavos</v>
          </cell>
        </row>
        <row r="782">
          <cell r="A782">
            <v>781</v>
          </cell>
          <cell r="B782" t="str">
            <v xml:space="preserve">setecentos e oitenta e um milhões, </v>
          </cell>
          <cell r="C782" t="str">
            <v xml:space="preserve">setecentos e oitenta e um mil, </v>
          </cell>
          <cell r="D782" t="str">
            <v>setecentos e oitenta e um</v>
          </cell>
          <cell r="E782" t="str">
            <v>setecentos e oitenta e um centavos</v>
          </cell>
        </row>
        <row r="783">
          <cell r="A783">
            <v>782</v>
          </cell>
          <cell r="B783" t="str">
            <v xml:space="preserve">setecentos e oitenta e dois milhões, </v>
          </cell>
          <cell r="C783" t="str">
            <v xml:space="preserve">setecentos e oitenta e dois mil, </v>
          </cell>
          <cell r="D783" t="str">
            <v>setecentos e oitenta e dois</v>
          </cell>
          <cell r="E783" t="str">
            <v>setecentos e oitenta e dois centavos</v>
          </cell>
        </row>
        <row r="784">
          <cell r="A784">
            <v>783</v>
          </cell>
          <cell r="B784" t="str">
            <v xml:space="preserve">setecentos e oitenta e tres milhões, </v>
          </cell>
          <cell r="C784" t="str">
            <v xml:space="preserve">setecentos e oitenta e tres mil, </v>
          </cell>
          <cell r="D784" t="str">
            <v>setecentos e oitenta e tres</v>
          </cell>
          <cell r="E784" t="str">
            <v>setecentos e oitenta e tres centavos</v>
          </cell>
        </row>
        <row r="785">
          <cell r="A785">
            <v>784</v>
          </cell>
          <cell r="B785" t="str">
            <v xml:space="preserve">setecentos e oitenta e quatro milhões, </v>
          </cell>
          <cell r="C785" t="str">
            <v xml:space="preserve">setecentos e oitenta e quatro mil, </v>
          </cell>
          <cell r="D785" t="str">
            <v>setecentos e oitenta e quatro</v>
          </cell>
          <cell r="E785" t="str">
            <v>setecentos e oitenta e quatro centavos</v>
          </cell>
        </row>
        <row r="786">
          <cell r="A786">
            <v>785</v>
          </cell>
          <cell r="B786" t="str">
            <v xml:space="preserve">setecentos e oitenta e cinco milhões, </v>
          </cell>
          <cell r="C786" t="str">
            <v xml:space="preserve">setecentos e oitenta e cinco mil, </v>
          </cell>
          <cell r="D786" t="str">
            <v>setecentos e oitenta e cinco</v>
          </cell>
          <cell r="E786" t="str">
            <v>setecentos e oitenta e cinco centavos</v>
          </cell>
        </row>
        <row r="787">
          <cell r="A787">
            <v>786</v>
          </cell>
          <cell r="B787" t="str">
            <v xml:space="preserve">setecentos e oitenta e seis milhões, </v>
          </cell>
          <cell r="C787" t="str">
            <v xml:space="preserve">setecentos e oitenta e seis mil, </v>
          </cell>
          <cell r="D787" t="str">
            <v>setecentos e oitenta e seis</v>
          </cell>
          <cell r="E787" t="str">
            <v>setecentos e oitenta e seis centavos</v>
          </cell>
        </row>
        <row r="788">
          <cell r="A788">
            <v>787</v>
          </cell>
          <cell r="B788" t="str">
            <v xml:space="preserve">setecentos e oitenta e sete milhões, </v>
          </cell>
          <cell r="C788" t="str">
            <v xml:space="preserve">setecentos e oitenta e sete mil, </v>
          </cell>
          <cell r="D788" t="str">
            <v>setecentos e oitenta e sete</v>
          </cell>
          <cell r="E788" t="str">
            <v>setecentos e oitenta e sete centavos</v>
          </cell>
        </row>
        <row r="789">
          <cell r="A789">
            <v>788</v>
          </cell>
          <cell r="B789" t="str">
            <v xml:space="preserve">setecentos e oitenta e oito milhões, </v>
          </cell>
          <cell r="C789" t="str">
            <v xml:space="preserve">setecentos e oitenta e oito mil, </v>
          </cell>
          <cell r="D789" t="str">
            <v>setecentos e oitenta e oito</v>
          </cell>
          <cell r="E789" t="str">
            <v>setecentos e oitenta e oito centavos</v>
          </cell>
        </row>
        <row r="790">
          <cell r="A790">
            <v>789</v>
          </cell>
          <cell r="B790" t="str">
            <v xml:space="preserve">setecentos e oitenta e nove milhões, </v>
          </cell>
          <cell r="C790" t="str">
            <v xml:space="preserve">setecentos e oitenta e nove mil, </v>
          </cell>
          <cell r="D790" t="str">
            <v>setecentos e oitenta e nove</v>
          </cell>
          <cell r="E790" t="str">
            <v>setecentos e oitenta e nove centavos</v>
          </cell>
        </row>
        <row r="791">
          <cell r="A791">
            <v>790</v>
          </cell>
          <cell r="B791" t="str">
            <v xml:space="preserve">setecentos e noventa milhões, </v>
          </cell>
          <cell r="C791" t="str">
            <v xml:space="preserve">setecentos e noventa mil, </v>
          </cell>
          <cell r="D791" t="str">
            <v>setecentos e noventa</v>
          </cell>
          <cell r="E791" t="str">
            <v>setecentos e noventa centavos</v>
          </cell>
        </row>
        <row r="792">
          <cell r="A792">
            <v>791</v>
          </cell>
          <cell r="B792" t="str">
            <v xml:space="preserve">setecentos e noventa e um milhões, </v>
          </cell>
          <cell r="C792" t="str">
            <v xml:space="preserve">setecentos e noventa e um mil, </v>
          </cell>
          <cell r="D792" t="str">
            <v>setecentos e noventa e um</v>
          </cell>
          <cell r="E792" t="str">
            <v>setecentos e noventa e um centavos</v>
          </cell>
        </row>
        <row r="793">
          <cell r="A793">
            <v>792</v>
          </cell>
          <cell r="B793" t="str">
            <v xml:space="preserve">setecentos e noventa e dois milhões, </v>
          </cell>
          <cell r="C793" t="str">
            <v xml:space="preserve">setecentos e noventa e dois mil, </v>
          </cell>
          <cell r="D793" t="str">
            <v>setecentos e noventa e dois</v>
          </cell>
          <cell r="E793" t="str">
            <v>setecentos e noventa e dois centavos</v>
          </cell>
        </row>
        <row r="794">
          <cell r="A794">
            <v>793</v>
          </cell>
          <cell r="B794" t="str">
            <v xml:space="preserve">setecentos e noventa e tres milhões, </v>
          </cell>
          <cell r="C794" t="str">
            <v xml:space="preserve">setecentos e noventa e tres mil, </v>
          </cell>
          <cell r="D794" t="str">
            <v>setecentos e noventa e tres</v>
          </cell>
          <cell r="E794" t="str">
            <v>setecentos e noventa e tres centavos</v>
          </cell>
        </row>
        <row r="795">
          <cell r="A795">
            <v>794</v>
          </cell>
          <cell r="B795" t="str">
            <v xml:space="preserve">setecentos e noventa e quatro milhões, </v>
          </cell>
          <cell r="C795" t="str">
            <v xml:space="preserve">setecentos e noventa e quatro mil, </v>
          </cell>
          <cell r="D795" t="str">
            <v>setecentos e noventa e quatro</v>
          </cell>
          <cell r="E795" t="str">
            <v>setecentos e noventa e quatro centavos</v>
          </cell>
        </row>
        <row r="796">
          <cell r="A796">
            <v>795</v>
          </cell>
          <cell r="B796" t="str">
            <v xml:space="preserve">setecentos e noventa e cinco milhões, </v>
          </cell>
          <cell r="C796" t="str">
            <v xml:space="preserve">setecentos e noventa e cinco mil, </v>
          </cell>
          <cell r="D796" t="str">
            <v>setecentos e noventa e cinco</v>
          </cell>
          <cell r="E796" t="str">
            <v>setecentos e noventa e cinco centavos</v>
          </cell>
        </row>
        <row r="797">
          <cell r="A797">
            <v>796</v>
          </cell>
          <cell r="B797" t="str">
            <v xml:space="preserve">setecentos e noventa e seis milhões, </v>
          </cell>
          <cell r="C797" t="str">
            <v xml:space="preserve">setecentos e noventa e seis mil, </v>
          </cell>
          <cell r="D797" t="str">
            <v>setecentos e noventa e seis</v>
          </cell>
          <cell r="E797" t="str">
            <v>setecentos e noventa e seis centavos</v>
          </cell>
        </row>
        <row r="798">
          <cell r="A798">
            <v>797</v>
          </cell>
          <cell r="B798" t="str">
            <v xml:space="preserve">setecentos e noventa e sete milhões, </v>
          </cell>
          <cell r="C798" t="str">
            <v xml:space="preserve">setecentos e noventa e sete mil, </v>
          </cell>
          <cell r="D798" t="str">
            <v>setecentos e noventa e sete</v>
          </cell>
          <cell r="E798" t="str">
            <v>setecentos e noventa e sete centavos</v>
          </cell>
        </row>
        <row r="799">
          <cell r="A799">
            <v>798</v>
          </cell>
          <cell r="B799" t="str">
            <v xml:space="preserve">setecentos e noventa e oito milhões, </v>
          </cell>
          <cell r="C799" t="str">
            <v xml:space="preserve">setecentos e noventa e oito mil, </v>
          </cell>
          <cell r="D799" t="str">
            <v>setecentos e noventa e oito</v>
          </cell>
          <cell r="E799" t="str">
            <v>setecentos e noventa e oito centavos</v>
          </cell>
        </row>
        <row r="800">
          <cell r="A800">
            <v>799</v>
          </cell>
          <cell r="B800" t="str">
            <v xml:space="preserve">setecentos e noventa e nove milhões, </v>
          </cell>
          <cell r="C800" t="str">
            <v xml:space="preserve">setecentos e noventa e nove mil, </v>
          </cell>
          <cell r="D800" t="str">
            <v>setecentos e noventa e nove</v>
          </cell>
          <cell r="E800" t="str">
            <v>setecentos e noventa e nove centavos</v>
          </cell>
        </row>
        <row r="801">
          <cell r="A801">
            <v>800</v>
          </cell>
          <cell r="B801" t="str">
            <v xml:space="preserve">oitocentos milhões, </v>
          </cell>
          <cell r="C801" t="str">
            <v xml:space="preserve">oitocentos mil, </v>
          </cell>
          <cell r="D801" t="str">
            <v>oitocentos</v>
          </cell>
          <cell r="E801" t="str">
            <v>oitocentos centavos</v>
          </cell>
        </row>
        <row r="802">
          <cell r="A802">
            <v>801</v>
          </cell>
          <cell r="B802" t="str">
            <v xml:space="preserve">oitocentos e um milhões, </v>
          </cell>
          <cell r="C802" t="str">
            <v xml:space="preserve">oitocentos e um mil, </v>
          </cell>
          <cell r="D802" t="str">
            <v>oitocentos e um</v>
          </cell>
          <cell r="E802" t="str">
            <v>oitocentos e um centavos</v>
          </cell>
        </row>
        <row r="803">
          <cell r="A803">
            <v>802</v>
          </cell>
          <cell r="B803" t="str">
            <v xml:space="preserve">oitocentos e dois milhões, </v>
          </cell>
          <cell r="C803" t="str">
            <v xml:space="preserve">oitocentos e dois mil, </v>
          </cell>
          <cell r="D803" t="str">
            <v>oitocentos e dois</v>
          </cell>
          <cell r="E803" t="str">
            <v>oitocentos e dois centavos</v>
          </cell>
        </row>
        <row r="804">
          <cell r="A804">
            <v>803</v>
          </cell>
          <cell r="B804" t="str">
            <v xml:space="preserve">oitocentos e tres milhões, </v>
          </cell>
          <cell r="C804" t="str">
            <v xml:space="preserve">oitocentos e tres mil, </v>
          </cell>
          <cell r="D804" t="str">
            <v>oitocentos e tres</v>
          </cell>
          <cell r="E804" t="str">
            <v>oitocentos e tres centavos</v>
          </cell>
        </row>
        <row r="805">
          <cell r="A805">
            <v>804</v>
          </cell>
          <cell r="B805" t="str">
            <v xml:space="preserve">oitocentos e quatro milhões, </v>
          </cell>
          <cell r="C805" t="str">
            <v xml:space="preserve">oitocentos e quatro mil, </v>
          </cell>
          <cell r="D805" t="str">
            <v>oitocentos e quatro</v>
          </cell>
          <cell r="E805" t="str">
            <v>oitocentos e quatro centavos</v>
          </cell>
        </row>
        <row r="806">
          <cell r="A806">
            <v>805</v>
          </cell>
          <cell r="B806" t="str">
            <v xml:space="preserve">oitocentos e cinco milhões, </v>
          </cell>
          <cell r="C806" t="str">
            <v xml:space="preserve">oitocentos e cinco mil, </v>
          </cell>
          <cell r="D806" t="str">
            <v>oitocentos e cinco</v>
          </cell>
          <cell r="E806" t="str">
            <v>oitocentos e cinco centavos</v>
          </cell>
        </row>
        <row r="807">
          <cell r="A807">
            <v>806</v>
          </cell>
          <cell r="B807" t="str">
            <v xml:space="preserve">oitocentos e seis milhões, </v>
          </cell>
          <cell r="C807" t="str">
            <v xml:space="preserve">oitocentos e seis mil, </v>
          </cell>
          <cell r="D807" t="str">
            <v>oitocentos e seis</v>
          </cell>
          <cell r="E807" t="str">
            <v>oitocentos e seis centavos</v>
          </cell>
        </row>
        <row r="808">
          <cell r="A808">
            <v>807</v>
          </cell>
          <cell r="B808" t="str">
            <v xml:space="preserve">oitocentos e sete milhões, </v>
          </cell>
          <cell r="C808" t="str">
            <v xml:space="preserve">oitocentos e sete mil, </v>
          </cell>
          <cell r="D808" t="str">
            <v>oitocentos e sete</v>
          </cell>
          <cell r="E808" t="str">
            <v>oitocentos e sete centavos</v>
          </cell>
        </row>
        <row r="809">
          <cell r="A809">
            <v>808</v>
          </cell>
          <cell r="B809" t="str">
            <v xml:space="preserve">oitocentos e oito milhões, </v>
          </cell>
          <cell r="C809" t="str">
            <v xml:space="preserve">oitocentos e oito mil, </v>
          </cell>
          <cell r="D809" t="str">
            <v>oitocentos e oito</v>
          </cell>
          <cell r="E809" t="str">
            <v>oitocentos e oito centavos</v>
          </cell>
        </row>
        <row r="810">
          <cell r="A810">
            <v>809</v>
          </cell>
          <cell r="B810" t="str">
            <v xml:space="preserve">oitocentos e nove milhões, </v>
          </cell>
          <cell r="C810" t="str">
            <v xml:space="preserve">oitocentos e nove mil, </v>
          </cell>
          <cell r="D810" t="str">
            <v>oitocentos e nove</v>
          </cell>
          <cell r="E810" t="str">
            <v>oitocentos e nove centavos</v>
          </cell>
        </row>
        <row r="811">
          <cell r="A811">
            <v>810</v>
          </cell>
          <cell r="B811" t="str">
            <v xml:space="preserve">oitocentos e dez milhões, </v>
          </cell>
          <cell r="C811" t="str">
            <v xml:space="preserve">oitocentos e dez mil, </v>
          </cell>
          <cell r="D811" t="str">
            <v>oitocentos e dez</v>
          </cell>
          <cell r="E811" t="str">
            <v>oitocentos e dez centavos</v>
          </cell>
        </row>
        <row r="812">
          <cell r="A812">
            <v>811</v>
          </cell>
          <cell r="B812" t="str">
            <v xml:space="preserve">oitocentos e onze milhões, </v>
          </cell>
          <cell r="C812" t="str">
            <v xml:space="preserve">oitocentos e onze mil, </v>
          </cell>
          <cell r="D812" t="str">
            <v>oitocentos e onze</v>
          </cell>
          <cell r="E812" t="str">
            <v>oitocentos e onze centavos</v>
          </cell>
        </row>
        <row r="813">
          <cell r="A813">
            <v>812</v>
          </cell>
          <cell r="B813" t="str">
            <v xml:space="preserve">oitocentos e doze milhões, </v>
          </cell>
          <cell r="C813" t="str">
            <v xml:space="preserve">oitocentos e doze mil, </v>
          </cell>
          <cell r="D813" t="str">
            <v>oitocentos e doze</v>
          </cell>
          <cell r="E813" t="str">
            <v>oitocentos e doze centavos</v>
          </cell>
        </row>
        <row r="814">
          <cell r="A814">
            <v>813</v>
          </cell>
          <cell r="B814" t="str">
            <v xml:space="preserve">oitocentos e treze milhões, </v>
          </cell>
          <cell r="C814" t="str">
            <v xml:space="preserve">oitocentos e treze mil, </v>
          </cell>
          <cell r="D814" t="str">
            <v>oitocentos e treze</v>
          </cell>
          <cell r="E814" t="str">
            <v>oitocentos e treze centavos</v>
          </cell>
        </row>
        <row r="815">
          <cell r="A815">
            <v>814</v>
          </cell>
          <cell r="B815" t="str">
            <v xml:space="preserve">oitocentos e quatorze milhões, </v>
          </cell>
          <cell r="C815" t="str">
            <v xml:space="preserve">oitocentos e quatorze mil, </v>
          </cell>
          <cell r="D815" t="str">
            <v>oitocentos e quatorze</v>
          </cell>
          <cell r="E815" t="str">
            <v>oitocentos e quatorze centavos</v>
          </cell>
        </row>
        <row r="816">
          <cell r="A816">
            <v>815</v>
          </cell>
          <cell r="B816" t="str">
            <v xml:space="preserve">oitocentos e quinze milhões, </v>
          </cell>
          <cell r="C816" t="str">
            <v xml:space="preserve">oitocentos e quinze mil, </v>
          </cell>
          <cell r="D816" t="str">
            <v>oitocentos e quinze</v>
          </cell>
          <cell r="E816" t="str">
            <v>oitocentos e quinze centavos</v>
          </cell>
        </row>
        <row r="817">
          <cell r="A817">
            <v>816</v>
          </cell>
          <cell r="B817" t="str">
            <v xml:space="preserve">oitocentos e dezesseis milhões, </v>
          </cell>
          <cell r="C817" t="str">
            <v xml:space="preserve">oitocentos e dezesseis mil, </v>
          </cell>
          <cell r="D817" t="str">
            <v>oitocentos e dezesseis</v>
          </cell>
          <cell r="E817" t="str">
            <v>oitocentos e dezesseis centavos</v>
          </cell>
        </row>
        <row r="818">
          <cell r="A818">
            <v>817</v>
          </cell>
          <cell r="B818" t="str">
            <v xml:space="preserve">oitocentos e dezessete milhões, </v>
          </cell>
          <cell r="C818" t="str">
            <v xml:space="preserve">oitocentos e dezessete mil, </v>
          </cell>
          <cell r="D818" t="str">
            <v>oitocentos e dezessete</v>
          </cell>
          <cell r="E818" t="str">
            <v>oitocentos e dezessete centavos</v>
          </cell>
        </row>
        <row r="819">
          <cell r="A819">
            <v>818</v>
          </cell>
          <cell r="B819" t="str">
            <v xml:space="preserve">oitocentos e dezoito milhões, </v>
          </cell>
          <cell r="C819" t="str">
            <v xml:space="preserve">oitocentos e dezoito mil, </v>
          </cell>
          <cell r="D819" t="str">
            <v>oitocentos e dezoito</v>
          </cell>
          <cell r="E819" t="str">
            <v>oitocentos e dezoito centavos</v>
          </cell>
        </row>
        <row r="820">
          <cell r="A820">
            <v>819</v>
          </cell>
          <cell r="B820" t="str">
            <v xml:space="preserve">oitocentos e dezenove milhões, </v>
          </cell>
          <cell r="C820" t="str">
            <v xml:space="preserve">oitocentos e dezenove mil, </v>
          </cell>
          <cell r="D820" t="str">
            <v>oitocentos e dezenove</v>
          </cell>
          <cell r="E820" t="str">
            <v>oitocentos e dezenove centavos</v>
          </cell>
        </row>
        <row r="821">
          <cell r="A821">
            <v>820</v>
          </cell>
          <cell r="B821" t="str">
            <v xml:space="preserve">oitocentos e vinte milhões, </v>
          </cell>
          <cell r="C821" t="str">
            <v xml:space="preserve">oitocentos e vinte mil, </v>
          </cell>
          <cell r="D821" t="str">
            <v>oitocentos e vinte</v>
          </cell>
          <cell r="E821" t="str">
            <v>oitocentos e vinte centavos</v>
          </cell>
        </row>
        <row r="822">
          <cell r="A822">
            <v>821</v>
          </cell>
          <cell r="B822" t="str">
            <v xml:space="preserve">oitocentos e vinte e um milhões, </v>
          </cell>
          <cell r="C822" t="str">
            <v xml:space="preserve">oitocentos e vinte e um mil, </v>
          </cell>
          <cell r="D822" t="str">
            <v>oitocentos e vinte e um</v>
          </cell>
          <cell r="E822" t="str">
            <v>oitocentos e vinte e um centavos</v>
          </cell>
        </row>
        <row r="823">
          <cell r="A823">
            <v>822</v>
          </cell>
          <cell r="B823" t="str">
            <v xml:space="preserve">oitocentos e vinte e dois milhões, </v>
          </cell>
          <cell r="C823" t="str">
            <v xml:space="preserve">oitocentos e vinte e dois mil, </v>
          </cell>
          <cell r="D823" t="str">
            <v>oitocentos e vinte e dois</v>
          </cell>
          <cell r="E823" t="str">
            <v>oitocentos e vinte e dois centavos</v>
          </cell>
        </row>
        <row r="824">
          <cell r="A824">
            <v>823</v>
          </cell>
          <cell r="B824" t="str">
            <v xml:space="preserve">oitocentos e vinte e tres milhões, </v>
          </cell>
          <cell r="C824" t="str">
            <v xml:space="preserve">oitocentos e vinte e tres mil, </v>
          </cell>
          <cell r="D824" t="str">
            <v>oitocentos e vinte e tres</v>
          </cell>
          <cell r="E824" t="str">
            <v>oitocentos e vinte e tres centavos</v>
          </cell>
        </row>
        <row r="825">
          <cell r="A825">
            <v>824</v>
          </cell>
          <cell r="B825" t="str">
            <v xml:space="preserve">oitocentos e vinte e quatro milhões, </v>
          </cell>
          <cell r="C825" t="str">
            <v xml:space="preserve">oitocentos e vinte e quatro mil, </v>
          </cell>
          <cell r="D825" t="str">
            <v>oitocentos e vinte e quatro</v>
          </cell>
          <cell r="E825" t="str">
            <v>oitocentos e vinte e quatro centavos</v>
          </cell>
        </row>
        <row r="826">
          <cell r="A826">
            <v>825</v>
          </cell>
          <cell r="B826" t="str">
            <v xml:space="preserve">oitocentos e vinte e cinco milhões, </v>
          </cell>
          <cell r="C826" t="str">
            <v xml:space="preserve">oitocentos e vinte e cinco mil, </v>
          </cell>
          <cell r="D826" t="str">
            <v>oitocentos e vinte e cinco</v>
          </cell>
          <cell r="E826" t="str">
            <v>oitocentos e vinte e cinco centavos</v>
          </cell>
        </row>
        <row r="827">
          <cell r="A827">
            <v>826</v>
          </cell>
          <cell r="B827" t="str">
            <v xml:space="preserve">oitocentos e vinte e seis milhões, </v>
          </cell>
          <cell r="C827" t="str">
            <v xml:space="preserve">oitocentos e vinte e seis mil, </v>
          </cell>
          <cell r="D827" t="str">
            <v>oitocentos e vinte e seis</v>
          </cell>
          <cell r="E827" t="str">
            <v>oitocentos e vinte e seis centavos</v>
          </cell>
        </row>
        <row r="828">
          <cell r="A828">
            <v>827</v>
          </cell>
          <cell r="B828" t="str">
            <v xml:space="preserve">oitocentos e vinte e sete milhões, </v>
          </cell>
          <cell r="C828" t="str">
            <v xml:space="preserve">oitocentos e vinte e sete mil, </v>
          </cell>
          <cell r="D828" t="str">
            <v>oitocentos e vinte e sete</v>
          </cell>
          <cell r="E828" t="str">
            <v>oitocentos e vinte e sete centavos</v>
          </cell>
        </row>
        <row r="829">
          <cell r="A829">
            <v>828</v>
          </cell>
          <cell r="B829" t="str">
            <v xml:space="preserve">oitocentos e vinte e oito milhões, </v>
          </cell>
          <cell r="C829" t="str">
            <v xml:space="preserve">oitocentos e vinte e oito mil, </v>
          </cell>
          <cell r="D829" t="str">
            <v>oitocentos e vinte e oito</v>
          </cell>
          <cell r="E829" t="str">
            <v>oitocentos e vinte e oito centavos</v>
          </cell>
        </row>
        <row r="830">
          <cell r="A830">
            <v>829</v>
          </cell>
          <cell r="B830" t="str">
            <v xml:space="preserve">oitocentos e vinte e nove milhões, </v>
          </cell>
          <cell r="C830" t="str">
            <v xml:space="preserve">oitocentos e vinte e nove mil, </v>
          </cell>
          <cell r="D830" t="str">
            <v>oitocentos e vinte e nove</v>
          </cell>
          <cell r="E830" t="str">
            <v>oitocentos e vinte e nove centavos</v>
          </cell>
        </row>
        <row r="831">
          <cell r="A831">
            <v>830</v>
          </cell>
          <cell r="B831" t="str">
            <v xml:space="preserve">oitocentos e trinta milhões, </v>
          </cell>
          <cell r="C831" t="str">
            <v xml:space="preserve">oitocentos e trinta mil, </v>
          </cell>
          <cell r="D831" t="str">
            <v>oitocentos e trinta</v>
          </cell>
          <cell r="E831" t="str">
            <v>oitocentos e trinta centavos</v>
          </cell>
        </row>
        <row r="832">
          <cell r="A832">
            <v>831</v>
          </cell>
          <cell r="B832" t="str">
            <v xml:space="preserve">oitocentos e trinta e um milhões, </v>
          </cell>
          <cell r="C832" t="str">
            <v xml:space="preserve">oitocentos e trinta e um mil, </v>
          </cell>
          <cell r="D832" t="str">
            <v>oitocentos e trinta e um</v>
          </cell>
          <cell r="E832" t="str">
            <v>oitocentos e trinta e um centavos</v>
          </cell>
        </row>
        <row r="833">
          <cell r="A833">
            <v>832</v>
          </cell>
          <cell r="B833" t="str">
            <v xml:space="preserve">oitocentos e trinta e dois milhões, </v>
          </cell>
          <cell r="C833" t="str">
            <v xml:space="preserve">oitocentos e trinta e dois mil, </v>
          </cell>
          <cell r="D833" t="str">
            <v>oitocentos e trinta e dois</v>
          </cell>
          <cell r="E833" t="str">
            <v>oitocentos e trinta e dois centavos</v>
          </cell>
        </row>
        <row r="834">
          <cell r="A834">
            <v>833</v>
          </cell>
          <cell r="B834" t="str">
            <v xml:space="preserve">oitocentos e trinta e tres milhões, </v>
          </cell>
          <cell r="C834" t="str">
            <v xml:space="preserve">oitocentos e trinta e tres mil, </v>
          </cell>
          <cell r="D834" t="str">
            <v>oitocentos e trinta e tres</v>
          </cell>
          <cell r="E834" t="str">
            <v>oitocentos e trinta e tres centavos</v>
          </cell>
        </row>
        <row r="835">
          <cell r="A835">
            <v>834</v>
          </cell>
          <cell r="B835" t="str">
            <v xml:space="preserve">oitocentos e trinta e quatro milhões, </v>
          </cell>
          <cell r="C835" t="str">
            <v xml:space="preserve">oitocentos e trinta e quatro mil, </v>
          </cell>
          <cell r="D835" t="str">
            <v>oitocentos e trinta e quatro</v>
          </cell>
          <cell r="E835" t="str">
            <v>oitocentos e trinta e quatro centavos</v>
          </cell>
        </row>
        <row r="836">
          <cell r="A836">
            <v>835</v>
          </cell>
          <cell r="B836" t="str">
            <v xml:space="preserve">oitocentos e trinta e cinco milhões, </v>
          </cell>
          <cell r="C836" t="str">
            <v xml:space="preserve">oitocentos e trinta e cinco mil, </v>
          </cell>
          <cell r="D836" t="str">
            <v>oitocentos e trinta e cinco</v>
          </cell>
          <cell r="E836" t="str">
            <v>oitocentos e trinta e cinco centavos</v>
          </cell>
        </row>
        <row r="837">
          <cell r="A837">
            <v>836</v>
          </cell>
          <cell r="B837" t="str">
            <v xml:space="preserve">oitocentos e trinta e seis milhões, </v>
          </cell>
          <cell r="C837" t="str">
            <v xml:space="preserve">oitocentos e trinta e seis mil, </v>
          </cell>
          <cell r="D837" t="str">
            <v>oitocentos e trinta e seis</v>
          </cell>
          <cell r="E837" t="str">
            <v>oitocentos e trinta e seis centavos</v>
          </cell>
        </row>
        <row r="838">
          <cell r="A838">
            <v>837</v>
          </cell>
          <cell r="B838" t="str">
            <v xml:space="preserve">oitocentos e trinta e sete milhões, </v>
          </cell>
          <cell r="C838" t="str">
            <v xml:space="preserve">oitocentos e trinta e sete mil, </v>
          </cell>
          <cell r="D838" t="str">
            <v>oitocentos e trinta e sete</v>
          </cell>
          <cell r="E838" t="str">
            <v>oitocentos e trinta e sete centavos</v>
          </cell>
        </row>
        <row r="839">
          <cell r="A839">
            <v>838</v>
          </cell>
          <cell r="B839" t="str">
            <v xml:space="preserve">oitocentos e trinta e oito milhões, </v>
          </cell>
          <cell r="C839" t="str">
            <v xml:space="preserve">oitocentos e trinta e oito mil, </v>
          </cell>
          <cell r="D839" t="str">
            <v>oitocentos e trinta e oito</v>
          </cell>
          <cell r="E839" t="str">
            <v>oitocentos e trinta e oito centavos</v>
          </cell>
        </row>
        <row r="840">
          <cell r="A840">
            <v>839</v>
          </cell>
          <cell r="B840" t="str">
            <v xml:space="preserve">oitocentos e trinta e nove milhões, </v>
          </cell>
          <cell r="C840" t="str">
            <v xml:space="preserve">oitocentos e trinta e nove mil, </v>
          </cell>
          <cell r="D840" t="str">
            <v>oitocentos e trinta e nove</v>
          </cell>
          <cell r="E840" t="str">
            <v>oitocentos e trinta e nove centavos</v>
          </cell>
        </row>
        <row r="841">
          <cell r="A841">
            <v>840</v>
          </cell>
          <cell r="B841" t="str">
            <v xml:space="preserve">oitocentos e quarenta milhões, </v>
          </cell>
          <cell r="C841" t="str">
            <v xml:space="preserve">oitocentos e quarenta mil, </v>
          </cell>
          <cell r="D841" t="str">
            <v>oitocentos e quarenta</v>
          </cell>
          <cell r="E841" t="str">
            <v>oitocentos e quarenta centavos</v>
          </cell>
        </row>
        <row r="842">
          <cell r="A842">
            <v>841</v>
          </cell>
          <cell r="B842" t="str">
            <v xml:space="preserve">oitocentos e quarenta e um milhões, </v>
          </cell>
          <cell r="C842" t="str">
            <v xml:space="preserve">oitocentos e quarenta e um mil, </v>
          </cell>
          <cell r="D842" t="str">
            <v>oitocentos e quarenta e um</v>
          </cell>
          <cell r="E842" t="str">
            <v>oitocentos e quarenta e um centavos</v>
          </cell>
        </row>
        <row r="843">
          <cell r="A843">
            <v>842</v>
          </cell>
          <cell r="B843" t="str">
            <v xml:space="preserve">oitocentos e quarenta e dois milhões, </v>
          </cell>
          <cell r="C843" t="str">
            <v xml:space="preserve">oitocentos e quarenta e dois mil, </v>
          </cell>
          <cell r="D843" t="str">
            <v>oitocentos e quarenta e dois</v>
          </cell>
          <cell r="E843" t="str">
            <v>oitocentos e quarenta e dois centavos</v>
          </cell>
        </row>
        <row r="844">
          <cell r="A844">
            <v>843</v>
          </cell>
          <cell r="B844" t="str">
            <v xml:space="preserve">oitocentos e quarenta e tres milhões, </v>
          </cell>
          <cell r="C844" t="str">
            <v xml:space="preserve">oitocentos e quarenta e tres mil, </v>
          </cell>
          <cell r="D844" t="str">
            <v>oitocentos e quarenta e tres</v>
          </cell>
          <cell r="E844" t="str">
            <v>oitocentos e quarenta e tres centavos</v>
          </cell>
        </row>
        <row r="845">
          <cell r="A845">
            <v>844</v>
          </cell>
          <cell r="B845" t="str">
            <v xml:space="preserve">oitocentos e quarenta e quatro milhões, </v>
          </cell>
          <cell r="C845" t="str">
            <v xml:space="preserve">oitocentos e quarenta e quatro mil, </v>
          </cell>
          <cell r="D845" t="str">
            <v>oitocentos e quarenta e quatro</v>
          </cell>
          <cell r="E845" t="str">
            <v>oitocentos e quarenta e quatro centavos</v>
          </cell>
        </row>
        <row r="846">
          <cell r="A846">
            <v>845</v>
          </cell>
          <cell r="B846" t="str">
            <v xml:space="preserve">oitocentos e quarenta e cinco milhões, </v>
          </cell>
          <cell r="C846" t="str">
            <v xml:space="preserve">oitocentos e quarenta e cinco mil, </v>
          </cell>
          <cell r="D846" t="str">
            <v>oitocentos e quarenta e cinco</v>
          </cell>
          <cell r="E846" t="str">
            <v>oitocentos e quarenta e cinco centavos</v>
          </cell>
        </row>
        <row r="847">
          <cell r="A847">
            <v>846</v>
          </cell>
          <cell r="B847" t="str">
            <v xml:space="preserve">oitocentos e quarenta e seis milhões, </v>
          </cell>
          <cell r="C847" t="str">
            <v xml:space="preserve">oitocentos e quarenta e seis mil, </v>
          </cell>
          <cell r="D847" t="str">
            <v>oitocentos e quarenta e seis</v>
          </cell>
          <cell r="E847" t="str">
            <v>oitocentos e quarenta e seis centavos</v>
          </cell>
        </row>
        <row r="848">
          <cell r="A848">
            <v>847</v>
          </cell>
          <cell r="B848" t="str">
            <v xml:space="preserve">oitocentos e quarenta e sete milhões, </v>
          </cell>
          <cell r="C848" t="str">
            <v xml:space="preserve">oitocentos e quarenta e sete mil, </v>
          </cell>
          <cell r="D848" t="str">
            <v>oitocentos e quarenta e sete</v>
          </cell>
          <cell r="E848" t="str">
            <v>oitocentos e quarenta e sete centavos</v>
          </cell>
        </row>
        <row r="849">
          <cell r="A849">
            <v>848</v>
          </cell>
          <cell r="B849" t="str">
            <v xml:space="preserve">oitocentos e quarenta e oito milhões, </v>
          </cell>
          <cell r="C849" t="str">
            <v xml:space="preserve">oitocentos e quarenta e oito mil, </v>
          </cell>
          <cell r="D849" t="str">
            <v>oitocentos e quarenta e oito</v>
          </cell>
          <cell r="E849" t="str">
            <v>oitocentos e quarenta e oito centavos</v>
          </cell>
        </row>
        <row r="850">
          <cell r="A850">
            <v>849</v>
          </cell>
          <cell r="B850" t="str">
            <v xml:space="preserve">oitocentos e quarenta e nove milhões, </v>
          </cell>
          <cell r="C850" t="str">
            <v xml:space="preserve">oitocentos e quarenta e nove mil, </v>
          </cell>
          <cell r="D850" t="str">
            <v>oitocentos e quarenta e nove</v>
          </cell>
          <cell r="E850" t="str">
            <v>oitocentos e quarenta e nove centavos</v>
          </cell>
        </row>
        <row r="851">
          <cell r="A851">
            <v>850</v>
          </cell>
          <cell r="B851" t="str">
            <v xml:space="preserve">oitocentos e cinquenta milhões, </v>
          </cell>
          <cell r="C851" t="str">
            <v xml:space="preserve">oitocentos e cinquenta mil, </v>
          </cell>
          <cell r="D851" t="str">
            <v>oitocentos e cinquenta</v>
          </cell>
          <cell r="E851" t="str">
            <v>oitocentos e cinquenta centavos</v>
          </cell>
        </row>
        <row r="852">
          <cell r="A852">
            <v>851</v>
          </cell>
          <cell r="B852" t="str">
            <v xml:space="preserve">oitocentos e cinquenta e um milhões, </v>
          </cell>
          <cell r="C852" t="str">
            <v xml:space="preserve">oitocentos e cinquenta e um mil, </v>
          </cell>
          <cell r="D852" t="str">
            <v>oitocentos e cinquenta e um</v>
          </cell>
          <cell r="E852" t="str">
            <v>oitocentos e cinquenta e um centavos</v>
          </cell>
        </row>
        <row r="853">
          <cell r="A853">
            <v>852</v>
          </cell>
          <cell r="B853" t="str">
            <v xml:space="preserve">oitocentos e cinquenta e dois milhões, </v>
          </cell>
          <cell r="C853" t="str">
            <v xml:space="preserve">oitocentos e cinquenta e dois mil, </v>
          </cell>
          <cell r="D853" t="str">
            <v>oitocentos e cinquenta e dois</v>
          </cell>
          <cell r="E853" t="str">
            <v>oitocentos e cinquenta e dois centavos</v>
          </cell>
        </row>
        <row r="854">
          <cell r="A854">
            <v>853</v>
          </cell>
          <cell r="B854" t="str">
            <v xml:space="preserve">oitocentos e cinquenta e tres milhões, </v>
          </cell>
          <cell r="C854" t="str">
            <v xml:space="preserve">oitocentos e cinquenta e tres mil, </v>
          </cell>
          <cell r="D854" t="str">
            <v>oitocentos e cinquenta e tres</v>
          </cell>
          <cell r="E854" t="str">
            <v>oitocentos e cinquenta e tres centavos</v>
          </cell>
        </row>
        <row r="855">
          <cell r="A855">
            <v>854</v>
          </cell>
          <cell r="B855" t="str">
            <v xml:space="preserve">oitocentos e cinquenta e quatro milhões, </v>
          </cell>
          <cell r="C855" t="str">
            <v xml:space="preserve">oitocentos e cinquenta e quatro mil, </v>
          </cell>
          <cell r="D855" t="str">
            <v>oitocentos e cinquenta e quatro</v>
          </cell>
          <cell r="E855" t="str">
            <v>oitocentos e cinquenta e quatro centavos</v>
          </cell>
        </row>
        <row r="856">
          <cell r="A856">
            <v>855</v>
          </cell>
          <cell r="B856" t="str">
            <v xml:space="preserve">oitocentos e cinquenta e cinco milhões, </v>
          </cell>
          <cell r="C856" t="str">
            <v xml:space="preserve">oitocentos e cinquenta e cinco mil, </v>
          </cell>
          <cell r="D856" t="str">
            <v>oitocentos e cinquenta e cinco</v>
          </cell>
          <cell r="E856" t="str">
            <v>oitocentos e cinquenta e cinco centavos</v>
          </cell>
        </row>
        <row r="857">
          <cell r="A857">
            <v>856</v>
          </cell>
          <cell r="B857" t="str">
            <v xml:space="preserve">oitocentos e cinquenta e seis milhões, </v>
          </cell>
          <cell r="C857" t="str">
            <v xml:space="preserve">oitocentos e cinquenta e seis mil, </v>
          </cell>
          <cell r="D857" t="str">
            <v>oitocentos e cinquenta e seis</v>
          </cell>
          <cell r="E857" t="str">
            <v>oitocentos e cinquenta e seis centavos</v>
          </cell>
        </row>
        <row r="858">
          <cell r="A858">
            <v>857</v>
          </cell>
          <cell r="B858" t="str">
            <v xml:space="preserve">oitocentos e cinquenta e sete milhões, </v>
          </cell>
          <cell r="C858" t="str">
            <v xml:space="preserve">oitocentos e cinquenta e sete mil, </v>
          </cell>
          <cell r="D858" t="str">
            <v>oitocentos e cinquenta e sete</v>
          </cell>
          <cell r="E858" t="str">
            <v>oitocentos e cinquenta e sete centavos</v>
          </cell>
        </row>
        <row r="859">
          <cell r="A859">
            <v>858</v>
          </cell>
          <cell r="B859" t="str">
            <v xml:space="preserve">oitocentos e cinquenta e oito milhões, </v>
          </cell>
          <cell r="C859" t="str">
            <v xml:space="preserve">oitocentos e cinquenta e oito mil, </v>
          </cell>
          <cell r="D859" t="str">
            <v>oitocentos e cinquenta e oito</v>
          </cell>
          <cell r="E859" t="str">
            <v>oitocentos e cinquenta e oito centavos</v>
          </cell>
        </row>
        <row r="860">
          <cell r="A860">
            <v>859</v>
          </cell>
          <cell r="B860" t="str">
            <v xml:space="preserve">oitocentos e cinquenta e nove milhões, </v>
          </cell>
          <cell r="C860" t="str">
            <v xml:space="preserve">oitocentos e cinquenta e nove mil, </v>
          </cell>
          <cell r="D860" t="str">
            <v>oitocentos e cinquenta e nove</v>
          </cell>
          <cell r="E860" t="str">
            <v>oitocentos e cinquenta e nove centavos</v>
          </cell>
        </row>
        <row r="861">
          <cell r="A861">
            <v>860</v>
          </cell>
          <cell r="B861" t="str">
            <v xml:space="preserve">oitocentos e sessenta milhões, </v>
          </cell>
          <cell r="C861" t="str">
            <v xml:space="preserve">oitocentos e sessenta mil, </v>
          </cell>
          <cell r="D861" t="str">
            <v>oitocentos e sessenta</v>
          </cell>
          <cell r="E861" t="str">
            <v>oitocentos e sessenta centavos</v>
          </cell>
        </row>
        <row r="862">
          <cell r="A862">
            <v>861</v>
          </cell>
          <cell r="B862" t="str">
            <v xml:space="preserve">oitocentos e sessenta e um milhões, </v>
          </cell>
          <cell r="C862" t="str">
            <v xml:space="preserve">oitocentos e sessenta e um mil, </v>
          </cell>
          <cell r="D862" t="str">
            <v>oitocentos e sessenta e um</v>
          </cell>
          <cell r="E862" t="str">
            <v>oitocentos e sessenta e um centavos</v>
          </cell>
        </row>
        <row r="863">
          <cell r="A863">
            <v>862</v>
          </cell>
          <cell r="B863" t="str">
            <v xml:space="preserve">oitocentos e sessenta e dois milhões, </v>
          </cell>
          <cell r="C863" t="str">
            <v xml:space="preserve">oitocentos e sessenta e dois mil, </v>
          </cell>
          <cell r="D863" t="str">
            <v>oitocentos e sessenta e dois</v>
          </cell>
          <cell r="E863" t="str">
            <v>oitocentos e sessenta e dois centavos</v>
          </cell>
        </row>
        <row r="864">
          <cell r="A864">
            <v>863</v>
          </cell>
          <cell r="B864" t="str">
            <v xml:space="preserve">oitocentos e sessenta e tres milhões, </v>
          </cell>
          <cell r="C864" t="str">
            <v xml:space="preserve">oitocentos e sessenta e tres mil, </v>
          </cell>
          <cell r="D864" t="str">
            <v>oitocentos e sessenta e tres</v>
          </cell>
          <cell r="E864" t="str">
            <v>oitocentos e sessenta e tres centavos</v>
          </cell>
        </row>
        <row r="865">
          <cell r="A865">
            <v>864</v>
          </cell>
          <cell r="B865" t="str">
            <v xml:space="preserve">oitocentos e sessenta e quatro milhões, </v>
          </cell>
          <cell r="C865" t="str">
            <v xml:space="preserve">oitocentos e sessenta e quatro mil, </v>
          </cell>
          <cell r="D865" t="str">
            <v>oitocentos e sessenta e quatro</v>
          </cell>
          <cell r="E865" t="str">
            <v>oitocentos e sessenta e quatro centavos</v>
          </cell>
        </row>
        <row r="866">
          <cell r="A866">
            <v>865</v>
          </cell>
          <cell r="B866" t="str">
            <v xml:space="preserve">oitocentos e sessenta e cinco milhões, </v>
          </cell>
          <cell r="C866" t="str">
            <v xml:space="preserve">oitocentos e sessenta e cinco mil, </v>
          </cell>
          <cell r="D866" t="str">
            <v>oitocentos e sessenta e cinco</v>
          </cell>
          <cell r="E866" t="str">
            <v>oitocentos e sessenta e cinco centavos</v>
          </cell>
        </row>
        <row r="867">
          <cell r="A867">
            <v>866</v>
          </cell>
          <cell r="B867" t="str">
            <v xml:space="preserve">oitocentos e sessenta e seis milhões, </v>
          </cell>
          <cell r="C867" t="str">
            <v xml:space="preserve">oitocentos e sessenta e seis mil, </v>
          </cell>
          <cell r="D867" t="str">
            <v>oitocentos e sessenta e seis</v>
          </cell>
          <cell r="E867" t="str">
            <v>oitocentos e sessenta e seis centavos</v>
          </cell>
        </row>
        <row r="868">
          <cell r="A868">
            <v>867</v>
          </cell>
          <cell r="B868" t="str">
            <v xml:space="preserve">oitocentos e sessenta e sete milhões, </v>
          </cell>
          <cell r="C868" t="str">
            <v xml:space="preserve">oitocentos e sessenta e sete mil, </v>
          </cell>
          <cell r="D868" t="str">
            <v>oitocentos e sessenta e sete</v>
          </cell>
          <cell r="E868" t="str">
            <v>oitocentos e sessenta e sete centavos</v>
          </cell>
        </row>
        <row r="869">
          <cell r="A869">
            <v>868</v>
          </cell>
          <cell r="B869" t="str">
            <v xml:space="preserve">oitocentos e sessenta e oito milhões, </v>
          </cell>
          <cell r="C869" t="str">
            <v xml:space="preserve">oitocentos e sessenta e oito mil, </v>
          </cell>
          <cell r="D869" t="str">
            <v>oitocentos e sessenta e oito</v>
          </cell>
          <cell r="E869" t="str">
            <v>oitocentos e sessenta e oito centavos</v>
          </cell>
        </row>
        <row r="870">
          <cell r="A870">
            <v>869</v>
          </cell>
          <cell r="B870" t="str">
            <v xml:space="preserve">oitocentos e sessenta e nove milhões, </v>
          </cell>
          <cell r="C870" t="str">
            <v xml:space="preserve">oitocentos e sessenta e nove mil, </v>
          </cell>
          <cell r="D870" t="str">
            <v>oitocentos e sessenta e nove</v>
          </cell>
          <cell r="E870" t="str">
            <v>oitocentos e sessenta e nove centavos</v>
          </cell>
        </row>
        <row r="871">
          <cell r="A871">
            <v>870</v>
          </cell>
          <cell r="B871" t="str">
            <v xml:space="preserve">oitocentos e setenta milhões, </v>
          </cell>
          <cell r="C871" t="str">
            <v xml:space="preserve">oitocentos e setenta mil, </v>
          </cell>
          <cell r="D871" t="str">
            <v>oitocentos e setenta</v>
          </cell>
          <cell r="E871" t="str">
            <v>oitocentos e setenta centavos</v>
          </cell>
        </row>
        <row r="872">
          <cell r="A872">
            <v>871</v>
          </cell>
          <cell r="B872" t="str">
            <v xml:space="preserve">oitocentos e setenta e um milhões, </v>
          </cell>
          <cell r="C872" t="str">
            <v xml:space="preserve">oitocentos e setenta e um mil, </v>
          </cell>
          <cell r="D872" t="str">
            <v>oitocentos e setenta e um</v>
          </cell>
          <cell r="E872" t="str">
            <v>oitocentos e setenta e um centavos</v>
          </cell>
        </row>
        <row r="873">
          <cell r="A873">
            <v>872</v>
          </cell>
          <cell r="B873" t="str">
            <v xml:space="preserve">oitocentos e setenta e dois milhões, </v>
          </cell>
          <cell r="C873" t="str">
            <v xml:space="preserve">oitocentos e setenta e dois mil, </v>
          </cell>
          <cell r="D873" t="str">
            <v>oitocentos e setenta e dois</v>
          </cell>
          <cell r="E873" t="str">
            <v>oitocentos e setenta e dois centavos</v>
          </cell>
        </row>
        <row r="874">
          <cell r="A874">
            <v>873</v>
          </cell>
          <cell r="B874" t="str">
            <v xml:space="preserve">oitocentos e setenta e tres milhões, </v>
          </cell>
          <cell r="C874" t="str">
            <v xml:space="preserve">oitocentos e setenta e tres mil, </v>
          </cell>
          <cell r="D874" t="str">
            <v>oitocentos e setenta e tres</v>
          </cell>
          <cell r="E874" t="str">
            <v>oitocentos e setenta e tres centavos</v>
          </cell>
        </row>
        <row r="875">
          <cell r="A875">
            <v>874</v>
          </cell>
          <cell r="B875" t="str">
            <v xml:space="preserve">oitocentos e setenta e quatro milhões, </v>
          </cell>
          <cell r="C875" t="str">
            <v xml:space="preserve">oitocentos e setenta e quatro mil, </v>
          </cell>
          <cell r="D875" t="str">
            <v>oitocentos e setenta e quatro</v>
          </cell>
          <cell r="E875" t="str">
            <v>oitocentos e setenta e quatro centavos</v>
          </cell>
        </row>
        <row r="876">
          <cell r="A876">
            <v>875</v>
          </cell>
          <cell r="B876" t="str">
            <v xml:space="preserve">oitocentos e setenta e cinco milhões, </v>
          </cell>
          <cell r="C876" t="str">
            <v xml:space="preserve">oitocentos e setenta e cinco mil, </v>
          </cell>
          <cell r="D876" t="str">
            <v>oitocentos e setenta e cinco</v>
          </cell>
          <cell r="E876" t="str">
            <v>oitocentos e setenta e cinco centavos</v>
          </cell>
        </row>
        <row r="877">
          <cell r="A877">
            <v>876</v>
          </cell>
          <cell r="B877" t="str">
            <v xml:space="preserve">oitocentos e setenta e seis milhões, </v>
          </cell>
          <cell r="C877" t="str">
            <v xml:space="preserve">oitocentos e setenta e seis mil, </v>
          </cell>
          <cell r="D877" t="str">
            <v>oitocentos e setenta e seis</v>
          </cell>
          <cell r="E877" t="str">
            <v>oitocentos e setenta e seis centavos</v>
          </cell>
        </row>
        <row r="878">
          <cell r="A878">
            <v>877</v>
          </cell>
          <cell r="B878" t="str">
            <v xml:space="preserve">oitocentos e setenta e sete milhões, </v>
          </cell>
          <cell r="C878" t="str">
            <v xml:space="preserve">oitocentos e setenta e sete mil, </v>
          </cell>
          <cell r="D878" t="str">
            <v>oitocentos e setenta e sete</v>
          </cell>
          <cell r="E878" t="str">
            <v>oitocentos e setenta e sete centavos</v>
          </cell>
        </row>
        <row r="879">
          <cell r="A879">
            <v>878</v>
          </cell>
          <cell r="B879" t="str">
            <v xml:space="preserve">oitocentos e setenta e oito milhões, </v>
          </cell>
          <cell r="C879" t="str">
            <v xml:space="preserve">oitocentos e setenta e oito mil, </v>
          </cell>
          <cell r="D879" t="str">
            <v>oitocentos e setenta e oito</v>
          </cell>
          <cell r="E879" t="str">
            <v>oitocentos e setenta e oito centavos</v>
          </cell>
        </row>
        <row r="880">
          <cell r="A880">
            <v>879</v>
          </cell>
          <cell r="B880" t="str">
            <v xml:space="preserve">oitocentos e setenta e nove milhões, </v>
          </cell>
          <cell r="C880" t="str">
            <v xml:space="preserve">oitocentos e setenta e nove mil, </v>
          </cell>
          <cell r="D880" t="str">
            <v>oitocentos e setenta e nove</v>
          </cell>
          <cell r="E880" t="str">
            <v>oitocentos e setenta e nove centavos</v>
          </cell>
        </row>
        <row r="881">
          <cell r="A881">
            <v>880</v>
          </cell>
          <cell r="B881" t="str">
            <v xml:space="preserve">oitocentos e oitenta milhões, </v>
          </cell>
          <cell r="C881" t="str">
            <v xml:space="preserve">oitocentos e oitenta mil, </v>
          </cell>
          <cell r="D881" t="str">
            <v>oitocentos e oitenta</v>
          </cell>
          <cell r="E881" t="str">
            <v>oitocentos e oitenta centavos</v>
          </cell>
        </row>
        <row r="882">
          <cell r="A882">
            <v>881</v>
          </cell>
          <cell r="B882" t="str">
            <v xml:space="preserve">oitocentos e oitenta e um milhões, </v>
          </cell>
          <cell r="C882" t="str">
            <v xml:space="preserve">oitocentos e oitenta e um mil, </v>
          </cell>
          <cell r="D882" t="str">
            <v>oitocentos e oitenta e um</v>
          </cell>
          <cell r="E882" t="str">
            <v>oitocentos e oitenta e um centavos</v>
          </cell>
        </row>
        <row r="883">
          <cell r="A883">
            <v>882</v>
          </cell>
          <cell r="B883" t="str">
            <v xml:space="preserve">oitocentos e oitenta e dois milhões, </v>
          </cell>
          <cell r="C883" t="str">
            <v xml:space="preserve">oitocentos e oitenta e dois mil, </v>
          </cell>
          <cell r="D883" t="str">
            <v>oitocentos e oitenta e dois</v>
          </cell>
          <cell r="E883" t="str">
            <v>oitocentos e oitenta e dois centavos</v>
          </cell>
        </row>
        <row r="884">
          <cell r="A884">
            <v>883</v>
          </cell>
          <cell r="B884" t="str">
            <v xml:space="preserve">oitocentos e oitenta e tres milhões, </v>
          </cell>
          <cell r="C884" t="str">
            <v xml:space="preserve">oitocentos e oitenta e tres mil, </v>
          </cell>
          <cell r="D884" t="str">
            <v>oitocentos e oitenta e tres</v>
          </cell>
          <cell r="E884" t="str">
            <v>oitocentos e oitenta e tres centavos</v>
          </cell>
        </row>
        <row r="885">
          <cell r="A885">
            <v>884</v>
          </cell>
          <cell r="B885" t="str">
            <v xml:space="preserve">oitocentos e oitenta e quatro milhões, </v>
          </cell>
          <cell r="C885" t="str">
            <v xml:space="preserve">oitocentos e oitenta e quatro mil, </v>
          </cell>
          <cell r="D885" t="str">
            <v>oitocentos e oitenta e quatro</v>
          </cell>
          <cell r="E885" t="str">
            <v>oitocentos e oitenta e quatro centavos</v>
          </cell>
        </row>
        <row r="886">
          <cell r="A886">
            <v>885</v>
          </cell>
          <cell r="B886" t="str">
            <v xml:space="preserve">oitocentos e oitenta e cinco milhões, </v>
          </cell>
          <cell r="C886" t="str">
            <v xml:space="preserve">oitocentos e oitenta e cinco mil, </v>
          </cell>
          <cell r="D886" t="str">
            <v>oitocentos e oitenta e cinco</v>
          </cell>
          <cell r="E886" t="str">
            <v>oitocentos e oitenta e cinco centavos</v>
          </cell>
        </row>
        <row r="887">
          <cell r="A887">
            <v>886</v>
          </cell>
          <cell r="B887" t="str">
            <v xml:space="preserve">oitocentos e oitenta e seis milhões, </v>
          </cell>
          <cell r="C887" t="str">
            <v xml:space="preserve">oitocentos e oitenta e seis mil, </v>
          </cell>
          <cell r="D887" t="str">
            <v>oitocentos e oitenta e seis</v>
          </cell>
          <cell r="E887" t="str">
            <v>oitocentos e oitenta e seis centavos</v>
          </cell>
        </row>
        <row r="888">
          <cell r="A888">
            <v>887</v>
          </cell>
          <cell r="B888" t="str">
            <v xml:space="preserve">oitocentos e oitenta e sete milhões, </v>
          </cell>
          <cell r="C888" t="str">
            <v xml:space="preserve">oitocentos e oitenta e sete mil, </v>
          </cell>
          <cell r="D888" t="str">
            <v>oitocentos e oitenta e sete</v>
          </cell>
          <cell r="E888" t="str">
            <v>oitocentos e oitenta e sete centavos</v>
          </cell>
        </row>
        <row r="889">
          <cell r="A889">
            <v>888</v>
          </cell>
          <cell r="B889" t="str">
            <v xml:space="preserve">oitocentos e oitenta e oito milhões, </v>
          </cell>
          <cell r="C889" t="str">
            <v xml:space="preserve">oitocentos e oitenta e oito mil, </v>
          </cell>
          <cell r="D889" t="str">
            <v>oitocentos e oitenta e oito</v>
          </cell>
          <cell r="E889" t="str">
            <v>oitocentos e oitenta e oito centavos</v>
          </cell>
        </row>
        <row r="890">
          <cell r="A890">
            <v>889</v>
          </cell>
          <cell r="B890" t="str">
            <v xml:space="preserve">oitocentos e oitenta e nove milhões, </v>
          </cell>
          <cell r="C890" t="str">
            <v xml:space="preserve">oitocentos e oitenta e nove mil, </v>
          </cell>
          <cell r="D890" t="str">
            <v>oitocentos e oitenta e nove</v>
          </cell>
          <cell r="E890" t="str">
            <v>oitocentos e oitenta e nove centavos</v>
          </cell>
        </row>
        <row r="891">
          <cell r="A891">
            <v>890</v>
          </cell>
          <cell r="B891" t="str">
            <v xml:space="preserve">oitocentos e noventa milhões, </v>
          </cell>
          <cell r="C891" t="str">
            <v xml:space="preserve">oitocentos e noventa mil, </v>
          </cell>
          <cell r="D891" t="str">
            <v>oitocentos e noventa</v>
          </cell>
          <cell r="E891" t="str">
            <v>oitocentos e noventa centavos</v>
          </cell>
        </row>
        <row r="892">
          <cell r="A892">
            <v>891</v>
          </cell>
          <cell r="B892" t="str">
            <v xml:space="preserve">oitocentos e noventa e um milhões, </v>
          </cell>
          <cell r="C892" t="str">
            <v xml:space="preserve">oitocentos e noventa e um mil, </v>
          </cell>
          <cell r="D892" t="str">
            <v>oitocentos e noventa e um</v>
          </cell>
          <cell r="E892" t="str">
            <v>oitocentos e noventa e um centavos</v>
          </cell>
        </row>
        <row r="893">
          <cell r="A893">
            <v>892</v>
          </cell>
          <cell r="B893" t="str">
            <v xml:space="preserve">oitocentos e noventa e dois milhões, </v>
          </cell>
          <cell r="C893" t="str">
            <v xml:space="preserve">oitocentos e noventa e dois mil, </v>
          </cell>
          <cell r="D893" t="str">
            <v>oitocentos e noventa e dois</v>
          </cell>
          <cell r="E893" t="str">
            <v>oitocentos e noventa e dois centavos</v>
          </cell>
        </row>
        <row r="894">
          <cell r="A894">
            <v>893</v>
          </cell>
          <cell r="B894" t="str">
            <v xml:space="preserve">oitocentos e noventa e tres milhões, </v>
          </cell>
          <cell r="C894" t="str">
            <v xml:space="preserve">oitocentos e noventa e tres mil, </v>
          </cell>
          <cell r="D894" t="str">
            <v>oitocentos e noventa e tres</v>
          </cell>
          <cell r="E894" t="str">
            <v>oitocentos e noventa e tres centavos</v>
          </cell>
        </row>
        <row r="895">
          <cell r="A895">
            <v>894</v>
          </cell>
          <cell r="B895" t="str">
            <v xml:space="preserve">oitocentos e noventa e quatro milhões, </v>
          </cell>
          <cell r="C895" t="str">
            <v xml:space="preserve">oitocentos e noventa e quatro mil, </v>
          </cell>
          <cell r="D895" t="str">
            <v>oitocentos e noventa e quatro</v>
          </cell>
          <cell r="E895" t="str">
            <v>oitocentos e noventa e quatro centavos</v>
          </cell>
        </row>
        <row r="896">
          <cell r="A896">
            <v>895</v>
          </cell>
          <cell r="B896" t="str">
            <v xml:space="preserve">oitocentos e noventa e cinco milhões, </v>
          </cell>
          <cell r="C896" t="str">
            <v xml:space="preserve">oitocentos e noventa e cinco mil, </v>
          </cell>
          <cell r="D896" t="str">
            <v>oitocentos e noventa e cinco</v>
          </cell>
          <cell r="E896" t="str">
            <v>oitocentos e noventa e cinco centavos</v>
          </cell>
        </row>
        <row r="897">
          <cell r="A897">
            <v>896</v>
          </cell>
          <cell r="B897" t="str">
            <v xml:space="preserve">oitocentos e noventa e seis milhões, </v>
          </cell>
          <cell r="C897" t="str">
            <v xml:space="preserve">oitocentos e noventa e seis mil, </v>
          </cell>
          <cell r="D897" t="str">
            <v>oitocentos e noventa e seis</v>
          </cell>
          <cell r="E897" t="str">
            <v>oitocentos e noventa e seis centavos</v>
          </cell>
        </row>
        <row r="898">
          <cell r="A898">
            <v>897</v>
          </cell>
          <cell r="B898" t="str">
            <v xml:space="preserve">oitocentos e noventa e sete milhões, </v>
          </cell>
          <cell r="C898" t="str">
            <v xml:space="preserve">oitocentos e noventa e sete mil, </v>
          </cell>
          <cell r="D898" t="str">
            <v>oitocentos e noventa e sete</v>
          </cell>
          <cell r="E898" t="str">
            <v>oitocentos e noventa e sete centavos</v>
          </cell>
        </row>
        <row r="899">
          <cell r="A899">
            <v>898</v>
          </cell>
          <cell r="B899" t="str">
            <v xml:space="preserve">oitocentos e noventa e oito milhões, </v>
          </cell>
          <cell r="C899" t="str">
            <v xml:space="preserve">oitocentos e noventa e oito mil, </v>
          </cell>
          <cell r="D899" t="str">
            <v>oitocentos e noventa e oito</v>
          </cell>
          <cell r="E899" t="str">
            <v>oitocentos e noventa e oito centavos</v>
          </cell>
        </row>
        <row r="900">
          <cell r="A900">
            <v>899</v>
          </cell>
          <cell r="B900" t="str">
            <v xml:space="preserve">oitocentos e noventa e nove milhões, </v>
          </cell>
          <cell r="C900" t="str">
            <v xml:space="preserve">oitocentos e noventa e nove mil, </v>
          </cell>
          <cell r="D900" t="str">
            <v>oitocentos e noventa e nove</v>
          </cell>
          <cell r="E900" t="str">
            <v>oitocentos e noventa e nove centavos</v>
          </cell>
        </row>
        <row r="901">
          <cell r="A901">
            <v>900</v>
          </cell>
          <cell r="B901" t="str">
            <v xml:space="preserve">novecentos milhões, </v>
          </cell>
          <cell r="C901" t="str">
            <v xml:space="preserve">novecentos mil, </v>
          </cell>
          <cell r="D901" t="str">
            <v>novecentos</v>
          </cell>
          <cell r="E901" t="str">
            <v>novecentos centavos</v>
          </cell>
        </row>
        <row r="902">
          <cell r="A902">
            <v>901</v>
          </cell>
          <cell r="B902" t="str">
            <v xml:space="preserve">novecentos e um milhões, </v>
          </cell>
          <cell r="C902" t="str">
            <v xml:space="preserve">novecentos e um mil, </v>
          </cell>
          <cell r="D902" t="str">
            <v>novecentos e um</v>
          </cell>
          <cell r="E902" t="str">
            <v>novecentos e um centavos</v>
          </cell>
        </row>
        <row r="903">
          <cell r="A903">
            <v>902</v>
          </cell>
          <cell r="B903" t="str">
            <v xml:space="preserve">novecentos e dois milhões, </v>
          </cell>
          <cell r="C903" t="str">
            <v xml:space="preserve">novecentos e dois mil, </v>
          </cell>
          <cell r="D903" t="str">
            <v>novecentos e dois</v>
          </cell>
          <cell r="E903" t="str">
            <v>novecentos e dois centavos</v>
          </cell>
        </row>
        <row r="904">
          <cell r="A904">
            <v>903</v>
          </cell>
          <cell r="B904" t="str">
            <v xml:space="preserve">novecentos e tres milhões, </v>
          </cell>
          <cell r="C904" t="str">
            <v xml:space="preserve">novecentos e tres mil, </v>
          </cell>
          <cell r="D904" t="str">
            <v>novecentos e tres</v>
          </cell>
          <cell r="E904" t="str">
            <v>novecentos e tres centavos</v>
          </cell>
        </row>
        <row r="905">
          <cell r="A905">
            <v>904</v>
          </cell>
          <cell r="B905" t="str">
            <v xml:space="preserve">novecentos e quatro milhões, </v>
          </cell>
          <cell r="C905" t="str">
            <v xml:space="preserve">novecentos e quatro mil, </v>
          </cell>
          <cell r="D905" t="str">
            <v>novecentos e quatro</v>
          </cell>
          <cell r="E905" t="str">
            <v>novecentos e quatro centavos</v>
          </cell>
        </row>
        <row r="906">
          <cell r="A906">
            <v>905</v>
          </cell>
          <cell r="B906" t="str">
            <v xml:space="preserve">novecentos e cinco milhões, </v>
          </cell>
          <cell r="C906" t="str">
            <v xml:space="preserve">novecentos e cinco mil, </v>
          </cell>
          <cell r="D906" t="str">
            <v>novecentos e cinco</v>
          </cell>
          <cell r="E906" t="str">
            <v>novecentos e cinco centavos</v>
          </cell>
        </row>
        <row r="907">
          <cell r="A907">
            <v>906</v>
          </cell>
          <cell r="B907" t="str">
            <v xml:space="preserve">novecentos e seis milhões, </v>
          </cell>
          <cell r="C907" t="str">
            <v xml:space="preserve">novecentos e seis mil, </v>
          </cell>
          <cell r="D907" t="str">
            <v>novecentos e seis</v>
          </cell>
          <cell r="E907" t="str">
            <v>novecentos e seis centavos</v>
          </cell>
        </row>
        <row r="908">
          <cell r="A908">
            <v>907</v>
          </cell>
          <cell r="B908" t="str">
            <v xml:space="preserve">novecentos e sete milhões, </v>
          </cell>
          <cell r="C908" t="str">
            <v xml:space="preserve">novecentos e sete mil, </v>
          </cell>
          <cell r="D908" t="str">
            <v>novecentos e sete</v>
          </cell>
          <cell r="E908" t="str">
            <v>novecentos e sete centavos</v>
          </cell>
        </row>
        <row r="909">
          <cell r="A909">
            <v>908</v>
          </cell>
          <cell r="B909" t="str">
            <v xml:space="preserve">novecentos e oito milhões, </v>
          </cell>
          <cell r="C909" t="str">
            <v xml:space="preserve">novecentos e oito mil, </v>
          </cell>
          <cell r="D909" t="str">
            <v>novecentos e oito</v>
          </cell>
          <cell r="E909" t="str">
            <v>novecentos e oito centavos</v>
          </cell>
        </row>
        <row r="910">
          <cell r="A910">
            <v>909</v>
          </cell>
          <cell r="B910" t="str">
            <v xml:space="preserve">novecentos e nove milhões, </v>
          </cell>
          <cell r="C910" t="str">
            <v xml:space="preserve">novecentos e nove mil, </v>
          </cell>
          <cell r="D910" t="str">
            <v>novecentos e nove</v>
          </cell>
          <cell r="E910" t="str">
            <v>novecentos e nove centavos</v>
          </cell>
        </row>
        <row r="911">
          <cell r="A911">
            <v>910</v>
          </cell>
          <cell r="B911" t="str">
            <v xml:space="preserve">novecentos e dez milhões, </v>
          </cell>
          <cell r="C911" t="str">
            <v xml:space="preserve">novecentos e dez mil, </v>
          </cell>
          <cell r="D911" t="str">
            <v>novecentos e dez</v>
          </cell>
          <cell r="E911" t="str">
            <v>novecentos e dez centavos</v>
          </cell>
        </row>
        <row r="912">
          <cell r="A912">
            <v>911</v>
          </cell>
          <cell r="B912" t="str">
            <v xml:space="preserve">novecentos e onze milhões, </v>
          </cell>
          <cell r="C912" t="str">
            <v xml:space="preserve">novecentos e onze mil, </v>
          </cell>
          <cell r="D912" t="str">
            <v>novecentos e onze</v>
          </cell>
          <cell r="E912" t="str">
            <v>novecentos e onze centavos</v>
          </cell>
        </row>
        <row r="913">
          <cell r="A913">
            <v>912</v>
          </cell>
          <cell r="B913" t="str">
            <v xml:space="preserve">novecentos e doze milhões, </v>
          </cell>
          <cell r="C913" t="str">
            <v xml:space="preserve">novecentos e doze mil, </v>
          </cell>
          <cell r="D913" t="str">
            <v>novecentos e doze</v>
          </cell>
          <cell r="E913" t="str">
            <v>novecentos e doze centavos</v>
          </cell>
        </row>
        <row r="914">
          <cell r="A914">
            <v>913</v>
          </cell>
          <cell r="B914" t="str">
            <v xml:space="preserve">novecentos e treze milhões, </v>
          </cell>
          <cell r="C914" t="str">
            <v xml:space="preserve">novecentos e treze mil, </v>
          </cell>
          <cell r="D914" t="str">
            <v>novecentos e treze</v>
          </cell>
          <cell r="E914" t="str">
            <v>novecentos e treze centavos</v>
          </cell>
        </row>
        <row r="915">
          <cell r="A915">
            <v>914</v>
          </cell>
          <cell r="B915" t="str">
            <v xml:space="preserve">novecentos e quatorze milhões, </v>
          </cell>
          <cell r="C915" t="str">
            <v xml:space="preserve">novecentos e quatorze mil, </v>
          </cell>
          <cell r="D915" t="str">
            <v>novecentos e quatorze</v>
          </cell>
          <cell r="E915" t="str">
            <v>novecentos e quatorze centavos</v>
          </cell>
        </row>
        <row r="916">
          <cell r="A916">
            <v>915</v>
          </cell>
          <cell r="B916" t="str">
            <v xml:space="preserve">novecentos e quinze milhões, </v>
          </cell>
          <cell r="C916" t="str">
            <v xml:space="preserve">novecentos e quinze mil, </v>
          </cell>
          <cell r="D916" t="str">
            <v>novecentos e quinze</v>
          </cell>
          <cell r="E916" t="str">
            <v>novecentos e quinze centavos</v>
          </cell>
        </row>
        <row r="917">
          <cell r="A917">
            <v>916</v>
          </cell>
          <cell r="B917" t="str">
            <v xml:space="preserve">novecentos e dezesseis milhões, </v>
          </cell>
          <cell r="C917" t="str">
            <v xml:space="preserve">novecentos e dezesseis mil, </v>
          </cell>
          <cell r="D917" t="str">
            <v>novecentos e dezesseis</v>
          </cell>
          <cell r="E917" t="str">
            <v>novecentos e dezesseis centavos</v>
          </cell>
        </row>
        <row r="918">
          <cell r="A918">
            <v>917</v>
          </cell>
          <cell r="B918" t="str">
            <v xml:space="preserve">novecentos e dezessete milhões, </v>
          </cell>
          <cell r="C918" t="str">
            <v xml:space="preserve">novecentos e dezessete mil, </v>
          </cell>
          <cell r="D918" t="str">
            <v>novecentos e dezessete</v>
          </cell>
          <cell r="E918" t="str">
            <v>novecentos e dezessete centavos</v>
          </cell>
        </row>
        <row r="919">
          <cell r="A919">
            <v>918</v>
          </cell>
          <cell r="B919" t="str">
            <v xml:space="preserve">novecentos e dezoito milhões, </v>
          </cell>
          <cell r="C919" t="str">
            <v xml:space="preserve">novecentos e dezoito mil, </v>
          </cell>
          <cell r="D919" t="str">
            <v>novecentos e dezoito</v>
          </cell>
          <cell r="E919" t="str">
            <v>novecentos e dezoito centavos</v>
          </cell>
        </row>
        <row r="920">
          <cell r="A920">
            <v>919</v>
          </cell>
          <cell r="B920" t="str">
            <v xml:space="preserve">novecentos e dezenove milhões, </v>
          </cell>
          <cell r="C920" t="str">
            <v xml:space="preserve">novecentos e dezenove mil, </v>
          </cell>
          <cell r="D920" t="str">
            <v>novecentos e dezenove</v>
          </cell>
          <cell r="E920" t="str">
            <v>novecentos e dezenove centavos</v>
          </cell>
        </row>
        <row r="921">
          <cell r="A921">
            <v>920</v>
          </cell>
          <cell r="B921" t="str">
            <v xml:space="preserve">novecentos e vinte milhões, </v>
          </cell>
          <cell r="C921" t="str">
            <v xml:space="preserve">novecentos e vinte mil, </v>
          </cell>
          <cell r="D921" t="str">
            <v>novecentos e vinte</v>
          </cell>
          <cell r="E921" t="str">
            <v>novecentos e vinte centavos</v>
          </cell>
        </row>
        <row r="922">
          <cell r="A922">
            <v>921</v>
          </cell>
          <cell r="B922" t="str">
            <v xml:space="preserve">novecentos e vinte e um milhões, </v>
          </cell>
          <cell r="C922" t="str">
            <v xml:space="preserve">novecentos e vinte e um mil, </v>
          </cell>
          <cell r="D922" t="str">
            <v>novecentos e vinte e um</v>
          </cell>
          <cell r="E922" t="str">
            <v>novecentos e vinte e um centavos</v>
          </cell>
        </row>
        <row r="923">
          <cell r="A923">
            <v>922</v>
          </cell>
          <cell r="B923" t="str">
            <v xml:space="preserve">novecentos e vinte e dois milhões, </v>
          </cell>
          <cell r="C923" t="str">
            <v xml:space="preserve">novecentos e vinte e dois mil, </v>
          </cell>
          <cell r="D923" t="str">
            <v>novecentos e vinte e dois</v>
          </cell>
          <cell r="E923" t="str">
            <v>novecentos e vinte e dois centavos</v>
          </cell>
        </row>
        <row r="924">
          <cell r="A924">
            <v>923</v>
          </cell>
          <cell r="B924" t="str">
            <v xml:space="preserve">novecentos e vinte e tres milhões, </v>
          </cell>
          <cell r="C924" t="str">
            <v xml:space="preserve">novecentos e vinte e tres mil, </v>
          </cell>
          <cell r="D924" t="str">
            <v>novecentos e vinte e tres</v>
          </cell>
          <cell r="E924" t="str">
            <v>novecentos e vinte e tres centavos</v>
          </cell>
        </row>
        <row r="925">
          <cell r="A925">
            <v>924</v>
          </cell>
          <cell r="B925" t="str">
            <v xml:space="preserve">novecentos e vinte e quatro milhões, </v>
          </cell>
          <cell r="C925" t="str">
            <v xml:space="preserve">novecentos e vinte e quatro mil, </v>
          </cell>
          <cell r="D925" t="str">
            <v>novecentos e vinte e quatro</v>
          </cell>
          <cell r="E925" t="str">
            <v>novecentos e vinte e quatro centavos</v>
          </cell>
        </row>
        <row r="926">
          <cell r="A926">
            <v>925</v>
          </cell>
          <cell r="B926" t="str">
            <v xml:space="preserve">novecentos e vinte e cinco milhões, </v>
          </cell>
          <cell r="C926" t="str">
            <v xml:space="preserve">novecentos e vinte e cinco mil, </v>
          </cell>
          <cell r="D926" t="str">
            <v>novecentos e vinte e cinco</v>
          </cell>
          <cell r="E926" t="str">
            <v>novecentos e vinte e cinco centavos</v>
          </cell>
        </row>
        <row r="927">
          <cell r="A927">
            <v>926</v>
          </cell>
          <cell r="B927" t="str">
            <v xml:space="preserve">novecentos e vinte e seis milhões, </v>
          </cell>
          <cell r="C927" t="str">
            <v xml:space="preserve">novecentos e vinte e seis mil, </v>
          </cell>
          <cell r="D927" t="str">
            <v>novecentos e vinte e seis</v>
          </cell>
          <cell r="E927" t="str">
            <v>novecentos e vinte e seis centavos</v>
          </cell>
        </row>
        <row r="928">
          <cell r="A928">
            <v>927</v>
          </cell>
          <cell r="B928" t="str">
            <v xml:space="preserve">novecentos e vinte e sete milhões, </v>
          </cell>
          <cell r="C928" t="str">
            <v xml:space="preserve">novecentos e vinte e sete mil, </v>
          </cell>
          <cell r="D928" t="str">
            <v>novecentos e vinte e sete</v>
          </cell>
          <cell r="E928" t="str">
            <v>novecentos e vinte e sete centavos</v>
          </cell>
        </row>
        <row r="929">
          <cell r="A929">
            <v>928</v>
          </cell>
          <cell r="B929" t="str">
            <v xml:space="preserve">novecentos e vinte e oito milhões, </v>
          </cell>
          <cell r="C929" t="str">
            <v xml:space="preserve">novecentos e vinte e oito mil, </v>
          </cell>
          <cell r="D929" t="str">
            <v>novecentos e vinte e oito</v>
          </cell>
          <cell r="E929" t="str">
            <v>novecentos e vinte e oito centavos</v>
          </cell>
        </row>
        <row r="930">
          <cell r="A930">
            <v>929</v>
          </cell>
          <cell r="B930" t="str">
            <v xml:space="preserve">novecentos e vinte e nove milhões, </v>
          </cell>
          <cell r="C930" t="str">
            <v xml:space="preserve">novecentos e vinte e nove mil, </v>
          </cell>
          <cell r="D930" t="str">
            <v>novecentos e vinte e nove</v>
          </cell>
          <cell r="E930" t="str">
            <v>novecentos e vinte e nove centavos</v>
          </cell>
        </row>
        <row r="931">
          <cell r="A931">
            <v>930</v>
          </cell>
          <cell r="B931" t="str">
            <v xml:space="preserve">novecentos e trinta milhões, </v>
          </cell>
          <cell r="C931" t="str">
            <v xml:space="preserve">novecentos e trinta mil, </v>
          </cell>
          <cell r="D931" t="str">
            <v>novecentos e trinta</v>
          </cell>
          <cell r="E931" t="str">
            <v>novecentos e trinta centavos</v>
          </cell>
        </row>
        <row r="932">
          <cell r="A932">
            <v>931</v>
          </cell>
          <cell r="B932" t="str">
            <v xml:space="preserve">novecentos e trinta e um milhões, </v>
          </cell>
          <cell r="C932" t="str">
            <v xml:space="preserve">novecentos e trinta e um mil, </v>
          </cell>
          <cell r="D932" t="str">
            <v>novecentos e trinta e um</v>
          </cell>
          <cell r="E932" t="str">
            <v>novecentos e trinta e um centavos</v>
          </cell>
        </row>
        <row r="933">
          <cell r="A933">
            <v>932</v>
          </cell>
          <cell r="B933" t="str">
            <v xml:space="preserve">novecentos e trinta e dois milhões, </v>
          </cell>
          <cell r="C933" t="str">
            <v xml:space="preserve">novecentos e trinta e dois mil, </v>
          </cell>
          <cell r="D933" t="str">
            <v>novecentos e trinta e dois</v>
          </cell>
          <cell r="E933" t="str">
            <v>novecentos e trinta e dois centavos</v>
          </cell>
        </row>
        <row r="934">
          <cell r="A934">
            <v>933</v>
          </cell>
          <cell r="B934" t="str">
            <v xml:space="preserve">novecentos e trinta e tres milhões, </v>
          </cell>
          <cell r="C934" t="str">
            <v xml:space="preserve">novecentos e trinta e tres mil, </v>
          </cell>
          <cell r="D934" t="str">
            <v>novecentos e trinta e tres</v>
          </cell>
          <cell r="E934" t="str">
            <v>novecentos e trinta e tres centavos</v>
          </cell>
        </row>
        <row r="935">
          <cell r="A935">
            <v>934</v>
          </cell>
          <cell r="B935" t="str">
            <v xml:space="preserve">novecentos e trinta e quatro milhões, </v>
          </cell>
          <cell r="C935" t="str">
            <v xml:space="preserve">novecentos e trinta e quatro mil, </v>
          </cell>
          <cell r="D935" t="str">
            <v>novecentos e trinta e quatro</v>
          </cell>
          <cell r="E935" t="str">
            <v>novecentos e trinta e quatro centavos</v>
          </cell>
        </row>
        <row r="936">
          <cell r="A936">
            <v>935</v>
          </cell>
          <cell r="B936" t="str">
            <v xml:space="preserve">novecentos e trinta e cinco milhões, </v>
          </cell>
          <cell r="C936" t="str">
            <v xml:space="preserve">novecentos e trinta e cinco mil, </v>
          </cell>
          <cell r="D936" t="str">
            <v>novecentos e trinta e cinco</v>
          </cell>
          <cell r="E936" t="str">
            <v>novecentos e trinta e cinco centavos</v>
          </cell>
        </row>
        <row r="937">
          <cell r="A937">
            <v>936</v>
          </cell>
          <cell r="B937" t="str">
            <v xml:space="preserve">novecentos e trinta e seis milhões, </v>
          </cell>
          <cell r="C937" t="str">
            <v xml:space="preserve">novecentos e trinta e seis mil, </v>
          </cell>
          <cell r="D937" t="str">
            <v>novecentos e trinta e seis</v>
          </cell>
          <cell r="E937" t="str">
            <v>novecentos e trinta e seis centavos</v>
          </cell>
        </row>
        <row r="938">
          <cell r="A938">
            <v>937</v>
          </cell>
          <cell r="B938" t="str">
            <v xml:space="preserve">novecentos e trinta e sete milhões, </v>
          </cell>
          <cell r="C938" t="str">
            <v xml:space="preserve">novecentos e trinta e sete mil, </v>
          </cell>
          <cell r="D938" t="str">
            <v>novecentos e trinta e sete</v>
          </cell>
          <cell r="E938" t="str">
            <v>novecentos e trinta e sete centavos</v>
          </cell>
        </row>
        <row r="939">
          <cell r="A939">
            <v>938</v>
          </cell>
          <cell r="B939" t="str">
            <v xml:space="preserve">novecentos e trinta e oito milhões, </v>
          </cell>
          <cell r="C939" t="str">
            <v xml:space="preserve">novecentos e trinta e oito mil, </v>
          </cell>
          <cell r="D939" t="str">
            <v>novecentos e trinta e oito</v>
          </cell>
          <cell r="E939" t="str">
            <v>novecentos e trinta e oito centavos</v>
          </cell>
        </row>
        <row r="940">
          <cell r="A940">
            <v>939</v>
          </cell>
          <cell r="B940" t="str">
            <v xml:space="preserve">novecentos e trinta e nove milhões, </v>
          </cell>
          <cell r="C940" t="str">
            <v xml:space="preserve">novecentos e trinta e nove mil, </v>
          </cell>
          <cell r="D940" t="str">
            <v>novecentos e trinta e nove</v>
          </cell>
          <cell r="E940" t="str">
            <v>novecentos e trinta e nove centavos</v>
          </cell>
        </row>
        <row r="941">
          <cell r="A941">
            <v>940</v>
          </cell>
          <cell r="B941" t="str">
            <v xml:space="preserve">novecentos e quarenta milhões, </v>
          </cell>
          <cell r="C941" t="str">
            <v xml:space="preserve">novecentos e quarenta mil, </v>
          </cell>
          <cell r="D941" t="str">
            <v>novecentos e quarenta</v>
          </cell>
          <cell r="E941" t="str">
            <v>novecentos e quarenta centavos</v>
          </cell>
        </row>
        <row r="942">
          <cell r="A942">
            <v>941</v>
          </cell>
          <cell r="B942" t="str">
            <v xml:space="preserve">novecentos e quarenta e um milhões, </v>
          </cell>
          <cell r="C942" t="str">
            <v xml:space="preserve">novecentos e quarenta e um mil, </v>
          </cell>
          <cell r="D942" t="str">
            <v>novecentos e quarenta e um</v>
          </cell>
          <cell r="E942" t="str">
            <v>novecentos e quarenta e um centavos</v>
          </cell>
        </row>
        <row r="943">
          <cell r="A943">
            <v>942</v>
          </cell>
          <cell r="B943" t="str">
            <v xml:space="preserve">novecentos e quarenta e dois milhões, </v>
          </cell>
          <cell r="C943" t="str">
            <v xml:space="preserve">novecentos e quarenta e dois mil, </v>
          </cell>
          <cell r="D943" t="str">
            <v>novecentos e quarenta e dois</v>
          </cell>
          <cell r="E943" t="str">
            <v>novecentos e quarenta e dois centavos</v>
          </cell>
        </row>
        <row r="944">
          <cell r="A944">
            <v>943</v>
          </cell>
          <cell r="B944" t="str">
            <v xml:space="preserve">novecentos e quarenta e tres milhões, </v>
          </cell>
          <cell r="C944" t="str">
            <v xml:space="preserve">novecentos e quarenta e tres mil, </v>
          </cell>
          <cell r="D944" t="str">
            <v>novecentos e quarenta e tres</v>
          </cell>
          <cell r="E944" t="str">
            <v>novecentos e quarenta e tres centavos</v>
          </cell>
        </row>
        <row r="945">
          <cell r="A945">
            <v>944</v>
          </cell>
          <cell r="B945" t="str">
            <v xml:space="preserve">novecentos e quarenta e quatro milhões, </v>
          </cell>
          <cell r="C945" t="str">
            <v xml:space="preserve">novecentos e quarenta e quatro mil, </v>
          </cell>
          <cell r="D945" t="str">
            <v>novecentos e quarenta e quatro</v>
          </cell>
          <cell r="E945" t="str">
            <v>novecentos e quarenta e quatro centavos</v>
          </cell>
        </row>
        <row r="946">
          <cell r="A946">
            <v>945</v>
          </cell>
          <cell r="B946" t="str">
            <v xml:space="preserve">novecentos e quarenta e cinco milhões, </v>
          </cell>
          <cell r="C946" t="str">
            <v xml:space="preserve">novecentos e quarenta e cinco mil, </v>
          </cell>
          <cell r="D946" t="str">
            <v>novecentos e quarenta e cinco</v>
          </cell>
          <cell r="E946" t="str">
            <v>novecentos e quarenta e cinco centavos</v>
          </cell>
        </row>
        <row r="947">
          <cell r="A947">
            <v>946</v>
          </cell>
          <cell r="B947" t="str">
            <v xml:space="preserve">novecentos e quarenta e seis milhões, </v>
          </cell>
          <cell r="C947" t="str">
            <v xml:space="preserve">novecentos e quarenta e seis mil, </v>
          </cell>
          <cell r="D947" t="str">
            <v>novecentos e quarenta e seis</v>
          </cell>
          <cell r="E947" t="str">
            <v>novecentos e quarenta e seis centavos</v>
          </cell>
        </row>
        <row r="948">
          <cell r="A948">
            <v>947</v>
          </cell>
          <cell r="B948" t="str">
            <v xml:space="preserve">novecentos e quarenta e sete milhões, </v>
          </cell>
          <cell r="C948" t="str">
            <v xml:space="preserve">novecentos e quarenta e sete mil, </v>
          </cell>
          <cell r="D948" t="str">
            <v>novecentos e quarenta e sete</v>
          </cell>
          <cell r="E948" t="str">
            <v>novecentos e quarenta e sete centavos</v>
          </cell>
        </row>
        <row r="949">
          <cell r="A949">
            <v>948</v>
          </cell>
          <cell r="B949" t="str">
            <v xml:space="preserve">novecentos e quarenta e oito milhões, </v>
          </cell>
          <cell r="C949" t="str">
            <v xml:space="preserve">novecentos e quarenta e oito mil, </v>
          </cell>
          <cell r="D949" t="str">
            <v>novecentos e quarenta e oito</v>
          </cell>
          <cell r="E949" t="str">
            <v>novecentos e quarenta e oito centavos</v>
          </cell>
        </row>
        <row r="950">
          <cell r="A950">
            <v>949</v>
          </cell>
          <cell r="B950" t="str">
            <v xml:space="preserve">novecentos e quarenta e nove milhões, </v>
          </cell>
          <cell r="C950" t="str">
            <v xml:space="preserve">novecentos e quarenta e nove mil, </v>
          </cell>
          <cell r="D950" t="str">
            <v>novecentos e quarenta e nove</v>
          </cell>
          <cell r="E950" t="str">
            <v>novecentos e quarenta e nove centavos</v>
          </cell>
        </row>
        <row r="951">
          <cell r="A951">
            <v>950</v>
          </cell>
          <cell r="B951" t="str">
            <v xml:space="preserve">novecentos e cinquenta milhões, </v>
          </cell>
          <cell r="C951" t="str">
            <v xml:space="preserve">novecentos e cinquenta mil, </v>
          </cell>
          <cell r="D951" t="str">
            <v>novecentos e cinquenta</v>
          </cell>
          <cell r="E951" t="str">
            <v>novecentos e cinquenta centavos</v>
          </cell>
        </row>
        <row r="952">
          <cell r="A952">
            <v>951</v>
          </cell>
          <cell r="B952" t="str">
            <v xml:space="preserve">novecentos e cinquenta e um milhões, </v>
          </cell>
          <cell r="C952" t="str">
            <v xml:space="preserve">novecentos e cinquenta e um mil, </v>
          </cell>
          <cell r="D952" t="str">
            <v>novecentos e cinquenta e um</v>
          </cell>
          <cell r="E952" t="str">
            <v>novecentos e cinquenta e um centavos</v>
          </cell>
        </row>
        <row r="953">
          <cell r="A953">
            <v>952</v>
          </cell>
          <cell r="B953" t="str">
            <v xml:space="preserve">novecentos e cinquenta e dois milhões, </v>
          </cell>
          <cell r="C953" t="str">
            <v xml:space="preserve">novecentos e cinquenta e dois mil, </v>
          </cell>
          <cell r="D953" t="str">
            <v>novecentos e cinquenta e dois</v>
          </cell>
          <cell r="E953" t="str">
            <v>novecentos e cinquenta e dois centavos</v>
          </cell>
        </row>
        <row r="954">
          <cell r="A954">
            <v>953</v>
          </cell>
          <cell r="B954" t="str">
            <v xml:space="preserve">novecentos e cinquenta e tres milhões, </v>
          </cell>
          <cell r="C954" t="str">
            <v xml:space="preserve">novecentos e cinquenta e tres mil, </v>
          </cell>
          <cell r="D954" t="str">
            <v>novecentos e cinquenta e tres</v>
          </cell>
          <cell r="E954" t="str">
            <v>novecentos e cinquenta e tres centavos</v>
          </cell>
        </row>
        <row r="955">
          <cell r="A955">
            <v>954</v>
          </cell>
          <cell r="B955" t="str">
            <v xml:space="preserve">novecentos e cinquenta e quatro milhões, </v>
          </cell>
          <cell r="C955" t="str">
            <v xml:space="preserve">novecentos e cinquenta e quatro mil, </v>
          </cell>
          <cell r="D955" t="str">
            <v>novecentos e cinquenta e quatro</v>
          </cell>
          <cell r="E955" t="str">
            <v>novecentos e cinquenta e quatro centavos</v>
          </cell>
        </row>
        <row r="956">
          <cell r="A956">
            <v>955</v>
          </cell>
          <cell r="B956" t="str">
            <v xml:space="preserve">novecentos e cinquenta e cinco milhões, </v>
          </cell>
          <cell r="C956" t="str">
            <v xml:space="preserve">novecentos e cinquenta e cinco mil, </v>
          </cell>
          <cell r="D956" t="str">
            <v>novecentos e cinquenta e cinco</v>
          </cell>
          <cell r="E956" t="str">
            <v>novecentos e cinquenta e cinco centavos</v>
          </cell>
        </row>
        <row r="957">
          <cell r="A957">
            <v>956</v>
          </cell>
          <cell r="B957" t="str">
            <v xml:space="preserve">novecentos e cinquenta e seis milhões, </v>
          </cell>
          <cell r="C957" t="str">
            <v xml:space="preserve">novecentos e cinquenta e seis mil, </v>
          </cell>
          <cell r="D957" t="str">
            <v>novecentos e cinquenta e seis</v>
          </cell>
          <cell r="E957" t="str">
            <v>novecentos e cinquenta e seis centavos</v>
          </cell>
        </row>
        <row r="958">
          <cell r="A958">
            <v>957</v>
          </cell>
          <cell r="B958" t="str">
            <v xml:space="preserve">novecentos e cinquenta e sete milhões, </v>
          </cell>
          <cell r="C958" t="str">
            <v xml:space="preserve">novecentos e cinquenta e sete mil, </v>
          </cell>
          <cell r="D958" t="str">
            <v>novecentos e cinquenta e sete</v>
          </cell>
          <cell r="E958" t="str">
            <v>novecentos e cinquenta e sete centavos</v>
          </cell>
        </row>
        <row r="959">
          <cell r="A959">
            <v>958</v>
          </cell>
          <cell r="B959" t="str">
            <v xml:space="preserve">novecentos e cinquenta e oito milhões, </v>
          </cell>
          <cell r="C959" t="str">
            <v xml:space="preserve">novecentos e cinquenta e oito mil, </v>
          </cell>
          <cell r="D959" t="str">
            <v>novecentos e cinquenta e oito</v>
          </cell>
          <cell r="E959" t="str">
            <v>novecentos e cinquenta e oito centavos</v>
          </cell>
        </row>
        <row r="960">
          <cell r="A960">
            <v>959</v>
          </cell>
          <cell r="B960" t="str">
            <v xml:space="preserve">novecentos e cinquenta e nove milhões, </v>
          </cell>
          <cell r="C960" t="str">
            <v xml:space="preserve">novecentos e cinquenta e nove mil, </v>
          </cell>
          <cell r="D960" t="str">
            <v>novecentos e cinquenta e nove</v>
          </cell>
          <cell r="E960" t="str">
            <v>novecentos e cinquenta e nove centavos</v>
          </cell>
        </row>
        <row r="961">
          <cell r="A961">
            <v>960</v>
          </cell>
          <cell r="B961" t="str">
            <v xml:space="preserve">novecentos e sessenta milhões, </v>
          </cell>
          <cell r="C961" t="str">
            <v xml:space="preserve">novecentos e sessenta mil, </v>
          </cell>
          <cell r="D961" t="str">
            <v>novecentos e sessenta</v>
          </cell>
          <cell r="E961" t="str">
            <v>novecentos e sessenta centavos</v>
          </cell>
        </row>
        <row r="962">
          <cell r="A962">
            <v>961</v>
          </cell>
          <cell r="B962" t="str">
            <v xml:space="preserve">novecentos e sessenta e um milhões, </v>
          </cell>
          <cell r="C962" t="str">
            <v xml:space="preserve">novecentos e sessenta e um mil, </v>
          </cell>
          <cell r="D962" t="str">
            <v>novecentos e sessenta e um</v>
          </cell>
          <cell r="E962" t="str">
            <v>novecentos e sessenta e um centavos</v>
          </cell>
        </row>
        <row r="963">
          <cell r="A963">
            <v>962</v>
          </cell>
          <cell r="B963" t="str">
            <v xml:space="preserve">novecentos e sessenta e dois milhões, </v>
          </cell>
          <cell r="C963" t="str">
            <v xml:space="preserve">novecentos e sessenta e dois mil, </v>
          </cell>
          <cell r="D963" t="str">
            <v>novecentos e sessenta e dois</v>
          </cell>
          <cell r="E963" t="str">
            <v>novecentos e sessenta e dois centavos</v>
          </cell>
        </row>
        <row r="964">
          <cell r="A964">
            <v>963</v>
          </cell>
          <cell r="B964" t="str">
            <v xml:space="preserve">novecentos e sessenta e tres milhões, </v>
          </cell>
          <cell r="C964" t="str">
            <v xml:space="preserve">novecentos e sessenta e tres mil, </v>
          </cell>
          <cell r="D964" t="str">
            <v>novecentos e sessenta e tres</v>
          </cell>
          <cell r="E964" t="str">
            <v>novecentos e sessenta e tres centavos</v>
          </cell>
        </row>
        <row r="965">
          <cell r="A965">
            <v>964</v>
          </cell>
          <cell r="B965" t="str">
            <v xml:space="preserve">novecentos e sessenta e quatro milhões, </v>
          </cell>
          <cell r="C965" t="str">
            <v xml:space="preserve">novecentos e sessenta e quatro mil, </v>
          </cell>
          <cell r="D965" t="str">
            <v>novecentos e sessenta e quatro</v>
          </cell>
          <cell r="E965" t="str">
            <v>novecentos e sessenta e quatro centavos</v>
          </cell>
        </row>
        <row r="966">
          <cell r="A966">
            <v>965</v>
          </cell>
          <cell r="B966" t="str">
            <v xml:space="preserve">novecentos e sessenta e cinco milhões, </v>
          </cell>
          <cell r="C966" t="str">
            <v xml:space="preserve">novecentos e sessenta e cinco mil, </v>
          </cell>
          <cell r="D966" t="str">
            <v>novecentos e sessenta e cinco</v>
          </cell>
          <cell r="E966" t="str">
            <v>novecentos e sessenta e cinco centavos</v>
          </cell>
        </row>
        <row r="967">
          <cell r="A967">
            <v>966</v>
          </cell>
          <cell r="B967" t="str">
            <v xml:space="preserve">novecentos e sessenta e seis milhões, </v>
          </cell>
          <cell r="C967" t="str">
            <v xml:space="preserve">novecentos e sessenta e seis mil, </v>
          </cell>
          <cell r="D967" t="str">
            <v>novecentos e sessenta e seis</v>
          </cell>
          <cell r="E967" t="str">
            <v>novecentos e sessenta e seis centavos</v>
          </cell>
        </row>
        <row r="968">
          <cell r="A968">
            <v>967</v>
          </cell>
          <cell r="B968" t="str">
            <v xml:space="preserve">novecentos e sessenta e sete milhões, </v>
          </cell>
          <cell r="C968" t="str">
            <v xml:space="preserve">novecentos e sessenta e sete mil, </v>
          </cell>
          <cell r="D968" t="str">
            <v>novecentos e sessenta e sete</v>
          </cell>
          <cell r="E968" t="str">
            <v>novecentos e sessenta e sete centavos</v>
          </cell>
        </row>
        <row r="969">
          <cell r="A969">
            <v>968</v>
          </cell>
          <cell r="B969" t="str">
            <v xml:space="preserve">novecentos e sessenta e oito milhões, </v>
          </cell>
          <cell r="C969" t="str">
            <v xml:space="preserve">novecentos e sessenta e oito mil, </v>
          </cell>
          <cell r="D969" t="str">
            <v>novecentos e sessenta e oito</v>
          </cell>
          <cell r="E969" t="str">
            <v>novecentos e sessenta e oito centavos</v>
          </cell>
        </row>
        <row r="970">
          <cell r="A970">
            <v>969</v>
          </cell>
          <cell r="B970" t="str">
            <v xml:space="preserve">novecentos e sessenta e nove milhões, </v>
          </cell>
          <cell r="C970" t="str">
            <v xml:space="preserve">novecentos e sessenta e nove mil, </v>
          </cell>
          <cell r="D970" t="str">
            <v>novecentos e sessenta e nove</v>
          </cell>
          <cell r="E970" t="str">
            <v>novecentos e sessenta e nove centavos</v>
          </cell>
        </row>
        <row r="971">
          <cell r="A971">
            <v>970</v>
          </cell>
          <cell r="B971" t="str">
            <v xml:space="preserve">novecentos e setenta milhões, </v>
          </cell>
          <cell r="C971" t="str">
            <v xml:space="preserve">novecentos e setenta mil, </v>
          </cell>
          <cell r="D971" t="str">
            <v>novecentos e setenta</v>
          </cell>
          <cell r="E971" t="str">
            <v>novecentos e setenta centavos</v>
          </cell>
        </row>
        <row r="972">
          <cell r="A972">
            <v>971</v>
          </cell>
          <cell r="B972" t="str">
            <v xml:space="preserve">novecentos e setenta e um milhões, </v>
          </cell>
          <cell r="C972" t="str">
            <v xml:space="preserve">novecentos e setenta e um mil, </v>
          </cell>
          <cell r="D972" t="str">
            <v>novecentos e setenta e um</v>
          </cell>
          <cell r="E972" t="str">
            <v>novecentos e setenta e um centavos</v>
          </cell>
        </row>
        <row r="973">
          <cell r="A973">
            <v>972</v>
          </cell>
          <cell r="B973" t="str">
            <v xml:space="preserve">novecentos e setenta e dois milhões, </v>
          </cell>
          <cell r="C973" t="str">
            <v xml:space="preserve">novecentos e setenta e dois mil, </v>
          </cell>
          <cell r="D973" t="str">
            <v>novecentos e setenta e dois</v>
          </cell>
          <cell r="E973" t="str">
            <v>novecentos e setenta e dois centavos</v>
          </cell>
        </row>
        <row r="974">
          <cell r="A974">
            <v>973</v>
          </cell>
          <cell r="B974" t="str">
            <v xml:space="preserve">novecentos e setenta e tres milhões, </v>
          </cell>
          <cell r="C974" t="str">
            <v xml:space="preserve">novecentos e setenta e tres mil, </v>
          </cell>
          <cell r="D974" t="str">
            <v>novecentos e setenta e tres</v>
          </cell>
          <cell r="E974" t="str">
            <v>novecentos e setenta e tres centavos</v>
          </cell>
        </row>
        <row r="975">
          <cell r="A975">
            <v>974</v>
          </cell>
          <cell r="B975" t="str">
            <v xml:space="preserve">novecentos e setenta e quatro milhões, </v>
          </cell>
          <cell r="C975" t="str">
            <v xml:space="preserve">novecentos e setenta e quatro mil, </v>
          </cell>
          <cell r="D975" t="str">
            <v>novecentos e setenta e quatro</v>
          </cell>
          <cell r="E975" t="str">
            <v>novecentos e setenta e quatro centavos</v>
          </cell>
        </row>
        <row r="976">
          <cell r="A976">
            <v>975</v>
          </cell>
          <cell r="B976" t="str">
            <v xml:space="preserve">novecentos e setenta e cinco milhões, </v>
          </cell>
          <cell r="C976" t="str">
            <v xml:space="preserve">novecentos e setenta e cinco mil, </v>
          </cell>
          <cell r="D976" t="str">
            <v>novecentos e setenta e cinco</v>
          </cell>
          <cell r="E976" t="str">
            <v>novecentos e setenta e cinco centavos</v>
          </cell>
        </row>
        <row r="977">
          <cell r="A977">
            <v>976</v>
          </cell>
          <cell r="B977" t="str">
            <v xml:space="preserve">novecentos e setenta e seis milhões, </v>
          </cell>
          <cell r="C977" t="str">
            <v xml:space="preserve">novecentos e setenta e seis mil, </v>
          </cell>
          <cell r="D977" t="str">
            <v>novecentos e setenta e seis</v>
          </cell>
          <cell r="E977" t="str">
            <v>novecentos e setenta e seis centavos</v>
          </cell>
        </row>
        <row r="978">
          <cell r="A978">
            <v>977</v>
          </cell>
          <cell r="B978" t="str">
            <v xml:space="preserve">novecentos e setenta e sete milhões, </v>
          </cell>
          <cell r="C978" t="str">
            <v xml:space="preserve">novecentos e setenta e sete mil, </v>
          </cell>
          <cell r="D978" t="str">
            <v>novecentos e setenta e sete</v>
          </cell>
          <cell r="E978" t="str">
            <v>novecentos e setenta e sete centavos</v>
          </cell>
        </row>
        <row r="979">
          <cell r="A979">
            <v>978</v>
          </cell>
          <cell r="B979" t="str">
            <v xml:space="preserve">novecentos e setenta e oito milhões, </v>
          </cell>
          <cell r="C979" t="str">
            <v xml:space="preserve">novecentos e setenta e oito mil, </v>
          </cell>
          <cell r="D979" t="str">
            <v>novecentos e setenta e oito</v>
          </cell>
          <cell r="E979" t="str">
            <v>novecentos e setenta e oito centavos</v>
          </cell>
        </row>
        <row r="980">
          <cell r="A980">
            <v>979</v>
          </cell>
          <cell r="B980" t="str">
            <v xml:space="preserve">novecentos e setenta e nove milhões, </v>
          </cell>
          <cell r="C980" t="str">
            <v xml:space="preserve">novecentos e setenta e nove mil, </v>
          </cell>
          <cell r="D980" t="str">
            <v>novecentos e setenta e nove</v>
          </cell>
          <cell r="E980" t="str">
            <v>novecentos e setenta e nove centavos</v>
          </cell>
        </row>
        <row r="981">
          <cell r="A981">
            <v>980</v>
          </cell>
          <cell r="B981" t="str">
            <v xml:space="preserve">novecentos e oitenta milhões, </v>
          </cell>
          <cell r="C981" t="str">
            <v xml:space="preserve">novecentos e oitenta mil, </v>
          </cell>
          <cell r="D981" t="str">
            <v>novecentos e oitenta</v>
          </cell>
          <cell r="E981" t="str">
            <v>novecentos e oitenta centavos</v>
          </cell>
        </row>
        <row r="982">
          <cell r="A982">
            <v>981</v>
          </cell>
          <cell r="B982" t="str">
            <v xml:space="preserve">novecentos e oitenta e um milhões, </v>
          </cell>
          <cell r="C982" t="str">
            <v xml:space="preserve">novecentos e oitenta e um mil, </v>
          </cell>
          <cell r="D982" t="str">
            <v>novecentos e oitenta e um</v>
          </cell>
          <cell r="E982" t="str">
            <v>novecentos e oitenta e um centavos</v>
          </cell>
        </row>
        <row r="983">
          <cell r="A983">
            <v>982</v>
          </cell>
          <cell r="B983" t="str">
            <v xml:space="preserve">novecentos e oitenta e dois milhões, </v>
          </cell>
          <cell r="C983" t="str">
            <v xml:space="preserve">novecentos e oitenta e dois mil, </v>
          </cell>
          <cell r="D983" t="str">
            <v>novecentos e oitenta e dois</v>
          </cell>
          <cell r="E983" t="str">
            <v>novecentos e oitenta e dois centavos</v>
          </cell>
        </row>
        <row r="984">
          <cell r="A984">
            <v>983</v>
          </cell>
          <cell r="B984" t="str">
            <v xml:space="preserve">novecentos e oitenta e tres milhões, </v>
          </cell>
          <cell r="C984" t="str">
            <v xml:space="preserve">novecentos e oitenta e tres mil, </v>
          </cell>
          <cell r="D984" t="str">
            <v>novecentos e oitenta e tres</v>
          </cell>
          <cell r="E984" t="str">
            <v>novecentos e oitenta e tres centavos</v>
          </cell>
        </row>
        <row r="985">
          <cell r="A985">
            <v>984</v>
          </cell>
          <cell r="B985" t="str">
            <v xml:space="preserve">novecentos e oitenta e quatro milhões, </v>
          </cell>
          <cell r="C985" t="str">
            <v xml:space="preserve">novecentos e oitenta e quatro mil, </v>
          </cell>
          <cell r="D985" t="str">
            <v>novecentos e oitenta e quatro</v>
          </cell>
          <cell r="E985" t="str">
            <v>novecentos e oitenta e quatro centavos</v>
          </cell>
        </row>
        <row r="986">
          <cell r="A986">
            <v>985</v>
          </cell>
          <cell r="B986" t="str">
            <v xml:space="preserve">novecentos e oitenta e cinco milhões, </v>
          </cell>
          <cell r="C986" t="str">
            <v xml:space="preserve">novecentos e oitenta e cinco mil, </v>
          </cell>
          <cell r="D986" t="str">
            <v>novecentos e oitenta e cinco</v>
          </cell>
          <cell r="E986" t="str">
            <v>novecentos e oitenta e cinco centavos</v>
          </cell>
        </row>
        <row r="987">
          <cell r="A987">
            <v>986</v>
          </cell>
          <cell r="B987" t="str">
            <v xml:space="preserve">novecentos e oitenta e seis milhões, </v>
          </cell>
          <cell r="C987" t="str">
            <v xml:space="preserve">novecentos e oitenta e seis mil, </v>
          </cell>
          <cell r="D987" t="str">
            <v>novecentos e oitenta e seis</v>
          </cell>
          <cell r="E987" t="str">
            <v>novecentos e oitenta e seis centavos</v>
          </cell>
        </row>
        <row r="988">
          <cell r="A988">
            <v>987</v>
          </cell>
          <cell r="B988" t="str">
            <v xml:space="preserve">novecentos e oitenta e sete milhões, </v>
          </cell>
          <cell r="C988" t="str">
            <v xml:space="preserve">novecentos e oitenta e sete mil, </v>
          </cell>
          <cell r="D988" t="str">
            <v>novecentos e oitenta e sete</v>
          </cell>
          <cell r="E988" t="str">
            <v>novecentos e oitenta e sete centavos</v>
          </cell>
        </row>
        <row r="989">
          <cell r="A989">
            <v>988</v>
          </cell>
          <cell r="B989" t="str">
            <v xml:space="preserve">novecentos e oitenta e oito milhões, </v>
          </cell>
          <cell r="C989" t="str">
            <v xml:space="preserve">novecentos e oitenta e oito mil, </v>
          </cell>
          <cell r="D989" t="str">
            <v>novecentos e oitenta e oito</v>
          </cell>
          <cell r="E989" t="str">
            <v>novecentos e oitenta e oito centavos</v>
          </cell>
        </row>
        <row r="990">
          <cell r="A990">
            <v>989</v>
          </cell>
          <cell r="B990" t="str">
            <v xml:space="preserve">novecentos e oitenta e nove milhões, </v>
          </cell>
          <cell r="C990" t="str">
            <v xml:space="preserve">novecentos e oitenta e nove mil, </v>
          </cell>
          <cell r="D990" t="str">
            <v>novecentos e oitenta e nove</v>
          </cell>
          <cell r="E990" t="str">
            <v>novecentos e oitenta e nove centavos</v>
          </cell>
        </row>
        <row r="991">
          <cell r="A991">
            <v>990</v>
          </cell>
          <cell r="B991" t="str">
            <v xml:space="preserve">novecentos e noventa milhões, </v>
          </cell>
          <cell r="C991" t="str">
            <v xml:space="preserve">novecentos e noventa mil, </v>
          </cell>
          <cell r="D991" t="str">
            <v>novecentos e noventa</v>
          </cell>
          <cell r="E991" t="str">
            <v>novecentos e noventa centavos</v>
          </cell>
        </row>
        <row r="992">
          <cell r="A992">
            <v>991</v>
          </cell>
          <cell r="B992" t="str">
            <v xml:space="preserve">novecentos e noventa e um milhões, </v>
          </cell>
          <cell r="C992" t="str">
            <v xml:space="preserve">novecentos e noventa e um mil, </v>
          </cell>
          <cell r="D992" t="str">
            <v>novecentos e noventa e um</v>
          </cell>
          <cell r="E992" t="str">
            <v>novecentos e noventa e um centavos</v>
          </cell>
        </row>
        <row r="993">
          <cell r="A993">
            <v>992</v>
          </cell>
          <cell r="B993" t="str">
            <v xml:space="preserve">novecentos e noventa e dois milhões, </v>
          </cell>
          <cell r="C993" t="str">
            <v xml:space="preserve">novecentos e noventa e dois mil, </v>
          </cell>
          <cell r="D993" t="str">
            <v>novecentos e noventa e dois</v>
          </cell>
          <cell r="E993" t="str">
            <v>novecentos e noventa e dois centavos</v>
          </cell>
        </row>
        <row r="994">
          <cell r="A994">
            <v>993</v>
          </cell>
          <cell r="B994" t="str">
            <v xml:space="preserve">novecentos e noventa e tres milhões, </v>
          </cell>
          <cell r="C994" t="str">
            <v xml:space="preserve">novecentos e noventa e tres mil, </v>
          </cell>
          <cell r="D994" t="str">
            <v>novecentos e noventa e tres</v>
          </cell>
          <cell r="E994" t="str">
            <v>novecentos e noventa e tres centavos</v>
          </cell>
        </row>
        <row r="995">
          <cell r="A995">
            <v>994</v>
          </cell>
          <cell r="B995" t="str">
            <v xml:space="preserve">novecentos e noventa e quatro milhões, </v>
          </cell>
          <cell r="C995" t="str">
            <v xml:space="preserve">novecentos e noventa e quatro mil, </v>
          </cell>
          <cell r="D995" t="str">
            <v>novecentos e noventa e quatro</v>
          </cell>
          <cell r="E995" t="str">
            <v>novecentos e noventa e quatro centavos</v>
          </cell>
        </row>
        <row r="996">
          <cell r="A996">
            <v>995</v>
          </cell>
          <cell r="B996" t="str">
            <v xml:space="preserve">novecentos e noventa e cinco milhões, </v>
          </cell>
          <cell r="C996" t="str">
            <v xml:space="preserve">novecentos e noventa e cinco mil, </v>
          </cell>
          <cell r="D996" t="str">
            <v>novecentos e noventa e cinco</v>
          </cell>
          <cell r="E996" t="str">
            <v>novecentos e noventa e cinco centavos</v>
          </cell>
        </row>
        <row r="997">
          <cell r="A997">
            <v>996</v>
          </cell>
          <cell r="B997" t="str">
            <v xml:space="preserve">novecentos e noventa e seis milhões, </v>
          </cell>
          <cell r="C997" t="str">
            <v xml:space="preserve">novecentos e noventa e seis mil, </v>
          </cell>
          <cell r="D997" t="str">
            <v>novecentos e noventa e seis</v>
          </cell>
          <cell r="E997" t="str">
            <v>novecentos e noventa e seis centavos</v>
          </cell>
        </row>
        <row r="998">
          <cell r="A998">
            <v>997</v>
          </cell>
          <cell r="B998" t="str">
            <v xml:space="preserve">novecentos e noventa e sete milhões, </v>
          </cell>
          <cell r="C998" t="str">
            <v xml:space="preserve">novecentos e noventa e sete mil, </v>
          </cell>
          <cell r="D998" t="str">
            <v>novecentos e noventa e sete</v>
          </cell>
          <cell r="E998" t="str">
            <v>novecentos e noventa e sete centavos</v>
          </cell>
        </row>
        <row r="999">
          <cell r="A999">
            <v>998</v>
          </cell>
          <cell r="B999" t="str">
            <v xml:space="preserve">novecentos e noventa e oito milhões, </v>
          </cell>
          <cell r="C999" t="str">
            <v xml:space="preserve">novecentos e noventa e oito mil, </v>
          </cell>
          <cell r="D999" t="str">
            <v>novecentos e noventa e oito</v>
          </cell>
          <cell r="E999" t="str">
            <v>novecentos e noventa e oito centavos</v>
          </cell>
        </row>
        <row r="1000">
          <cell r="A1000">
            <v>999</v>
          </cell>
          <cell r="B1000" t="str">
            <v xml:space="preserve">novecentos e noventa e nove milhões, </v>
          </cell>
          <cell r="C1000" t="str">
            <v xml:space="preserve">novecentos e noventa e nove mil, </v>
          </cell>
          <cell r="D1000" t="str">
            <v>novecentos e noventa e nove</v>
          </cell>
          <cell r="E1000" t="str">
            <v>novecentos e noventa e nove centavos</v>
          </cell>
        </row>
        <row r="1001">
          <cell r="A1001">
            <v>1000</v>
          </cell>
          <cell r="B1001" t="str">
            <v xml:space="preserve">mil milhões, </v>
          </cell>
          <cell r="C1001" t="str">
            <v xml:space="preserve">mil, mil, </v>
          </cell>
          <cell r="D1001" t="str">
            <v>mil</v>
          </cell>
          <cell r="E1001" t="str">
            <v>centavos centavos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PSCEGERAL"/>
      <sheetName val="Planilha"/>
      <sheetName val="Page 1"/>
      <sheetName val="CRECHES"/>
      <sheetName val="MOBILIZ-CANTEIRO"/>
      <sheetName val="PQ"/>
      <sheetName val="8ª MP_BR_459"/>
      <sheetName val="PROJETO"/>
      <sheetName val="qorcamentodnerL1"/>
      <sheetName val="Medição"/>
      <sheetName val="INVENTÁRIO"/>
      <sheetName val="DRANPX14"/>
      <sheetName val="Resumo"/>
      <sheetName val="DG"/>
      <sheetName val="RESUMO_AUT1"/>
      <sheetName val="PT"/>
      <sheetName val="REAJU"/>
      <sheetName val="Mão de Obra"/>
      <sheetName val="Quadro Geral"/>
      <sheetName val="Plan1"/>
      <sheetName val="Assumptions"/>
      <sheetName val="Recmecater"/>
      <sheetName val="RECREV"/>
      <sheetName val="alphaville"/>
      <sheetName val="Anexos_PGQ"/>
      <sheetName val="tabela DER julho97"/>
      <sheetName val="Mat Asf"/>
      <sheetName val="Página 16"/>
      <sheetName val="Desmat 0,15"/>
      <sheetName val="RELATÓRIO"/>
      <sheetName val="p a t o 99 b"/>
      <sheetName val="eq"/>
      <sheetName val="mo"/>
      <sheetName val="planilha contratual"/>
      <sheetName val="planilha de quant. e custos a"/>
      <sheetName val="PATO"/>
      <sheetName val="PACAJUS"/>
      <sheetName val="P A T O"/>
      <sheetName val="Pavim-preços"/>
      <sheetName val="compos1"/>
      <sheetName val="Paramentros"/>
      <sheetName val="principal"/>
      <sheetName val="qd3b-Adapta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30"/>
  <sheetViews>
    <sheetView tabSelected="1" zoomScale="115" zoomScaleNormal="115" zoomScaleSheetLayoutView="85" workbookViewId="0">
      <selection activeCell="I24" sqref="I24"/>
    </sheetView>
  </sheetViews>
  <sheetFormatPr defaultRowHeight="15" x14ac:dyDescent="0.25"/>
  <cols>
    <col min="1" max="7" width="11.85546875" customWidth="1"/>
    <col min="8" max="8" width="49.85546875" customWidth="1"/>
  </cols>
  <sheetData>
    <row r="1" spans="1:9" s="378" customFormat="1" ht="36" customHeight="1" x14ac:dyDescent="0.25">
      <c r="A1" s="530" t="s">
        <v>486</v>
      </c>
      <c r="B1" s="530"/>
      <c r="C1" s="530"/>
      <c r="D1" s="530"/>
      <c r="E1" s="530"/>
      <c r="F1" s="530"/>
      <c r="G1" s="530"/>
      <c r="H1" s="530"/>
      <c r="I1" s="530"/>
    </row>
    <row r="2" spans="1:9" s="378" customFormat="1" x14ac:dyDescent="0.25">
      <c r="A2" s="531" t="s">
        <v>487</v>
      </c>
      <c r="B2" s="531"/>
      <c r="C2" s="531"/>
      <c r="D2" s="531"/>
      <c r="E2" s="532"/>
      <c r="F2" s="532"/>
      <c r="G2" s="533"/>
      <c r="H2" s="534"/>
      <c r="I2" s="535"/>
    </row>
    <row r="3" spans="1:9" s="378" customFormat="1" x14ac:dyDescent="0.25">
      <c r="A3" s="531" t="s">
        <v>488</v>
      </c>
      <c r="B3" s="531"/>
      <c r="C3" s="531"/>
      <c r="D3" s="531"/>
      <c r="E3" s="532"/>
      <c r="F3" s="532"/>
      <c r="G3" s="533"/>
      <c r="H3" s="534"/>
      <c r="I3" s="535"/>
    </row>
    <row r="4" spans="1:9" s="378" customFormat="1" x14ac:dyDescent="0.25">
      <c r="A4" s="536" t="s">
        <v>489</v>
      </c>
      <c r="B4" s="536"/>
      <c r="C4" s="536"/>
      <c r="D4" s="536"/>
      <c r="E4" s="532"/>
      <c r="F4" s="532"/>
      <c r="G4" s="533"/>
      <c r="H4" s="534"/>
      <c r="I4" s="535"/>
    </row>
    <row r="5" spans="1:9" s="378" customFormat="1" x14ac:dyDescent="0.25">
      <c r="A5" s="537" t="s">
        <v>490</v>
      </c>
      <c r="B5" s="537"/>
      <c r="C5" s="537"/>
      <c r="D5" s="537"/>
      <c r="E5" s="538"/>
      <c r="F5" s="538"/>
      <c r="G5" s="539"/>
      <c r="H5" s="540"/>
      <c r="I5" s="541"/>
    </row>
    <row r="6" spans="1:9" ht="38.25" customHeight="1" x14ac:dyDescent="0.25">
      <c r="A6" s="542" t="s">
        <v>491</v>
      </c>
      <c r="B6" s="542"/>
      <c r="C6" s="542"/>
      <c r="D6" s="542"/>
      <c r="E6" s="542"/>
      <c r="F6" s="542"/>
      <c r="G6" s="542"/>
      <c r="H6" s="542"/>
      <c r="I6" s="542"/>
    </row>
    <row r="7" spans="1:9" s="544" customFormat="1" ht="11.25" customHeight="1" x14ac:dyDescent="0.25">
      <c r="A7" s="543"/>
      <c r="B7" s="543"/>
      <c r="C7" s="543"/>
      <c r="D7" s="543"/>
      <c r="E7" s="543"/>
      <c r="F7" s="543"/>
      <c r="G7" s="543"/>
      <c r="H7" s="543"/>
      <c r="I7" s="543"/>
    </row>
    <row r="8" spans="1:9" x14ac:dyDescent="0.25">
      <c r="A8" s="545" t="str">
        <f>[1]Orçamento!D8</f>
        <v>Placa de obra em chapa de aço galvanizado (REF 74209/001)</v>
      </c>
      <c r="B8" s="545"/>
      <c r="C8" s="545"/>
      <c r="D8" s="545"/>
      <c r="E8" s="545"/>
      <c r="F8" s="545"/>
      <c r="G8" s="545"/>
      <c r="H8" s="545"/>
      <c r="I8" s="546">
        <f>[1]Orçamento!G8</f>
        <v>8</v>
      </c>
    </row>
    <row r="9" spans="1:9" ht="18.75" customHeight="1" x14ac:dyDescent="0.25">
      <c r="A9" s="545" t="str">
        <f>[1]Orçamento!D9</f>
        <v>Locacao de container 2,30 x 6,00 m, alt. 2,50 m, com 1 sanitario, para escritorio, completo, sem divisorias internas (nao inclui mobilizacao/desmobilizacao)</v>
      </c>
      <c r="B9" s="545"/>
      <c r="C9" s="545"/>
      <c r="D9" s="545"/>
      <c r="E9" s="545"/>
      <c r="F9" s="545"/>
      <c r="G9" s="545"/>
      <c r="H9" s="545"/>
      <c r="I9" s="546">
        <f>[1]Orçamento!G9</f>
        <v>8</v>
      </c>
    </row>
    <row r="10" spans="1:9" x14ac:dyDescent="0.25">
      <c r="A10" s="545" t="str">
        <f>[1]Orçamento!D10</f>
        <v>Locacao de container 2,30 x 6,00 m, alt. 2,50 m, para escritorio, sem divisorias internas e sem sanitario (nao inclui mobilizacao/desmobilizacao)</v>
      </c>
      <c r="B10" s="545"/>
      <c r="C10" s="545"/>
      <c r="D10" s="545"/>
      <c r="E10" s="545"/>
      <c r="F10" s="545"/>
      <c r="G10" s="545"/>
      <c r="H10" s="545"/>
      <c r="I10" s="546">
        <f>[1]Orçamento!G10</f>
        <v>8</v>
      </c>
    </row>
    <row r="11" spans="1:9" x14ac:dyDescent="0.25">
      <c r="A11" s="545" t="str">
        <f>[1]Orçamento!D11</f>
        <v>Locacao de container 2,30 x 4,30 m, alt. 2,50 m, para sanitario, com 3 bacias, 4 chuveiros, 1 lavatorio e 1 mictorio (nao inclui mobilizacao/desmobilizacao)</v>
      </c>
      <c r="B11" s="545"/>
      <c r="C11" s="545"/>
      <c r="D11" s="545"/>
      <c r="E11" s="545"/>
      <c r="F11" s="545"/>
      <c r="G11" s="545"/>
      <c r="H11" s="545"/>
      <c r="I11" s="546">
        <f>[1]Orçamento!G11</f>
        <v>8</v>
      </c>
    </row>
    <row r="12" spans="1:9" x14ac:dyDescent="0.25">
      <c r="A12" s="545" t="str">
        <f>[1]Orçamento!D12</f>
        <v>Locação de um banheiro químico (2,31x1,15x1,15)m com uma higienização por semana, inclusive transporte, carga e descarga</v>
      </c>
      <c r="B12" s="545"/>
      <c r="C12" s="545"/>
      <c r="D12" s="545"/>
      <c r="E12" s="545"/>
      <c r="F12" s="545"/>
      <c r="G12" s="545"/>
      <c r="H12" s="545"/>
      <c r="I12" s="546">
        <f>[1]Orçamento!G12</f>
        <v>8</v>
      </c>
    </row>
    <row r="13" spans="1:9" x14ac:dyDescent="0.25">
      <c r="A13" s="545" t="str">
        <f>[1]Orçamento!D13</f>
        <v>Ligação provisória de água</v>
      </c>
      <c r="B13" s="545"/>
      <c r="C13" s="545"/>
      <c r="D13" s="545"/>
      <c r="E13" s="545"/>
      <c r="F13" s="545"/>
      <c r="G13" s="545"/>
      <c r="H13" s="545"/>
      <c r="I13" s="546">
        <f>[1]Orçamento!G13</f>
        <v>1</v>
      </c>
    </row>
    <row r="14" spans="1:9" x14ac:dyDescent="0.25">
      <c r="A14" s="545" t="str">
        <f>[1]Orçamento!D14</f>
        <v>Sinalização de transito - noturna (REF SINAPI 74221/001)</v>
      </c>
      <c r="B14" s="545"/>
      <c r="C14" s="545"/>
      <c r="D14" s="545"/>
      <c r="E14" s="545"/>
      <c r="F14" s="545"/>
      <c r="G14" s="545"/>
      <c r="H14" s="545"/>
      <c r="I14" s="546">
        <f>[1]Orçamento!G14</f>
        <v>50</v>
      </c>
    </row>
    <row r="15" spans="1:9" x14ac:dyDescent="0.25">
      <c r="A15" s="545" t="str">
        <f>[1]Orçamento!D15</f>
        <v>Sinalização de advertência de obra com placa (fundo laranja) sobre cavalete, conforme ABNT-NBR-7678 - estrutura de madeira</v>
      </c>
      <c r="B15" s="545"/>
      <c r="C15" s="545"/>
      <c r="D15" s="545"/>
      <c r="E15" s="545"/>
      <c r="F15" s="545"/>
      <c r="G15" s="545"/>
      <c r="H15" s="545"/>
      <c r="I15" s="546">
        <f>[1]Orçamento!G15</f>
        <v>5</v>
      </c>
    </row>
    <row r="16" spans="1:9" x14ac:dyDescent="0.25">
      <c r="A16" s="545" t="str">
        <f>[1]Orçamento!D16</f>
        <v>Tapume com compensado de madeira. Af_03/2024</v>
      </c>
      <c r="B16" s="545"/>
      <c r="C16" s="545"/>
      <c r="D16" s="545"/>
      <c r="E16" s="545"/>
      <c r="F16" s="545"/>
      <c r="G16" s="545"/>
      <c r="H16" s="545"/>
      <c r="I16" s="546">
        <f>[1]Orçamento!G16</f>
        <v>450</v>
      </c>
    </row>
    <row r="17" spans="1:53" x14ac:dyDescent="0.25">
      <c r="A17" s="545" t="str">
        <f>[1]Orçamento!D17</f>
        <v>Container almoxarifado, de *2,40* x *6,00* m, padrão simples, sem revestimento e sem divisórias internos e sem sanitário, para uso em canteiro de obras</v>
      </c>
      <c r="B17" s="545"/>
      <c r="C17" s="545"/>
      <c r="D17" s="545"/>
      <c r="E17" s="545"/>
      <c r="F17" s="545"/>
      <c r="G17" s="545"/>
      <c r="H17" s="545"/>
      <c r="I17" s="546">
        <f>[1]Orçamento!G17</f>
        <v>1</v>
      </c>
    </row>
    <row r="18" spans="1:53" x14ac:dyDescent="0.25">
      <c r="A18" s="545" t="str">
        <f>[1]Orçamento!D18</f>
        <v>Cone de sinalização em PVC rígido com faixa refletiva, H = 70/76 cm</v>
      </c>
      <c r="B18" s="545"/>
      <c r="C18" s="545"/>
      <c r="D18" s="545"/>
      <c r="E18" s="545"/>
      <c r="F18" s="545"/>
      <c r="G18" s="545"/>
      <c r="H18" s="545"/>
      <c r="I18" s="546">
        <f>[1]Orçamento!G18</f>
        <v>50</v>
      </c>
    </row>
    <row r="19" spans="1:53" x14ac:dyDescent="0.25">
      <c r="A19" s="547"/>
      <c r="B19" s="547"/>
      <c r="C19" s="547"/>
      <c r="D19" s="547"/>
      <c r="E19" s="547"/>
      <c r="F19" s="547"/>
      <c r="G19" s="547"/>
      <c r="H19" s="547"/>
      <c r="I19" s="546">
        <f>[1]Orçamento!G19</f>
        <v>0</v>
      </c>
    </row>
    <row r="20" spans="1:53" x14ac:dyDescent="0.25">
      <c r="A20" s="548"/>
      <c r="B20" s="548"/>
      <c r="C20" s="548"/>
      <c r="D20" s="548"/>
      <c r="E20" s="548"/>
      <c r="F20" s="548"/>
      <c r="G20" s="548"/>
      <c r="H20" s="548"/>
      <c r="I20" s="549"/>
    </row>
    <row r="21" spans="1:53" x14ac:dyDescent="0.25">
      <c r="A21" s="550"/>
      <c r="B21" s="550"/>
      <c r="C21" s="550"/>
      <c r="D21" s="550"/>
      <c r="E21" s="550"/>
      <c r="F21" s="550"/>
      <c r="G21" s="550"/>
      <c r="H21" s="550"/>
      <c r="I21" s="549"/>
    </row>
    <row r="22" spans="1:53" x14ac:dyDescent="0.25">
      <c r="A22" s="550"/>
      <c r="B22" s="550"/>
      <c r="C22" s="550"/>
      <c r="D22" s="550"/>
      <c r="E22" s="550"/>
      <c r="F22" s="550"/>
      <c r="G22" s="550"/>
      <c r="H22" s="550"/>
      <c r="I22" s="549"/>
    </row>
    <row r="23" spans="1:53" x14ac:dyDescent="0.25">
      <c r="A23" s="550"/>
      <c r="B23" s="550"/>
      <c r="C23" s="550"/>
      <c r="D23" s="550"/>
      <c r="E23" s="550"/>
      <c r="F23" s="550"/>
      <c r="G23" s="550"/>
      <c r="H23" s="550"/>
      <c r="I23" s="549"/>
    </row>
    <row r="24" spans="1:53" x14ac:dyDescent="0.25">
      <c r="A24" s="550"/>
      <c r="B24" s="550"/>
      <c r="C24" s="550"/>
      <c r="D24" s="550"/>
      <c r="E24" s="550"/>
      <c r="F24" s="550"/>
      <c r="G24" s="550"/>
      <c r="H24" s="550"/>
      <c r="I24" s="549"/>
    </row>
    <row r="25" spans="1:53" x14ac:dyDescent="0.25">
      <c r="A25" s="550"/>
      <c r="B25" s="550"/>
      <c r="C25" s="550"/>
      <c r="D25" s="550"/>
      <c r="E25" s="550"/>
      <c r="F25" s="550"/>
      <c r="G25" s="550"/>
      <c r="H25" s="550"/>
      <c r="I25" s="549"/>
    </row>
    <row r="26" spans="1:53" ht="18.75" customHeight="1" x14ac:dyDescent="0.25">
      <c r="A26" s="547"/>
      <c r="B26" s="547"/>
      <c r="C26" s="547"/>
      <c r="D26" s="547"/>
      <c r="E26" s="547"/>
      <c r="F26" s="547"/>
      <c r="G26" s="547"/>
      <c r="H26" s="547"/>
      <c r="I26" s="549"/>
    </row>
    <row r="27" spans="1:53" ht="15.75" customHeight="1" x14ac:dyDescent="0.25">
      <c r="A27" s="551" t="s">
        <v>484</v>
      </c>
      <c r="B27" s="551"/>
      <c r="C27" s="551"/>
      <c r="D27" s="551"/>
      <c r="E27" s="551"/>
      <c r="F27" s="551"/>
      <c r="G27" s="551"/>
      <c r="H27" s="551"/>
      <c r="I27" s="551"/>
    </row>
    <row r="28" spans="1:53" x14ac:dyDescent="0.25">
      <c r="A28" s="551" t="s">
        <v>492</v>
      </c>
      <c r="B28" s="551"/>
      <c r="C28" s="551"/>
      <c r="D28" s="551"/>
      <c r="E28" s="551"/>
      <c r="F28" s="551"/>
      <c r="G28" s="551"/>
      <c r="H28" s="551"/>
      <c r="I28" s="551"/>
    </row>
    <row r="29" spans="1:53" s="26" customFormat="1" ht="14.25" x14ac:dyDescent="0.25">
      <c r="B29" s="552"/>
      <c r="C29" s="552"/>
      <c r="D29" s="552"/>
      <c r="E29" s="552"/>
      <c r="F29" s="552"/>
      <c r="G29" s="552"/>
      <c r="H29" s="552"/>
      <c r="I29" s="552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BA29" s="81"/>
    </row>
    <row r="30" spans="1:53" s="26" customFormat="1" ht="14.25" x14ac:dyDescent="0.25">
      <c r="B30" s="552"/>
      <c r="C30" s="552"/>
      <c r="D30" s="552"/>
      <c r="E30" s="552"/>
      <c r="F30" s="552"/>
      <c r="G30" s="552"/>
      <c r="H30" s="552"/>
      <c r="I30" s="552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BA30" s="81"/>
    </row>
  </sheetData>
  <mergeCells count="20">
    <mergeCell ref="A27:I27"/>
    <mergeCell ref="A28:I28"/>
    <mergeCell ref="A14:H14"/>
    <mergeCell ref="A15:H15"/>
    <mergeCell ref="A16:H16"/>
    <mergeCell ref="A17:H17"/>
    <mergeCell ref="A18:H18"/>
    <mergeCell ref="A20:H20"/>
    <mergeCell ref="A8:H8"/>
    <mergeCell ref="A9:H9"/>
    <mergeCell ref="A10:H10"/>
    <mergeCell ref="A11:H11"/>
    <mergeCell ref="A12:H12"/>
    <mergeCell ref="A13:H13"/>
    <mergeCell ref="A1:I1"/>
    <mergeCell ref="A2:D2"/>
    <mergeCell ref="A3:D3"/>
    <mergeCell ref="A4:D4"/>
    <mergeCell ref="A5:D5"/>
    <mergeCell ref="A6:I6"/>
  </mergeCells>
  <printOptions horizontalCentered="1"/>
  <pageMargins left="0.23622047244094491" right="0.23622047244094491" top="0.39370078740157483" bottom="0.7480314960629921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66"/>
  <sheetViews>
    <sheetView topLeftCell="P1" workbookViewId="0">
      <selection activeCell="I24" sqref="I24"/>
    </sheetView>
  </sheetViews>
  <sheetFormatPr defaultColWidth="9" defaultRowHeight="14.25" x14ac:dyDescent="0.25"/>
  <cols>
    <col min="1" max="1" width="5.42578125" style="26" customWidth="1"/>
    <col min="2" max="2" width="13.28515625" style="79" customWidth="1"/>
    <col min="3" max="3" width="13.28515625" style="80" customWidth="1"/>
    <col min="4" max="4" width="29.42578125" style="80" customWidth="1"/>
    <col min="5" max="5" width="5.7109375" style="78" customWidth="1"/>
    <col min="6" max="23" width="9.42578125" style="78" customWidth="1"/>
    <col min="24" max="25" width="9.7109375" style="26" customWidth="1"/>
    <col min="26" max="26" width="10" style="81" customWidth="1"/>
    <col min="27" max="27" width="12.28515625" style="26" customWidth="1"/>
    <col min="28" max="28" width="14.7109375" style="26" customWidth="1"/>
    <col min="29" max="29" width="11.85546875" style="26" customWidth="1"/>
    <col min="30" max="30" width="13.28515625" style="26" customWidth="1"/>
    <col min="31" max="31" width="17.140625" style="26" customWidth="1"/>
    <col min="32" max="32" width="10.7109375" style="26" customWidth="1"/>
    <col min="33" max="33" width="15.7109375" style="26" customWidth="1"/>
    <col min="34" max="16384" width="9" style="26"/>
  </cols>
  <sheetData>
    <row r="1" spans="1:67" s="12" customFormat="1" ht="25.5" x14ac:dyDescent="0.25">
      <c r="A1" s="1" t="s">
        <v>0</v>
      </c>
      <c r="B1" s="2"/>
      <c r="C1" s="3" t="s">
        <v>1</v>
      </c>
      <c r="D1" s="3"/>
      <c r="E1" s="4" t="s">
        <v>2</v>
      </c>
      <c r="F1" s="5" t="str">
        <f>DIMENS!A16</f>
        <v>TR-33</v>
      </c>
      <c r="G1" s="6" t="str">
        <f>DIMENS!A17</f>
        <v>TR-34</v>
      </c>
      <c r="H1" s="6" t="str">
        <f>DIMENS!A18</f>
        <v>TR-35</v>
      </c>
      <c r="I1" s="6" t="str">
        <f>DIMENS!A19</f>
        <v>TR-36</v>
      </c>
      <c r="J1" s="6" t="str">
        <f>DIMENS!A20</f>
        <v>TR-37</v>
      </c>
      <c r="K1" s="6" t="str">
        <f>DIMENS!A21</f>
        <v>TR-38</v>
      </c>
      <c r="L1" s="6" t="str">
        <f>DIMENS!A22</f>
        <v>TR-39</v>
      </c>
      <c r="M1" s="6" t="str">
        <f>DIMENS!A23</f>
        <v>TR-40</v>
      </c>
      <c r="N1" s="6" t="str">
        <f>DIMENS!A15</f>
        <v>TR-24A</v>
      </c>
      <c r="O1" s="6" t="str">
        <f>DIMENS!A24</f>
        <v>TR-32</v>
      </c>
      <c r="P1" s="6" t="str">
        <f>DIMENS!A25</f>
        <v>TR-41</v>
      </c>
      <c r="Q1" s="6" t="str">
        <f>DIMENS!A26</f>
        <v>TR-42</v>
      </c>
      <c r="R1" s="6" t="str">
        <f>DIMENS!A27</f>
        <v>TR-43</v>
      </c>
      <c r="S1" s="6" t="str">
        <f>DIMENS!A28</f>
        <v>TR-44</v>
      </c>
      <c r="T1" s="6" t="str">
        <f>DIMENS!A29</f>
        <v>TR-45</v>
      </c>
      <c r="U1" s="7" t="str">
        <f>DIMENS!A30</f>
        <v>TR-46</v>
      </c>
      <c r="V1" s="6" t="str">
        <f>DIMENS!A31</f>
        <v>TR-47</v>
      </c>
      <c r="W1" s="6" t="str">
        <f>DIMENS!A32</f>
        <v>TR-48</v>
      </c>
      <c r="X1" s="8" t="s">
        <v>3</v>
      </c>
      <c r="Y1" s="8" t="s">
        <v>4</v>
      </c>
      <c r="Z1" s="9" t="s">
        <v>5</v>
      </c>
      <c r="AA1" s="10" t="s">
        <v>6</v>
      </c>
      <c r="AB1" s="11" t="s">
        <v>7</v>
      </c>
      <c r="AC1" s="11" t="s">
        <v>8</v>
      </c>
      <c r="AD1" s="11" t="s">
        <v>9</v>
      </c>
    </row>
    <row r="2" spans="1:67" ht="31.9" customHeight="1" x14ac:dyDescent="0.25">
      <c r="A2" s="13"/>
      <c r="B2" s="14"/>
      <c r="C2" s="15" t="s">
        <v>10</v>
      </c>
      <c r="D2" s="15"/>
      <c r="E2" s="16" t="s">
        <v>11</v>
      </c>
      <c r="F2" s="17">
        <f>DIMENS!B16</f>
        <v>76.27</v>
      </c>
      <c r="G2" s="18">
        <f>DIMENS!B17</f>
        <v>75.03</v>
      </c>
      <c r="H2" s="18">
        <f>DIMENS!B18</f>
        <v>76.28</v>
      </c>
      <c r="I2" s="18">
        <f>DIMENS!B19</f>
        <v>73.36</v>
      </c>
      <c r="J2" s="18">
        <f>DIMENS!B20</f>
        <v>74.73</v>
      </c>
      <c r="K2" s="18">
        <f>DIMENS!B21</f>
        <v>75.64</v>
      </c>
      <c r="L2" s="18">
        <f>DIMENS!B22</f>
        <v>75.209999999999994</v>
      </c>
      <c r="M2" s="18">
        <f>DIMENS!B23</f>
        <v>38.880000000000003</v>
      </c>
      <c r="N2" s="18">
        <f>DIMENS!B15</f>
        <v>79.349999999999994</v>
      </c>
      <c r="O2" s="18">
        <f>DIMENS!B24</f>
        <v>105.31</v>
      </c>
      <c r="P2" s="18">
        <f>DIMENS!B25</f>
        <v>76.44</v>
      </c>
      <c r="Q2" s="18">
        <f>DIMENS!B26</f>
        <v>75.069999999999993</v>
      </c>
      <c r="R2" s="18">
        <f>DIMENS!B27</f>
        <v>76.45</v>
      </c>
      <c r="S2" s="18">
        <f>DIMENS!B28</f>
        <v>74.23</v>
      </c>
      <c r="T2" s="18">
        <f>DIMENS!B29</f>
        <v>74.75</v>
      </c>
      <c r="U2" s="18">
        <f>DIMENS!B30</f>
        <v>74.36</v>
      </c>
      <c r="V2" s="18">
        <f>DIMENS!B31</f>
        <v>74.95</v>
      </c>
      <c r="W2" s="18">
        <f>DIMENS!B32</f>
        <v>74.16</v>
      </c>
      <c r="X2" s="19">
        <f>Z6</f>
        <v>992</v>
      </c>
      <c r="Y2" s="20"/>
      <c r="Z2" s="21">
        <f>SUM(F2:X2)</f>
        <v>2342.4700000000003</v>
      </c>
      <c r="AA2" s="22">
        <v>400</v>
      </c>
      <c r="AB2" s="23">
        <f>Z6</f>
        <v>992</v>
      </c>
      <c r="AC2" s="24">
        <v>400</v>
      </c>
      <c r="AD2" s="25">
        <v>0.158</v>
      </c>
      <c r="AE2" s="12" t="s">
        <v>12</v>
      </c>
      <c r="AF2" s="12" t="s">
        <v>13</v>
      </c>
      <c r="AG2" s="12" t="s">
        <v>14</v>
      </c>
      <c r="AH2" s="12" t="s">
        <v>15</v>
      </c>
      <c r="AI2" s="12" t="s">
        <v>16</v>
      </c>
      <c r="AJ2" s="12" t="s">
        <v>17</v>
      </c>
      <c r="AK2" s="12" t="s">
        <v>18</v>
      </c>
      <c r="AL2" s="12" t="s">
        <v>19</v>
      </c>
      <c r="AM2" s="12" t="s">
        <v>20</v>
      </c>
      <c r="AN2" s="12" t="s">
        <v>21</v>
      </c>
      <c r="AO2" s="12" t="s">
        <v>22</v>
      </c>
      <c r="AP2" s="12" t="s">
        <v>23</v>
      </c>
      <c r="AQ2" s="12" t="s">
        <v>24</v>
      </c>
      <c r="AR2" s="12" t="s">
        <v>25</v>
      </c>
      <c r="AS2" s="12" t="s">
        <v>26</v>
      </c>
      <c r="AT2" s="12" t="s">
        <v>27</v>
      </c>
      <c r="AU2" s="12" t="s">
        <v>28</v>
      </c>
      <c r="AV2" s="12" t="s">
        <v>29</v>
      </c>
      <c r="AW2" s="12" t="s">
        <v>30</v>
      </c>
      <c r="AX2" s="12" t="s">
        <v>31</v>
      </c>
      <c r="AY2" s="12" t="s">
        <v>32</v>
      </c>
      <c r="AZ2" s="12" t="s">
        <v>33</v>
      </c>
      <c r="BA2" s="12" t="s">
        <v>34</v>
      </c>
      <c r="BB2" s="12" t="s">
        <v>35</v>
      </c>
      <c r="BC2" s="12" t="s">
        <v>36</v>
      </c>
      <c r="BD2" s="12" t="s">
        <v>37</v>
      </c>
      <c r="BE2" s="12" t="s">
        <v>38</v>
      </c>
      <c r="BF2" s="12" t="s">
        <v>39</v>
      </c>
      <c r="BG2" s="12" t="s">
        <v>40</v>
      </c>
      <c r="BH2" s="12" t="s">
        <v>41</v>
      </c>
      <c r="BI2" s="12" t="s">
        <v>42</v>
      </c>
      <c r="BJ2" s="12" t="s">
        <v>43</v>
      </c>
      <c r="BK2" s="12" t="s">
        <v>44</v>
      </c>
      <c r="BL2" s="12" t="s">
        <v>45</v>
      </c>
      <c r="BM2" s="12" t="s">
        <v>46</v>
      </c>
      <c r="BN2" s="12" t="s">
        <v>47</v>
      </c>
      <c r="BO2" s="12" t="s">
        <v>48</v>
      </c>
    </row>
    <row r="3" spans="1:67" s="32" customFormat="1" ht="15" x14ac:dyDescent="0.25">
      <c r="A3" s="13"/>
      <c r="B3" s="14"/>
      <c r="C3" s="15" t="s">
        <v>49</v>
      </c>
      <c r="D3" s="27" t="s">
        <v>50</v>
      </c>
      <c r="E3" s="28" t="s">
        <v>51</v>
      </c>
      <c r="F3" s="29">
        <v>1</v>
      </c>
      <c r="G3" s="30">
        <v>1</v>
      </c>
      <c r="H3" s="30">
        <v>1</v>
      </c>
      <c r="I3" s="30">
        <v>1</v>
      </c>
      <c r="J3" s="30">
        <v>1</v>
      </c>
      <c r="K3" s="30">
        <v>1</v>
      </c>
      <c r="L3" s="30">
        <v>1</v>
      </c>
      <c r="M3" s="30">
        <v>1</v>
      </c>
      <c r="N3" s="30">
        <v>1</v>
      </c>
      <c r="O3" s="30">
        <v>1</v>
      </c>
      <c r="P3" s="30">
        <v>1</v>
      </c>
      <c r="Q3" s="30">
        <v>1</v>
      </c>
      <c r="R3" s="30">
        <v>1</v>
      </c>
      <c r="S3" s="30">
        <v>1</v>
      </c>
      <c r="T3" s="30">
        <v>1</v>
      </c>
      <c r="U3" s="30">
        <v>1</v>
      </c>
      <c r="V3" s="30">
        <v>1</v>
      </c>
      <c r="W3" s="30">
        <v>1</v>
      </c>
      <c r="X3" s="30">
        <v>1</v>
      </c>
      <c r="Y3" s="31"/>
      <c r="Z3" s="21">
        <f>SUM(F3:X3)</f>
        <v>19</v>
      </c>
      <c r="AA3" s="22">
        <v>600</v>
      </c>
      <c r="AB3" s="23">
        <f>SUMIF($F$4:$Y$4,600,$F$2:$Y$2)</f>
        <v>1091.6499999999999</v>
      </c>
      <c r="AC3" s="24">
        <v>500</v>
      </c>
      <c r="AD3" s="25">
        <v>0.2495</v>
      </c>
      <c r="AE3" s="12"/>
    </row>
    <row r="4" spans="1:67" ht="15" x14ac:dyDescent="0.25">
      <c r="A4" s="13"/>
      <c r="B4" s="14"/>
      <c r="C4" s="15"/>
      <c r="D4" s="33" t="s">
        <v>52</v>
      </c>
      <c r="E4" s="16" t="s">
        <v>53</v>
      </c>
      <c r="F4" s="34">
        <f>DIMENS!J16</f>
        <v>600</v>
      </c>
      <c r="G4" s="35">
        <f>DIMENS!J17</f>
        <v>600</v>
      </c>
      <c r="H4" s="35">
        <f>DIMENS!J18</f>
        <v>600</v>
      </c>
      <c r="I4" s="35">
        <f>DIMENS!J19</f>
        <v>600</v>
      </c>
      <c r="J4" s="35">
        <f>DIMENS!J20</f>
        <v>600</v>
      </c>
      <c r="K4" s="35">
        <f>DIMENS!J21</f>
        <v>600</v>
      </c>
      <c r="L4" s="35">
        <f>DIMENS!J22</f>
        <v>600</v>
      </c>
      <c r="M4" s="35">
        <f>DIMENS!J23</f>
        <v>600</v>
      </c>
      <c r="N4" s="35">
        <f>DIMENS!J15</f>
        <v>1000</v>
      </c>
      <c r="O4" s="35">
        <f>DIMENS!J24</f>
        <v>1200</v>
      </c>
      <c r="P4" s="35">
        <f>DIMENS!J25</f>
        <v>600</v>
      </c>
      <c r="Q4" s="35">
        <f>DIMENS!J26</f>
        <v>600</v>
      </c>
      <c r="R4" s="35">
        <f>DIMENS!J27</f>
        <v>600</v>
      </c>
      <c r="S4" s="35">
        <f>DIMENS!J28</f>
        <v>600</v>
      </c>
      <c r="T4" s="35">
        <f>DIMENS!J29</f>
        <v>600</v>
      </c>
      <c r="U4" s="35">
        <f>DIMENS!J30</f>
        <v>600</v>
      </c>
      <c r="V4" s="35">
        <f>DIMENS!J31</f>
        <v>600</v>
      </c>
      <c r="W4" s="35">
        <f>DIMENS!J32</f>
        <v>800</v>
      </c>
      <c r="X4" s="30">
        <v>400</v>
      </c>
      <c r="Y4" s="31"/>
      <c r="Z4" s="21"/>
      <c r="AA4" s="22">
        <v>800</v>
      </c>
      <c r="AB4" s="23">
        <f>SUMIF($F$4:$Y$4,800,$F$2:$Y$2)</f>
        <v>74.16</v>
      </c>
      <c r="AC4" s="24">
        <v>600</v>
      </c>
      <c r="AD4" s="25">
        <v>0.34100000000000003</v>
      </c>
      <c r="AE4" s="12"/>
    </row>
    <row r="5" spans="1:67" ht="23.25" customHeight="1" x14ac:dyDescent="0.25">
      <c r="A5" s="13"/>
      <c r="B5" s="14"/>
      <c r="C5" s="15"/>
      <c r="D5" s="33" t="s">
        <v>54</v>
      </c>
      <c r="E5" s="16" t="s">
        <v>55</v>
      </c>
      <c r="F5" s="36" t="str">
        <f>IF(F4&gt;600,"PA-1","PS-1")</f>
        <v>PS-1</v>
      </c>
      <c r="G5" s="37" t="str">
        <f>IF(G4&gt;600,"PA-1","PS-1")</f>
        <v>PS-1</v>
      </c>
      <c r="H5" s="37" t="str">
        <f>IF(H4&gt;600,"PA-1","PS-1")</f>
        <v>PS-1</v>
      </c>
      <c r="I5" s="37" t="str">
        <f>IF(I4&gt;600,"PA-1","PS-1")</f>
        <v>PS-1</v>
      </c>
      <c r="J5" s="37" t="str">
        <f>IF(J4&gt;600,"PA-1","PS-1")</f>
        <v>PS-1</v>
      </c>
      <c r="K5" s="37" t="str">
        <f t="shared" ref="K5:W5" si="0">IF(K4&gt;600,"PA-1","PS-1")</f>
        <v>PS-1</v>
      </c>
      <c r="L5" s="37" t="str">
        <f t="shared" si="0"/>
        <v>PS-1</v>
      </c>
      <c r="M5" s="37" t="str">
        <f t="shared" si="0"/>
        <v>PS-1</v>
      </c>
      <c r="N5" s="37" t="str">
        <f t="shared" si="0"/>
        <v>PA-1</v>
      </c>
      <c r="O5" s="37" t="str">
        <f t="shared" si="0"/>
        <v>PA-1</v>
      </c>
      <c r="P5" s="37" t="str">
        <f t="shared" si="0"/>
        <v>PS-1</v>
      </c>
      <c r="Q5" s="37" t="str">
        <f t="shared" si="0"/>
        <v>PS-1</v>
      </c>
      <c r="R5" s="37" t="str">
        <f t="shared" si="0"/>
        <v>PS-1</v>
      </c>
      <c r="S5" s="37" t="str">
        <f t="shared" si="0"/>
        <v>PS-1</v>
      </c>
      <c r="T5" s="37" t="str">
        <f t="shared" si="0"/>
        <v>PS-1</v>
      </c>
      <c r="U5" s="37" t="str">
        <f>IF(U4&gt;600,"PA-1","PS-1")</f>
        <v>PS-1</v>
      </c>
      <c r="V5" s="37" t="str">
        <f t="shared" si="0"/>
        <v>PS-1</v>
      </c>
      <c r="W5" s="37" t="str">
        <f t="shared" si="0"/>
        <v>PA-1</v>
      </c>
      <c r="X5" s="37" t="str">
        <f>IF(X4&gt;600,"PA-1","PS-1")</f>
        <v>PS-1</v>
      </c>
      <c r="Y5" s="38"/>
      <c r="Z5" s="21">
        <f t="shared" ref="Z5:Z11" si="1">SUM(F5:X5)</f>
        <v>0</v>
      </c>
      <c r="AA5" s="22">
        <v>1000</v>
      </c>
      <c r="AB5" s="23">
        <f>SUMIF($F$4:$Y$4,1000,$F$2:$Y$2)</f>
        <v>79.349999999999994</v>
      </c>
      <c r="AC5" s="24">
        <v>700</v>
      </c>
      <c r="AD5" s="25">
        <v>0.48799999999999999</v>
      </c>
      <c r="AE5" s="12"/>
    </row>
    <row r="6" spans="1:67" ht="23.25" customHeight="1" x14ac:dyDescent="0.25">
      <c r="A6" s="13"/>
      <c r="B6" s="14"/>
      <c r="C6" s="15"/>
      <c r="D6" s="33" t="s">
        <v>56</v>
      </c>
      <c r="E6" s="16" t="s">
        <v>11</v>
      </c>
      <c r="F6" s="39"/>
      <c r="G6" s="40">
        <f t="shared" ref="G6:M6" si="2">17*3+18</f>
        <v>69</v>
      </c>
      <c r="H6" s="40">
        <f t="shared" si="2"/>
        <v>69</v>
      </c>
      <c r="I6" s="40">
        <f t="shared" si="2"/>
        <v>69</v>
      </c>
      <c r="J6" s="40">
        <f t="shared" si="2"/>
        <v>69</v>
      </c>
      <c r="K6" s="40">
        <f t="shared" si="2"/>
        <v>69</v>
      </c>
      <c r="L6" s="40">
        <f t="shared" si="2"/>
        <v>69</v>
      </c>
      <c r="M6" s="40">
        <f t="shared" si="2"/>
        <v>69</v>
      </c>
      <c r="N6" s="40"/>
      <c r="O6" s="40">
        <f>9+34</f>
        <v>43</v>
      </c>
      <c r="P6" s="40"/>
      <c r="Q6" s="40">
        <f>17*2+16*2</f>
        <v>66</v>
      </c>
      <c r="R6" s="40">
        <f>17*2+16*2</f>
        <v>66</v>
      </c>
      <c r="S6" s="40">
        <f>17*3+16</f>
        <v>67</v>
      </c>
      <c r="T6" s="40">
        <f>17*3+16</f>
        <v>67</v>
      </c>
      <c r="U6" s="40">
        <f>17*4</f>
        <v>68</v>
      </c>
      <c r="V6" s="40">
        <f>17*2+16*2</f>
        <v>66</v>
      </c>
      <c r="W6" s="40">
        <f>17*2+16*2</f>
        <v>66</v>
      </c>
      <c r="X6" s="37"/>
      <c r="Y6" s="38"/>
      <c r="Z6" s="21">
        <f t="shared" si="1"/>
        <v>992</v>
      </c>
      <c r="AA6" s="22">
        <v>1200</v>
      </c>
      <c r="AB6" s="23">
        <f>SUMIF($F$4:$Y$4,1200,$F$2:$Y$2)</f>
        <v>105.31</v>
      </c>
      <c r="AC6" s="24">
        <v>800</v>
      </c>
      <c r="AD6" s="25">
        <v>0.63500000000000001</v>
      </c>
      <c r="AE6" s="12"/>
    </row>
    <row r="7" spans="1:67" ht="13.9" customHeight="1" x14ac:dyDescent="0.25">
      <c r="A7" s="13"/>
      <c r="B7" s="14"/>
      <c r="C7" s="15"/>
      <c r="D7" s="33" t="s">
        <v>57</v>
      </c>
      <c r="E7" s="16" t="s">
        <v>58</v>
      </c>
      <c r="F7" s="41">
        <v>1</v>
      </c>
      <c r="G7" s="42">
        <v>1</v>
      </c>
      <c r="H7" s="42">
        <v>1</v>
      </c>
      <c r="I7" s="42">
        <v>1</v>
      </c>
      <c r="J7" s="42">
        <v>1</v>
      </c>
      <c r="K7" s="42">
        <v>1</v>
      </c>
      <c r="L7" s="42">
        <v>1</v>
      </c>
      <c r="M7" s="42">
        <v>1</v>
      </c>
      <c r="N7" s="42">
        <v>1</v>
      </c>
      <c r="O7" s="42">
        <v>1</v>
      </c>
      <c r="P7" s="42">
        <v>1</v>
      </c>
      <c r="Q7" s="42">
        <v>1</v>
      </c>
      <c r="R7" s="42">
        <v>1</v>
      </c>
      <c r="S7" s="42">
        <v>1</v>
      </c>
      <c r="T7" s="42">
        <v>1</v>
      </c>
      <c r="U7" s="42">
        <v>1</v>
      </c>
      <c r="V7" s="42">
        <v>1</v>
      </c>
      <c r="W7" s="42">
        <v>1</v>
      </c>
      <c r="X7" s="42"/>
      <c r="Y7" s="43"/>
      <c r="Z7" s="21">
        <f t="shared" si="1"/>
        <v>18</v>
      </c>
      <c r="AA7" s="22">
        <v>1500</v>
      </c>
      <c r="AB7" s="44">
        <f>SUMIF($F$4:$Y$4,1500,$F$2:$Y$2)</f>
        <v>0</v>
      </c>
      <c r="AC7" s="24">
        <v>900</v>
      </c>
      <c r="AD7" s="25">
        <v>0.75849999999999995</v>
      </c>
      <c r="AE7" s="12"/>
    </row>
    <row r="8" spans="1:67" ht="15" x14ac:dyDescent="0.25">
      <c r="A8" s="13"/>
      <c r="B8" s="14"/>
      <c r="C8" s="15"/>
      <c r="D8" s="33" t="s">
        <v>59</v>
      </c>
      <c r="E8" s="16" t="s">
        <v>58</v>
      </c>
      <c r="F8" s="41"/>
      <c r="G8" s="42">
        <v>3</v>
      </c>
      <c r="H8" s="42">
        <v>3</v>
      </c>
      <c r="I8" s="42">
        <v>3</v>
      </c>
      <c r="J8" s="42">
        <v>3</v>
      </c>
      <c r="K8" s="42">
        <v>3</v>
      </c>
      <c r="L8" s="42">
        <v>3</v>
      </c>
      <c r="M8" s="42">
        <v>3</v>
      </c>
      <c r="N8" s="42"/>
      <c r="O8" s="42">
        <v>2</v>
      </c>
      <c r="P8" s="42"/>
      <c r="Q8" s="42">
        <v>4</v>
      </c>
      <c r="R8" s="42">
        <v>4</v>
      </c>
      <c r="S8" s="42">
        <v>3</v>
      </c>
      <c r="T8" s="42">
        <v>4</v>
      </c>
      <c r="U8" s="42">
        <v>4</v>
      </c>
      <c r="V8" s="42">
        <v>4</v>
      </c>
      <c r="W8" s="42">
        <v>4</v>
      </c>
      <c r="X8" s="42"/>
      <c r="Y8" s="43"/>
      <c r="Z8" s="21">
        <f t="shared" si="1"/>
        <v>50</v>
      </c>
      <c r="AA8" s="45"/>
      <c r="AB8" s="46"/>
      <c r="AC8" s="24">
        <v>1000</v>
      </c>
      <c r="AD8" s="25">
        <v>0.88200000000000001</v>
      </c>
      <c r="AE8" s="12"/>
    </row>
    <row r="9" spans="1:67" ht="15" x14ac:dyDescent="0.25">
      <c r="A9" s="13"/>
      <c r="B9" s="14"/>
      <c r="C9" s="15"/>
      <c r="D9" s="33" t="s">
        <v>60</v>
      </c>
      <c r="E9" s="16" t="s">
        <v>58</v>
      </c>
      <c r="F9" s="41"/>
      <c r="G9" s="42">
        <v>1</v>
      </c>
      <c r="H9" s="42">
        <v>1</v>
      </c>
      <c r="I9" s="42">
        <v>1</v>
      </c>
      <c r="J9" s="42">
        <v>1</v>
      </c>
      <c r="K9" s="42">
        <v>1</v>
      </c>
      <c r="L9" s="42">
        <v>1</v>
      </c>
      <c r="M9" s="42">
        <v>1</v>
      </c>
      <c r="N9" s="42"/>
      <c r="O9" s="42"/>
      <c r="P9" s="42"/>
      <c r="Q9" s="42"/>
      <c r="R9" s="42"/>
      <c r="S9" s="42">
        <v>1</v>
      </c>
      <c r="T9" s="42"/>
      <c r="U9" s="42"/>
      <c r="V9" s="42"/>
      <c r="W9" s="42"/>
      <c r="X9" s="42"/>
      <c r="Y9" s="43"/>
      <c r="Z9" s="21">
        <f t="shared" si="1"/>
        <v>8</v>
      </c>
      <c r="AA9" s="45"/>
      <c r="AB9" s="46"/>
      <c r="AC9" s="24">
        <v>1200</v>
      </c>
      <c r="AD9" s="25">
        <v>1.286</v>
      </c>
      <c r="AE9" s="12"/>
    </row>
    <row r="10" spans="1:67" ht="15" x14ac:dyDescent="0.25">
      <c r="A10" s="13"/>
      <c r="B10" s="14"/>
      <c r="C10" s="15"/>
      <c r="D10" s="33" t="s">
        <v>61</v>
      </c>
      <c r="E10" s="16" t="s">
        <v>58</v>
      </c>
      <c r="F10" s="41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3"/>
      <c r="Z10" s="21">
        <f t="shared" si="1"/>
        <v>0</v>
      </c>
      <c r="AA10" s="45"/>
      <c r="AB10" s="46"/>
      <c r="AC10" s="24">
        <v>1500</v>
      </c>
      <c r="AD10" s="25">
        <v>2.0089999999999999</v>
      </c>
      <c r="AE10" s="12"/>
    </row>
    <row r="11" spans="1:67" ht="15" x14ac:dyDescent="0.25">
      <c r="A11" s="13"/>
      <c r="B11" s="14"/>
      <c r="C11" s="15"/>
      <c r="D11" s="33" t="s">
        <v>62</v>
      </c>
      <c r="E11" s="16" t="s">
        <v>63</v>
      </c>
      <c r="F11" s="47">
        <f>(0.702*0.585*F8)+(1.27*0.585*F9)+(1.74*0.585*F10)+(((1.02+1.74*0.585+0.64*0.585)*F7))</f>
        <v>2.4123000000000001</v>
      </c>
      <c r="G11" s="48">
        <f>(0.702*0.585*G8)+(1.27*0.585*G9)+(1.74*0.585*G10)+(((1.02+1.74*0.585+0.64*0.585)*G7))</f>
        <v>4.3872599999999995</v>
      </c>
      <c r="H11" s="48">
        <f>(0.702*0.585*H8)+(1.27*0.585*H9)+(1.74*0.585*H10)+(((1.02+1.74*0.585+0.64*0.585)*H7))</f>
        <v>4.3872599999999995</v>
      </c>
      <c r="I11" s="48">
        <f>(0.702*0.585*I8)+(1.27*0.585*I9)+(1.74*0.585*I10)+(((1.02+1.74*0.585+0.64*0.585)*I7))</f>
        <v>4.3872599999999995</v>
      </c>
      <c r="J11" s="48">
        <f>(0.702*0.585*J8)+(1.27*0.585*J9)+(1.74*0.585*J10)+(((1.02+1.74*0.585+0.64*0.585)*J7))</f>
        <v>4.3872599999999995</v>
      </c>
      <c r="K11" s="48">
        <f t="shared" ref="K11:W11" si="3">(0.702*0.585*K8)+(1.27*0.585*K9)+(1.74*0.585*K10)+(((1.02+1.74*0.585+0.64*0.585)*K7))</f>
        <v>4.3872599999999995</v>
      </c>
      <c r="L11" s="48">
        <f t="shared" si="3"/>
        <v>4.3872599999999995</v>
      </c>
      <c r="M11" s="48">
        <f t="shared" si="3"/>
        <v>4.3872599999999995</v>
      </c>
      <c r="N11" s="48">
        <f t="shared" si="3"/>
        <v>2.4123000000000001</v>
      </c>
      <c r="O11" s="48">
        <f t="shared" si="3"/>
        <v>3.2336399999999998</v>
      </c>
      <c r="P11" s="48">
        <f t="shared" si="3"/>
        <v>2.4123000000000001</v>
      </c>
      <c r="Q11" s="48">
        <f t="shared" si="3"/>
        <v>4.0549799999999996</v>
      </c>
      <c r="R11" s="48">
        <f t="shared" si="3"/>
        <v>4.0549799999999996</v>
      </c>
      <c r="S11" s="48">
        <f t="shared" si="3"/>
        <v>4.3872599999999995</v>
      </c>
      <c r="T11" s="48">
        <f t="shared" si="3"/>
        <v>4.0549799999999996</v>
      </c>
      <c r="U11" s="48">
        <f>(0.702*0.585*U8)+(1.27*0.585*U9)+(1.74*0.585*U10)+(((1.02+1.74*0.585+0.64*0.585)*U7))</f>
        <v>4.0549799999999996</v>
      </c>
      <c r="V11" s="48">
        <f t="shared" si="3"/>
        <v>4.0549799999999996</v>
      </c>
      <c r="W11" s="48">
        <f t="shared" si="3"/>
        <v>4.0549799999999996</v>
      </c>
      <c r="X11" s="42"/>
      <c r="Y11" s="43"/>
      <c r="Z11" s="21">
        <f t="shared" si="1"/>
        <v>69.898499999999999</v>
      </c>
      <c r="AC11" s="32"/>
      <c r="AD11" s="49"/>
      <c r="AE11" s="12"/>
    </row>
    <row r="12" spans="1:67" ht="15" x14ac:dyDescent="0.25">
      <c r="A12" s="13"/>
      <c r="B12" s="14"/>
      <c r="C12" s="15"/>
      <c r="D12" s="33" t="s">
        <v>64</v>
      </c>
      <c r="E12" s="16" t="s">
        <v>63</v>
      </c>
      <c r="F12" s="41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3"/>
      <c r="Z12" s="21"/>
      <c r="AC12" s="32"/>
      <c r="AD12" s="49"/>
      <c r="AE12" s="12"/>
    </row>
    <row r="13" spans="1:67" ht="15" x14ac:dyDescent="0.25">
      <c r="A13" s="13"/>
      <c r="B13" s="14"/>
      <c r="C13" s="50" t="s">
        <v>65</v>
      </c>
      <c r="D13" s="33" t="s">
        <v>66</v>
      </c>
      <c r="E13" s="16" t="s">
        <v>11</v>
      </c>
      <c r="F13" s="47">
        <f>DIMENS!X16</f>
        <v>1.7200000000000273</v>
      </c>
      <c r="G13" s="48">
        <f>DIMENS!X17</f>
        <v>1.8286700000001019</v>
      </c>
      <c r="H13" s="48">
        <f>DIMENS!X18</f>
        <v>1.8323300000001268</v>
      </c>
      <c r="I13" s="48">
        <f>DIMENS!X19</f>
        <v>1.8344900000001303</v>
      </c>
      <c r="J13" s="48">
        <f>DIMENS!X20</f>
        <v>1.8404100000001336</v>
      </c>
      <c r="K13" s="48">
        <f>DIMENS!X21</f>
        <v>1.8454700000002049</v>
      </c>
      <c r="L13" s="48">
        <f>DIMENS!X22</f>
        <v>1.8485500000002162</v>
      </c>
      <c r="M13" s="48">
        <f>DIMENS!X23</f>
        <v>1.8521700000002852</v>
      </c>
      <c r="N13" s="48">
        <f>DIMENS!X15</f>
        <v>2.1999999999999886</v>
      </c>
      <c r="O13" s="48">
        <f>DIMENS!X24</f>
        <v>2.4508999999999901</v>
      </c>
      <c r="P13" s="48">
        <f>DIMENS!X25</f>
        <v>1.7200000000000273</v>
      </c>
      <c r="Q13" s="48">
        <f>DIMENS!X26</f>
        <v>1.8481200000000513</v>
      </c>
      <c r="R13" s="48">
        <f>DIMENS!X27</f>
        <v>1.8705900000000497</v>
      </c>
      <c r="S13" s="48">
        <f>DIMENS!X28</f>
        <v>1.8155900000000429</v>
      </c>
      <c r="T13" s="48">
        <f>DIMENS!X29</f>
        <v>1.8384200000000988</v>
      </c>
      <c r="U13" s="48">
        <f>DIMENS!X30</f>
        <v>1.8611700000001292</v>
      </c>
      <c r="V13" s="48">
        <f>DIMENS!X31</f>
        <v>1.8847300000001042</v>
      </c>
      <c r="W13" s="48">
        <f>DIMENS!X32</f>
        <v>1.9327300000001628</v>
      </c>
      <c r="X13" s="48">
        <v>1.1000000000000001</v>
      </c>
      <c r="Y13" s="51"/>
      <c r="Z13" s="21"/>
      <c r="AC13" s="32"/>
      <c r="AD13" s="49"/>
      <c r="AE13" s="12"/>
    </row>
    <row r="14" spans="1:67" ht="16.5" customHeight="1" x14ac:dyDescent="0.25">
      <c r="A14" s="13"/>
      <c r="B14" s="14"/>
      <c r="C14" s="50"/>
      <c r="D14" s="33" t="s">
        <v>67</v>
      </c>
      <c r="E14" s="16" t="s">
        <v>11</v>
      </c>
      <c r="F14" s="47">
        <f>DIMENS!Y16</f>
        <v>1.7286700000000792</v>
      </c>
      <c r="G14" s="48">
        <f>DIMENS!Y17</f>
        <v>1.7323300000001041</v>
      </c>
      <c r="H14" s="48">
        <f>DIMENS!Y18</f>
        <v>1.7344900000001076</v>
      </c>
      <c r="I14" s="48">
        <f>DIMENS!Y19</f>
        <v>1.7404100000001108</v>
      </c>
      <c r="J14" s="48">
        <f>DIMENS!Y20</f>
        <v>1.7454700000001822</v>
      </c>
      <c r="K14" s="48">
        <f>DIMENS!Y21</f>
        <v>1.7485500000001934</v>
      </c>
      <c r="L14" s="48">
        <f>DIMENS!Y22</f>
        <v>1.7521700000002625</v>
      </c>
      <c r="M14" s="48">
        <f>DIMENS!Y23</f>
        <v>1.9766500000002907</v>
      </c>
      <c r="N14" s="48">
        <f>DIMENS!Y15</f>
        <v>2.2509000000000015</v>
      </c>
      <c r="O14" s="48">
        <f>DIMENS!Y24</f>
        <v>2.4773099999999886</v>
      </c>
      <c r="P14" s="48">
        <f>DIMENS!Y25</f>
        <v>1.7481200000000285</v>
      </c>
      <c r="Q14" s="48">
        <f>DIMENS!Y26</f>
        <v>1.770590000000027</v>
      </c>
      <c r="R14" s="48">
        <f>DIMENS!Y27</f>
        <v>1.7155900000000202</v>
      </c>
      <c r="S14" s="48">
        <f>DIMENS!Y28</f>
        <v>1.738420000000076</v>
      </c>
      <c r="T14" s="48">
        <f>DIMENS!Y29</f>
        <v>1.7611700000001065</v>
      </c>
      <c r="U14" s="48">
        <f>DIMENS!Y30</f>
        <v>1.7847300000000814</v>
      </c>
      <c r="V14" s="48">
        <f>DIMENS!Y31</f>
        <v>1.7327300000001742</v>
      </c>
      <c r="W14" s="48">
        <f>DIMENS!Y32</f>
        <v>1.9794100000000867</v>
      </c>
      <c r="X14" s="48">
        <v>1.5</v>
      </c>
      <c r="Y14" s="52"/>
      <c r="Z14" s="21"/>
      <c r="AC14" s="32"/>
      <c r="AD14" s="49"/>
      <c r="AE14" s="12"/>
    </row>
    <row r="15" spans="1:67" ht="30.75" customHeight="1" x14ac:dyDescent="0.25">
      <c r="A15" s="13"/>
      <c r="B15" s="14"/>
      <c r="C15" s="15" t="s">
        <v>68</v>
      </c>
      <c r="D15" s="15"/>
      <c r="E15" s="16" t="s">
        <v>11</v>
      </c>
      <c r="F15" s="53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4">
        <v>0</v>
      </c>
      <c r="N15" s="54">
        <v>0</v>
      </c>
      <c r="O15" s="54">
        <v>0</v>
      </c>
      <c r="P15" s="54">
        <v>0</v>
      </c>
      <c r="Q15" s="54">
        <v>0</v>
      </c>
      <c r="R15" s="54">
        <v>0</v>
      </c>
      <c r="S15" s="54">
        <v>0</v>
      </c>
      <c r="T15" s="54">
        <v>0</v>
      </c>
      <c r="U15" s="54">
        <v>0</v>
      </c>
      <c r="V15" s="54">
        <v>0</v>
      </c>
      <c r="W15" s="54">
        <v>0</v>
      </c>
      <c r="X15" s="54">
        <v>0</v>
      </c>
      <c r="Y15" s="51"/>
      <c r="Z15" s="21"/>
      <c r="AE15" s="12"/>
    </row>
    <row r="16" spans="1:67" ht="19.149999999999999" customHeight="1" x14ac:dyDescent="0.25">
      <c r="A16" s="13"/>
      <c r="B16" s="14"/>
      <c r="C16" s="50" t="s">
        <v>69</v>
      </c>
      <c r="D16" s="50"/>
      <c r="E16" s="28" t="s">
        <v>55</v>
      </c>
      <c r="F16" s="55">
        <v>5</v>
      </c>
      <c r="G16" s="56">
        <v>5</v>
      </c>
      <c r="H16" s="56">
        <v>5</v>
      </c>
      <c r="I16" s="56">
        <v>5</v>
      </c>
      <c r="J16" s="56">
        <v>5</v>
      </c>
      <c r="K16" s="56">
        <v>5</v>
      </c>
      <c r="L16" s="56">
        <v>5</v>
      </c>
      <c r="M16" s="56">
        <v>5</v>
      </c>
      <c r="N16" s="56">
        <v>5</v>
      </c>
      <c r="O16" s="56">
        <v>5</v>
      </c>
      <c r="P16" s="56">
        <v>5</v>
      </c>
      <c r="Q16" s="56">
        <v>5</v>
      </c>
      <c r="R16" s="56">
        <v>5</v>
      </c>
      <c r="S16" s="56">
        <v>5</v>
      </c>
      <c r="T16" s="56">
        <v>5</v>
      </c>
      <c r="U16" s="56">
        <v>5</v>
      </c>
      <c r="V16" s="56">
        <v>5</v>
      </c>
      <c r="W16" s="56">
        <v>5</v>
      </c>
      <c r="X16" s="56">
        <v>5</v>
      </c>
      <c r="Y16" s="57"/>
      <c r="Z16" s="21"/>
      <c r="AE16" s="12"/>
    </row>
    <row r="17" spans="1:31" ht="24" customHeight="1" x14ac:dyDescent="0.25">
      <c r="A17" s="13"/>
      <c r="B17" s="14"/>
      <c r="C17" s="15" t="s">
        <v>70</v>
      </c>
      <c r="D17" s="27" t="s">
        <v>71</v>
      </c>
      <c r="E17" s="28" t="s">
        <v>11</v>
      </c>
      <c r="F17" s="36">
        <f>AVERAGE(F13:F14)</f>
        <v>1.7243350000000532</v>
      </c>
      <c r="G17" s="37">
        <f>AVERAGE(G13:G14)</f>
        <v>1.780500000000103</v>
      </c>
      <c r="H17" s="37">
        <f>AVERAGE(H13:H14)</f>
        <v>1.7834100000001172</v>
      </c>
      <c r="I17" s="37">
        <f>AVERAGE(I13:I14)</f>
        <v>1.7874500000001206</v>
      </c>
      <c r="J17" s="37">
        <f>AVERAGE(J13:J14)</f>
        <v>1.7929400000001579</v>
      </c>
      <c r="K17" s="37">
        <f t="shared" ref="K17:W17" si="4">AVERAGE(K13:K14)</f>
        <v>1.7970100000001992</v>
      </c>
      <c r="L17" s="37">
        <f t="shared" si="4"/>
        <v>1.8003600000002393</v>
      </c>
      <c r="M17" s="37">
        <f t="shared" si="4"/>
        <v>1.9144100000002879</v>
      </c>
      <c r="N17" s="37">
        <f t="shared" si="4"/>
        <v>2.225449999999995</v>
      </c>
      <c r="O17" s="37">
        <f t="shared" si="4"/>
        <v>2.4641049999999893</v>
      </c>
      <c r="P17" s="37">
        <f t="shared" si="4"/>
        <v>1.7340600000000279</v>
      </c>
      <c r="Q17" s="37">
        <f t="shared" si="4"/>
        <v>1.8093550000000391</v>
      </c>
      <c r="R17" s="37">
        <f t="shared" si="4"/>
        <v>1.7930900000000349</v>
      </c>
      <c r="S17" s="37">
        <f t="shared" si="4"/>
        <v>1.7770050000000595</v>
      </c>
      <c r="T17" s="37">
        <f t="shared" si="4"/>
        <v>1.7997950000001026</v>
      </c>
      <c r="U17" s="37">
        <f>AVERAGE(U13:U14)</f>
        <v>1.8229500000001053</v>
      </c>
      <c r="V17" s="37">
        <f t="shared" si="4"/>
        <v>1.8087300000001392</v>
      </c>
      <c r="W17" s="37">
        <f t="shared" si="4"/>
        <v>1.9560700000001248</v>
      </c>
      <c r="X17" s="37">
        <f>AVERAGE(X13:X14)</f>
        <v>1.3</v>
      </c>
      <c r="Y17" s="38"/>
      <c r="Z17" s="21">
        <f t="shared" ref="Z17:Z38" si="5">SUM(F17:X17)</f>
        <v>34.871025000001893</v>
      </c>
      <c r="AE17" s="12"/>
    </row>
    <row r="18" spans="1:31" ht="24" customHeight="1" x14ac:dyDescent="0.25">
      <c r="A18" s="13"/>
      <c r="B18" s="14"/>
      <c r="C18" s="15"/>
      <c r="D18" s="33" t="s">
        <v>72</v>
      </c>
      <c r="E18" s="16" t="s">
        <v>11</v>
      </c>
      <c r="F18" s="36">
        <f>F17+F15+0.21*F4/1000</f>
        <v>1.8503350000000531</v>
      </c>
      <c r="G18" s="37">
        <f>G17+G15+0.21*G4/1000</f>
        <v>1.9065000000001029</v>
      </c>
      <c r="H18" s="37">
        <f>H17+H15+0.21*H4/1000</f>
        <v>1.9094100000001171</v>
      </c>
      <c r="I18" s="37">
        <f>I17+I15+0.21*I4/1000</f>
        <v>1.9134500000001204</v>
      </c>
      <c r="J18" s="37">
        <f>J17+J15+0.21*J4/1000</f>
        <v>1.9189400000001577</v>
      </c>
      <c r="K18" s="37">
        <f t="shared" ref="K18:W18" si="6">K17+K15+0.21*K4/1000</f>
        <v>1.9230100000001991</v>
      </c>
      <c r="L18" s="37">
        <f t="shared" si="6"/>
        <v>1.9263600000002392</v>
      </c>
      <c r="M18" s="37">
        <f t="shared" si="6"/>
        <v>2.0404100000002878</v>
      </c>
      <c r="N18" s="37">
        <f t="shared" si="6"/>
        <v>2.435449999999995</v>
      </c>
      <c r="O18" s="37">
        <f t="shared" si="6"/>
        <v>2.7161049999999891</v>
      </c>
      <c r="P18" s="37">
        <f t="shared" si="6"/>
        <v>1.8600600000000278</v>
      </c>
      <c r="Q18" s="37">
        <f t="shared" si="6"/>
        <v>1.935355000000039</v>
      </c>
      <c r="R18" s="37">
        <f t="shared" si="6"/>
        <v>1.9190900000000348</v>
      </c>
      <c r="S18" s="37">
        <f t="shared" si="6"/>
        <v>1.9030050000000593</v>
      </c>
      <c r="T18" s="37">
        <f t="shared" si="6"/>
        <v>1.9257950000001025</v>
      </c>
      <c r="U18" s="37">
        <f>U17+U15+0.21*U4/1000</f>
        <v>1.9489500000001052</v>
      </c>
      <c r="V18" s="37">
        <f t="shared" si="6"/>
        <v>1.9347300000001391</v>
      </c>
      <c r="W18" s="37">
        <f t="shared" si="6"/>
        <v>2.1240700000001249</v>
      </c>
      <c r="X18" s="37">
        <f>X17+X15+0.21*X4/1000</f>
        <v>1.3840000000000001</v>
      </c>
      <c r="Y18" s="38">
        <f>AVERAGE(F18:X18)-1.5</f>
        <v>0.47236973684220485</v>
      </c>
      <c r="Z18" s="21">
        <f>SUM(F18:Y18)</f>
        <v>37.947394736844096</v>
      </c>
      <c r="AE18" s="12"/>
    </row>
    <row r="19" spans="1:31" ht="21.75" customHeight="1" x14ac:dyDescent="0.25">
      <c r="A19" s="13"/>
      <c r="B19" s="14"/>
      <c r="C19" s="15" t="s">
        <v>73</v>
      </c>
      <c r="D19" s="33" t="s">
        <v>74</v>
      </c>
      <c r="E19" s="16" t="s">
        <v>11</v>
      </c>
      <c r="F19" s="36">
        <f>IF(F3&gt;1,F3*1.49*F4/1000+((F3-1)+2)*0.5,2*F4/1000)</f>
        <v>1.2</v>
      </c>
      <c r="G19" s="37">
        <f>IF(G3&gt;1,G3*1.49*G4/1000+((G3-1)+2)*0.5,2*G4/1000)</f>
        <v>1.2</v>
      </c>
      <c r="H19" s="37">
        <f>IF(H3&gt;1,H3*1.49*H4/1000+((H3-1)+2)*0.5,2*H4/1000)</f>
        <v>1.2</v>
      </c>
      <c r="I19" s="37">
        <f>IF(I3&gt;1,I3*1.49*I4/1000+((I3-1)+2)*0.5,2*I4/1000)</f>
        <v>1.2</v>
      </c>
      <c r="J19" s="37">
        <f>IF(J3&gt;1,J3*1.49*J4/1000+((J3-1)+2)*0.5,2*J4/1000)</f>
        <v>1.2</v>
      </c>
      <c r="K19" s="37">
        <f t="shared" ref="K19:W19" si="7">IF(K3&gt;1,K3*1.49*K4/1000+((K3-1)+2)*0.5,2*K4/1000)</f>
        <v>1.2</v>
      </c>
      <c r="L19" s="37">
        <f t="shared" si="7"/>
        <v>1.2</v>
      </c>
      <c r="M19" s="37">
        <f t="shared" si="7"/>
        <v>1.2</v>
      </c>
      <c r="N19" s="37">
        <f t="shared" si="7"/>
        <v>2</v>
      </c>
      <c r="O19" s="37">
        <f t="shared" si="7"/>
        <v>2.4</v>
      </c>
      <c r="P19" s="37">
        <f t="shared" si="7"/>
        <v>1.2</v>
      </c>
      <c r="Q19" s="37">
        <f t="shared" si="7"/>
        <v>1.2</v>
      </c>
      <c r="R19" s="37">
        <f t="shared" si="7"/>
        <v>1.2</v>
      </c>
      <c r="S19" s="37">
        <f t="shared" si="7"/>
        <v>1.2</v>
      </c>
      <c r="T19" s="37">
        <f t="shared" si="7"/>
        <v>1.2</v>
      </c>
      <c r="U19" s="37">
        <f>IF(U3&gt;1,U3*1.49*U4/1000+((U3-1)+2)*0.5,2*U4/1000)</f>
        <v>1.2</v>
      </c>
      <c r="V19" s="37">
        <f t="shared" si="7"/>
        <v>1.2</v>
      </c>
      <c r="W19" s="37">
        <f t="shared" si="7"/>
        <v>1.6</v>
      </c>
      <c r="X19" s="37">
        <f>IF(X3&gt;1,X3*1.49*X4/1000+((X3-1)+2)*0.5,2*X4/1000)</f>
        <v>0.8</v>
      </c>
      <c r="Y19" s="38"/>
      <c r="Z19" s="21">
        <f t="shared" si="5"/>
        <v>24.799999999999997</v>
      </c>
      <c r="AE19" s="12"/>
    </row>
    <row r="20" spans="1:31" ht="15" x14ac:dyDescent="0.25">
      <c r="A20" s="13"/>
      <c r="B20" s="14"/>
      <c r="C20" s="15"/>
      <c r="D20" s="33" t="s">
        <v>75</v>
      </c>
      <c r="E20" s="16" t="s">
        <v>11</v>
      </c>
      <c r="F20" s="36">
        <f>F19+2*(1/F16)*F18</f>
        <v>1.9401340000000213</v>
      </c>
      <c r="G20" s="37">
        <f>G19+2*(1/G16)*G18</f>
        <v>1.9626000000000412</v>
      </c>
      <c r="H20" s="37">
        <f>H19+2*(1/H16)*H18</f>
        <v>1.9637640000000469</v>
      </c>
      <c r="I20" s="37">
        <f>I19+2*(1/I16)*I18</f>
        <v>1.9653800000000481</v>
      </c>
      <c r="J20" s="37">
        <f>J19+2*(1/J16)*J18</f>
        <v>1.9675760000000631</v>
      </c>
      <c r="K20" s="37">
        <f t="shared" ref="K20:W20" si="8">K19+2*(1/K16)*K18</f>
        <v>1.9692040000000797</v>
      </c>
      <c r="L20" s="37">
        <f t="shared" si="8"/>
        <v>1.9705440000000958</v>
      </c>
      <c r="M20" s="37">
        <f t="shared" si="8"/>
        <v>2.0161640000001153</v>
      </c>
      <c r="N20" s="37">
        <f t="shared" si="8"/>
        <v>2.9741799999999978</v>
      </c>
      <c r="O20" s="37">
        <f t="shared" si="8"/>
        <v>3.4864419999999958</v>
      </c>
      <c r="P20" s="37">
        <f t="shared" si="8"/>
        <v>1.9440240000000111</v>
      </c>
      <c r="Q20" s="37">
        <f t="shared" si="8"/>
        <v>1.9741420000000156</v>
      </c>
      <c r="R20" s="37">
        <f t="shared" si="8"/>
        <v>1.9676360000000139</v>
      </c>
      <c r="S20" s="37">
        <f t="shared" si="8"/>
        <v>1.9612020000000236</v>
      </c>
      <c r="T20" s="37">
        <f t="shared" si="8"/>
        <v>1.9703180000000411</v>
      </c>
      <c r="U20" s="37">
        <f>U19+2*(1/U16)*U18</f>
        <v>1.9795800000000421</v>
      </c>
      <c r="V20" s="37">
        <f t="shared" si="8"/>
        <v>1.9738920000000557</v>
      </c>
      <c r="W20" s="37">
        <f t="shared" si="8"/>
        <v>2.4496280000000503</v>
      </c>
      <c r="X20" s="37">
        <f>X19+2*(1/X16)*X18</f>
        <v>1.3536000000000001</v>
      </c>
      <c r="Y20" s="38"/>
      <c r="Z20" s="21">
        <f t="shared" si="5"/>
        <v>39.790010000000763</v>
      </c>
      <c r="AE20" s="12"/>
    </row>
    <row r="21" spans="1:31" ht="24" customHeight="1" x14ac:dyDescent="0.25">
      <c r="A21" s="13"/>
      <c r="B21" s="58" t="s">
        <v>76</v>
      </c>
      <c r="C21" s="59" t="s">
        <v>77</v>
      </c>
      <c r="D21" s="33" t="s">
        <v>78</v>
      </c>
      <c r="E21" s="16" t="s">
        <v>79</v>
      </c>
      <c r="F21" s="60" t="str">
        <f>IF(AND(F18&lt;=1.5,F20&lt;=0.8),(F20+F19)*F18/2*F2,"")</f>
        <v/>
      </c>
      <c r="G21" s="37" t="str">
        <f t="shared" ref="G21:X21" si="9">IF(AND(G18&lt;=1.5,G20&lt;=0.8),(G20+G19)*G18/2*G2,"")</f>
        <v/>
      </c>
      <c r="H21" s="37" t="str">
        <f t="shared" si="9"/>
        <v/>
      </c>
      <c r="I21" s="37" t="str">
        <f t="shared" si="9"/>
        <v/>
      </c>
      <c r="J21" s="37" t="str">
        <f t="shared" si="9"/>
        <v/>
      </c>
      <c r="K21" s="37" t="str">
        <f t="shared" si="9"/>
        <v/>
      </c>
      <c r="L21" s="37" t="str">
        <f t="shared" si="9"/>
        <v/>
      </c>
      <c r="M21" s="37" t="str">
        <f t="shared" si="9"/>
        <v/>
      </c>
      <c r="N21" s="37" t="str">
        <f t="shared" si="9"/>
        <v/>
      </c>
      <c r="O21" s="37" t="str">
        <f t="shared" si="9"/>
        <v/>
      </c>
      <c r="P21" s="37" t="str">
        <f t="shared" si="9"/>
        <v/>
      </c>
      <c r="Q21" s="37" t="str">
        <f t="shared" si="9"/>
        <v/>
      </c>
      <c r="R21" s="37" t="str">
        <f t="shared" si="9"/>
        <v/>
      </c>
      <c r="S21" s="37" t="str">
        <f t="shared" si="9"/>
        <v/>
      </c>
      <c r="T21" s="37" t="str">
        <f t="shared" si="9"/>
        <v/>
      </c>
      <c r="U21" s="37" t="str">
        <f t="shared" si="9"/>
        <v/>
      </c>
      <c r="V21" s="37" t="str">
        <f t="shared" si="9"/>
        <v/>
      </c>
      <c r="W21" s="37" t="str">
        <f t="shared" si="9"/>
        <v/>
      </c>
      <c r="X21" s="61" t="str">
        <f t="shared" si="9"/>
        <v/>
      </c>
      <c r="Y21" s="38"/>
      <c r="Z21" s="21">
        <f t="shared" si="5"/>
        <v>0</v>
      </c>
      <c r="AE21" s="12"/>
    </row>
    <row r="22" spans="1:31" ht="34.5" customHeight="1" x14ac:dyDescent="0.25">
      <c r="A22" s="13"/>
      <c r="B22" s="62"/>
      <c r="C22" s="59" t="s">
        <v>80</v>
      </c>
      <c r="D22" s="33" t="s">
        <v>81</v>
      </c>
      <c r="E22" s="16" t="s">
        <v>79</v>
      </c>
      <c r="F22" s="60" t="str">
        <f>IF(AND(F18&lt;=1.5,F20&gt;0.8,F20&lt;=1.5),(F20+F19)*F18/2*F2,"")</f>
        <v/>
      </c>
      <c r="G22" s="37" t="str">
        <f t="shared" ref="G22:X22" si="10">IF(AND(G18&lt;=1.5,G20&gt;0.8,G20&lt;=1.5),(G20+G19)*G18/2*G2,"")</f>
        <v/>
      </c>
      <c r="H22" s="37" t="str">
        <f t="shared" si="10"/>
        <v/>
      </c>
      <c r="I22" s="37" t="str">
        <f t="shared" si="10"/>
        <v/>
      </c>
      <c r="J22" s="37" t="str">
        <f t="shared" si="10"/>
        <v/>
      </c>
      <c r="K22" s="37" t="str">
        <f t="shared" si="10"/>
        <v/>
      </c>
      <c r="L22" s="37" t="str">
        <f t="shared" si="10"/>
        <v/>
      </c>
      <c r="M22" s="37" t="str">
        <f t="shared" si="10"/>
        <v/>
      </c>
      <c r="N22" s="37" t="str">
        <f t="shared" si="10"/>
        <v/>
      </c>
      <c r="O22" s="37" t="str">
        <f t="shared" si="10"/>
        <v/>
      </c>
      <c r="P22" s="37" t="str">
        <f t="shared" si="10"/>
        <v/>
      </c>
      <c r="Q22" s="37" t="str">
        <f t="shared" si="10"/>
        <v/>
      </c>
      <c r="R22" s="37" t="str">
        <f t="shared" si="10"/>
        <v/>
      </c>
      <c r="S22" s="37" t="str">
        <f t="shared" si="10"/>
        <v/>
      </c>
      <c r="T22" s="37" t="str">
        <f t="shared" si="10"/>
        <v/>
      </c>
      <c r="U22" s="37" t="str">
        <f t="shared" si="10"/>
        <v/>
      </c>
      <c r="V22" s="37" t="str">
        <f t="shared" si="10"/>
        <v/>
      </c>
      <c r="W22" s="37" t="str">
        <f t="shared" si="10"/>
        <v/>
      </c>
      <c r="X22" s="61">
        <f t="shared" si="10"/>
        <v>1478.3688704000001</v>
      </c>
      <c r="Y22" s="38"/>
      <c r="Z22" s="21">
        <f t="shared" si="5"/>
        <v>1478.3688704000001</v>
      </c>
      <c r="AE22" s="12"/>
    </row>
    <row r="23" spans="1:31" ht="34.5" customHeight="1" x14ac:dyDescent="0.25">
      <c r="A23" s="13"/>
      <c r="B23" s="62"/>
      <c r="C23" s="59" t="s">
        <v>82</v>
      </c>
      <c r="D23" s="33" t="s">
        <v>83</v>
      </c>
      <c r="E23" s="16" t="s">
        <v>79</v>
      </c>
      <c r="F23" s="60" t="str">
        <f>IF(AND(F18&lt;=1.5,F20&gt;1.5),(F20+F19)*F18/2*F2,"")</f>
        <v/>
      </c>
      <c r="G23" s="37" t="str">
        <f t="shared" ref="G23:X23" si="11">IF(AND(G18&lt;=1.5,G20&gt;1.5),(G20+G19)*G18/2*G2,"")</f>
        <v/>
      </c>
      <c r="H23" s="37" t="str">
        <f t="shared" si="11"/>
        <v/>
      </c>
      <c r="I23" s="37" t="str">
        <f t="shared" si="11"/>
        <v/>
      </c>
      <c r="J23" s="37" t="str">
        <f t="shared" si="11"/>
        <v/>
      </c>
      <c r="K23" s="37" t="str">
        <f t="shared" si="11"/>
        <v/>
      </c>
      <c r="L23" s="37" t="str">
        <f t="shared" si="11"/>
        <v/>
      </c>
      <c r="M23" s="37" t="str">
        <f t="shared" si="11"/>
        <v/>
      </c>
      <c r="N23" s="37" t="str">
        <f t="shared" si="11"/>
        <v/>
      </c>
      <c r="O23" s="37" t="str">
        <f t="shared" si="11"/>
        <v/>
      </c>
      <c r="P23" s="37" t="str">
        <f t="shared" si="11"/>
        <v/>
      </c>
      <c r="Q23" s="37" t="str">
        <f t="shared" si="11"/>
        <v/>
      </c>
      <c r="R23" s="37" t="str">
        <f t="shared" si="11"/>
        <v/>
      </c>
      <c r="S23" s="37" t="str">
        <f t="shared" si="11"/>
        <v/>
      </c>
      <c r="T23" s="37" t="str">
        <f t="shared" si="11"/>
        <v/>
      </c>
      <c r="U23" s="37" t="str">
        <f t="shared" si="11"/>
        <v/>
      </c>
      <c r="V23" s="37" t="str">
        <f t="shared" si="11"/>
        <v/>
      </c>
      <c r="W23" s="37" t="str">
        <f t="shared" si="11"/>
        <v/>
      </c>
      <c r="X23" s="61" t="str">
        <f t="shared" si="11"/>
        <v/>
      </c>
      <c r="Y23" s="38"/>
      <c r="Z23" s="21">
        <f t="shared" si="5"/>
        <v>0</v>
      </c>
      <c r="AE23" s="12"/>
    </row>
    <row r="24" spans="1:31" ht="34.5" customHeight="1" x14ac:dyDescent="0.25">
      <c r="A24" s="13"/>
      <c r="B24" s="62"/>
      <c r="C24" s="59" t="s">
        <v>84</v>
      </c>
      <c r="D24" s="33" t="s">
        <v>85</v>
      </c>
      <c r="E24" s="16" t="s">
        <v>79</v>
      </c>
      <c r="F24" s="60" t="str">
        <f>IF(AND(F18&gt;1.5,F18&lt;=3,F20&lt;=0.8),(F20+F19)*F18/2*F2,"")</f>
        <v/>
      </c>
      <c r="G24" s="37" t="str">
        <f t="shared" ref="G24:X24" si="12">IF(AND(G18&gt;1.5,G18&lt;=3,G20&lt;=0.8),(G20+G19)*G18/2*G2,"")</f>
        <v/>
      </c>
      <c r="H24" s="37" t="str">
        <f t="shared" si="12"/>
        <v/>
      </c>
      <c r="I24" s="37" t="str">
        <f t="shared" si="12"/>
        <v/>
      </c>
      <c r="J24" s="37" t="str">
        <f t="shared" si="12"/>
        <v/>
      </c>
      <c r="K24" s="37" t="str">
        <f t="shared" si="12"/>
        <v/>
      </c>
      <c r="L24" s="37" t="str">
        <f t="shared" si="12"/>
        <v/>
      </c>
      <c r="M24" s="37" t="str">
        <f t="shared" si="12"/>
        <v/>
      </c>
      <c r="N24" s="37" t="str">
        <f t="shared" si="12"/>
        <v/>
      </c>
      <c r="O24" s="37" t="str">
        <f t="shared" si="12"/>
        <v/>
      </c>
      <c r="P24" s="37" t="str">
        <f t="shared" si="12"/>
        <v/>
      </c>
      <c r="Q24" s="37" t="str">
        <f t="shared" si="12"/>
        <v/>
      </c>
      <c r="R24" s="37" t="str">
        <f t="shared" si="12"/>
        <v/>
      </c>
      <c r="S24" s="37" t="str">
        <f t="shared" si="12"/>
        <v/>
      </c>
      <c r="T24" s="37" t="str">
        <f t="shared" si="12"/>
        <v/>
      </c>
      <c r="U24" s="37" t="str">
        <f t="shared" si="12"/>
        <v/>
      </c>
      <c r="V24" s="37" t="str">
        <f t="shared" si="12"/>
        <v/>
      </c>
      <c r="W24" s="37" t="str">
        <f t="shared" si="12"/>
        <v/>
      </c>
      <c r="X24" s="61" t="str">
        <f t="shared" si="12"/>
        <v/>
      </c>
      <c r="Y24" s="38"/>
      <c r="Z24" s="21">
        <f t="shared" si="5"/>
        <v>0</v>
      </c>
      <c r="AE24" s="12"/>
    </row>
    <row r="25" spans="1:31" ht="34.5" customHeight="1" x14ac:dyDescent="0.25">
      <c r="A25" s="13"/>
      <c r="B25" s="62"/>
      <c r="C25" s="59" t="s">
        <v>86</v>
      </c>
      <c r="D25" s="33" t="s">
        <v>87</v>
      </c>
      <c r="E25" s="16" t="s">
        <v>79</v>
      </c>
      <c r="F25" s="60" t="str">
        <f>IF(AND(F18&gt;1.5,F18&lt;=3,F20&gt;0.8,F20&lt;=1.5),(F20+F19)*F18/2*F2,"")</f>
        <v/>
      </c>
      <c r="G25" s="37" t="str">
        <f t="shared" ref="G25:X25" si="13">IF(AND(G18&gt;1.5,G18&lt;=3,G20&gt;0.8,G20&lt;=1.5),(G20+G19)*G18/2*G2,"")</f>
        <v/>
      </c>
      <c r="H25" s="37" t="str">
        <f t="shared" si="13"/>
        <v/>
      </c>
      <c r="I25" s="37" t="str">
        <f t="shared" si="13"/>
        <v/>
      </c>
      <c r="J25" s="37" t="str">
        <f t="shared" si="13"/>
        <v/>
      </c>
      <c r="K25" s="37" t="str">
        <f t="shared" si="13"/>
        <v/>
      </c>
      <c r="L25" s="37" t="str">
        <f t="shared" si="13"/>
        <v/>
      </c>
      <c r="M25" s="37" t="str">
        <f t="shared" si="13"/>
        <v/>
      </c>
      <c r="N25" s="37" t="str">
        <f t="shared" si="13"/>
        <v/>
      </c>
      <c r="O25" s="37" t="str">
        <f t="shared" si="13"/>
        <v/>
      </c>
      <c r="P25" s="37" t="str">
        <f t="shared" si="13"/>
        <v/>
      </c>
      <c r="Q25" s="37" t="str">
        <f t="shared" si="13"/>
        <v/>
      </c>
      <c r="R25" s="37" t="str">
        <f t="shared" si="13"/>
        <v/>
      </c>
      <c r="S25" s="37" t="str">
        <f t="shared" si="13"/>
        <v/>
      </c>
      <c r="T25" s="37" t="str">
        <f t="shared" si="13"/>
        <v/>
      </c>
      <c r="U25" s="37" t="str">
        <f t="shared" si="13"/>
        <v/>
      </c>
      <c r="V25" s="37" t="str">
        <f t="shared" si="13"/>
        <v/>
      </c>
      <c r="W25" s="37" t="str">
        <f t="shared" si="13"/>
        <v/>
      </c>
      <c r="X25" s="61" t="str">
        <f t="shared" si="13"/>
        <v/>
      </c>
      <c r="Y25" s="38"/>
      <c r="Z25" s="21">
        <f t="shared" si="5"/>
        <v>0</v>
      </c>
      <c r="AE25" s="12"/>
    </row>
    <row r="26" spans="1:31" ht="34.5" customHeight="1" x14ac:dyDescent="0.25">
      <c r="A26" s="13"/>
      <c r="B26" s="62"/>
      <c r="C26" s="59" t="s">
        <v>88</v>
      </c>
      <c r="D26" s="33" t="s">
        <v>89</v>
      </c>
      <c r="E26" s="16" t="s">
        <v>79</v>
      </c>
      <c r="F26" s="60">
        <f>IF(AND(F18&gt;1.5,F18&lt;=3,F20&gt;1.5),(F20+F19)*F18/2*F2,"")</f>
        <v>221.57578458488797</v>
      </c>
      <c r="G26" s="37">
        <f t="shared" ref="G26:X26" si="14">IF(AND(G18&gt;1.5,G18&lt;=3,G20&gt;1.5),(G20+G19)*G18/2*G2,"")</f>
        <v>226.19657620351515</v>
      </c>
      <c r="H26" s="37">
        <f t="shared" si="14"/>
        <v>230.4007886978311</v>
      </c>
      <c r="I26" s="37">
        <f t="shared" si="14"/>
        <v>222.16329052149732</v>
      </c>
      <c r="J26" s="37">
        <f t="shared" si="14"/>
        <v>227.11897843494879</v>
      </c>
      <c r="K26" s="37">
        <f t="shared" si="14"/>
        <v>230.49062341642244</v>
      </c>
      <c r="L26" s="37">
        <f t="shared" si="14"/>
        <v>229.67664170371862</v>
      </c>
      <c r="M26" s="37">
        <f t="shared" si="14"/>
        <v>127.57097955996819</v>
      </c>
      <c r="N26" s="37">
        <f t="shared" si="14"/>
        <v>480.63749806867378</v>
      </c>
      <c r="O26" s="37">
        <f t="shared" si="14"/>
        <v>841.85838394652455</v>
      </c>
      <c r="P26" s="37">
        <f t="shared" si="14"/>
        <v>223.51336081664093</v>
      </c>
      <c r="Q26" s="37">
        <f t="shared" si="14"/>
        <v>230.58094284604513</v>
      </c>
      <c r="R26" s="37">
        <f t="shared" si="14"/>
        <v>232.36895588565426</v>
      </c>
      <c r="S26" s="37">
        <f t="shared" si="14"/>
        <v>223.2757939137598</v>
      </c>
      <c r="T26" s="37">
        <f t="shared" si="14"/>
        <v>228.18867291128882</v>
      </c>
      <c r="U26" s="37">
        <f t="shared" si="14"/>
        <v>230.39860195639548</v>
      </c>
      <c r="V26" s="37">
        <f t="shared" si="14"/>
        <v>230.11988699179156</v>
      </c>
      <c r="W26" s="37">
        <f t="shared" si="14"/>
        <v>318.95078926821947</v>
      </c>
      <c r="X26" s="61" t="str">
        <f t="shared" si="14"/>
        <v/>
      </c>
      <c r="Y26" s="38"/>
      <c r="Z26" s="21">
        <f t="shared" si="5"/>
        <v>4955.0865497277837</v>
      </c>
      <c r="AE26" s="12"/>
    </row>
    <row r="27" spans="1:31" ht="34.5" customHeight="1" x14ac:dyDescent="0.25">
      <c r="A27" s="13"/>
      <c r="B27" s="62"/>
      <c r="C27" s="59" t="s">
        <v>90</v>
      </c>
      <c r="D27" s="33" t="s">
        <v>91</v>
      </c>
      <c r="E27" s="16" t="s">
        <v>79</v>
      </c>
      <c r="F27" s="60" t="str">
        <f>IF(AND(F18&gt;3,F18&lt;=4.5,F20&lt;=0.8),(F20+F19)*F18/2*F2,"")</f>
        <v/>
      </c>
      <c r="G27" s="37" t="str">
        <f t="shared" ref="G27:X27" si="15">IF(AND(G18&gt;3,G18&lt;=4.5,G20&lt;=0.8),(G20+G19)*G18/2*G2,"")</f>
        <v/>
      </c>
      <c r="H27" s="37" t="str">
        <f t="shared" si="15"/>
        <v/>
      </c>
      <c r="I27" s="37" t="str">
        <f t="shared" si="15"/>
        <v/>
      </c>
      <c r="J27" s="37" t="str">
        <f t="shared" si="15"/>
        <v/>
      </c>
      <c r="K27" s="37" t="str">
        <f t="shared" si="15"/>
        <v/>
      </c>
      <c r="L27" s="37" t="str">
        <f t="shared" si="15"/>
        <v/>
      </c>
      <c r="M27" s="37" t="str">
        <f t="shared" si="15"/>
        <v/>
      </c>
      <c r="N27" s="37" t="str">
        <f t="shared" si="15"/>
        <v/>
      </c>
      <c r="O27" s="37" t="str">
        <f t="shared" si="15"/>
        <v/>
      </c>
      <c r="P27" s="37" t="str">
        <f t="shared" si="15"/>
        <v/>
      </c>
      <c r="Q27" s="37" t="str">
        <f t="shared" si="15"/>
        <v/>
      </c>
      <c r="R27" s="37" t="str">
        <f t="shared" si="15"/>
        <v/>
      </c>
      <c r="S27" s="37" t="str">
        <f t="shared" si="15"/>
        <v/>
      </c>
      <c r="T27" s="37" t="str">
        <f t="shared" si="15"/>
        <v/>
      </c>
      <c r="U27" s="37" t="str">
        <f t="shared" si="15"/>
        <v/>
      </c>
      <c r="V27" s="37" t="str">
        <f t="shared" si="15"/>
        <v/>
      </c>
      <c r="W27" s="37" t="str">
        <f t="shared" si="15"/>
        <v/>
      </c>
      <c r="X27" s="61" t="str">
        <f t="shared" si="15"/>
        <v/>
      </c>
      <c r="Y27" s="38"/>
      <c r="Z27" s="21">
        <f t="shared" si="5"/>
        <v>0</v>
      </c>
      <c r="AE27" s="12"/>
    </row>
    <row r="28" spans="1:31" ht="34.5" customHeight="1" x14ac:dyDescent="0.25">
      <c r="A28" s="13"/>
      <c r="B28" s="62"/>
      <c r="C28" s="59" t="s">
        <v>90</v>
      </c>
      <c r="D28" s="33" t="s">
        <v>92</v>
      </c>
      <c r="E28" s="16" t="s">
        <v>79</v>
      </c>
      <c r="F28" s="60" t="str">
        <f>IF(AND(F18&gt;3,F18&lt;=4.5,F20&gt;0.8,F20&lt;=1.5),(F20+F19)*F18/2*F2,"")</f>
        <v/>
      </c>
      <c r="G28" s="37" t="str">
        <f t="shared" ref="G28:X28" si="16">IF(AND(G18&gt;3,G18&lt;=4.5,G20&gt;0.8,G20&lt;=1.5),(G20+G19)*G18/2*G2,"")</f>
        <v/>
      </c>
      <c r="H28" s="37" t="str">
        <f t="shared" si="16"/>
        <v/>
      </c>
      <c r="I28" s="37" t="str">
        <f t="shared" si="16"/>
        <v/>
      </c>
      <c r="J28" s="37" t="str">
        <f t="shared" si="16"/>
        <v/>
      </c>
      <c r="K28" s="37" t="str">
        <f t="shared" si="16"/>
        <v/>
      </c>
      <c r="L28" s="37" t="str">
        <f t="shared" si="16"/>
        <v/>
      </c>
      <c r="M28" s="37" t="str">
        <f t="shared" si="16"/>
        <v/>
      </c>
      <c r="N28" s="37" t="str">
        <f t="shared" si="16"/>
        <v/>
      </c>
      <c r="O28" s="37" t="str">
        <f t="shared" si="16"/>
        <v/>
      </c>
      <c r="P28" s="37" t="str">
        <f t="shared" si="16"/>
        <v/>
      </c>
      <c r="Q28" s="37" t="str">
        <f t="shared" si="16"/>
        <v/>
      </c>
      <c r="R28" s="37" t="str">
        <f t="shared" si="16"/>
        <v/>
      </c>
      <c r="S28" s="37" t="str">
        <f t="shared" si="16"/>
        <v/>
      </c>
      <c r="T28" s="37" t="str">
        <f t="shared" si="16"/>
        <v/>
      </c>
      <c r="U28" s="37" t="str">
        <f t="shared" si="16"/>
        <v/>
      </c>
      <c r="V28" s="37" t="str">
        <f t="shared" si="16"/>
        <v/>
      </c>
      <c r="W28" s="37" t="str">
        <f t="shared" si="16"/>
        <v/>
      </c>
      <c r="X28" s="61" t="str">
        <f t="shared" si="16"/>
        <v/>
      </c>
      <c r="Y28" s="38"/>
      <c r="Z28" s="21">
        <f t="shared" si="5"/>
        <v>0</v>
      </c>
      <c r="AE28" s="12"/>
    </row>
    <row r="29" spans="1:31" ht="34.5" customHeight="1" x14ac:dyDescent="0.25">
      <c r="A29" s="13"/>
      <c r="B29" s="62"/>
      <c r="C29" s="59" t="s">
        <v>93</v>
      </c>
      <c r="D29" s="33" t="s">
        <v>94</v>
      </c>
      <c r="E29" s="16" t="s">
        <v>79</v>
      </c>
      <c r="F29" s="60" t="str">
        <f>IF(AND(F18&gt;3,F18&lt;=4.5,F20&gt;1.5),(F20+F19)*F18/2*F2,"")</f>
        <v/>
      </c>
      <c r="G29" s="37" t="str">
        <f t="shared" ref="G29:X29" si="17">IF(AND(G18&gt;3,G18&lt;=4.5,G20&gt;1.5),(G20+G19)*G18/2*G2,"")</f>
        <v/>
      </c>
      <c r="H29" s="37" t="str">
        <f t="shared" si="17"/>
        <v/>
      </c>
      <c r="I29" s="37" t="str">
        <f t="shared" si="17"/>
        <v/>
      </c>
      <c r="J29" s="37" t="str">
        <f t="shared" si="17"/>
        <v/>
      </c>
      <c r="K29" s="37" t="str">
        <f t="shared" si="17"/>
        <v/>
      </c>
      <c r="L29" s="37" t="str">
        <f t="shared" si="17"/>
        <v/>
      </c>
      <c r="M29" s="37" t="str">
        <f t="shared" si="17"/>
        <v/>
      </c>
      <c r="N29" s="37" t="str">
        <f t="shared" si="17"/>
        <v/>
      </c>
      <c r="O29" s="37" t="str">
        <f t="shared" si="17"/>
        <v/>
      </c>
      <c r="P29" s="37" t="str">
        <f t="shared" si="17"/>
        <v/>
      </c>
      <c r="Q29" s="37" t="str">
        <f t="shared" si="17"/>
        <v/>
      </c>
      <c r="R29" s="37" t="str">
        <f t="shared" si="17"/>
        <v/>
      </c>
      <c r="S29" s="37" t="str">
        <f t="shared" si="17"/>
        <v/>
      </c>
      <c r="T29" s="37" t="str">
        <f t="shared" si="17"/>
        <v/>
      </c>
      <c r="U29" s="37" t="str">
        <f t="shared" si="17"/>
        <v/>
      </c>
      <c r="V29" s="37" t="str">
        <f t="shared" si="17"/>
        <v/>
      </c>
      <c r="W29" s="37" t="str">
        <f t="shared" si="17"/>
        <v/>
      </c>
      <c r="X29" s="61" t="str">
        <f t="shared" si="17"/>
        <v/>
      </c>
      <c r="Y29" s="38"/>
      <c r="Z29" s="21">
        <f t="shared" si="5"/>
        <v>0</v>
      </c>
      <c r="AE29" s="12"/>
    </row>
    <row r="30" spans="1:31" ht="34.5" customHeight="1" x14ac:dyDescent="0.25">
      <c r="A30" s="13"/>
      <c r="B30" s="62"/>
      <c r="C30" s="59" t="s">
        <v>95</v>
      </c>
      <c r="D30" s="33" t="s">
        <v>96</v>
      </c>
      <c r="E30" s="16" t="s">
        <v>79</v>
      </c>
      <c r="F30" s="60" t="str">
        <f>IF(AND(F18&gt;4.5,F20&lt;=0.8),(F20+F19)*F18/2*F8,"")</f>
        <v/>
      </c>
      <c r="G30" s="37" t="str">
        <f t="shared" ref="G30:X30" si="18">IF(AND(G18&gt;4.5,G20&lt;=0.8),(G20+G19)*G18/2*G8,"")</f>
        <v/>
      </c>
      <c r="H30" s="37" t="str">
        <f t="shared" si="18"/>
        <v/>
      </c>
      <c r="I30" s="37" t="str">
        <f t="shared" si="18"/>
        <v/>
      </c>
      <c r="J30" s="37" t="str">
        <f t="shared" si="18"/>
        <v/>
      </c>
      <c r="K30" s="37" t="str">
        <f t="shared" si="18"/>
        <v/>
      </c>
      <c r="L30" s="37" t="str">
        <f t="shared" si="18"/>
        <v/>
      </c>
      <c r="M30" s="37" t="str">
        <f t="shared" si="18"/>
        <v/>
      </c>
      <c r="N30" s="37" t="str">
        <f t="shared" si="18"/>
        <v/>
      </c>
      <c r="O30" s="37" t="str">
        <f t="shared" si="18"/>
        <v/>
      </c>
      <c r="P30" s="37" t="str">
        <f t="shared" si="18"/>
        <v/>
      </c>
      <c r="Q30" s="37" t="str">
        <f t="shared" si="18"/>
        <v/>
      </c>
      <c r="R30" s="37" t="str">
        <f t="shared" si="18"/>
        <v/>
      </c>
      <c r="S30" s="37" t="str">
        <f t="shared" si="18"/>
        <v/>
      </c>
      <c r="T30" s="37" t="str">
        <f t="shared" si="18"/>
        <v/>
      </c>
      <c r="U30" s="37" t="str">
        <f t="shared" si="18"/>
        <v/>
      </c>
      <c r="V30" s="37" t="str">
        <f t="shared" si="18"/>
        <v/>
      </c>
      <c r="W30" s="37" t="str">
        <f t="shared" si="18"/>
        <v/>
      </c>
      <c r="X30" s="61" t="str">
        <f t="shared" si="18"/>
        <v/>
      </c>
      <c r="Y30" s="38"/>
      <c r="Z30" s="21">
        <f t="shared" si="5"/>
        <v>0</v>
      </c>
      <c r="AE30" s="12"/>
    </row>
    <row r="31" spans="1:31" ht="34.5" customHeight="1" x14ac:dyDescent="0.25">
      <c r="A31" s="13"/>
      <c r="B31" s="62"/>
      <c r="C31" s="59" t="s">
        <v>95</v>
      </c>
      <c r="D31" s="33" t="s">
        <v>97</v>
      </c>
      <c r="E31" s="16" t="s">
        <v>79</v>
      </c>
      <c r="F31" s="60" t="str">
        <f>IF(AND(F18&gt;4.5,F20&gt;0.8,F20&lt;=1.5),(F20+F19)*F18/2*F8,"")</f>
        <v/>
      </c>
      <c r="G31" s="37" t="str">
        <f t="shared" ref="G31:X31" si="19">IF(AND(G18&gt;4.5,G20&gt;0.8,G20&lt;=1.5),(G20+G19)*G18/2*G8,"")</f>
        <v/>
      </c>
      <c r="H31" s="37" t="str">
        <f t="shared" si="19"/>
        <v/>
      </c>
      <c r="I31" s="37" t="str">
        <f t="shared" si="19"/>
        <v/>
      </c>
      <c r="J31" s="37" t="str">
        <f t="shared" si="19"/>
        <v/>
      </c>
      <c r="K31" s="37" t="str">
        <f t="shared" si="19"/>
        <v/>
      </c>
      <c r="L31" s="37" t="str">
        <f t="shared" si="19"/>
        <v/>
      </c>
      <c r="M31" s="37" t="str">
        <f t="shared" si="19"/>
        <v/>
      </c>
      <c r="N31" s="37" t="str">
        <f t="shared" si="19"/>
        <v/>
      </c>
      <c r="O31" s="37" t="str">
        <f t="shared" si="19"/>
        <v/>
      </c>
      <c r="P31" s="37" t="str">
        <f t="shared" si="19"/>
        <v/>
      </c>
      <c r="Q31" s="37" t="str">
        <f t="shared" si="19"/>
        <v/>
      </c>
      <c r="R31" s="37" t="str">
        <f t="shared" si="19"/>
        <v/>
      </c>
      <c r="S31" s="37" t="str">
        <f t="shared" si="19"/>
        <v/>
      </c>
      <c r="T31" s="37" t="str">
        <f t="shared" si="19"/>
        <v/>
      </c>
      <c r="U31" s="37" t="str">
        <f t="shared" si="19"/>
        <v/>
      </c>
      <c r="V31" s="37" t="str">
        <f t="shared" si="19"/>
        <v/>
      </c>
      <c r="W31" s="37" t="str">
        <f t="shared" si="19"/>
        <v/>
      </c>
      <c r="X31" s="61" t="str">
        <f t="shared" si="19"/>
        <v/>
      </c>
      <c r="Y31" s="38"/>
      <c r="Z31" s="21">
        <f t="shared" si="5"/>
        <v>0</v>
      </c>
      <c r="AE31" s="12"/>
    </row>
    <row r="32" spans="1:31" ht="34.5" customHeight="1" x14ac:dyDescent="0.25">
      <c r="A32" s="13"/>
      <c r="B32" s="63"/>
      <c r="C32" s="59" t="s">
        <v>95</v>
      </c>
      <c r="D32" s="33" t="s">
        <v>98</v>
      </c>
      <c r="E32" s="16" t="s">
        <v>79</v>
      </c>
      <c r="F32" s="60" t="str">
        <f>IF(AND(F18&gt;4.5,F20&gt;1.5),(F20+F19)*F18/2*F8,"")</f>
        <v/>
      </c>
      <c r="G32" s="37" t="str">
        <f t="shared" ref="G32:X32" si="20">IF(AND(G18&gt;4.5,G20&gt;1.5),(G20+G19)*G18/2*G8,"")</f>
        <v/>
      </c>
      <c r="H32" s="37" t="str">
        <f t="shared" si="20"/>
        <v/>
      </c>
      <c r="I32" s="37" t="str">
        <f t="shared" si="20"/>
        <v/>
      </c>
      <c r="J32" s="37" t="str">
        <f t="shared" si="20"/>
        <v/>
      </c>
      <c r="K32" s="37" t="str">
        <f t="shared" si="20"/>
        <v/>
      </c>
      <c r="L32" s="37" t="str">
        <f t="shared" si="20"/>
        <v/>
      </c>
      <c r="M32" s="37" t="str">
        <f t="shared" si="20"/>
        <v/>
      </c>
      <c r="N32" s="37" t="str">
        <f t="shared" si="20"/>
        <v/>
      </c>
      <c r="O32" s="37" t="str">
        <f t="shared" si="20"/>
        <v/>
      </c>
      <c r="P32" s="37" t="str">
        <f t="shared" si="20"/>
        <v/>
      </c>
      <c r="Q32" s="37" t="str">
        <f t="shared" si="20"/>
        <v/>
      </c>
      <c r="R32" s="37" t="str">
        <f t="shared" si="20"/>
        <v/>
      </c>
      <c r="S32" s="37" t="str">
        <f t="shared" si="20"/>
        <v/>
      </c>
      <c r="T32" s="37" t="str">
        <f t="shared" si="20"/>
        <v/>
      </c>
      <c r="U32" s="37" t="str">
        <f t="shared" si="20"/>
        <v/>
      </c>
      <c r="V32" s="37" t="str">
        <f t="shared" si="20"/>
        <v/>
      </c>
      <c r="W32" s="37" t="str">
        <f t="shared" si="20"/>
        <v/>
      </c>
      <c r="X32" s="61" t="str">
        <f t="shared" si="20"/>
        <v/>
      </c>
      <c r="Y32" s="38"/>
      <c r="Z32" s="21">
        <f t="shared" si="5"/>
        <v>0</v>
      </c>
      <c r="AE32" s="12"/>
    </row>
    <row r="33" spans="1:31" ht="26.45" customHeight="1" x14ac:dyDescent="0.25">
      <c r="A33" s="13"/>
      <c r="B33" s="14"/>
      <c r="C33" s="15" t="s">
        <v>99</v>
      </c>
      <c r="D33" s="15"/>
      <c r="E33" s="16" t="s">
        <v>79</v>
      </c>
      <c r="F33" s="36">
        <f>0.1*SUM(F21:F32)</f>
        <v>22.1575784584888</v>
      </c>
      <c r="G33" s="37">
        <f>0.1*SUM(G21:G32)</f>
        <v>22.619657620351518</v>
      </c>
      <c r="H33" s="37">
        <f>0.1*SUM(H21:H32)</f>
        <v>23.040078869783112</v>
      </c>
      <c r="I33" s="37">
        <f>0.1*SUM(I21:I32)</f>
        <v>22.216329052149732</v>
      </c>
      <c r="J33" s="37">
        <f>0.1*SUM(J21:J32)</f>
        <v>22.711897843494881</v>
      </c>
      <c r="K33" s="37">
        <f t="shared" ref="K33:W33" si="21">0.1*SUM(K21:K32)</f>
        <v>23.049062341642244</v>
      </c>
      <c r="L33" s="37">
        <f t="shared" si="21"/>
        <v>22.967664170371862</v>
      </c>
      <c r="M33" s="37">
        <f t="shared" si="21"/>
        <v>12.757097955996819</v>
      </c>
      <c r="N33" s="37">
        <f t="shared" si="21"/>
        <v>48.063749806867378</v>
      </c>
      <c r="O33" s="37">
        <f t="shared" si="21"/>
        <v>84.185838394652464</v>
      </c>
      <c r="P33" s="37">
        <f t="shared" si="21"/>
        <v>22.351336081664094</v>
      </c>
      <c r="Q33" s="37">
        <f t="shared" si="21"/>
        <v>23.058094284604515</v>
      </c>
      <c r="R33" s="37">
        <f t="shared" si="21"/>
        <v>23.236895588565428</v>
      </c>
      <c r="S33" s="37">
        <f t="shared" si="21"/>
        <v>22.327579391375981</v>
      </c>
      <c r="T33" s="37">
        <f t="shared" si="21"/>
        <v>22.818867291128882</v>
      </c>
      <c r="U33" s="37">
        <f>0.1*SUM(U21:U32)</f>
        <v>23.039860195639548</v>
      </c>
      <c r="V33" s="37">
        <f t="shared" si="21"/>
        <v>23.011988699179156</v>
      </c>
      <c r="W33" s="37">
        <f t="shared" si="21"/>
        <v>31.895078926821949</v>
      </c>
      <c r="X33" s="37">
        <f>0.1*SUM(X21:X32)</f>
        <v>147.83688704000002</v>
      </c>
      <c r="Y33" s="64"/>
      <c r="Z33" s="21">
        <f t="shared" si="5"/>
        <v>643.34554201277842</v>
      </c>
      <c r="AE33" s="12"/>
    </row>
    <row r="34" spans="1:31" ht="28.5" customHeight="1" x14ac:dyDescent="0.25">
      <c r="A34" s="13"/>
      <c r="B34" s="14"/>
      <c r="C34" s="15" t="s">
        <v>100</v>
      </c>
      <c r="D34" s="33" t="s">
        <v>101</v>
      </c>
      <c r="E34" s="16" t="s">
        <v>79</v>
      </c>
      <c r="F34" s="36">
        <f>PI()*(F4/1000*1.21)^2/4*F2</f>
        <v>31.573074121226515</v>
      </c>
      <c r="G34" s="37">
        <f>PI()*(G4/1000*1.21)^2/4*G2</f>
        <v>31.059758113486634</v>
      </c>
      <c r="H34" s="37">
        <f>PI()*(H4/1000*1.21)^2/4*H2</f>
        <v>31.577213766450228</v>
      </c>
      <c r="I34" s="37">
        <f>PI()*(I4/1000*1.21)^2/4*I2</f>
        <v>30.368437361127274</v>
      </c>
      <c r="J34" s="37">
        <f>PI()*(J4/1000*1.21)^2/4*J2</f>
        <v>30.935568756775375</v>
      </c>
      <c r="K34" s="37">
        <f t="shared" ref="K34:W34" si="22">PI()*(K4/1000*1.21)^2/4*K2</f>
        <v>31.312276472132869</v>
      </c>
      <c r="L34" s="37">
        <f t="shared" si="22"/>
        <v>31.13427172751339</v>
      </c>
      <c r="M34" s="37">
        <f t="shared" si="22"/>
        <v>16.094940629779561</v>
      </c>
      <c r="N34" s="37">
        <f t="shared" si="22"/>
        <v>91.244680139246668</v>
      </c>
      <c r="O34" s="37">
        <f t="shared" si="22"/>
        <v>174.37841540350672</v>
      </c>
      <c r="P34" s="37">
        <f t="shared" si="22"/>
        <v>31.643448090029565</v>
      </c>
      <c r="Q34" s="37">
        <f t="shared" si="22"/>
        <v>31.076316694381468</v>
      </c>
      <c r="R34" s="37">
        <f t="shared" si="22"/>
        <v>31.647587735253275</v>
      </c>
      <c r="S34" s="37">
        <f t="shared" si="22"/>
        <v>30.728586495589937</v>
      </c>
      <c r="T34" s="37">
        <f t="shared" si="22"/>
        <v>30.94384804722279</v>
      </c>
      <c r="U34" s="37">
        <f>PI()*(U4/1000*1.21)^2/4*U2</f>
        <v>30.782401883498149</v>
      </c>
      <c r="V34" s="37">
        <f t="shared" si="22"/>
        <v>31.026640951696965</v>
      </c>
      <c r="W34" s="37">
        <f t="shared" si="22"/>
        <v>54.577082629375951</v>
      </c>
      <c r="X34" s="37">
        <f>PI()*(X4/1000*1.21)^2/4*X2</f>
        <v>182.51235830751398</v>
      </c>
      <c r="Y34" s="38"/>
      <c r="Z34" s="21">
        <f t="shared" si="5"/>
        <v>954.61690732580735</v>
      </c>
      <c r="AE34" s="12"/>
    </row>
    <row r="35" spans="1:31" ht="21.75" customHeight="1" x14ac:dyDescent="0.25">
      <c r="A35" s="13"/>
      <c r="B35" s="14"/>
      <c r="C35" s="15"/>
      <c r="D35" s="33" t="s">
        <v>102</v>
      </c>
      <c r="E35" s="16" t="s">
        <v>103</v>
      </c>
      <c r="F35" s="65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0</v>
      </c>
      <c r="U35" s="66">
        <v>0</v>
      </c>
      <c r="V35" s="66">
        <v>0</v>
      </c>
      <c r="W35" s="66">
        <v>0</v>
      </c>
      <c r="X35" s="66">
        <v>0</v>
      </c>
      <c r="Y35" s="67"/>
      <c r="Z35" s="21">
        <f t="shared" si="5"/>
        <v>0</v>
      </c>
      <c r="AE35" s="12"/>
    </row>
    <row r="36" spans="1:31" ht="15" x14ac:dyDescent="0.25">
      <c r="A36" s="13"/>
      <c r="B36" s="14"/>
      <c r="C36" s="15"/>
      <c r="D36" s="33" t="s">
        <v>104</v>
      </c>
      <c r="E36" s="16" t="s">
        <v>79</v>
      </c>
      <c r="F36" s="36">
        <f>F35*SUM(F21:F32)</f>
        <v>0</v>
      </c>
      <c r="G36" s="37">
        <f>G35*SUM(G21:G32)</f>
        <v>0</v>
      </c>
      <c r="H36" s="37">
        <f>H35*SUM(H21:H32)</f>
        <v>0</v>
      </c>
      <c r="I36" s="37">
        <f>I35*SUM(I21:I32)</f>
        <v>0</v>
      </c>
      <c r="J36" s="37">
        <f>J35*SUM(J21:J32)</f>
        <v>0</v>
      </c>
      <c r="K36" s="37">
        <f t="shared" ref="K36:W36" si="23">K35*SUM(K21:K32)</f>
        <v>0</v>
      </c>
      <c r="L36" s="37">
        <f t="shared" si="23"/>
        <v>0</v>
      </c>
      <c r="M36" s="37">
        <f t="shared" si="23"/>
        <v>0</v>
      </c>
      <c r="N36" s="37">
        <f t="shared" si="23"/>
        <v>0</v>
      </c>
      <c r="O36" s="37">
        <f t="shared" si="23"/>
        <v>0</v>
      </c>
      <c r="P36" s="37">
        <f t="shared" si="23"/>
        <v>0</v>
      </c>
      <c r="Q36" s="37">
        <f t="shared" si="23"/>
        <v>0</v>
      </c>
      <c r="R36" s="37">
        <f t="shared" si="23"/>
        <v>0</v>
      </c>
      <c r="S36" s="37">
        <f t="shared" si="23"/>
        <v>0</v>
      </c>
      <c r="T36" s="37">
        <f t="shared" si="23"/>
        <v>0</v>
      </c>
      <c r="U36" s="37">
        <f>U35*SUM(U21:U32)</f>
        <v>0</v>
      </c>
      <c r="V36" s="37">
        <f t="shared" si="23"/>
        <v>0</v>
      </c>
      <c r="W36" s="37">
        <f t="shared" si="23"/>
        <v>0</v>
      </c>
      <c r="X36" s="37">
        <f>X35*SUM(X21:X32)</f>
        <v>0</v>
      </c>
      <c r="Y36" s="38"/>
      <c r="Z36" s="21">
        <f t="shared" si="5"/>
        <v>0</v>
      </c>
      <c r="AE36" s="12"/>
    </row>
    <row r="37" spans="1:31" ht="15" x14ac:dyDescent="0.25">
      <c r="A37" s="13"/>
      <c r="B37" s="14"/>
      <c r="C37" s="15"/>
      <c r="D37" s="33" t="s">
        <v>5</v>
      </c>
      <c r="E37" s="16" t="s">
        <v>79</v>
      </c>
      <c r="F37" s="36">
        <f>MAX(F36,F34)</f>
        <v>31.573074121226515</v>
      </c>
      <c r="G37" s="37">
        <f>MAX(G36,G34)</f>
        <v>31.059758113486634</v>
      </c>
      <c r="H37" s="37">
        <f>MAX(H36,H34)</f>
        <v>31.577213766450228</v>
      </c>
      <c r="I37" s="37">
        <f>MAX(I36,I34)</f>
        <v>30.368437361127274</v>
      </c>
      <c r="J37" s="37">
        <f>MAX(J36,J34)</f>
        <v>30.935568756775375</v>
      </c>
      <c r="K37" s="37">
        <f t="shared" ref="K37:W37" si="24">MAX(K36,K34)</f>
        <v>31.312276472132869</v>
      </c>
      <c r="L37" s="37">
        <f t="shared" si="24"/>
        <v>31.13427172751339</v>
      </c>
      <c r="M37" s="37">
        <f t="shared" si="24"/>
        <v>16.094940629779561</v>
      </c>
      <c r="N37" s="37">
        <f t="shared" si="24"/>
        <v>91.244680139246668</v>
      </c>
      <c r="O37" s="37">
        <f t="shared" si="24"/>
        <v>174.37841540350672</v>
      </c>
      <c r="P37" s="37">
        <f t="shared" si="24"/>
        <v>31.643448090029565</v>
      </c>
      <c r="Q37" s="37">
        <f t="shared" si="24"/>
        <v>31.076316694381468</v>
      </c>
      <c r="R37" s="37">
        <f t="shared" si="24"/>
        <v>31.647587735253275</v>
      </c>
      <c r="S37" s="37">
        <f t="shared" si="24"/>
        <v>30.728586495589937</v>
      </c>
      <c r="T37" s="37">
        <f t="shared" si="24"/>
        <v>30.94384804722279</v>
      </c>
      <c r="U37" s="37">
        <f>MAX(U36,U34)</f>
        <v>30.782401883498149</v>
      </c>
      <c r="V37" s="37">
        <f t="shared" si="24"/>
        <v>31.026640951696965</v>
      </c>
      <c r="W37" s="37">
        <f t="shared" si="24"/>
        <v>54.577082629375951</v>
      </c>
      <c r="X37" s="37">
        <f>MAX(X36,X34)</f>
        <v>182.51235830751398</v>
      </c>
      <c r="Y37" s="38"/>
      <c r="Z37" s="21">
        <f t="shared" si="5"/>
        <v>954.61690732580735</v>
      </c>
      <c r="AE37" s="12"/>
    </row>
    <row r="38" spans="1:31" ht="22.5" customHeight="1" x14ac:dyDescent="0.25">
      <c r="A38" s="13"/>
      <c r="B38" s="14"/>
      <c r="C38" s="15" t="s">
        <v>105</v>
      </c>
      <c r="D38" s="33" t="s">
        <v>106</v>
      </c>
      <c r="E38" s="16" t="s">
        <v>107</v>
      </c>
      <c r="F38" s="36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8"/>
      <c r="Z38" s="21">
        <f t="shared" si="5"/>
        <v>0</v>
      </c>
      <c r="AE38" s="12"/>
    </row>
    <row r="39" spans="1:31" ht="22.5" customHeight="1" x14ac:dyDescent="0.25">
      <c r="A39" s="13"/>
      <c r="B39" s="14"/>
      <c r="C39" s="15"/>
      <c r="D39" s="33" t="s">
        <v>83</v>
      </c>
      <c r="E39" s="16" t="s">
        <v>107</v>
      </c>
      <c r="F39" s="60" t="str">
        <f>IF(AND(F18&lt;=1.5,F20&gt;1.5),2*F18*F2,"")</f>
        <v/>
      </c>
      <c r="G39" s="37" t="str">
        <f t="shared" ref="G39:X39" si="25">IF(AND(G18&lt;=1.5,G20&gt;1.5),2*G18*G2,"")</f>
        <v/>
      </c>
      <c r="H39" s="37" t="str">
        <f t="shared" si="25"/>
        <v/>
      </c>
      <c r="I39" s="37" t="str">
        <f t="shared" si="25"/>
        <v/>
      </c>
      <c r="J39" s="37" t="str">
        <f t="shared" si="25"/>
        <v/>
      </c>
      <c r="K39" s="37" t="str">
        <f t="shared" si="25"/>
        <v/>
      </c>
      <c r="L39" s="37" t="str">
        <f t="shared" si="25"/>
        <v/>
      </c>
      <c r="M39" s="37" t="str">
        <f t="shared" si="25"/>
        <v/>
      </c>
      <c r="N39" s="37" t="str">
        <f t="shared" si="25"/>
        <v/>
      </c>
      <c r="O39" s="37" t="str">
        <f t="shared" si="25"/>
        <v/>
      </c>
      <c r="P39" s="37" t="str">
        <f t="shared" si="25"/>
        <v/>
      </c>
      <c r="Q39" s="37" t="str">
        <f t="shared" si="25"/>
        <v/>
      </c>
      <c r="R39" s="37" t="str">
        <f t="shared" si="25"/>
        <v/>
      </c>
      <c r="S39" s="37" t="str">
        <f t="shared" si="25"/>
        <v/>
      </c>
      <c r="T39" s="37" t="str">
        <f t="shared" si="25"/>
        <v/>
      </c>
      <c r="U39" s="37" t="str">
        <f t="shared" si="25"/>
        <v/>
      </c>
      <c r="V39" s="37" t="str">
        <f t="shared" si="25"/>
        <v/>
      </c>
      <c r="W39" s="37" t="str">
        <f t="shared" si="25"/>
        <v/>
      </c>
      <c r="X39" s="68" t="str">
        <f t="shared" si="25"/>
        <v/>
      </c>
      <c r="Y39" s="38"/>
      <c r="Z39" s="21"/>
      <c r="AE39" s="12"/>
    </row>
    <row r="40" spans="1:31" ht="22.5" customHeight="1" x14ac:dyDescent="0.25">
      <c r="A40" s="13"/>
      <c r="B40" s="14"/>
      <c r="C40" s="15"/>
      <c r="D40" s="33" t="s">
        <v>108</v>
      </c>
      <c r="E40" s="16" t="s">
        <v>107</v>
      </c>
      <c r="F40" s="60" t="str">
        <f>(IF(AND(F18&gt;1.5,F18&lt;=3,F20&lt;=1.5),2*F18*F2,""))</f>
        <v/>
      </c>
      <c r="G40" s="37" t="str">
        <f t="shared" ref="G40:X40" si="26">(IF(AND(G18&gt;1.5,G18&lt;=3,G20&lt;=1.5),2*G18*G2,""))</f>
        <v/>
      </c>
      <c r="H40" s="37" t="str">
        <f t="shared" si="26"/>
        <v/>
      </c>
      <c r="I40" s="37" t="str">
        <f t="shared" si="26"/>
        <v/>
      </c>
      <c r="J40" s="37" t="str">
        <f t="shared" si="26"/>
        <v/>
      </c>
      <c r="K40" s="37" t="str">
        <f t="shared" si="26"/>
        <v/>
      </c>
      <c r="L40" s="37" t="str">
        <f t="shared" si="26"/>
        <v/>
      </c>
      <c r="M40" s="37" t="str">
        <f t="shared" si="26"/>
        <v/>
      </c>
      <c r="N40" s="37" t="str">
        <f t="shared" si="26"/>
        <v/>
      </c>
      <c r="O40" s="37" t="str">
        <f t="shared" si="26"/>
        <v/>
      </c>
      <c r="P40" s="37" t="str">
        <f t="shared" si="26"/>
        <v/>
      </c>
      <c r="Q40" s="37" t="str">
        <f t="shared" si="26"/>
        <v/>
      </c>
      <c r="R40" s="37" t="str">
        <f t="shared" si="26"/>
        <v/>
      </c>
      <c r="S40" s="37" t="str">
        <f t="shared" si="26"/>
        <v/>
      </c>
      <c r="T40" s="37" t="str">
        <f t="shared" si="26"/>
        <v/>
      </c>
      <c r="U40" s="37" t="str">
        <f t="shared" si="26"/>
        <v/>
      </c>
      <c r="V40" s="37" t="str">
        <f t="shared" si="26"/>
        <v/>
      </c>
      <c r="W40" s="37" t="str">
        <f t="shared" si="26"/>
        <v/>
      </c>
      <c r="X40" s="68" t="str">
        <f t="shared" si="26"/>
        <v/>
      </c>
      <c r="Y40" s="38"/>
      <c r="Z40" s="21">
        <f t="shared" ref="Z40:Z63" si="27">SUM(F40:X40)</f>
        <v>0</v>
      </c>
    </row>
    <row r="41" spans="1:31" ht="22.5" customHeight="1" x14ac:dyDescent="0.25">
      <c r="A41" s="13"/>
      <c r="B41" s="14"/>
      <c r="C41" s="15"/>
      <c r="D41" s="33" t="s">
        <v>89</v>
      </c>
      <c r="E41" s="16" t="s">
        <v>107</v>
      </c>
      <c r="F41" s="60">
        <f>IF(AND(F18&gt;1.5,F18&lt;=3,F20&gt;1.5),2*F18*F2,"")</f>
        <v>282.25010090000808</v>
      </c>
      <c r="G41" s="37">
        <f t="shared" ref="G41:X41" si="28">IF(AND(G18&gt;1.5,G18&lt;=3,G20&gt;1.5),2*G18*G2,"")</f>
        <v>286.08939000001544</v>
      </c>
      <c r="H41" s="37">
        <f t="shared" si="28"/>
        <v>291.29958960001784</v>
      </c>
      <c r="I41" s="37">
        <f t="shared" si="28"/>
        <v>280.74138400001766</v>
      </c>
      <c r="J41" s="37">
        <f t="shared" si="28"/>
        <v>286.80477240002358</v>
      </c>
      <c r="K41" s="37">
        <f t="shared" si="28"/>
        <v>290.9129528000301</v>
      </c>
      <c r="L41" s="37">
        <f t="shared" si="28"/>
        <v>289.76307120003594</v>
      </c>
      <c r="M41" s="37">
        <f t="shared" si="28"/>
        <v>158.6622816000224</v>
      </c>
      <c r="N41" s="37">
        <f t="shared" si="28"/>
        <v>386.50591499999916</v>
      </c>
      <c r="O41" s="37">
        <f t="shared" si="28"/>
        <v>572.06603509999775</v>
      </c>
      <c r="P41" s="37">
        <f t="shared" si="28"/>
        <v>284.36597280000422</v>
      </c>
      <c r="Q41" s="37">
        <f t="shared" si="28"/>
        <v>290.57419970000581</v>
      </c>
      <c r="R41" s="37">
        <f t="shared" si="28"/>
        <v>293.42886100000533</v>
      </c>
      <c r="S41" s="37">
        <f t="shared" si="28"/>
        <v>282.52012230000884</v>
      </c>
      <c r="T41" s="37">
        <f t="shared" si="28"/>
        <v>287.90635250001532</v>
      </c>
      <c r="U41" s="37">
        <f t="shared" si="28"/>
        <v>289.84784400001564</v>
      </c>
      <c r="V41" s="37">
        <f t="shared" si="28"/>
        <v>290.01602700002087</v>
      </c>
      <c r="W41" s="37">
        <f t="shared" si="28"/>
        <v>315.04206240001849</v>
      </c>
      <c r="X41" s="68" t="str">
        <f t="shared" si="28"/>
        <v/>
      </c>
      <c r="Y41" s="38"/>
      <c r="Z41" s="21">
        <f t="shared" si="27"/>
        <v>5458.7969343002624</v>
      </c>
    </row>
    <row r="42" spans="1:31" ht="22.5" customHeight="1" x14ac:dyDescent="0.25">
      <c r="A42" s="13"/>
      <c r="B42" s="14"/>
      <c r="C42" s="15"/>
      <c r="D42" s="33" t="s">
        <v>109</v>
      </c>
      <c r="E42" s="16" t="s">
        <v>107</v>
      </c>
      <c r="F42" s="60" t="str">
        <f>IF(AND(F18&gt;3,F20&lt;=1.5),2*F18*F2,"")</f>
        <v/>
      </c>
      <c r="G42" s="37" t="str">
        <f t="shared" ref="G42:X42" si="29">IF(AND(G18&gt;3,G20&lt;=1.5),2*G18*G2,"")</f>
        <v/>
      </c>
      <c r="H42" s="37" t="str">
        <f t="shared" si="29"/>
        <v/>
      </c>
      <c r="I42" s="37" t="str">
        <f t="shared" si="29"/>
        <v/>
      </c>
      <c r="J42" s="37" t="str">
        <f t="shared" si="29"/>
        <v/>
      </c>
      <c r="K42" s="37" t="str">
        <f t="shared" si="29"/>
        <v/>
      </c>
      <c r="L42" s="37" t="str">
        <f t="shared" si="29"/>
        <v/>
      </c>
      <c r="M42" s="37" t="str">
        <f t="shared" si="29"/>
        <v/>
      </c>
      <c r="N42" s="37" t="str">
        <f t="shared" si="29"/>
        <v/>
      </c>
      <c r="O42" s="37" t="str">
        <f t="shared" si="29"/>
        <v/>
      </c>
      <c r="P42" s="37" t="str">
        <f t="shared" si="29"/>
        <v/>
      </c>
      <c r="Q42" s="37" t="str">
        <f t="shared" si="29"/>
        <v/>
      </c>
      <c r="R42" s="37" t="str">
        <f t="shared" si="29"/>
        <v/>
      </c>
      <c r="S42" s="37" t="str">
        <f t="shared" si="29"/>
        <v/>
      </c>
      <c r="T42" s="37" t="str">
        <f t="shared" si="29"/>
        <v/>
      </c>
      <c r="U42" s="37" t="str">
        <f t="shared" si="29"/>
        <v/>
      </c>
      <c r="V42" s="37" t="str">
        <f t="shared" si="29"/>
        <v/>
      </c>
      <c r="W42" s="37" t="str">
        <f t="shared" si="29"/>
        <v/>
      </c>
      <c r="X42" s="68" t="str">
        <f t="shared" si="29"/>
        <v/>
      </c>
      <c r="Y42" s="38"/>
      <c r="Z42" s="21">
        <f t="shared" si="27"/>
        <v>0</v>
      </c>
    </row>
    <row r="43" spans="1:31" ht="22.5" customHeight="1" x14ac:dyDescent="0.25">
      <c r="A43" s="13"/>
      <c r="B43" s="14"/>
      <c r="C43" s="15"/>
      <c r="D43" s="33" t="s">
        <v>94</v>
      </c>
      <c r="E43" s="16" t="s">
        <v>107</v>
      </c>
      <c r="F43" s="60" t="str">
        <f>IF(AND(F18&gt;3,F20&gt;1.5),2*F18*F2,"")</f>
        <v/>
      </c>
      <c r="G43" s="37" t="str">
        <f t="shared" ref="G43:X43" si="30">IF(AND(G18&gt;3,G20&gt;1.5),2*G18*G2,"")</f>
        <v/>
      </c>
      <c r="H43" s="37" t="str">
        <f t="shared" si="30"/>
        <v/>
      </c>
      <c r="I43" s="37" t="str">
        <f t="shared" si="30"/>
        <v/>
      </c>
      <c r="J43" s="37" t="str">
        <f t="shared" si="30"/>
        <v/>
      </c>
      <c r="K43" s="37" t="str">
        <f t="shared" si="30"/>
        <v/>
      </c>
      <c r="L43" s="37" t="str">
        <f t="shared" si="30"/>
        <v/>
      </c>
      <c r="M43" s="37" t="str">
        <f t="shared" si="30"/>
        <v/>
      </c>
      <c r="N43" s="37" t="str">
        <f t="shared" si="30"/>
        <v/>
      </c>
      <c r="O43" s="37" t="str">
        <f t="shared" si="30"/>
        <v/>
      </c>
      <c r="P43" s="37" t="str">
        <f t="shared" si="30"/>
        <v/>
      </c>
      <c r="Q43" s="37" t="str">
        <f t="shared" si="30"/>
        <v/>
      </c>
      <c r="R43" s="37" t="str">
        <f t="shared" si="30"/>
        <v/>
      </c>
      <c r="S43" s="37" t="str">
        <f t="shared" si="30"/>
        <v/>
      </c>
      <c r="T43" s="37" t="str">
        <f t="shared" si="30"/>
        <v/>
      </c>
      <c r="U43" s="37" t="str">
        <f t="shared" si="30"/>
        <v/>
      </c>
      <c r="V43" s="37" t="str">
        <f t="shared" si="30"/>
        <v/>
      </c>
      <c r="W43" s="37" t="str">
        <f t="shared" si="30"/>
        <v/>
      </c>
      <c r="X43" s="68" t="str">
        <f t="shared" si="30"/>
        <v/>
      </c>
      <c r="Y43" s="38"/>
      <c r="Z43" s="21">
        <f t="shared" si="27"/>
        <v>0</v>
      </c>
    </row>
    <row r="44" spans="1:31" ht="26.25" customHeight="1" x14ac:dyDescent="0.25">
      <c r="A44" s="13"/>
      <c r="B44" s="14"/>
      <c r="C44" s="15" t="s">
        <v>110</v>
      </c>
      <c r="D44" s="33" t="s">
        <v>111</v>
      </c>
      <c r="E44" s="16" t="s">
        <v>107</v>
      </c>
      <c r="F44" s="36">
        <f>IF(F15&lt;&gt;0,"",IF(F19&lt;1.5,F19*F2,""))</f>
        <v>91.523999999999987</v>
      </c>
      <c r="G44" s="37">
        <f>IF(G15&lt;&gt;0,"",IF(G19&lt;1.5,G19*G2,""))</f>
        <v>90.036000000000001</v>
      </c>
      <c r="H44" s="37">
        <f>IF(H15&lt;&gt;0,"",IF(H19&lt;1.5,H19*H2,""))</f>
        <v>91.536000000000001</v>
      </c>
      <c r="I44" s="37">
        <f>IF(I15&lt;&gt;0,"",IF(I19&lt;1.5,I19*I2,""))</f>
        <v>88.031999999999996</v>
      </c>
      <c r="J44" s="37">
        <f>IF(J15&lt;&gt;0,"",IF(J19&lt;1.5,J19*J2,""))</f>
        <v>89.676000000000002</v>
      </c>
      <c r="K44" s="37">
        <f t="shared" ref="K44:W44" si="31">IF(K15&lt;&gt;0,"",IF(K19&lt;1.5,K19*K2,""))</f>
        <v>90.768000000000001</v>
      </c>
      <c r="L44" s="37">
        <f t="shared" si="31"/>
        <v>90.251999999999995</v>
      </c>
      <c r="M44" s="37">
        <f t="shared" si="31"/>
        <v>46.655999999999999</v>
      </c>
      <c r="N44" s="37" t="str">
        <f t="shared" si="31"/>
        <v/>
      </c>
      <c r="O44" s="37" t="str">
        <f t="shared" si="31"/>
        <v/>
      </c>
      <c r="P44" s="37">
        <f t="shared" si="31"/>
        <v>91.727999999999994</v>
      </c>
      <c r="Q44" s="37">
        <f t="shared" si="31"/>
        <v>90.083999999999989</v>
      </c>
      <c r="R44" s="37">
        <f t="shared" si="31"/>
        <v>91.74</v>
      </c>
      <c r="S44" s="37">
        <f t="shared" si="31"/>
        <v>89.076000000000008</v>
      </c>
      <c r="T44" s="37">
        <f t="shared" si="31"/>
        <v>89.7</v>
      </c>
      <c r="U44" s="37">
        <f>IF(U15&lt;&gt;0,"",IF(U19&lt;1.5,U19*U2,""))</f>
        <v>89.231999999999999</v>
      </c>
      <c r="V44" s="37">
        <f t="shared" si="31"/>
        <v>89.94</v>
      </c>
      <c r="W44" s="37" t="str">
        <f t="shared" si="31"/>
        <v/>
      </c>
      <c r="X44" s="37">
        <f>IF(X15&lt;&gt;0,"",IF(X19&lt;1.5,X19*X2,""))</f>
        <v>793.6</v>
      </c>
      <c r="Y44" s="38"/>
      <c r="Z44" s="21">
        <f t="shared" si="27"/>
        <v>2103.58</v>
      </c>
    </row>
    <row r="45" spans="1:31" ht="27.75" customHeight="1" x14ac:dyDescent="0.25">
      <c r="A45" s="13"/>
      <c r="B45" s="14"/>
      <c r="C45" s="15"/>
      <c r="D45" s="33" t="s">
        <v>112</v>
      </c>
      <c r="E45" s="16" t="s">
        <v>107</v>
      </c>
      <c r="F45" s="36" t="str">
        <f>IF(F15&lt;&gt;0,"",IF(F19&gt;=1.5,F19*F2,""))</f>
        <v/>
      </c>
      <c r="G45" s="37" t="str">
        <f>IF(G15&lt;&gt;0,"",IF(G19&gt;=1.5,G19*G2,""))</f>
        <v/>
      </c>
      <c r="H45" s="37" t="str">
        <f>IF(H15&lt;&gt;0,"",IF(H19&gt;=1.5,H19*H2,""))</f>
        <v/>
      </c>
      <c r="I45" s="37" t="str">
        <f>IF(I15&lt;&gt;0,"",IF(I19&gt;=1.5,I19*I2,""))</f>
        <v/>
      </c>
      <c r="J45" s="37" t="str">
        <f>IF(J15&lt;&gt;0,"",IF(J19&gt;=1.5,J19*J2,""))</f>
        <v/>
      </c>
      <c r="K45" s="37" t="str">
        <f t="shared" ref="K45:W45" si="32">IF(K15&lt;&gt;0,"",IF(K19&gt;=1.5,K19*K2,""))</f>
        <v/>
      </c>
      <c r="L45" s="37" t="str">
        <f t="shared" si="32"/>
        <v/>
      </c>
      <c r="M45" s="37" t="str">
        <f t="shared" si="32"/>
        <v/>
      </c>
      <c r="N45" s="37">
        <f t="shared" si="32"/>
        <v>158.69999999999999</v>
      </c>
      <c r="O45" s="37">
        <f t="shared" si="32"/>
        <v>252.744</v>
      </c>
      <c r="P45" s="37" t="str">
        <f t="shared" si="32"/>
        <v/>
      </c>
      <c r="Q45" s="37" t="str">
        <f t="shared" si="32"/>
        <v/>
      </c>
      <c r="R45" s="37" t="str">
        <f t="shared" si="32"/>
        <v/>
      </c>
      <c r="S45" s="37" t="str">
        <f t="shared" si="32"/>
        <v/>
      </c>
      <c r="T45" s="37" t="str">
        <f t="shared" si="32"/>
        <v/>
      </c>
      <c r="U45" s="37" t="str">
        <f>IF(U15&lt;&gt;0,"",IF(U19&gt;=1.5,U19*U2,""))</f>
        <v/>
      </c>
      <c r="V45" s="37" t="str">
        <f t="shared" si="32"/>
        <v/>
      </c>
      <c r="W45" s="37">
        <f t="shared" si="32"/>
        <v>118.65600000000001</v>
      </c>
      <c r="X45" s="37" t="str">
        <f>IF(X15&lt;&gt;0,"",IF(X19&gt;=1.5,X19*X2,""))</f>
        <v/>
      </c>
      <c r="Y45" s="38"/>
      <c r="Z45" s="21">
        <f t="shared" si="27"/>
        <v>530.09999999999991</v>
      </c>
    </row>
    <row r="46" spans="1:31" ht="15" x14ac:dyDescent="0.25">
      <c r="A46" s="13"/>
      <c r="B46" s="14"/>
      <c r="C46" s="15" t="s">
        <v>113</v>
      </c>
      <c r="D46" s="33" t="s">
        <v>114</v>
      </c>
      <c r="E46" s="16" t="s">
        <v>55</v>
      </c>
      <c r="F46" s="41" t="s">
        <v>115</v>
      </c>
      <c r="G46" s="42" t="s">
        <v>115</v>
      </c>
      <c r="H46" s="42" t="s">
        <v>115</v>
      </c>
      <c r="I46" s="42" t="s">
        <v>115</v>
      </c>
      <c r="J46" s="42" t="s">
        <v>115</v>
      </c>
      <c r="K46" s="42" t="s">
        <v>115</v>
      </c>
      <c r="L46" s="42" t="s">
        <v>115</v>
      </c>
      <c r="M46" s="42" t="s">
        <v>115</v>
      </c>
      <c r="N46" s="42" t="s">
        <v>115</v>
      </c>
      <c r="O46" s="42" t="s">
        <v>115</v>
      </c>
      <c r="P46" s="42" t="s">
        <v>115</v>
      </c>
      <c r="Q46" s="42" t="s">
        <v>115</v>
      </c>
      <c r="R46" s="42" t="s">
        <v>115</v>
      </c>
      <c r="S46" s="42" t="s">
        <v>115</v>
      </c>
      <c r="T46" s="42" t="s">
        <v>115</v>
      </c>
      <c r="U46" s="42" t="s">
        <v>115</v>
      </c>
      <c r="V46" s="42" t="s">
        <v>115</v>
      </c>
      <c r="W46" s="42" t="s">
        <v>115</v>
      </c>
      <c r="X46" s="42" t="s">
        <v>115</v>
      </c>
      <c r="Y46" s="43"/>
      <c r="Z46" s="21">
        <f t="shared" si="27"/>
        <v>0</v>
      </c>
    </row>
    <row r="47" spans="1:31" ht="30" customHeight="1" x14ac:dyDescent="0.25">
      <c r="A47" s="13"/>
      <c r="B47" s="14"/>
      <c r="C47" s="15"/>
      <c r="D47" s="33" t="s">
        <v>116</v>
      </c>
      <c r="E47" s="16" t="s">
        <v>79</v>
      </c>
      <c r="F47" s="36" t="str">
        <f>IF(F15=0,"",IF(F19&lt;1.5,F15*F19*F2,""))</f>
        <v/>
      </c>
      <c r="G47" s="37" t="str">
        <f>IF(G15=0,"",IF(G19&lt;1.5,G15*G19*G2,""))</f>
        <v/>
      </c>
      <c r="H47" s="37" t="str">
        <f>IF(H15=0,"",IF(H19&lt;1.5,H15*H19*H2,""))</f>
        <v/>
      </c>
      <c r="I47" s="37" t="str">
        <f>IF(I15=0,"",IF(I19&lt;1.5,I15*I19*I2,""))</f>
        <v/>
      </c>
      <c r="J47" s="37" t="str">
        <f>IF(J15=0,"",IF(J19&lt;1.5,J15*J19*J2,""))</f>
        <v/>
      </c>
      <c r="K47" s="37" t="str">
        <f t="shared" ref="K47:W47" si="33">IF(K15=0,"",IF(K19&lt;1.5,K15*K19*K2,""))</f>
        <v/>
      </c>
      <c r="L47" s="37" t="str">
        <f t="shared" si="33"/>
        <v/>
      </c>
      <c r="M47" s="37" t="str">
        <f t="shared" si="33"/>
        <v/>
      </c>
      <c r="N47" s="37" t="str">
        <f t="shared" si="33"/>
        <v/>
      </c>
      <c r="O47" s="37" t="str">
        <f t="shared" si="33"/>
        <v/>
      </c>
      <c r="P47" s="37" t="str">
        <f t="shared" si="33"/>
        <v/>
      </c>
      <c r="Q47" s="37" t="str">
        <f t="shared" si="33"/>
        <v/>
      </c>
      <c r="R47" s="37" t="str">
        <f t="shared" si="33"/>
        <v/>
      </c>
      <c r="S47" s="37" t="str">
        <f t="shared" si="33"/>
        <v/>
      </c>
      <c r="T47" s="37" t="str">
        <f t="shared" si="33"/>
        <v/>
      </c>
      <c r="U47" s="37" t="str">
        <f>IF(U15=0,"",IF(U19&lt;1.5,U15*U19*U2,""))</f>
        <v/>
      </c>
      <c r="V47" s="37" t="str">
        <f t="shared" si="33"/>
        <v/>
      </c>
      <c r="W47" s="37" t="str">
        <f t="shared" si="33"/>
        <v/>
      </c>
      <c r="X47" s="37">
        <v>0</v>
      </c>
      <c r="Y47" s="38"/>
      <c r="Z47" s="21">
        <f t="shared" si="27"/>
        <v>0</v>
      </c>
    </row>
    <row r="48" spans="1:31" ht="30" customHeight="1" x14ac:dyDescent="0.25">
      <c r="A48" s="13"/>
      <c r="B48" s="14"/>
      <c r="C48" s="15"/>
      <c r="D48" s="33" t="s">
        <v>117</v>
      </c>
      <c r="E48" s="16" t="s">
        <v>79</v>
      </c>
      <c r="F48" s="36" t="str">
        <f>IF(F15=0,"",IF(F19&gt;=1.5,F15*F19*F2,""))</f>
        <v/>
      </c>
      <c r="G48" s="37" t="str">
        <f>IF(G15=0,"",IF(G19&gt;=1.5,G15*G19*G2,""))</f>
        <v/>
      </c>
      <c r="H48" s="37" t="str">
        <f>IF(H15=0,"",IF(H19&gt;=1.5,H15*H19*H2,""))</f>
        <v/>
      </c>
      <c r="I48" s="37" t="str">
        <f>IF(I15=0,"",IF(I19&gt;=1.5,I15*I19*I2,""))</f>
        <v/>
      </c>
      <c r="J48" s="37" t="str">
        <f>IF(J15=0,"",IF(J19&gt;=1.5,J15*J19*J2,""))</f>
        <v/>
      </c>
      <c r="K48" s="37" t="str">
        <f t="shared" ref="K48:W48" si="34">IF(K15=0,"",IF(K19&gt;=1.5,K15*K19*K2,""))</f>
        <v/>
      </c>
      <c r="L48" s="37" t="str">
        <f t="shared" si="34"/>
        <v/>
      </c>
      <c r="M48" s="37" t="str">
        <f t="shared" si="34"/>
        <v/>
      </c>
      <c r="N48" s="37" t="str">
        <f t="shared" si="34"/>
        <v/>
      </c>
      <c r="O48" s="37" t="str">
        <f t="shared" si="34"/>
        <v/>
      </c>
      <c r="P48" s="37" t="str">
        <f t="shared" si="34"/>
        <v/>
      </c>
      <c r="Q48" s="37" t="str">
        <f t="shared" si="34"/>
        <v/>
      </c>
      <c r="R48" s="37" t="str">
        <f t="shared" si="34"/>
        <v/>
      </c>
      <c r="S48" s="37" t="str">
        <f t="shared" si="34"/>
        <v/>
      </c>
      <c r="T48" s="37" t="str">
        <f t="shared" si="34"/>
        <v/>
      </c>
      <c r="U48" s="37" t="str">
        <f>IF(U15=0,"",IF(U19&gt;=1.5,U15*U19*U2,""))</f>
        <v/>
      </c>
      <c r="V48" s="37" t="str">
        <f t="shared" si="34"/>
        <v/>
      </c>
      <c r="W48" s="37" t="str">
        <f t="shared" si="34"/>
        <v/>
      </c>
      <c r="X48" s="37" t="str">
        <f>IF(X15=0,"",IF(X19&gt;=1.5,X15*X19*X2,""))</f>
        <v/>
      </c>
      <c r="Y48" s="38"/>
      <c r="Z48" s="21">
        <f t="shared" si="27"/>
        <v>0</v>
      </c>
    </row>
    <row r="49" spans="1:26" ht="30" customHeight="1" x14ac:dyDescent="0.25">
      <c r="A49" s="13"/>
      <c r="B49" s="14"/>
      <c r="C49" s="15"/>
      <c r="D49" s="33" t="s">
        <v>118</v>
      </c>
      <c r="E49" s="16" t="s">
        <v>103</v>
      </c>
      <c r="F49" s="55">
        <v>30</v>
      </c>
      <c r="G49" s="56">
        <v>30</v>
      </c>
      <c r="H49" s="56">
        <v>30</v>
      </c>
      <c r="I49" s="56">
        <v>30</v>
      </c>
      <c r="J49" s="56">
        <v>30</v>
      </c>
      <c r="K49" s="56">
        <v>30</v>
      </c>
      <c r="L49" s="56">
        <v>30</v>
      </c>
      <c r="M49" s="56">
        <v>30</v>
      </c>
      <c r="N49" s="56">
        <v>30</v>
      </c>
      <c r="O49" s="56">
        <v>30</v>
      </c>
      <c r="P49" s="56">
        <v>30</v>
      </c>
      <c r="Q49" s="56">
        <v>30</v>
      </c>
      <c r="R49" s="56">
        <v>30</v>
      </c>
      <c r="S49" s="56">
        <v>30</v>
      </c>
      <c r="T49" s="56">
        <v>30</v>
      </c>
      <c r="U49" s="56">
        <v>30</v>
      </c>
      <c r="V49" s="56">
        <v>30</v>
      </c>
      <c r="W49" s="56">
        <v>30</v>
      </c>
      <c r="X49" s="56">
        <v>30</v>
      </c>
      <c r="Y49" s="57"/>
      <c r="Z49" s="21">
        <f t="shared" si="27"/>
        <v>570</v>
      </c>
    </row>
    <row r="50" spans="1:26" ht="15" x14ac:dyDescent="0.25">
      <c r="A50" s="13"/>
      <c r="B50" s="14"/>
      <c r="C50" s="15"/>
      <c r="D50" s="33" t="s">
        <v>119</v>
      </c>
      <c r="E50" s="16" t="s">
        <v>79</v>
      </c>
      <c r="F50" s="36">
        <f>SUM(F47:F48)*(1+F49/100)</f>
        <v>0</v>
      </c>
      <c r="G50" s="37">
        <f>SUM(G47:G48)*(1+G49/100)</f>
        <v>0</v>
      </c>
      <c r="H50" s="37">
        <f>SUM(H47:H48)*(1+H49/100)</f>
        <v>0</v>
      </c>
      <c r="I50" s="37">
        <f>SUM(I47:I48)*(1+I49/100)</f>
        <v>0</v>
      </c>
      <c r="J50" s="37">
        <f>SUM(J47:J48)*(1+J49/100)</f>
        <v>0</v>
      </c>
      <c r="K50" s="37">
        <f t="shared" ref="K50:W50" si="35">SUM(K47:K48)*(1+K49/100)</f>
        <v>0</v>
      </c>
      <c r="L50" s="37">
        <f t="shared" si="35"/>
        <v>0</v>
      </c>
      <c r="M50" s="37">
        <f t="shared" si="35"/>
        <v>0</v>
      </c>
      <c r="N50" s="37">
        <f t="shared" si="35"/>
        <v>0</v>
      </c>
      <c r="O50" s="37">
        <f t="shared" si="35"/>
        <v>0</v>
      </c>
      <c r="P50" s="37">
        <f t="shared" si="35"/>
        <v>0</v>
      </c>
      <c r="Q50" s="37">
        <f t="shared" si="35"/>
        <v>0</v>
      </c>
      <c r="R50" s="37">
        <f t="shared" si="35"/>
        <v>0</v>
      </c>
      <c r="S50" s="37">
        <f t="shared" si="35"/>
        <v>0</v>
      </c>
      <c r="T50" s="37">
        <f t="shared" si="35"/>
        <v>0</v>
      </c>
      <c r="U50" s="37">
        <f>SUM(U47:U48)*(1+U49/100)</f>
        <v>0</v>
      </c>
      <c r="V50" s="37">
        <f t="shared" si="35"/>
        <v>0</v>
      </c>
      <c r="W50" s="37">
        <f t="shared" si="35"/>
        <v>0</v>
      </c>
      <c r="X50" s="37">
        <f>SUM(X47:X48)*(1+X49/100)</f>
        <v>0</v>
      </c>
      <c r="Y50" s="38"/>
      <c r="Z50" s="21">
        <f t="shared" si="27"/>
        <v>0</v>
      </c>
    </row>
    <row r="51" spans="1:26" ht="22.5" x14ac:dyDescent="0.25">
      <c r="A51" s="13"/>
      <c r="B51" s="69" t="s">
        <v>120</v>
      </c>
      <c r="C51" s="59" t="s">
        <v>121</v>
      </c>
      <c r="D51" s="33" t="s">
        <v>78</v>
      </c>
      <c r="E51" s="16" t="s">
        <v>79</v>
      </c>
      <c r="F51" s="36" t="str">
        <f>IF(AND(F18&lt;=1.5,F20&lt;=0.8),SUM(F21:F32)-F34,"")</f>
        <v/>
      </c>
      <c r="G51" s="37" t="str">
        <f>IF(AND(G18&lt;=1.5,G20&lt;=0.8),SUM(G21:G32)-G34,"")</f>
        <v/>
      </c>
      <c r="H51" s="37" t="str">
        <f>IF(AND(H18&lt;=1.5,H20&lt;=0.8),SUM(H21:H32)-H34,"")</f>
        <v/>
      </c>
      <c r="I51" s="37" t="str">
        <f>IF(AND(I18&lt;=1.5,I20&lt;=0.8),SUM(I21:I32)-I34,"")</f>
        <v/>
      </c>
      <c r="J51" s="37" t="str">
        <f>IF(AND(J18&lt;=1.5,J20&lt;=0.8),SUM(J21:J32)-J34,"")</f>
        <v/>
      </c>
      <c r="K51" s="37" t="str">
        <f t="shared" ref="K51:W51" si="36">IF(AND(K18&lt;=1.5,K20&lt;=0.8),SUM(K21:K32)-K34,"")</f>
        <v/>
      </c>
      <c r="L51" s="37" t="str">
        <f t="shared" si="36"/>
        <v/>
      </c>
      <c r="M51" s="37" t="str">
        <f t="shared" si="36"/>
        <v/>
      </c>
      <c r="N51" s="37" t="str">
        <f t="shared" si="36"/>
        <v/>
      </c>
      <c r="O51" s="37" t="str">
        <f t="shared" si="36"/>
        <v/>
      </c>
      <c r="P51" s="37" t="str">
        <f t="shared" si="36"/>
        <v/>
      </c>
      <c r="Q51" s="37" t="str">
        <f t="shared" si="36"/>
        <v/>
      </c>
      <c r="R51" s="37" t="str">
        <f t="shared" si="36"/>
        <v/>
      </c>
      <c r="S51" s="37" t="str">
        <f t="shared" si="36"/>
        <v/>
      </c>
      <c r="T51" s="37" t="str">
        <f t="shared" si="36"/>
        <v/>
      </c>
      <c r="U51" s="37" t="str">
        <f>IF(AND(U18&lt;=1.5,U20&lt;=0.8),SUM(U21:U32)-U34,"")</f>
        <v/>
      </c>
      <c r="V51" s="37" t="str">
        <f t="shared" si="36"/>
        <v/>
      </c>
      <c r="W51" s="37" t="str">
        <f t="shared" si="36"/>
        <v/>
      </c>
      <c r="X51" s="37" t="str">
        <f>IF(AND(X18&lt;=1.5,X20&lt;=0.8),SUM(X21:X32)-X34,"")</f>
        <v/>
      </c>
      <c r="Y51" s="38"/>
      <c r="Z51" s="21">
        <f t="shared" si="27"/>
        <v>0</v>
      </c>
    </row>
    <row r="52" spans="1:26" ht="38.25" customHeight="1" x14ac:dyDescent="0.25">
      <c r="A52" s="13"/>
      <c r="B52" s="70"/>
      <c r="C52" s="59" t="s">
        <v>122</v>
      </c>
      <c r="D52" s="33" t="s">
        <v>81</v>
      </c>
      <c r="E52" s="16" t="s">
        <v>79</v>
      </c>
      <c r="F52" s="36" t="str">
        <f>IF(AND(F18&lt;=1.5,F20&gt;0.8,F20&lt;=1.5),SUM(F21:F32)-F34,"")</f>
        <v/>
      </c>
      <c r="G52" s="37" t="str">
        <f>IF(AND(G18&lt;=1.5,G20&gt;0.8,G20&lt;=1.5),SUM(G21:G32)-G34,"")</f>
        <v/>
      </c>
      <c r="H52" s="37" t="str">
        <f>IF(AND(H18&lt;=1.5,H20&gt;0.8,H20&lt;=1.5),SUM(H21:H32)-H34,"")</f>
        <v/>
      </c>
      <c r="I52" s="37" t="str">
        <f>IF(AND(I18&lt;=1.5,I20&gt;0.8,I20&lt;=1.5),SUM(I21:I32)-I34,"")</f>
        <v/>
      </c>
      <c r="J52" s="37" t="str">
        <f>IF(AND(J18&lt;=1.5,J20&gt;0.8,J20&lt;=1.5),SUM(J21:J32)-J34,"")</f>
        <v/>
      </c>
      <c r="K52" s="37" t="str">
        <f t="shared" ref="K52:W52" si="37">IF(AND(K18&lt;=1.5,K20&gt;0.8,K20&lt;=1.5),SUM(K21:K32)-K34,"")</f>
        <v/>
      </c>
      <c r="L52" s="37" t="str">
        <f t="shared" si="37"/>
        <v/>
      </c>
      <c r="M52" s="37" t="str">
        <f t="shared" si="37"/>
        <v/>
      </c>
      <c r="N52" s="37" t="str">
        <f t="shared" si="37"/>
        <v/>
      </c>
      <c r="O52" s="37" t="str">
        <f t="shared" si="37"/>
        <v/>
      </c>
      <c r="P52" s="37" t="str">
        <f t="shared" si="37"/>
        <v/>
      </c>
      <c r="Q52" s="37" t="str">
        <f t="shared" si="37"/>
        <v/>
      </c>
      <c r="R52" s="37" t="str">
        <f t="shared" si="37"/>
        <v/>
      </c>
      <c r="S52" s="37" t="str">
        <f t="shared" si="37"/>
        <v/>
      </c>
      <c r="T52" s="37" t="str">
        <f t="shared" si="37"/>
        <v/>
      </c>
      <c r="U52" s="37" t="str">
        <f>IF(AND(U18&lt;=1.5,U20&gt;0.8,U20&lt;=1.5),SUM(U21:U32)-U34,"")</f>
        <v/>
      </c>
      <c r="V52" s="37" t="str">
        <f t="shared" si="37"/>
        <v/>
      </c>
      <c r="W52" s="37" t="str">
        <f t="shared" si="37"/>
        <v/>
      </c>
      <c r="X52" s="37">
        <f>IF(AND(X18&lt;=1.5,X20&gt;0.8,X20&lt;=1.5),SUM(X21:X32)-X34,"")</f>
        <v>1295.8565120924861</v>
      </c>
      <c r="Y52" s="38"/>
      <c r="Z52" s="21">
        <f t="shared" si="27"/>
        <v>1295.8565120924861</v>
      </c>
    </row>
    <row r="53" spans="1:26" ht="25.5" customHeight="1" x14ac:dyDescent="0.25">
      <c r="A53" s="13"/>
      <c r="B53" s="70"/>
      <c r="C53" s="59" t="s">
        <v>123</v>
      </c>
      <c r="D53" s="33" t="s">
        <v>83</v>
      </c>
      <c r="E53" s="16" t="s">
        <v>79</v>
      </c>
      <c r="F53" s="36" t="str">
        <f>IF(AND(F18&lt;=1.5,F20&gt;1.5),SUM(F21:F32)-F34,"")</f>
        <v/>
      </c>
      <c r="G53" s="37" t="str">
        <f>IF(AND(G18&lt;=1.5,G20&gt;1.5),SUM(G21:G32)-G34,"")</f>
        <v/>
      </c>
      <c r="H53" s="37" t="str">
        <f>IF(AND(H18&lt;=1.5,H20&gt;1.5),SUM(H21:H32)-H34,"")</f>
        <v/>
      </c>
      <c r="I53" s="37" t="str">
        <f>IF(AND(I18&lt;=1.5,I20&gt;1.5),SUM(I21:I32)-I34,"")</f>
        <v/>
      </c>
      <c r="J53" s="37" t="str">
        <f>IF(AND(J18&lt;=1.5,J20&gt;1.5),SUM(J21:J32)-J34,"")</f>
        <v/>
      </c>
      <c r="K53" s="37" t="str">
        <f t="shared" ref="K53:W53" si="38">IF(AND(K18&lt;=1.5,K20&gt;1.5),SUM(K21:K32)-K34,"")</f>
        <v/>
      </c>
      <c r="L53" s="37" t="str">
        <f t="shared" si="38"/>
        <v/>
      </c>
      <c r="M53" s="37" t="str">
        <f t="shared" si="38"/>
        <v/>
      </c>
      <c r="N53" s="37" t="str">
        <f t="shared" si="38"/>
        <v/>
      </c>
      <c r="O53" s="37" t="str">
        <f t="shared" si="38"/>
        <v/>
      </c>
      <c r="P53" s="37" t="str">
        <f t="shared" si="38"/>
        <v/>
      </c>
      <c r="Q53" s="37" t="str">
        <f t="shared" si="38"/>
        <v/>
      </c>
      <c r="R53" s="37" t="str">
        <f t="shared" si="38"/>
        <v/>
      </c>
      <c r="S53" s="37" t="str">
        <f t="shared" si="38"/>
        <v/>
      </c>
      <c r="T53" s="37" t="str">
        <f t="shared" si="38"/>
        <v/>
      </c>
      <c r="U53" s="37" t="str">
        <f>IF(AND(U18&lt;=1.5,U20&gt;1.5),SUM(U21:U32)-U34,"")</f>
        <v/>
      </c>
      <c r="V53" s="37" t="str">
        <f t="shared" si="38"/>
        <v/>
      </c>
      <c r="W53" s="37" t="str">
        <f t="shared" si="38"/>
        <v/>
      </c>
      <c r="X53" s="37" t="str">
        <f>IF(AND(X18&lt;=1.5,X20&gt;1.5),SUM(X21:X32)-X34,"")</f>
        <v/>
      </c>
      <c r="Y53" s="38"/>
      <c r="Z53" s="21">
        <f t="shared" si="27"/>
        <v>0</v>
      </c>
    </row>
    <row r="54" spans="1:26" ht="25.5" customHeight="1" x14ac:dyDescent="0.25">
      <c r="A54" s="13"/>
      <c r="B54" s="70"/>
      <c r="C54" s="59" t="s">
        <v>124</v>
      </c>
      <c r="D54" s="33" t="s">
        <v>85</v>
      </c>
      <c r="E54" s="16" t="s">
        <v>79</v>
      </c>
      <c r="F54" s="36" t="str">
        <f>IF(AND(F18&gt;1.5,F18&lt;=3,F20&lt;=0.8),SUM(F21:F32)-F34,"")</f>
        <v/>
      </c>
      <c r="G54" s="37" t="str">
        <f>IF(AND(G18&gt;1.5,G18&lt;=3,G20&lt;=0.8),SUM(G21:G32)-G34,"")</f>
        <v/>
      </c>
      <c r="H54" s="37" t="str">
        <f>IF(AND(H18&gt;1.5,H18&lt;=3,H20&lt;=0.8),SUM(H21:H32)-H34,"")</f>
        <v/>
      </c>
      <c r="I54" s="37" t="str">
        <f>IF(AND(I18&gt;1.5,I18&lt;=3,I20&lt;=0.8),SUM(I21:I32)-I34,"")</f>
        <v/>
      </c>
      <c r="J54" s="37" t="str">
        <f>IF(AND(J18&gt;1.5,J18&lt;=3,J20&lt;=0.8),SUM(J21:J32)-J34,"")</f>
        <v/>
      </c>
      <c r="K54" s="37" t="str">
        <f t="shared" ref="K54:W54" si="39">IF(AND(K18&gt;1.5,K18&lt;=3,K20&lt;=0.8),SUM(K21:K32)-K34,"")</f>
        <v/>
      </c>
      <c r="L54" s="37" t="str">
        <f t="shared" si="39"/>
        <v/>
      </c>
      <c r="M54" s="37" t="str">
        <f t="shared" si="39"/>
        <v/>
      </c>
      <c r="N54" s="37" t="str">
        <f t="shared" si="39"/>
        <v/>
      </c>
      <c r="O54" s="37" t="str">
        <f t="shared" si="39"/>
        <v/>
      </c>
      <c r="P54" s="37" t="str">
        <f t="shared" si="39"/>
        <v/>
      </c>
      <c r="Q54" s="37" t="str">
        <f t="shared" si="39"/>
        <v/>
      </c>
      <c r="R54" s="37" t="str">
        <f t="shared" si="39"/>
        <v/>
      </c>
      <c r="S54" s="37" t="str">
        <f t="shared" si="39"/>
        <v/>
      </c>
      <c r="T54" s="37" t="str">
        <f t="shared" si="39"/>
        <v/>
      </c>
      <c r="U54" s="37" t="str">
        <f>IF(AND(U18&gt;1.5,U18&lt;=3,U20&lt;=0.8),SUM(U21:U32)-U34,"")</f>
        <v/>
      </c>
      <c r="V54" s="37" t="str">
        <f t="shared" si="39"/>
        <v/>
      </c>
      <c r="W54" s="37" t="str">
        <f t="shared" si="39"/>
        <v/>
      </c>
      <c r="X54" s="37" t="str">
        <f>IF(AND(X18&gt;1.5,X18&lt;=3,X20&lt;=0.8),SUM(X21:X32)-X34,"")</f>
        <v/>
      </c>
      <c r="Y54" s="38"/>
      <c r="Z54" s="21">
        <f t="shared" si="27"/>
        <v>0</v>
      </c>
    </row>
    <row r="55" spans="1:26" ht="31.5" customHeight="1" x14ac:dyDescent="0.25">
      <c r="A55" s="13"/>
      <c r="B55" s="70"/>
      <c r="C55" s="59" t="s">
        <v>125</v>
      </c>
      <c r="D55" s="33" t="s">
        <v>87</v>
      </c>
      <c r="E55" s="16" t="s">
        <v>79</v>
      </c>
      <c r="F55" s="36" t="str">
        <f>IF(AND(F18&gt;1.5,F18&lt;=3,F20&gt;0.8,F20&lt;=1.5),SUM(F21:F32)-F34,"")</f>
        <v/>
      </c>
      <c r="G55" s="37" t="str">
        <f>IF(AND(G18&gt;1.5,G18&lt;=3,G20&gt;0.8,G20&lt;=1.5),SUM(G21:G32)-G34,"")</f>
        <v/>
      </c>
      <c r="H55" s="37" t="str">
        <f>IF(AND(H18&gt;1.5,H18&lt;=3,H20&gt;0.8,H20&lt;=1.5),SUM(H21:H32)-H34,"")</f>
        <v/>
      </c>
      <c r="I55" s="37" t="str">
        <f>IF(AND(I18&gt;1.5,I18&lt;=3,I20&gt;0.8,I20&lt;=1.5),SUM(I21:I32)-I34,"")</f>
        <v/>
      </c>
      <c r="J55" s="37" t="str">
        <f>IF(AND(J18&gt;1.5,J18&lt;=3,J20&gt;0.8,J20&lt;=1.5),SUM(J21:J32)-J34,"")</f>
        <v/>
      </c>
      <c r="K55" s="37" t="str">
        <f t="shared" ref="K55:W55" si="40">IF(AND(K18&gt;1.5,K18&lt;=3,K20&gt;0.8,K20&lt;=1.5),SUM(K21:K32)-K34,"")</f>
        <v/>
      </c>
      <c r="L55" s="37" t="str">
        <f t="shared" si="40"/>
        <v/>
      </c>
      <c r="M55" s="37" t="str">
        <f t="shared" si="40"/>
        <v/>
      </c>
      <c r="N55" s="37" t="str">
        <f t="shared" si="40"/>
        <v/>
      </c>
      <c r="O55" s="37" t="str">
        <f t="shared" si="40"/>
        <v/>
      </c>
      <c r="P55" s="37" t="str">
        <f t="shared" si="40"/>
        <v/>
      </c>
      <c r="Q55" s="37" t="str">
        <f t="shared" si="40"/>
        <v/>
      </c>
      <c r="R55" s="37" t="str">
        <f t="shared" si="40"/>
        <v/>
      </c>
      <c r="S55" s="37" t="str">
        <f t="shared" si="40"/>
        <v/>
      </c>
      <c r="T55" s="37" t="str">
        <f t="shared" si="40"/>
        <v/>
      </c>
      <c r="U55" s="37" t="str">
        <f>IF(AND(U18&gt;1.5,U18&lt;=3,U20&gt;0.8,U20&lt;=1.5),SUM(U21:U32)-U34,"")</f>
        <v/>
      </c>
      <c r="V55" s="37" t="str">
        <f t="shared" si="40"/>
        <v/>
      </c>
      <c r="W55" s="37" t="str">
        <f t="shared" si="40"/>
        <v/>
      </c>
      <c r="X55" s="37" t="str">
        <f>IF(AND(X18&gt;1.5,X18&lt;=3,X20&gt;0.8,X20&lt;=1.5),SUM(X21:X32)-X34,"")</f>
        <v/>
      </c>
      <c r="Y55" s="38"/>
      <c r="Z55" s="21">
        <f t="shared" si="27"/>
        <v>0</v>
      </c>
    </row>
    <row r="56" spans="1:26" ht="35.25" customHeight="1" x14ac:dyDescent="0.25">
      <c r="A56" s="13"/>
      <c r="B56" s="70"/>
      <c r="C56" s="59" t="s">
        <v>126</v>
      </c>
      <c r="D56" s="33" t="s">
        <v>89</v>
      </c>
      <c r="E56" s="16" t="s">
        <v>79</v>
      </c>
      <c r="F56" s="36">
        <f>IF(AND(F18&gt;1.5,F18&lt;=3,F20&gt;1.5),SUM(F21:F32)-F34,"")</f>
        <v>190.00271046366146</v>
      </c>
      <c r="G56" s="37">
        <f>IF(AND(G18&gt;1.5,G18&lt;=3,G20&gt;1.5),SUM(G21:G32)-G34,"")</f>
        <v>195.13681809002853</v>
      </c>
      <c r="H56" s="37">
        <f>IF(AND(H18&gt;1.5,H18&lt;=3,H20&gt;1.5),SUM(H21:H32)-H34,"")</f>
        <v>198.82357493138088</v>
      </c>
      <c r="I56" s="37">
        <f>IF(AND(I18&gt;1.5,I18&lt;=3,I20&gt;1.5),SUM(I21:I32)-I34,"")</f>
        <v>191.79485316037005</v>
      </c>
      <c r="J56" s="37">
        <f>IF(AND(J18&gt;1.5,J18&lt;=3,J20&gt;1.5),SUM(J21:J32)-J34,"")</f>
        <v>196.1834096781734</v>
      </c>
      <c r="K56" s="37">
        <f t="shared" ref="K56:W56" si="41">IF(AND(K18&gt;1.5,K18&lt;=3,K20&gt;1.5),SUM(K21:K32)-K34,"")</f>
        <v>199.17834694428956</v>
      </c>
      <c r="L56" s="37">
        <f t="shared" si="41"/>
        <v>198.54236997620524</v>
      </c>
      <c r="M56" s="37">
        <f t="shared" si="41"/>
        <v>111.47603893018864</v>
      </c>
      <c r="N56" s="37">
        <f t="shared" si="41"/>
        <v>389.39281792942711</v>
      </c>
      <c r="O56" s="37">
        <f t="shared" si="41"/>
        <v>667.47996854301778</v>
      </c>
      <c r="P56" s="37">
        <f t="shared" si="41"/>
        <v>191.86991272661135</v>
      </c>
      <c r="Q56" s="37">
        <f t="shared" si="41"/>
        <v>199.50462615166367</v>
      </c>
      <c r="R56" s="37">
        <f t="shared" si="41"/>
        <v>200.72136815040099</v>
      </c>
      <c r="S56" s="37">
        <f t="shared" si="41"/>
        <v>192.54720741816988</v>
      </c>
      <c r="T56" s="37">
        <f t="shared" si="41"/>
        <v>197.24482486406603</v>
      </c>
      <c r="U56" s="37">
        <f>IF(AND(U18&gt;1.5,U18&lt;=3,U20&gt;1.5),SUM(U21:U32)-U34,"")</f>
        <v>199.61620007289733</v>
      </c>
      <c r="V56" s="37">
        <f t="shared" si="41"/>
        <v>199.09324604009458</v>
      </c>
      <c r="W56" s="37">
        <f t="shared" si="41"/>
        <v>264.37370663884349</v>
      </c>
      <c r="X56" s="37" t="str">
        <f>IF(AND(X18&gt;1.5,X18&lt;=3,X20&gt;1.5),SUM(X21:X32)-X34,"")</f>
        <v/>
      </c>
      <c r="Y56" s="38"/>
      <c r="Z56" s="21">
        <f t="shared" si="27"/>
        <v>4182.9820007094895</v>
      </c>
    </row>
    <row r="57" spans="1:26" ht="25.5" customHeight="1" x14ac:dyDescent="0.25">
      <c r="A57" s="13"/>
      <c r="B57" s="70"/>
      <c r="C57" s="59" t="s">
        <v>127</v>
      </c>
      <c r="D57" s="33" t="s">
        <v>91</v>
      </c>
      <c r="E57" s="16" t="s">
        <v>79</v>
      </c>
      <c r="F57" s="36" t="str">
        <f>IF(AND(F18&gt;3,F18&lt;=4.5,F20&lt;=0.8),SUM(F21:F32)-F34,"")</f>
        <v/>
      </c>
      <c r="G57" s="37" t="str">
        <f>IF(AND(G18&gt;3,G18&lt;=4.5,G20&lt;=0.8),SUM(G21:G32)-G34,"")</f>
        <v/>
      </c>
      <c r="H57" s="37" t="str">
        <f>IF(AND(H18&gt;3,H18&lt;=4.5,H20&lt;=0.8),SUM(H21:H32)-H34,"")</f>
        <v/>
      </c>
      <c r="I57" s="37" t="str">
        <f>IF(AND(I18&gt;3,I18&lt;=4.5,I20&lt;=0.8),SUM(I21:I32)-I34,"")</f>
        <v/>
      </c>
      <c r="J57" s="37" t="str">
        <f>IF(AND(J18&gt;3,J18&lt;=4.5,J20&lt;=0.8),SUM(J21:J32)-J34,"")</f>
        <v/>
      </c>
      <c r="K57" s="37" t="str">
        <f t="shared" ref="K57:W57" si="42">IF(AND(K18&gt;3,K18&lt;=4.5,K20&lt;=0.8),SUM(K21:K32)-K34,"")</f>
        <v/>
      </c>
      <c r="L57" s="37" t="str">
        <f t="shared" si="42"/>
        <v/>
      </c>
      <c r="M57" s="37" t="str">
        <f t="shared" si="42"/>
        <v/>
      </c>
      <c r="N57" s="37" t="str">
        <f t="shared" si="42"/>
        <v/>
      </c>
      <c r="O57" s="37" t="str">
        <f t="shared" si="42"/>
        <v/>
      </c>
      <c r="P57" s="37" t="str">
        <f t="shared" si="42"/>
        <v/>
      </c>
      <c r="Q57" s="37" t="str">
        <f t="shared" si="42"/>
        <v/>
      </c>
      <c r="R57" s="37" t="str">
        <f t="shared" si="42"/>
        <v/>
      </c>
      <c r="S57" s="37" t="str">
        <f t="shared" si="42"/>
        <v/>
      </c>
      <c r="T57" s="37" t="str">
        <f t="shared" si="42"/>
        <v/>
      </c>
      <c r="U57" s="37" t="str">
        <f>IF(AND(U18&gt;3,U18&lt;=4.5,U20&lt;=0.8),SUM(U21:U32)-U34,"")</f>
        <v/>
      </c>
      <c r="V57" s="37" t="str">
        <f t="shared" si="42"/>
        <v/>
      </c>
      <c r="W57" s="37" t="str">
        <f t="shared" si="42"/>
        <v/>
      </c>
      <c r="X57" s="37" t="str">
        <f>IF(AND(X18&gt;3,X18&lt;=4.5,X20&lt;=0.8),SUM(X21:X32)-X34,"")</f>
        <v/>
      </c>
      <c r="Y57" s="38"/>
      <c r="Z57" s="21">
        <f t="shared" si="27"/>
        <v>0</v>
      </c>
    </row>
    <row r="58" spans="1:26" ht="25.5" customHeight="1" x14ac:dyDescent="0.25">
      <c r="A58" s="13"/>
      <c r="B58" s="70"/>
      <c r="C58" s="59" t="s">
        <v>127</v>
      </c>
      <c r="D58" s="33" t="s">
        <v>92</v>
      </c>
      <c r="E58" s="16" t="s">
        <v>79</v>
      </c>
      <c r="F58" s="36" t="str">
        <f>IF(AND(F18&gt;3,F18&lt;=4.5,F20&gt;0.8,F20&lt;=1.5),SUM(F21:F32)-F34,"")</f>
        <v/>
      </c>
      <c r="G58" s="37" t="str">
        <f>IF(AND(G18&gt;3,G18&lt;=4.5,G20&gt;0.8,G20&lt;=1.5),SUM(G21:G32)-G34,"")</f>
        <v/>
      </c>
      <c r="H58" s="37" t="str">
        <f>IF(AND(H18&gt;3,H18&lt;=4.5,H20&gt;0.8,H20&lt;=1.5),SUM(H21:H32)-H34,"")</f>
        <v/>
      </c>
      <c r="I58" s="37" t="str">
        <f>IF(AND(I18&gt;3,I18&lt;=4.5,I20&gt;0.8,I20&lt;=1.5),SUM(I21:I32)-I34,"")</f>
        <v/>
      </c>
      <c r="J58" s="37" t="str">
        <f>IF(AND(J18&gt;3,J18&lt;=4.5,J20&gt;0.8,J20&lt;=1.5),SUM(J21:J32)-J34,"")</f>
        <v/>
      </c>
      <c r="K58" s="37" t="str">
        <f t="shared" ref="K58:W58" si="43">IF(AND(K18&gt;3,K18&lt;=4.5,K20&gt;0.8,K20&lt;=1.5),SUM(K21:K32)-K34,"")</f>
        <v/>
      </c>
      <c r="L58" s="37" t="str">
        <f t="shared" si="43"/>
        <v/>
      </c>
      <c r="M58" s="37" t="str">
        <f t="shared" si="43"/>
        <v/>
      </c>
      <c r="N58" s="37" t="str">
        <f t="shared" si="43"/>
        <v/>
      </c>
      <c r="O58" s="37" t="str">
        <f t="shared" si="43"/>
        <v/>
      </c>
      <c r="P58" s="37" t="str">
        <f t="shared" si="43"/>
        <v/>
      </c>
      <c r="Q58" s="37" t="str">
        <f t="shared" si="43"/>
        <v/>
      </c>
      <c r="R58" s="37" t="str">
        <f t="shared" si="43"/>
        <v/>
      </c>
      <c r="S58" s="37" t="str">
        <f t="shared" si="43"/>
        <v/>
      </c>
      <c r="T58" s="37" t="str">
        <f t="shared" si="43"/>
        <v/>
      </c>
      <c r="U58" s="37" t="str">
        <f>IF(AND(U18&gt;3,U18&lt;=4.5,U20&gt;0.8,U20&lt;=1.5),SUM(U21:U32)-U34,"")</f>
        <v/>
      </c>
      <c r="V58" s="37" t="str">
        <f t="shared" si="43"/>
        <v/>
      </c>
      <c r="W58" s="37" t="str">
        <f t="shared" si="43"/>
        <v/>
      </c>
      <c r="X58" s="37" t="str">
        <f>IF(AND(X18&gt;3,X18&lt;=4.5,X20&gt;0.8,X20&lt;=1.5),SUM(X21:X32)-X34,"")</f>
        <v/>
      </c>
      <c r="Y58" s="38"/>
      <c r="Z58" s="21">
        <f t="shared" si="27"/>
        <v>0</v>
      </c>
    </row>
    <row r="59" spans="1:26" ht="38.25" customHeight="1" x14ac:dyDescent="0.25">
      <c r="A59" s="13"/>
      <c r="B59" s="70"/>
      <c r="C59" s="59" t="s">
        <v>128</v>
      </c>
      <c r="D59" s="33" t="s">
        <v>94</v>
      </c>
      <c r="E59" s="16" t="s">
        <v>79</v>
      </c>
      <c r="F59" s="36" t="str">
        <f>IF(AND(F18&gt;3,F18&lt;=4.5,F20&gt;1.5),SUM(F21:F32)-F34,"")</f>
        <v/>
      </c>
      <c r="G59" s="37" t="str">
        <f>IF(AND(G18&gt;3,G18&lt;=4.5,G20&gt;1.5),SUM(G21:G32)-G34,"")</f>
        <v/>
      </c>
      <c r="H59" s="37" t="str">
        <f>IF(AND(H18&gt;3,H18&lt;=4.5,H20&gt;1.5),SUM(H21:H32)-H34,"")</f>
        <v/>
      </c>
      <c r="I59" s="37" t="str">
        <f>IF(AND(I18&gt;3,I18&lt;=4.5,I20&gt;1.5),SUM(I21:I32)-I34,"")</f>
        <v/>
      </c>
      <c r="J59" s="37" t="str">
        <f>IF(AND(J18&gt;3,J18&lt;=4.5,J20&gt;1.5),SUM(J21:J32)-J34,"")</f>
        <v/>
      </c>
      <c r="K59" s="37" t="str">
        <f t="shared" ref="K59:W59" si="44">IF(AND(K18&gt;3,K18&lt;=4.5,K20&gt;1.5),SUM(K21:K32)-K34,"")</f>
        <v/>
      </c>
      <c r="L59" s="37" t="str">
        <f t="shared" si="44"/>
        <v/>
      </c>
      <c r="M59" s="37" t="str">
        <f t="shared" si="44"/>
        <v/>
      </c>
      <c r="N59" s="37" t="str">
        <f t="shared" si="44"/>
        <v/>
      </c>
      <c r="O59" s="37" t="str">
        <f t="shared" si="44"/>
        <v/>
      </c>
      <c r="P59" s="37" t="str">
        <f t="shared" si="44"/>
        <v/>
      </c>
      <c r="Q59" s="37" t="str">
        <f t="shared" si="44"/>
        <v/>
      </c>
      <c r="R59" s="37" t="str">
        <f t="shared" si="44"/>
        <v/>
      </c>
      <c r="S59" s="37" t="str">
        <f t="shared" si="44"/>
        <v/>
      </c>
      <c r="T59" s="37" t="str">
        <f t="shared" si="44"/>
        <v/>
      </c>
      <c r="U59" s="37" t="str">
        <f>IF(AND(U18&gt;3,U18&lt;=4.5,U20&gt;1.5),SUM(U21:U32)-U34,"")</f>
        <v/>
      </c>
      <c r="V59" s="37" t="str">
        <f t="shared" si="44"/>
        <v/>
      </c>
      <c r="W59" s="37" t="str">
        <f t="shared" si="44"/>
        <v/>
      </c>
      <c r="X59" s="37" t="str">
        <f>IF(AND(X18&gt;3,X18&lt;=4.5,X20&gt;1.5),SUM(X21:X32)-X34,"")</f>
        <v/>
      </c>
      <c r="Y59" s="38"/>
      <c r="Z59" s="21">
        <f t="shared" si="27"/>
        <v>0</v>
      </c>
    </row>
    <row r="60" spans="1:26" ht="25.5" customHeight="1" x14ac:dyDescent="0.25">
      <c r="A60" s="13"/>
      <c r="B60" s="70"/>
      <c r="C60" s="59" t="s">
        <v>129</v>
      </c>
      <c r="D60" s="33" t="s">
        <v>96</v>
      </c>
      <c r="E60" s="16" t="s">
        <v>79</v>
      </c>
      <c r="F60" s="36" t="str">
        <f>IF(AND(F18&gt;4.5,F20&lt;=0.8),SUM(F21:F32)-F34,"")</f>
        <v/>
      </c>
      <c r="G60" s="37" t="str">
        <f>IF(AND(G18&gt;4.5,G20&lt;=0.8),SUM(G21:G32)-G34,"")</f>
        <v/>
      </c>
      <c r="H60" s="37" t="str">
        <f>IF(AND(H18&gt;4.5,H20&lt;=0.8),SUM(H21:H32)-H34,"")</f>
        <v/>
      </c>
      <c r="I60" s="37" t="str">
        <f>IF(AND(I18&gt;4.5,I20&lt;=0.8),SUM(I21:I32)-I34,"")</f>
        <v/>
      </c>
      <c r="J60" s="37" t="str">
        <f>IF(AND(J18&gt;4.5,J20&lt;=0.8),SUM(J21:J32)-J34,"")</f>
        <v/>
      </c>
      <c r="K60" s="37" t="str">
        <f t="shared" ref="K60:W60" si="45">IF(AND(K18&gt;4.5,K20&lt;=0.8),SUM(K21:K32)-K34,"")</f>
        <v/>
      </c>
      <c r="L60" s="37" t="str">
        <f t="shared" si="45"/>
        <v/>
      </c>
      <c r="M60" s="37" t="str">
        <f t="shared" si="45"/>
        <v/>
      </c>
      <c r="N60" s="37" t="str">
        <f t="shared" si="45"/>
        <v/>
      </c>
      <c r="O60" s="37" t="str">
        <f t="shared" si="45"/>
        <v/>
      </c>
      <c r="P60" s="37" t="str">
        <f t="shared" si="45"/>
        <v/>
      </c>
      <c r="Q60" s="37" t="str">
        <f t="shared" si="45"/>
        <v/>
      </c>
      <c r="R60" s="37" t="str">
        <f t="shared" si="45"/>
        <v/>
      </c>
      <c r="S60" s="37" t="str">
        <f t="shared" si="45"/>
        <v/>
      </c>
      <c r="T60" s="37" t="str">
        <f t="shared" si="45"/>
        <v/>
      </c>
      <c r="U60" s="37" t="str">
        <f>IF(AND(U18&gt;4.5,U20&lt;=0.8),SUM(U21:U32)-U34,"")</f>
        <v/>
      </c>
      <c r="V60" s="37" t="str">
        <f t="shared" si="45"/>
        <v/>
      </c>
      <c r="W60" s="37" t="str">
        <f t="shared" si="45"/>
        <v/>
      </c>
      <c r="X60" s="37" t="str">
        <f>IF(AND(X18&gt;4.5,X20&lt;=0.8),SUM(X21:X32)-X34,"")</f>
        <v/>
      </c>
      <c r="Y60" s="38"/>
      <c r="Z60" s="21">
        <f t="shared" si="27"/>
        <v>0</v>
      </c>
    </row>
    <row r="61" spans="1:26" ht="25.5" customHeight="1" x14ac:dyDescent="0.25">
      <c r="A61" s="13"/>
      <c r="B61" s="70"/>
      <c r="C61" s="59" t="s">
        <v>129</v>
      </c>
      <c r="D61" s="33" t="s">
        <v>97</v>
      </c>
      <c r="E61" s="16" t="s">
        <v>79</v>
      </c>
      <c r="F61" s="36" t="str">
        <f>IF(AND(F18&gt;4.5,F20&gt;0.8,F20&lt;=1.5),SUM(F21:F32)-F34,"")</f>
        <v/>
      </c>
      <c r="G61" s="37" t="str">
        <f>IF(AND(G18&gt;4.5,G20&gt;0.8,G20&lt;=1.5),SUM(G21:G32)-G34,"")</f>
        <v/>
      </c>
      <c r="H61" s="37" t="str">
        <f>IF(AND(H18&gt;4.5,H20&gt;0.8,H20&lt;=1.5),SUM(H21:H32)-H34,"")</f>
        <v/>
      </c>
      <c r="I61" s="37" t="str">
        <f>IF(AND(I18&gt;4.5,I20&gt;0.8,I20&lt;=1.5),SUM(I21:I32)-I34,"")</f>
        <v/>
      </c>
      <c r="J61" s="37" t="str">
        <f>IF(AND(J18&gt;4.5,J20&gt;0.8,J20&lt;=1.5),SUM(J21:J32)-J34,"")</f>
        <v/>
      </c>
      <c r="K61" s="37" t="str">
        <f t="shared" ref="K61:W61" si="46">IF(AND(K18&gt;4.5,K20&gt;0.8,K20&lt;=1.5),SUM(K21:K32)-K34,"")</f>
        <v/>
      </c>
      <c r="L61" s="37" t="str">
        <f t="shared" si="46"/>
        <v/>
      </c>
      <c r="M61" s="37" t="str">
        <f t="shared" si="46"/>
        <v/>
      </c>
      <c r="N61" s="37" t="str">
        <f t="shared" si="46"/>
        <v/>
      </c>
      <c r="O61" s="37" t="str">
        <f t="shared" si="46"/>
        <v/>
      </c>
      <c r="P61" s="37" t="str">
        <f t="shared" si="46"/>
        <v/>
      </c>
      <c r="Q61" s="37" t="str">
        <f t="shared" si="46"/>
        <v/>
      </c>
      <c r="R61" s="37" t="str">
        <f t="shared" si="46"/>
        <v/>
      </c>
      <c r="S61" s="37" t="str">
        <f t="shared" si="46"/>
        <v/>
      </c>
      <c r="T61" s="37" t="str">
        <f t="shared" si="46"/>
        <v/>
      </c>
      <c r="U61" s="37" t="str">
        <f>IF(AND(U18&gt;4.5,U20&gt;0.8,U20&lt;=1.5),SUM(U21:U32)-U34,"")</f>
        <v/>
      </c>
      <c r="V61" s="37" t="str">
        <f t="shared" si="46"/>
        <v/>
      </c>
      <c r="W61" s="37" t="str">
        <f t="shared" si="46"/>
        <v/>
      </c>
      <c r="X61" s="37" t="str">
        <f>IF(AND(X18&gt;4.5,X20&gt;0.8,X20&lt;=1.5),SUM(X21:X32)-X34,"")</f>
        <v/>
      </c>
      <c r="Y61" s="38"/>
      <c r="Z61" s="21">
        <f t="shared" si="27"/>
        <v>0</v>
      </c>
    </row>
    <row r="62" spans="1:26" ht="25.5" customHeight="1" x14ac:dyDescent="0.25">
      <c r="A62" s="13"/>
      <c r="B62" s="71"/>
      <c r="C62" s="59" t="s">
        <v>130</v>
      </c>
      <c r="D62" s="33" t="s">
        <v>98</v>
      </c>
      <c r="E62" s="16" t="s">
        <v>79</v>
      </c>
      <c r="F62" s="36" t="str">
        <f>IF(AND(F18&gt;4.5,F20&gt;1.5),SUM(F21:F32)-F34,"")</f>
        <v/>
      </c>
      <c r="G62" s="37" t="str">
        <f>IF(AND(G18&gt;4.5,G20&gt;1.5),SUM(G21:G32)-G34,"")</f>
        <v/>
      </c>
      <c r="H62" s="37" t="str">
        <f>IF(AND(H18&gt;4.5,H20&gt;1.5),SUM(H21:H32)-H34,"")</f>
        <v/>
      </c>
      <c r="I62" s="37" t="str">
        <f>IF(AND(I18&gt;4.5,I20&gt;1.5),SUM(I21:I32)-I34,"")</f>
        <v/>
      </c>
      <c r="J62" s="37" t="str">
        <f>IF(AND(J18&gt;4.5,J20&gt;1.5),SUM(J21:J32)-J34,"")</f>
        <v/>
      </c>
      <c r="K62" s="37" t="str">
        <f t="shared" ref="K62:W62" si="47">IF(AND(K18&gt;4.5,K20&gt;1.5),SUM(K21:K32)-K34,"")</f>
        <v/>
      </c>
      <c r="L62" s="37" t="str">
        <f t="shared" si="47"/>
        <v/>
      </c>
      <c r="M62" s="37" t="str">
        <f t="shared" si="47"/>
        <v/>
      </c>
      <c r="N62" s="37" t="str">
        <f t="shared" si="47"/>
        <v/>
      </c>
      <c r="O62" s="37" t="str">
        <f t="shared" si="47"/>
        <v/>
      </c>
      <c r="P62" s="37" t="str">
        <f t="shared" si="47"/>
        <v/>
      </c>
      <c r="Q62" s="37" t="str">
        <f t="shared" si="47"/>
        <v/>
      </c>
      <c r="R62" s="37" t="str">
        <f t="shared" si="47"/>
        <v/>
      </c>
      <c r="S62" s="37" t="str">
        <f t="shared" si="47"/>
        <v/>
      </c>
      <c r="T62" s="37" t="str">
        <f t="shared" si="47"/>
        <v/>
      </c>
      <c r="U62" s="37" t="str">
        <f>IF(AND(U18&gt;4.5,U20&gt;1.5),SUM(U21:U32)-U34,"")</f>
        <v/>
      </c>
      <c r="V62" s="37" t="str">
        <f t="shared" si="47"/>
        <v/>
      </c>
      <c r="W62" s="37" t="str">
        <f t="shared" si="47"/>
        <v/>
      </c>
      <c r="X62" s="37" t="str">
        <f>IF(AND(X18&gt;4.5,X20&gt;1.5),SUM(X21:X32)-X34,"")</f>
        <v/>
      </c>
      <c r="Y62" s="38"/>
      <c r="Z62" s="21">
        <f t="shared" si="27"/>
        <v>0</v>
      </c>
    </row>
    <row r="63" spans="1:26" ht="15" x14ac:dyDescent="0.25">
      <c r="A63" s="13"/>
      <c r="B63" s="14"/>
      <c r="C63" s="15" t="s">
        <v>131</v>
      </c>
      <c r="D63" s="15"/>
      <c r="E63" s="16" t="s">
        <v>132</v>
      </c>
      <c r="F63" s="36">
        <f t="shared" ref="F63:X63" si="48">VLOOKUP(F4,$AC$2:$AD$15,2,FALSE)*F2*F3</f>
        <v>26.00807</v>
      </c>
      <c r="G63" s="37">
        <f t="shared" si="48"/>
        <v>25.585230000000003</v>
      </c>
      <c r="H63" s="37">
        <f t="shared" si="48"/>
        <v>26.011480000000002</v>
      </c>
      <c r="I63" s="37">
        <f t="shared" si="48"/>
        <v>25.01576</v>
      </c>
      <c r="J63" s="37">
        <f t="shared" si="48"/>
        <v>25.482930000000003</v>
      </c>
      <c r="K63" s="37">
        <f t="shared" si="48"/>
        <v>25.793240000000001</v>
      </c>
      <c r="L63" s="37">
        <f t="shared" si="48"/>
        <v>25.646609999999999</v>
      </c>
      <c r="M63" s="37">
        <f t="shared" si="48"/>
        <v>13.258080000000001</v>
      </c>
      <c r="N63" s="37">
        <f t="shared" si="48"/>
        <v>69.986699999999999</v>
      </c>
      <c r="O63" s="37">
        <f t="shared" si="48"/>
        <v>135.42866000000001</v>
      </c>
      <c r="P63" s="37">
        <f t="shared" si="48"/>
        <v>26.066040000000001</v>
      </c>
      <c r="Q63" s="37">
        <f t="shared" si="48"/>
        <v>25.598869999999998</v>
      </c>
      <c r="R63" s="37">
        <f t="shared" si="48"/>
        <v>26.069450000000003</v>
      </c>
      <c r="S63" s="37">
        <f t="shared" si="48"/>
        <v>25.312430000000003</v>
      </c>
      <c r="T63" s="37">
        <f t="shared" si="48"/>
        <v>25.489750000000001</v>
      </c>
      <c r="U63" s="37">
        <f t="shared" si="48"/>
        <v>25.356760000000001</v>
      </c>
      <c r="V63" s="37">
        <f t="shared" si="48"/>
        <v>25.557950000000002</v>
      </c>
      <c r="W63" s="37">
        <f t="shared" si="48"/>
        <v>47.0916</v>
      </c>
      <c r="X63" s="37">
        <f t="shared" si="48"/>
        <v>156.73599999999999</v>
      </c>
      <c r="Y63" s="38"/>
      <c r="Z63" s="21">
        <f t="shared" si="27"/>
        <v>781.49560999999994</v>
      </c>
    </row>
    <row r="64" spans="1:26" ht="15" x14ac:dyDescent="0.25">
      <c r="A64" s="72"/>
      <c r="B64" s="14"/>
      <c r="C64" s="15" t="s">
        <v>133</v>
      </c>
      <c r="D64" s="15"/>
      <c r="E64" s="16" t="s">
        <v>55</v>
      </c>
      <c r="F64" s="73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5"/>
      <c r="Z64" s="76" t="s">
        <v>55</v>
      </c>
    </row>
    <row r="65" spans="4:4" x14ac:dyDescent="0.25">
      <c r="D65" s="77" t="s">
        <v>134</v>
      </c>
    </row>
    <row r="66" spans="4:4" x14ac:dyDescent="0.25">
      <c r="D66" s="77" t="s">
        <v>135</v>
      </c>
    </row>
  </sheetData>
  <mergeCells count="18">
    <mergeCell ref="C63:D63"/>
    <mergeCell ref="C64:D64"/>
    <mergeCell ref="C33:D33"/>
    <mergeCell ref="C34:C37"/>
    <mergeCell ref="C38:C43"/>
    <mergeCell ref="C44:C45"/>
    <mergeCell ref="C46:C50"/>
    <mergeCell ref="B51:B62"/>
    <mergeCell ref="A1:A64"/>
    <mergeCell ref="C1:D1"/>
    <mergeCell ref="C2:D2"/>
    <mergeCell ref="C3:C12"/>
    <mergeCell ref="C13:C14"/>
    <mergeCell ref="C15:D15"/>
    <mergeCell ref="C16:D16"/>
    <mergeCell ref="C17:C18"/>
    <mergeCell ref="C19:C20"/>
    <mergeCell ref="B21:B32"/>
  </mergeCells>
  <conditionalFormatting sqref="F17:Y17">
    <cfRule type="expression" dxfId="0" priority="1">
      <formula>F19&gt;3.5</formula>
    </cfRule>
  </conditionalFormatting>
  <printOptions verticalCentered="1"/>
  <pageMargins left="0.7" right="0.7" top="0.75" bottom="0.75" header="0.3" footer="0.3"/>
  <pageSetup paperSize="9" scale="19" fitToHeight="0" orientation="landscape" r:id="rId1"/>
  <colBreaks count="1" manualBreakCount="1">
    <brk id="26" max="6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2:AM52"/>
  <sheetViews>
    <sheetView topLeftCell="A11" zoomScale="55" zoomScaleNormal="55" workbookViewId="0">
      <selection activeCell="I24" sqref="I24"/>
    </sheetView>
  </sheetViews>
  <sheetFormatPr defaultColWidth="10.42578125" defaultRowHeight="29.45" customHeight="1" x14ac:dyDescent="0.25"/>
  <cols>
    <col min="1" max="1" width="14.85546875" style="372" customWidth="1"/>
    <col min="2" max="2" width="13.42578125" style="370" customWidth="1"/>
    <col min="3" max="7" width="13.42578125" style="332" customWidth="1"/>
    <col min="8" max="8" width="13.42578125" style="370" customWidth="1"/>
    <col min="9" max="10" width="13.42578125" style="371" customWidth="1"/>
    <col min="11" max="16" width="13.42578125" style="332" customWidth="1"/>
    <col min="17" max="19" width="13.42578125" style="372" customWidth="1"/>
    <col min="20" max="20" width="13.42578125" style="374" customWidth="1"/>
    <col min="21" max="28" width="13.42578125" style="332" customWidth="1"/>
    <col min="29" max="29" width="10.42578125" style="332"/>
    <col min="30" max="30" width="13.140625" style="378" customWidth="1"/>
    <col min="31" max="32" width="22.7109375" style="378" customWidth="1"/>
    <col min="33" max="16384" width="10.42578125" style="332"/>
  </cols>
  <sheetData>
    <row r="2" spans="1:39" s="292" customFormat="1" ht="15.75" x14ac:dyDescent="0.25">
      <c r="B2" s="293" t="s">
        <v>292</v>
      </c>
      <c r="C2" s="294" t="s">
        <v>293</v>
      </c>
      <c r="D2" s="294"/>
      <c r="S2" s="295"/>
      <c r="T2" s="295"/>
      <c r="U2" s="295"/>
      <c r="AA2" s="296"/>
      <c r="AD2" s="295"/>
      <c r="AE2" s="295"/>
      <c r="AF2" s="295"/>
      <c r="AI2" s="295"/>
      <c r="AJ2" s="295"/>
    </row>
    <row r="3" spans="1:39" s="292" customFormat="1" ht="15.75" x14ac:dyDescent="0.25">
      <c r="B3" s="293" t="s">
        <v>294</v>
      </c>
      <c r="C3" s="297" t="s">
        <v>295</v>
      </c>
      <c r="S3" s="295"/>
      <c r="T3" s="295"/>
      <c r="U3" s="295"/>
      <c r="AA3" s="296"/>
      <c r="AD3" s="295"/>
      <c r="AE3" s="295"/>
      <c r="AF3" s="295"/>
      <c r="AI3" s="295"/>
      <c r="AJ3" s="295"/>
    </row>
    <row r="4" spans="1:39" s="300" customFormat="1" ht="16.5" customHeight="1" x14ac:dyDescent="0.25">
      <c r="A4" s="292"/>
      <c r="B4" s="298"/>
      <c r="C4" s="298"/>
      <c r="D4" s="299"/>
      <c r="E4" s="299"/>
      <c r="G4" s="300" t="s">
        <v>296</v>
      </c>
      <c r="I4" s="301"/>
      <c r="K4" s="302">
        <v>5</v>
      </c>
      <c r="M4" s="301"/>
      <c r="Q4" s="292"/>
      <c r="R4" s="292"/>
      <c r="S4" s="292"/>
      <c r="T4" s="292"/>
      <c r="V4" s="303"/>
      <c r="W4" s="303"/>
      <c r="X4" s="303"/>
      <c r="Y4" s="303"/>
      <c r="AD4" s="304"/>
      <c r="AE4" s="304"/>
      <c r="AF4" s="304"/>
      <c r="AI4" s="303"/>
      <c r="AL4" s="303"/>
      <c r="AM4" s="303"/>
    </row>
    <row r="5" spans="1:39" s="306" customFormat="1" ht="13.5" thickBot="1" x14ac:dyDescent="0.3">
      <c r="A5" s="305"/>
      <c r="D5" s="307"/>
      <c r="E5" s="307"/>
      <c r="G5" s="300" t="s">
        <v>297</v>
      </c>
      <c r="H5" s="300"/>
      <c r="I5" s="300"/>
      <c r="J5" s="300"/>
      <c r="K5" s="301" t="s">
        <v>298</v>
      </c>
      <c r="L5" s="300"/>
      <c r="M5" s="300"/>
      <c r="N5" s="300"/>
      <c r="Q5" s="308"/>
      <c r="R5" s="308"/>
      <c r="S5" s="308"/>
      <c r="T5" s="308"/>
      <c r="U5" s="309"/>
      <c r="V5" s="307"/>
      <c r="W5" s="307"/>
      <c r="X5" s="307"/>
      <c r="Y5" s="307"/>
      <c r="AD5" s="310"/>
      <c r="AE5" s="310"/>
      <c r="AF5" s="310"/>
      <c r="AI5" s="307"/>
      <c r="AL5" s="307"/>
      <c r="AM5" s="307"/>
    </row>
    <row r="6" spans="1:39" s="306" customFormat="1" ht="54" customHeight="1" thickBot="1" x14ac:dyDescent="0.3">
      <c r="A6" s="305"/>
      <c r="B6" s="311" t="s">
        <v>299</v>
      </c>
      <c r="C6" s="312"/>
      <c r="D6" s="312"/>
      <c r="E6" s="313"/>
      <c r="F6" s="314"/>
      <c r="G6" s="315" t="s">
        <v>300</v>
      </c>
      <c r="H6" s="315"/>
      <c r="I6" s="315"/>
      <c r="J6" s="315"/>
      <c r="K6" s="316" t="s">
        <v>301</v>
      </c>
      <c r="L6" s="316"/>
      <c r="M6" s="317"/>
      <c r="N6" s="317"/>
      <c r="Q6" s="305"/>
      <c r="R6" s="305"/>
      <c r="S6" s="305"/>
      <c r="T6" s="305"/>
      <c r="V6" s="307"/>
      <c r="W6" s="307"/>
      <c r="X6" s="307"/>
      <c r="Y6" s="307"/>
      <c r="AD6" s="310"/>
      <c r="AE6" s="310"/>
      <c r="AF6" s="310"/>
      <c r="AI6" s="307"/>
      <c r="AL6" s="307"/>
      <c r="AM6" s="307"/>
    </row>
    <row r="7" spans="1:39" s="306" customFormat="1" ht="24" customHeight="1" x14ac:dyDescent="0.25">
      <c r="A7" s="305"/>
      <c r="B7" s="318" t="s">
        <v>302</v>
      </c>
      <c r="C7" s="319">
        <v>1244.95</v>
      </c>
      <c r="D7" s="320" t="s">
        <v>303</v>
      </c>
      <c r="E7" s="321" t="s">
        <v>304</v>
      </c>
      <c r="F7" s="300"/>
      <c r="G7" s="300" t="s">
        <v>305</v>
      </c>
      <c r="H7" s="300"/>
      <c r="I7" s="300"/>
      <c r="J7" s="300"/>
      <c r="K7" s="301"/>
      <c r="M7" s="300"/>
      <c r="N7" s="300"/>
      <c r="Q7" s="305"/>
      <c r="R7" s="305"/>
      <c r="S7" s="305"/>
      <c r="T7" s="305"/>
      <c r="V7" s="307"/>
      <c r="W7" s="307"/>
      <c r="X7" s="307"/>
      <c r="Y7" s="307"/>
      <c r="AD7" s="310"/>
      <c r="AE7" s="310"/>
      <c r="AF7" s="310"/>
      <c r="AI7" s="307"/>
      <c r="AL7" s="307"/>
      <c r="AM7" s="307"/>
    </row>
    <row r="8" spans="1:39" s="306" customFormat="1" ht="24" customHeight="1" x14ac:dyDescent="0.25">
      <c r="A8" s="305"/>
      <c r="B8" s="322" t="s">
        <v>306</v>
      </c>
      <c r="C8" s="323">
        <v>0.80100000000000005</v>
      </c>
      <c r="D8" s="324" t="s">
        <v>307</v>
      </c>
      <c r="E8" s="325">
        <v>13</v>
      </c>
      <c r="F8" s="300"/>
      <c r="G8" s="300" t="s">
        <v>308</v>
      </c>
      <c r="H8" s="300"/>
      <c r="I8" s="300"/>
      <c r="J8" s="300"/>
      <c r="K8" s="300" t="s">
        <v>309</v>
      </c>
      <c r="M8" s="300"/>
      <c r="N8" s="300"/>
      <c r="Q8" s="305"/>
      <c r="R8" s="305"/>
      <c r="S8" s="305"/>
      <c r="T8" s="305"/>
      <c r="V8" s="307"/>
      <c r="W8" s="307"/>
      <c r="X8" s="307"/>
      <c r="Y8" s="307"/>
      <c r="AD8" s="310"/>
      <c r="AE8" s="310"/>
      <c r="AF8" s="310"/>
      <c r="AI8" s="307"/>
      <c r="AL8" s="307"/>
      <c r="AM8" s="307"/>
    </row>
    <row r="9" spans="1:39" s="306" customFormat="1" ht="24" customHeight="1" thickBot="1" x14ac:dyDescent="0.3">
      <c r="A9" s="305"/>
      <c r="B9" s="326" t="s">
        <v>310</v>
      </c>
      <c r="C9" s="327">
        <v>5</v>
      </c>
      <c r="D9" s="328" t="s">
        <v>311</v>
      </c>
      <c r="E9" s="329">
        <v>0.17</v>
      </c>
      <c r="F9" s="300"/>
      <c r="G9" s="300" t="s">
        <v>312</v>
      </c>
      <c r="H9" s="300"/>
      <c r="I9" s="300"/>
      <c r="J9" s="300"/>
      <c r="K9" s="301" t="s">
        <v>313</v>
      </c>
      <c r="M9" s="300"/>
      <c r="N9" s="300"/>
      <c r="Q9" s="305"/>
      <c r="R9" s="305"/>
      <c r="S9" s="305"/>
      <c r="T9" s="305"/>
      <c r="V9" s="307"/>
      <c r="W9" s="307"/>
      <c r="X9" s="307"/>
      <c r="Y9" s="307"/>
      <c r="AD9" s="310"/>
      <c r="AE9" s="310"/>
      <c r="AF9" s="310"/>
      <c r="AI9" s="307"/>
      <c r="AL9" s="307"/>
      <c r="AM9" s="307"/>
    </row>
    <row r="11" spans="1:39" ht="29.45" customHeight="1" x14ac:dyDescent="0.25">
      <c r="A11" s="330" t="s">
        <v>314</v>
      </c>
      <c r="B11" s="330"/>
      <c r="C11" s="330"/>
      <c r="D11" s="330"/>
      <c r="E11" s="330"/>
      <c r="F11" s="330"/>
      <c r="G11" s="330"/>
      <c r="H11" s="330"/>
      <c r="I11" s="330"/>
      <c r="J11" s="330"/>
      <c r="K11" s="330"/>
      <c r="L11" s="330"/>
      <c r="M11" s="330"/>
      <c r="N11" s="330"/>
      <c r="O11" s="330"/>
      <c r="P11" s="330" t="s">
        <v>314</v>
      </c>
      <c r="Q11" s="330"/>
      <c r="R11" s="330"/>
      <c r="S11" s="330"/>
      <c r="T11" s="330"/>
      <c r="U11" s="330"/>
      <c r="V11" s="330"/>
      <c r="W11" s="330"/>
      <c r="X11" s="330"/>
      <c r="Y11" s="330"/>
      <c r="Z11" s="330"/>
      <c r="AA11" s="330"/>
      <c r="AB11" s="330"/>
      <c r="AC11" s="331"/>
      <c r="AD11" s="331"/>
      <c r="AE11" s="332"/>
      <c r="AF11" s="332"/>
    </row>
    <row r="12" spans="1:39" ht="29.45" customHeight="1" x14ac:dyDescent="0.25">
      <c r="A12" s="333" t="s">
        <v>315</v>
      </c>
      <c r="B12" s="333" t="s">
        <v>316</v>
      </c>
      <c r="C12" s="333" t="s">
        <v>224</v>
      </c>
      <c r="D12" s="334"/>
      <c r="E12" s="333" t="s">
        <v>317</v>
      </c>
      <c r="F12" s="333" t="s">
        <v>318</v>
      </c>
      <c r="G12" s="333" t="s">
        <v>319</v>
      </c>
      <c r="H12" s="335" t="s">
        <v>320</v>
      </c>
      <c r="I12" s="336" t="s">
        <v>321</v>
      </c>
      <c r="J12" s="336" t="s">
        <v>321</v>
      </c>
      <c r="K12" s="333" t="s">
        <v>322</v>
      </c>
      <c r="L12" s="333" t="s">
        <v>323</v>
      </c>
      <c r="M12" s="333" t="s">
        <v>324</v>
      </c>
      <c r="N12" s="333" t="s">
        <v>325</v>
      </c>
      <c r="O12" s="333" t="s">
        <v>326</v>
      </c>
      <c r="P12" s="337" t="s">
        <v>327</v>
      </c>
      <c r="Q12" s="338"/>
      <c r="R12" s="338"/>
      <c r="S12" s="339"/>
      <c r="T12" s="333" t="s">
        <v>328</v>
      </c>
      <c r="U12" s="333" t="s">
        <v>328</v>
      </c>
      <c r="V12" s="333" t="s">
        <v>329</v>
      </c>
      <c r="W12" s="333" t="s">
        <v>330</v>
      </c>
      <c r="X12" s="340" t="s">
        <v>331</v>
      </c>
      <c r="Y12" s="340" t="s">
        <v>332</v>
      </c>
      <c r="Z12" s="333" t="s">
        <v>333</v>
      </c>
      <c r="AA12" s="333" t="s">
        <v>334</v>
      </c>
      <c r="AB12" s="333" t="s">
        <v>335</v>
      </c>
      <c r="AD12" s="340" t="s">
        <v>336</v>
      </c>
      <c r="AE12" s="341" t="s">
        <v>337</v>
      </c>
      <c r="AF12" s="342" t="s">
        <v>338</v>
      </c>
    </row>
    <row r="13" spans="1:39" ht="29.45" customHeight="1" x14ac:dyDescent="0.25">
      <c r="A13" s="333"/>
      <c r="B13" s="333"/>
      <c r="C13" s="343" t="s">
        <v>339</v>
      </c>
      <c r="D13" s="343" t="s">
        <v>340</v>
      </c>
      <c r="E13" s="334"/>
      <c r="F13" s="334"/>
      <c r="G13" s="334"/>
      <c r="H13" s="344"/>
      <c r="I13" s="345"/>
      <c r="J13" s="345"/>
      <c r="K13" s="334"/>
      <c r="L13" s="333"/>
      <c r="M13" s="333"/>
      <c r="N13" s="333"/>
      <c r="O13" s="334"/>
      <c r="P13" s="346" t="s">
        <v>341</v>
      </c>
      <c r="Q13" s="346" t="s">
        <v>342</v>
      </c>
      <c r="R13" s="346" t="s">
        <v>343</v>
      </c>
      <c r="S13" s="346" t="s">
        <v>344</v>
      </c>
      <c r="T13" s="334"/>
      <c r="U13" s="334"/>
      <c r="V13" s="334"/>
      <c r="W13" s="334"/>
      <c r="X13" s="347"/>
      <c r="Y13" s="347"/>
      <c r="Z13" s="333"/>
      <c r="AA13" s="333"/>
      <c r="AB13" s="333"/>
      <c r="AD13" s="340"/>
      <c r="AE13" s="341"/>
      <c r="AF13" s="342"/>
    </row>
    <row r="14" spans="1:39" ht="29.45" customHeight="1" x14ac:dyDescent="0.25">
      <c r="A14" s="348"/>
      <c r="B14" s="348" t="s">
        <v>11</v>
      </c>
      <c r="C14" s="343" t="s">
        <v>345</v>
      </c>
      <c r="D14" s="343" t="s">
        <v>345</v>
      </c>
      <c r="E14" s="343" t="s">
        <v>346</v>
      </c>
      <c r="F14" s="343" t="s">
        <v>347</v>
      </c>
      <c r="G14" s="343" t="s">
        <v>348</v>
      </c>
      <c r="H14" s="349" t="s">
        <v>349</v>
      </c>
      <c r="I14" s="350" t="s">
        <v>11</v>
      </c>
      <c r="J14" s="350" t="s">
        <v>53</v>
      </c>
      <c r="K14" s="351" t="s">
        <v>350</v>
      </c>
      <c r="L14" s="352"/>
      <c r="M14" s="352"/>
      <c r="N14" s="352"/>
      <c r="O14" s="353"/>
      <c r="P14" s="346" t="s">
        <v>11</v>
      </c>
      <c r="Q14" s="346" t="s">
        <v>11</v>
      </c>
      <c r="R14" s="346" t="s">
        <v>11</v>
      </c>
      <c r="S14" s="346" t="s">
        <v>11</v>
      </c>
      <c r="T14" s="343" t="s">
        <v>103</v>
      </c>
      <c r="U14" s="343" t="s">
        <v>351</v>
      </c>
      <c r="V14" s="343" t="s">
        <v>352</v>
      </c>
      <c r="W14" s="343" t="s">
        <v>353</v>
      </c>
      <c r="X14" s="343" t="s">
        <v>11</v>
      </c>
      <c r="Y14" s="343" t="s">
        <v>11</v>
      </c>
      <c r="Z14" s="343" t="s">
        <v>11</v>
      </c>
      <c r="AA14" s="343" t="s">
        <v>103</v>
      </c>
      <c r="AB14" s="343" t="s">
        <v>11</v>
      </c>
      <c r="AD14" s="343" t="s">
        <v>11</v>
      </c>
      <c r="AE14" s="354" t="s">
        <v>11</v>
      </c>
      <c r="AF14" s="355" t="s">
        <v>11</v>
      </c>
    </row>
    <row r="15" spans="1:39" s="365" customFormat="1" ht="44.25" customHeight="1" x14ac:dyDescent="0.25">
      <c r="A15" s="356" t="s">
        <v>354</v>
      </c>
      <c r="B15" s="357">
        <v>79.349999999999994</v>
      </c>
      <c r="C15" s="357">
        <v>24.37</v>
      </c>
      <c r="D15" s="357">
        <f>C15</f>
        <v>24.37</v>
      </c>
      <c r="E15" s="358">
        <v>10</v>
      </c>
      <c r="F15" s="359">
        <v>5</v>
      </c>
      <c r="G15" s="359">
        <f t="shared" ref="G15:G32" si="0">$C$7*POWER(F15,$E$9)/(POWER((E15+$E$8),($C$8)))</f>
        <v>132.81062290588238</v>
      </c>
      <c r="H15" s="359">
        <f t="shared" ref="H15:H32" si="1">0.1195*D15*POWER(G15,(4/3))*POWER(E15,(1/3))*D15^-0.15</f>
        <v>2633.3314335536643</v>
      </c>
      <c r="I15" s="357">
        <v>1</v>
      </c>
      <c r="J15" s="357">
        <f t="shared" ref="J15:J32" si="2">I15*1000</f>
        <v>1000</v>
      </c>
      <c r="K15" s="357">
        <v>1</v>
      </c>
      <c r="L15" s="358">
        <f t="shared" ref="L15:L32" si="3">(H15/(1000*K15))*0.014/((POWER(I15,2.667)*POWER(U15,0.5)))</f>
        <v>0.31157997712495128</v>
      </c>
      <c r="M15" s="358">
        <f>LOOKUP(ROUND(L15,3),[1]HD!$A$1:$A$91,[1]HD!$B$1:$B$91)</f>
        <v>0.82000000000000051</v>
      </c>
      <c r="N15" s="358">
        <f>LOOKUP(ROUND(L15,3),[1]HD!$A$1:$A$91,[1]HD!$C$1:$C$91)</f>
        <v>0.30430000000000001</v>
      </c>
      <c r="O15" s="360">
        <f t="shared" ref="O15:O32" si="4">M15*I15</f>
        <v>0.82000000000000051</v>
      </c>
      <c r="P15" s="361">
        <v>384.52199999999999</v>
      </c>
      <c r="Q15" s="361">
        <f>383.462</f>
        <v>383.46199999999999</v>
      </c>
      <c r="R15" s="362">
        <f>P15-Z15</f>
        <v>382.322</v>
      </c>
      <c r="S15" s="362">
        <f t="shared" ref="S15:S32" si="5">R15-U15*B15</f>
        <v>381.21109999999999</v>
      </c>
      <c r="T15" s="359">
        <f t="shared" ref="T15:T32" si="6">U15*100</f>
        <v>1.4000000000000001</v>
      </c>
      <c r="U15" s="363">
        <v>1.4E-2</v>
      </c>
      <c r="V15" s="358">
        <f t="shared" ref="V15:V32" si="7">71.43*POWER((N15*I15),(2/3))*POWER(U15,0.5)</f>
        <v>3.8236603084226304</v>
      </c>
      <c r="W15" s="358">
        <f t="shared" ref="W15:W22" si="8">B15/V15/60</f>
        <v>0.34587277459946986</v>
      </c>
      <c r="X15" s="357">
        <f t="shared" ref="X15:Y31" si="9">P15-R15</f>
        <v>2.1999999999999886</v>
      </c>
      <c r="Y15" s="364">
        <f t="shared" si="9"/>
        <v>2.2509000000000015</v>
      </c>
      <c r="Z15" s="357">
        <f t="shared" ref="Z15:Z32" si="10">1+I15*1.2</f>
        <v>2.2000000000000002</v>
      </c>
      <c r="AA15" s="358">
        <f t="shared" ref="AA15:AA32" si="11">POWER((H15/K15/1000*0.014/0.335/POWER(I15,2.667)),2)</f>
        <v>1.2110930274293535E-2</v>
      </c>
      <c r="AB15" s="357">
        <f t="shared" ref="AB15:AB32" si="12">B15*K15</f>
        <v>79.349999999999994</v>
      </c>
      <c r="AD15" s="366"/>
      <c r="AE15" s="367">
        <f t="shared" ref="AE15:AE32" si="13">P15-AD15</f>
        <v>384.52199999999999</v>
      </c>
      <c r="AF15" s="358">
        <f t="shared" ref="AF15:AF21" si="14">AD15-R15</f>
        <v>-382.322</v>
      </c>
    </row>
    <row r="16" spans="1:39" s="365" customFormat="1" ht="44.25" customHeight="1" x14ac:dyDescent="0.25">
      <c r="A16" s="356" t="s">
        <v>355</v>
      </c>
      <c r="B16" s="357">
        <v>76.27</v>
      </c>
      <c r="C16" s="357">
        <v>0.45</v>
      </c>
      <c r="D16" s="357">
        <f>C16</f>
        <v>0.45</v>
      </c>
      <c r="E16" s="358">
        <v>10</v>
      </c>
      <c r="F16" s="359">
        <v>5</v>
      </c>
      <c r="G16" s="359">
        <f t="shared" si="0"/>
        <v>132.81062290588238</v>
      </c>
      <c r="H16" s="359">
        <f t="shared" si="1"/>
        <v>88.493008516066126</v>
      </c>
      <c r="I16" s="357">
        <v>0.6</v>
      </c>
      <c r="J16" s="357">
        <f t="shared" si="2"/>
        <v>600</v>
      </c>
      <c r="K16" s="357">
        <v>1</v>
      </c>
      <c r="L16" s="358">
        <f t="shared" si="3"/>
        <v>3.3388581120948745E-2</v>
      </c>
      <c r="M16" s="358">
        <f>LOOKUP(ROUND(L16,3),[1]HD!$A$1:$A$91,[1]HD!$B$1:$B$91)</f>
        <v>0.21</v>
      </c>
      <c r="N16" s="358">
        <f>LOOKUP(ROUND(L16,3),[1]HD!$A$1:$A$91,[1]HD!$C$1:$C$91)</f>
        <v>0.12590000000000001</v>
      </c>
      <c r="O16" s="360">
        <f t="shared" si="4"/>
        <v>0.126</v>
      </c>
      <c r="P16" s="361">
        <v>396.22899999999998</v>
      </c>
      <c r="Q16" s="361">
        <f>394.636</f>
        <v>394.63600000000002</v>
      </c>
      <c r="R16" s="362">
        <f>P16-Z16</f>
        <v>394.50899999999996</v>
      </c>
      <c r="S16" s="362">
        <f t="shared" si="5"/>
        <v>392.90732999999994</v>
      </c>
      <c r="T16" s="359">
        <f t="shared" si="6"/>
        <v>2.1</v>
      </c>
      <c r="U16" s="363">
        <v>2.1000000000000001E-2</v>
      </c>
      <c r="V16" s="358">
        <f t="shared" si="7"/>
        <v>1.8497297624561446</v>
      </c>
      <c r="W16" s="358">
        <f t="shared" si="8"/>
        <v>0.68721750196567144</v>
      </c>
      <c r="X16" s="357">
        <f t="shared" si="9"/>
        <v>1.7200000000000273</v>
      </c>
      <c r="Y16" s="364">
        <f t="shared" si="9"/>
        <v>1.7286700000000792</v>
      </c>
      <c r="Z16" s="357">
        <f t="shared" si="10"/>
        <v>1.72</v>
      </c>
      <c r="AA16" s="358">
        <f t="shared" si="11"/>
        <v>2.0860542958051835E-4</v>
      </c>
      <c r="AB16" s="357">
        <f t="shared" si="12"/>
        <v>76.27</v>
      </c>
      <c r="AD16" s="366"/>
      <c r="AE16" s="367">
        <f t="shared" si="13"/>
        <v>396.22899999999998</v>
      </c>
      <c r="AF16" s="358">
        <f t="shared" si="14"/>
        <v>-394.50899999999996</v>
      </c>
    </row>
    <row r="17" spans="1:32" s="365" customFormat="1" ht="44.25" customHeight="1" x14ac:dyDescent="0.25">
      <c r="A17" s="356" t="s">
        <v>356</v>
      </c>
      <c r="B17" s="357">
        <v>75.03</v>
      </c>
      <c r="C17" s="357">
        <v>0.96</v>
      </c>
      <c r="D17" s="357">
        <f t="shared" ref="D17:D23" si="15">C17+D16</f>
        <v>1.41</v>
      </c>
      <c r="E17" s="358">
        <f>E16+W16</f>
        <v>10.687217501965671</v>
      </c>
      <c r="F17" s="359">
        <v>5</v>
      </c>
      <c r="G17" s="359">
        <f t="shared" si="0"/>
        <v>129.71525624984633</v>
      </c>
      <c r="H17" s="359">
        <f t="shared" si="1"/>
        <v>231.46239592687675</v>
      </c>
      <c r="I17" s="357">
        <v>0.6</v>
      </c>
      <c r="J17" s="357">
        <f t="shared" si="2"/>
        <v>600</v>
      </c>
      <c r="K17" s="357">
        <v>1</v>
      </c>
      <c r="L17" s="358">
        <f t="shared" si="3"/>
        <v>8.5323321756283668E-2</v>
      </c>
      <c r="M17" s="358">
        <f>LOOKUP(ROUND(L17,3),[1]HD!$A$1:$A$91,[1]HD!$B$1:$B$91)</f>
        <v>0.35000000000000009</v>
      </c>
      <c r="N17" s="358">
        <f>LOOKUP(ROUND(L17,3),[1]HD!$A$1:$A$91,[1]HD!$C$1:$C$91)</f>
        <v>0.19350000000000001</v>
      </c>
      <c r="O17" s="360">
        <f t="shared" si="4"/>
        <v>0.21000000000000005</v>
      </c>
      <c r="P17" s="361">
        <f t="shared" ref="P17:P24" si="16">Q16</f>
        <v>394.63600000000002</v>
      </c>
      <c r="Q17" s="361">
        <f>392.889</f>
        <v>392.88900000000001</v>
      </c>
      <c r="R17" s="362">
        <f>S16-0.1</f>
        <v>392.80732999999992</v>
      </c>
      <c r="S17" s="362">
        <f t="shared" si="5"/>
        <v>391.15666999999991</v>
      </c>
      <c r="T17" s="359">
        <f t="shared" si="6"/>
        <v>2.1999999999999997</v>
      </c>
      <c r="U17" s="363">
        <v>2.1999999999999999E-2</v>
      </c>
      <c r="V17" s="358">
        <f t="shared" si="7"/>
        <v>2.5214293493199591</v>
      </c>
      <c r="W17" s="358">
        <f t="shared" si="8"/>
        <v>0.49594885549232842</v>
      </c>
      <c r="X17" s="357">
        <f t="shared" si="9"/>
        <v>1.8286700000001019</v>
      </c>
      <c r="Y17" s="364">
        <f t="shared" si="9"/>
        <v>1.7323300000001041</v>
      </c>
      <c r="Z17" s="357">
        <f t="shared" si="10"/>
        <v>1.72</v>
      </c>
      <c r="AA17" s="358">
        <f t="shared" si="11"/>
        <v>1.4271465643268322E-3</v>
      </c>
      <c r="AB17" s="357">
        <f t="shared" si="12"/>
        <v>75.03</v>
      </c>
      <c r="AD17" s="366"/>
      <c r="AE17" s="367">
        <f t="shared" si="13"/>
        <v>394.63600000000002</v>
      </c>
      <c r="AF17" s="358">
        <f t="shared" si="14"/>
        <v>-392.80732999999992</v>
      </c>
    </row>
    <row r="18" spans="1:32" s="365" customFormat="1" ht="44.25" customHeight="1" x14ac:dyDescent="0.25">
      <c r="A18" s="356" t="s">
        <v>357</v>
      </c>
      <c r="B18" s="357">
        <v>76.28</v>
      </c>
      <c r="C18" s="357">
        <f>0.68+0.31</f>
        <v>0.99</v>
      </c>
      <c r="D18" s="357">
        <f t="shared" si="15"/>
        <v>2.4</v>
      </c>
      <c r="E18" s="358">
        <f t="shared" ref="E18:E24" si="17">E17+W17</f>
        <v>11.183166357457999</v>
      </c>
      <c r="F18" s="359">
        <v>5</v>
      </c>
      <c r="G18" s="359">
        <f t="shared" si="0"/>
        <v>127.58004951647884</v>
      </c>
      <c r="H18" s="359">
        <f t="shared" si="1"/>
        <v>361.22634019300187</v>
      </c>
      <c r="I18" s="357">
        <v>0.6</v>
      </c>
      <c r="J18" s="357">
        <f t="shared" si="2"/>
        <v>600</v>
      </c>
      <c r="K18" s="357">
        <v>1</v>
      </c>
      <c r="L18" s="358">
        <f t="shared" si="3"/>
        <v>0.13315783381447935</v>
      </c>
      <c r="M18" s="358">
        <f>LOOKUP(ROUND(L18,3),[1]HD!$A$1:$A$91,[1]HD!$B$1:$B$91)</f>
        <v>0.45000000000000018</v>
      </c>
      <c r="N18" s="358">
        <f>LOOKUP(ROUND(L18,3),[1]HD!$A$1:$A$91,[1]HD!$C$1:$C$91)</f>
        <v>0.2331</v>
      </c>
      <c r="O18" s="360">
        <f t="shared" si="4"/>
        <v>0.27000000000000007</v>
      </c>
      <c r="P18" s="361">
        <f t="shared" si="16"/>
        <v>392.88900000000001</v>
      </c>
      <c r="Q18" s="361">
        <f>391.113</f>
        <v>391.113</v>
      </c>
      <c r="R18" s="362">
        <f t="shared" ref="R18:R23" si="18">S17-0.1</f>
        <v>391.05666999999988</v>
      </c>
      <c r="S18" s="362">
        <f t="shared" si="5"/>
        <v>389.37850999999989</v>
      </c>
      <c r="T18" s="359">
        <f t="shared" si="6"/>
        <v>2.1999999999999997</v>
      </c>
      <c r="U18" s="363">
        <v>2.1999999999999999E-2</v>
      </c>
      <c r="V18" s="358">
        <f t="shared" si="7"/>
        <v>2.8546596722414783</v>
      </c>
      <c r="W18" s="358">
        <f t="shared" si="8"/>
        <v>0.44535373014713264</v>
      </c>
      <c r="X18" s="357">
        <f t="shared" si="9"/>
        <v>1.8323300000001268</v>
      </c>
      <c r="Y18" s="364">
        <f t="shared" si="9"/>
        <v>1.7344900000001076</v>
      </c>
      <c r="Z18" s="357">
        <f t="shared" si="10"/>
        <v>1.72</v>
      </c>
      <c r="AA18" s="358">
        <f t="shared" si="11"/>
        <v>3.475893887597406E-3</v>
      </c>
      <c r="AB18" s="357">
        <f t="shared" si="12"/>
        <v>76.28</v>
      </c>
      <c r="AD18" s="366"/>
      <c r="AE18" s="367">
        <f t="shared" si="13"/>
        <v>392.88900000000001</v>
      </c>
      <c r="AF18" s="358">
        <f t="shared" si="14"/>
        <v>-391.05666999999988</v>
      </c>
    </row>
    <row r="19" spans="1:32" s="365" customFormat="1" ht="44.25" customHeight="1" x14ac:dyDescent="0.25">
      <c r="A19" s="356" t="s">
        <v>358</v>
      </c>
      <c r="B19" s="357">
        <v>73.36</v>
      </c>
      <c r="C19" s="357">
        <v>0.98</v>
      </c>
      <c r="D19" s="357">
        <f t="shared" si="15"/>
        <v>3.38</v>
      </c>
      <c r="E19" s="358">
        <f t="shared" si="17"/>
        <v>11.628520087605132</v>
      </c>
      <c r="F19" s="359">
        <v>5</v>
      </c>
      <c r="G19" s="359">
        <f t="shared" si="0"/>
        <v>125.72878510004386</v>
      </c>
      <c r="H19" s="359">
        <f t="shared" si="1"/>
        <v>480.14035406878361</v>
      </c>
      <c r="I19" s="357">
        <v>0.6</v>
      </c>
      <c r="J19" s="357">
        <f t="shared" si="2"/>
        <v>600</v>
      </c>
      <c r="K19" s="357">
        <v>1</v>
      </c>
      <c r="L19" s="358">
        <f t="shared" si="3"/>
        <v>0.17699276702954836</v>
      </c>
      <c r="M19" s="358">
        <f>LOOKUP(ROUND(L19,3),[1]HD!$A$1:$A$91,[1]HD!$B$1:$B$91)</f>
        <v>0.53000000000000025</v>
      </c>
      <c r="N19" s="358">
        <f>LOOKUP(ROUND(L19,3),[1]HD!$A$1:$A$91,[1]HD!$C$1:$C$91)</f>
        <v>0.25919999999999999</v>
      </c>
      <c r="O19" s="360">
        <f t="shared" si="4"/>
        <v>0.31800000000000012</v>
      </c>
      <c r="P19" s="361">
        <f t="shared" si="16"/>
        <v>391.113</v>
      </c>
      <c r="Q19" s="361">
        <f>389.405</f>
        <v>389.40499999999997</v>
      </c>
      <c r="R19" s="362">
        <f t="shared" si="18"/>
        <v>389.27850999999987</v>
      </c>
      <c r="S19" s="362">
        <f t="shared" si="5"/>
        <v>387.66458999999986</v>
      </c>
      <c r="T19" s="359">
        <f t="shared" si="6"/>
        <v>2.1999999999999997</v>
      </c>
      <c r="U19" s="363">
        <v>2.1999999999999999E-2</v>
      </c>
      <c r="V19" s="358">
        <f t="shared" si="7"/>
        <v>3.0639581020166426</v>
      </c>
      <c r="W19" s="358">
        <f t="shared" si="8"/>
        <v>0.39904810247304923</v>
      </c>
      <c r="X19" s="357">
        <f t="shared" si="9"/>
        <v>1.8344900000001303</v>
      </c>
      <c r="Y19" s="364">
        <f t="shared" si="9"/>
        <v>1.7404100000001108</v>
      </c>
      <c r="Z19" s="357">
        <f t="shared" si="10"/>
        <v>1.72</v>
      </c>
      <c r="AA19" s="358">
        <f t="shared" si="11"/>
        <v>6.1410708022015701E-3</v>
      </c>
      <c r="AB19" s="357">
        <f t="shared" si="12"/>
        <v>73.36</v>
      </c>
      <c r="AD19" s="366"/>
      <c r="AE19" s="367">
        <f t="shared" si="13"/>
        <v>391.113</v>
      </c>
      <c r="AF19" s="358">
        <f t="shared" si="14"/>
        <v>-389.27850999999987</v>
      </c>
    </row>
    <row r="20" spans="1:32" s="365" customFormat="1" ht="44.25" customHeight="1" x14ac:dyDescent="0.25">
      <c r="A20" s="356" t="s">
        <v>359</v>
      </c>
      <c r="B20" s="357">
        <v>74.73</v>
      </c>
      <c r="C20" s="357">
        <v>0.98</v>
      </c>
      <c r="D20" s="357">
        <f t="shared" si="15"/>
        <v>4.3599999999999994</v>
      </c>
      <c r="E20" s="358">
        <f t="shared" si="17"/>
        <v>12.027568190078181</v>
      </c>
      <c r="F20" s="359">
        <v>5</v>
      </c>
      <c r="G20" s="359">
        <f t="shared" si="0"/>
        <v>124.12048644056378</v>
      </c>
      <c r="H20" s="359">
        <f t="shared" si="1"/>
        <v>592.62775741378277</v>
      </c>
      <c r="I20" s="357">
        <v>0.6</v>
      </c>
      <c r="J20" s="357">
        <f t="shared" si="2"/>
        <v>600</v>
      </c>
      <c r="K20" s="357">
        <v>1</v>
      </c>
      <c r="L20" s="358">
        <f t="shared" si="3"/>
        <v>0.21845867716454218</v>
      </c>
      <c r="M20" s="358">
        <f>LOOKUP(ROUND(L20,3),[1]HD!$A$1:$A$91,[1]HD!$B$1:$B$91)</f>
        <v>0.61000000000000032</v>
      </c>
      <c r="N20" s="358">
        <f>LOOKUP(ROUND(L20,3),[1]HD!$A$1:$A$91,[1]HD!$C$1:$C$91)</f>
        <v>0.27989999999999998</v>
      </c>
      <c r="O20" s="360">
        <f t="shared" si="4"/>
        <v>0.36600000000000016</v>
      </c>
      <c r="P20" s="361">
        <f t="shared" si="16"/>
        <v>389.40499999999997</v>
      </c>
      <c r="Q20" s="361">
        <v>387.666</v>
      </c>
      <c r="R20" s="362">
        <f t="shared" si="18"/>
        <v>387.56458999999984</v>
      </c>
      <c r="S20" s="362">
        <f t="shared" si="5"/>
        <v>385.92052999999981</v>
      </c>
      <c r="T20" s="359">
        <f t="shared" si="6"/>
        <v>2.1999999999999997</v>
      </c>
      <c r="U20" s="363">
        <v>2.1999999999999999E-2</v>
      </c>
      <c r="V20" s="358">
        <f t="shared" si="7"/>
        <v>3.224987901831077</v>
      </c>
      <c r="W20" s="358">
        <f t="shared" si="8"/>
        <v>0.38620299917802259</v>
      </c>
      <c r="X20" s="357">
        <f t="shared" si="9"/>
        <v>1.8404100000001336</v>
      </c>
      <c r="Y20" s="364">
        <f t="shared" si="9"/>
        <v>1.7454700000001822</v>
      </c>
      <c r="Z20" s="357">
        <f t="shared" si="10"/>
        <v>1.72</v>
      </c>
      <c r="AA20" s="358">
        <f t="shared" si="11"/>
        <v>9.3556004439883794E-3</v>
      </c>
      <c r="AB20" s="357">
        <f t="shared" si="12"/>
        <v>74.73</v>
      </c>
      <c r="AD20" s="366"/>
      <c r="AE20" s="367">
        <f t="shared" si="13"/>
        <v>389.40499999999997</v>
      </c>
      <c r="AF20" s="358">
        <f>AD20-R20</f>
        <v>-387.56458999999984</v>
      </c>
    </row>
    <row r="21" spans="1:32" s="365" customFormat="1" ht="44.25" customHeight="1" x14ac:dyDescent="0.25">
      <c r="A21" s="356" t="s">
        <v>360</v>
      </c>
      <c r="B21" s="357">
        <v>75.64</v>
      </c>
      <c r="C21" s="357">
        <v>0.98</v>
      </c>
      <c r="D21" s="357">
        <f t="shared" si="15"/>
        <v>5.34</v>
      </c>
      <c r="E21" s="358">
        <f t="shared" si="17"/>
        <v>12.413771189256204</v>
      </c>
      <c r="F21" s="359">
        <v>5</v>
      </c>
      <c r="G21" s="359">
        <f t="shared" si="0"/>
        <v>122.60733389826787</v>
      </c>
      <c r="H21" s="359">
        <f t="shared" si="1"/>
        <v>700.00501412274423</v>
      </c>
      <c r="I21" s="357">
        <v>0.6</v>
      </c>
      <c r="J21" s="357">
        <f t="shared" si="2"/>
        <v>600</v>
      </c>
      <c r="K21" s="357">
        <v>1</v>
      </c>
      <c r="L21" s="358">
        <f t="shared" si="3"/>
        <v>0.25804084854403553</v>
      </c>
      <c r="M21" s="358">
        <f>LOOKUP(ROUND(L21,3),[1]HD!$A$1:$A$91,[1]HD!$B$1:$B$91)</f>
        <v>0.69000000000000039</v>
      </c>
      <c r="N21" s="358">
        <f>LOOKUP(ROUND(L21,3),[1]HD!$A$1:$A$91,[1]HD!$C$1:$C$91)</f>
        <v>0.29480000000000001</v>
      </c>
      <c r="O21" s="360">
        <f t="shared" si="4"/>
        <v>0.4140000000000002</v>
      </c>
      <c r="P21" s="361">
        <f t="shared" si="16"/>
        <v>387.666</v>
      </c>
      <c r="Q21" s="361">
        <f>385.905</f>
        <v>385.90499999999997</v>
      </c>
      <c r="R21" s="362">
        <f t="shared" si="18"/>
        <v>385.82052999999979</v>
      </c>
      <c r="S21" s="362">
        <f t="shared" si="5"/>
        <v>384.15644999999978</v>
      </c>
      <c r="T21" s="359">
        <f t="shared" si="6"/>
        <v>2.1999999999999997</v>
      </c>
      <c r="U21" s="363">
        <v>2.1999999999999999E-2</v>
      </c>
      <c r="V21" s="358">
        <f t="shared" si="7"/>
        <v>3.3384469307930238</v>
      </c>
      <c r="W21" s="358">
        <f t="shared" si="8"/>
        <v>0.37762069992444197</v>
      </c>
      <c r="X21" s="357">
        <f t="shared" si="9"/>
        <v>1.8454700000002049</v>
      </c>
      <c r="Y21" s="364">
        <f t="shared" si="9"/>
        <v>1.7485500000001934</v>
      </c>
      <c r="Z21" s="357">
        <f t="shared" si="10"/>
        <v>1.72</v>
      </c>
      <c r="AA21" s="358">
        <f t="shared" si="11"/>
        <v>1.305298952444793E-2</v>
      </c>
      <c r="AB21" s="357">
        <f t="shared" si="12"/>
        <v>75.64</v>
      </c>
      <c r="AD21" s="366"/>
      <c r="AE21" s="367">
        <f t="shared" si="13"/>
        <v>387.666</v>
      </c>
      <c r="AF21" s="358">
        <f t="shared" si="14"/>
        <v>-385.82052999999979</v>
      </c>
    </row>
    <row r="22" spans="1:32" s="365" customFormat="1" ht="44.25" customHeight="1" x14ac:dyDescent="0.25">
      <c r="A22" s="356" t="s">
        <v>361</v>
      </c>
      <c r="B22" s="357">
        <v>75.209999999999994</v>
      </c>
      <c r="C22" s="357">
        <v>1.02</v>
      </c>
      <c r="D22" s="357">
        <f t="shared" si="15"/>
        <v>6.3599999999999994</v>
      </c>
      <c r="E22" s="358">
        <f t="shared" si="17"/>
        <v>12.791391889180646</v>
      </c>
      <c r="F22" s="359">
        <v>5</v>
      </c>
      <c r="G22" s="359">
        <f t="shared" si="0"/>
        <v>121.1673224988576</v>
      </c>
      <c r="H22" s="359">
        <f t="shared" si="1"/>
        <v>807.47001374886418</v>
      </c>
      <c r="I22" s="357">
        <v>0.6</v>
      </c>
      <c r="J22" s="357">
        <f t="shared" si="2"/>
        <v>600</v>
      </c>
      <c r="K22" s="357">
        <v>1</v>
      </c>
      <c r="L22" s="358">
        <f t="shared" si="3"/>
        <v>0.29765536434441231</v>
      </c>
      <c r="M22" s="358">
        <f>LOOKUP(ROUND(L22,3),[1]HD!$A$1:$A$91,[1]HD!$B$1:$B$91)</f>
        <v>0.78000000000000047</v>
      </c>
      <c r="N22" s="358">
        <f>LOOKUP(ROUND(L22,3),[1]HD!$A$1:$A$91,[1]HD!$C$1:$C$91)</f>
        <v>0.30359999999999998</v>
      </c>
      <c r="O22" s="360">
        <f t="shared" si="4"/>
        <v>0.46800000000000025</v>
      </c>
      <c r="P22" s="361">
        <f t="shared" si="16"/>
        <v>385.90499999999997</v>
      </c>
      <c r="Q22" s="361">
        <v>384.154</v>
      </c>
      <c r="R22" s="362">
        <f t="shared" si="18"/>
        <v>384.05644999999976</v>
      </c>
      <c r="S22" s="362">
        <f t="shared" si="5"/>
        <v>382.40182999999973</v>
      </c>
      <c r="T22" s="359">
        <f t="shared" si="6"/>
        <v>2.1999999999999997</v>
      </c>
      <c r="U22" s="363">
        <v>2.1999999999999999E-2</v>
      </c>
      <c r="V22" s="358">
        <f t="shared" si="7"/>
        <v>3.4045574648009671</v>
      </c>
      <c r="W22" s="358">
        <f t="shared" si="8"/>
        <v>0.36818294681751845</v>
      </c>
      <c r="X22" s="357">
        <f t="shared" si="9"/>
        <v>1.8485500000002162</v>
      </c>
      <c r="Y22" s="364">
        <f t="shared" si="9"/>
        <v>1.7521700000002625</v>
      </c>
      <c r="Z22" s="357">
        <f t="shared" si="10"/>
        <v>1.72</v>
      </c>
      <c r="AA22" s="358">
        <f t="shared" si="11"/>
        <v>1.7368427269379424E-2</v>
      </c>
      <c r="AB22" s="357">
        <f t="shared" si="12"/>
        <v>75.209999999999994</v>
      </c>
      <c r="AD22" s="366"/>
      <c r="AE22" s="367">
        <f t="shared" si="13"/>
        <v>385.90499999999997</v>
      </c>
      <c r="AF22" s="358">
        <f>AD22-R22</f>
        <v>-384.05644999999976</v>
      </c>
    </row>
    <row r="23" spans="1:32" s="365" customFormat="1" ht="44.25" customHeight="1" x14ac:dyDescent="0.25">
      <c r="A23" s="356" t="s">
        <v>362</v>
      </c>
      <c r="B23" s="357">
        <v>38.880000000000003</v>
      </c>
      <c r="C23" s="357">
        <v>0.72</v>
      </c>
      <c r="D23" s="357">
        <f t="shared" si="15"/>
        <v>7.0799999999999992</v>
      </c>
      <c r="E23" s="358">
        <f>E22+W22</f>
        <v>13.159574835998164</v>
      </c>
      <c r="F23" s="359">
        <v>5</v>
      </c>
      <c r="G23" s="359">
        <f t="shared" si="0"/>
        <v>119.79939769502417</v>
      </c>
      <c r="H23" s="359">
        <f t="shared" si="1"/>
        <v>879.52793913626476</v>
      </c>
      <c r="I23" s="357">
        <v>0.6</v>
      </c>
      <c r="J23" s="357">
        <f t="shared" si="2"/>
        <v>600</v>
      </c>
      <c r="K23" s="357">
        <v>1</v>
      </c>
      <c r="L23" s="358">
        <f t="shared" si="3"/>
        <v>0.33184757119722674</v>
      </c>
      <c r="M23" s="358">
        <f>LOOKUP(ROUND(L23,3),[1]HD!$A$1:$A$91,[1]HD!$B$1:$B$91)</f>
        <v>0.89000000000000057</v>
      </c>
      <c r="N23" s="358">
        <f>LOOKUP(ROUND(L23,3),[1]HD!$A$1:$A$91,[1]HD!$C$1:$C$91)</f>
        <v>0.29949999999999999</v>
      </c>
      <c r="O23" s="360">
        <f t="shared" si="4"/>
        <v>0.53400000000000036</v>
      </c>
      <c r="P23" s="361">
        <f t="shared" si="16"/>
        <v>384.154</v>
      </c>
      <c r="Q23" s="361">
        <v>383.46199999999999</v>
      </c>
      <c r="R23" s="362">
        <f t="shared" si="18"/>
        <v>382.30182999999971</v>
      </c>
      <c r="S23" s="362">
        <f t="shared" si="5"/>
        <v>381.4853499999997</v>
      </c>
      <c r="T23" s="359">
        <f t="shared" si="6"/>
        <v>2.1</v>
      </c>
      <c r="U23" s="363">
        <v>2.1000000000000001E-2</v>
      </c>
      <c r="V23" s="358">
        <f t="shared" si="7"/>
        <v>3.2962667440819353</v>
      </c>
      <c r="W23" s="358">
        <f>B23/V23/60</f>
        <v>0.1965860321114512</v>
      </c>
      <c r="X23" s="357">
        <f t="shared" si="9"/>
        <v>1.8521700000002852</v>
      </c>
      <c r="Y23" s="364">
        <f t="shared" si="9"/>
        <v>1.9766500000002907</v>
      </c>
      <c r="Z23" s="357">
        <f t="shared" si="10"/>
        <v>1.72</v>
      </c>
      <c r="AA23" s="358">
        <f t="shared" si="11"/>
        <v>2.0606629723318934E-2</v>
      </c>
      <c r="AB23" s="357">
        <f t="shared" si="12"/>
        <v>38.880000000000003</v>
      </c>
      <c r="AD23" s="366"/>
      <c r="AE23" s="367">
        <f t="shared" si="13"/>
        <v>384.154</v>
      </c>
      <c r="AF23" s="358">
        <f>AD23-R23</f>
        <v>-382.30182999999971</v>
      </c>
    </row>
    <row r="24" spans="1:32" s="365" customFormat="1" ht="44.25" customHeight="1" x14ac:dyDescent="0.25">
      <c r="A24" s="356" t="s">
        <v>363</v>
      </c>
      <c r="B24" s="357">
        <v>105.31</v>
      </c>
      <c r="C24" s="357">
        <f>C15</f>
        <v>24.37</v>
      </c>
      <c r="D24" s="357">
        <f>D15+D23</f>
        <v>31.45</v>
      </c>
      <c r="E24" s="358">
        <f t="shared" si="17"/>
        <v>13.356160868109615</v>
      </c>
      <c r="F24" s="359">
        <v>5</v>
      </c>
      <c r="G24" s="359">
        <f t="shared" si="0"/>
        <v>119.08312100903956</v>
      </c>
      <c r="H24" s="359">
        <f t="shared" si="1"/>
        <v>3114.3896628549796</v>
      </c>
      <c r="I24" s="357">
        <v>1.2</v>
      </c>
      <c r="J24" s="357">
        <f t="shared" si="2"/>
        <v>1200</v>
      </c>
      <c r="K24" s="357">
        <v>1</v>
      </c>
      <c r="L24" s="358">
        <f t="shared" si="3"/>
        <v>0.25563967639044688</v>
      </c>
      <c r="M24" s="358">
        <f>LOOKUP(ROUND(L24,3),[1]HD!$A$1:$A$91,[1]HD!$B$1:$B$91)</f>
        <v>0.69000000000000039</v>
      </c>
      <c r="N24" s="358">
        <f>LOOKUP(ROUND(L24,3),[1]HD!$A$1:$A$91,[1]HD!$C$1:$C$91)</f>
        <v>0.29480000000000001</v>
      </c>
      <c r="O24" s="360">
        <f t="shared" si="4"/>
        <v>0.8280000000000004</v>
      </c>
      <c r="P24" s="361">
        <f t="shared" si="16"/>
        <v>383.46199999999999</v>
      </c>
      <c r="Q24" s="361">
        <f>382.33</f>
        <v>382.33</v>
      </c>
      <c r="R24" s="362">
        <f>S15-0.2</f>
        <v>381.0111</v>
      </c>
      <c r="S24" s="362">
        <f t="shared" si="5"/>
        <v>379.85269</v>
      </c>
      <c r="T24" s="359">
        <f t="shared" si="6"/>
        <v>1.0999999999999999</v>
      </c>
      <c r="U24" s="368">
        <v>1.0999999999999999E-2</v>
      </c>
      <c r="V24" s="358">
        <f t="shared" si="7"/>
        <v>3.7472799801100778</v>
      </c>
      <c r="W24" s="358">
        <f t="shared" ref="W24:W32" si="19">B24/V24/60</f>
        <v>0.46838418158845663</v>
      </c>
      <c r="X24" s="357">
        <f t="shared" si="9"/>
        <v>2.4508999999999901</v>
      </c>
      <c r="Y24" s="364">
        <f t="shared" si="9"/>
        <v>2.4773099999999886</v>
      </c>
      <c r="Z24" s="357">
        <f t="shared" si="10"/>
        <v>2.44</v>
      </c>
      <c r="AA24" s="358">
        <f t="shared" si="11"/>
        <v>6.4055966638016139E-3</v>
      </c>
      <c r="AB24" s="357">
        <f t="shared" si="12"/>
        <v>105.31</v>
      </c>
      <c r="AD24" s="366"/>
      <c r="AE24" s="367">
        <f t="shared" si="13"/>
        <v>383.46199999999999</v>
      </c>
      <c r="AF24" s="358">
        <f t="shared" ref="AF24:AF32" si="20">AD24-R24</f>
        <v>-381.0111</v>
      </c>
    </row>
    <row r="25" spans="1:32" s="365" customFormat="1" ht="44.25" customHeight="1" x14ac:dyDescent="0.25">
      <c r="A25" s="356" t="s">
        <v>364</v>
      </c>
      <c r="B25" s="357">
        <v>76.44</v>
      </c>
      <c r="C25" s="357">
        <v>0.37</v>
      </c>
      <c r="D25" s="357">
        <f>C25</f>
        <v>0.37</v>
      </c>
      <c r="E25" s="358">
        <v>10</v>
      </c>
      <c r="F25" s="359">
        <v>5</v>
      </c>
      <c r="G25" s="359">
        <f t="shared" si="0"/>
        <v>132.81062290588238</v>
      </c>
      <c r="H25" s="359">
        <f t="shared" si="1"/>
        <v>74.928974525630224</v>
      </c>
      <c r="I25" s="357">
        <v>0.6</v>
      </c>
      <c r="J25" s="357">
        <f t="shared" si="2"/>
        <v>600</v>
      </c>
      <c r="K25" s="357">
        <v>1</v>
      </c>
      <c r="L25" s="358">
        <f t="shared" si="3"/>
        <v>2.7013727946685964E-2</v>
      </c>
      <c r="M25" s="358">
        <f>LOOKUP(ROUND(L25,3),[1]HD!$A$1:$A$91,[1]HD!$B$1:$B$91)</f>
        <v>0.19</v>
      </c>
      <c r="N25" s="358">
        <f>LOOKUP(ROUND(L25,3),[1]HD!$A$1:$A$91,[1]HD!$C$1:$C$91)</f>
        <v>0.1152</v>
      </c>
      <c r="O25" s="360">
        <f t="shared" si="4"/>
        <v>0.11399999999999999</v>
      </c>
      <c r="P25" s="361">
        <v>395.69900000000001</v>
      </c>
      <c r="Q25" s="361">
        <v>393.96899999999999</v>
      </c>
      <c r="R25" s="362">
        <f>P25-Z25</f>
        <v>393.97899999999998</v>
      </c>
      <c r="S25" s="362">
        <f t="shared" si="5"/>
        <v>392.22087999999997</v>
      </c>
      <c r="T25" s="359">
        <f t="shared" si="6"/>
        <v>2.2999999999999998</v>
      </c>
      <c r="U25" s="363">
        <v>2.3E-2</v>
      </c>
      <c r="V25" s="358">
        <f t="shared" si="7"/>
        <v>1.8245133877833548</v>
      </c>
      <c r="W25" s="358">
        <f t="shared" si="19"/>
        <v>0.69826837584777235</v>
      </c>
      <c r="X25" s="357">
        <f t="shared" si="9"/>
        <v>1.7200000000000273</v>
      </c>
      <c r="Y25" s="364">
        <f t="shared" si="9"/>
        <v>1.7481200000000285</v>
      </c>
      <c r="Z25" s="357">
        <f t="shared" si="10"/>
        <v>1.72</v>
      </c>
      <c r="AA25" s="358">
        <f t="shared" si="11"/>
        <v>1.4955717927631035E-4</v>
      </c>
      <c r="AB25" s="357">
        <f t="shared" si="12"/>
        <v>76.44</v>
      </c>
      <c r="AD25" s="366"/>
      <c r="AE25" s="367">
        <f t="shared" si="13"/>
        <v>395.69900000000001</v>
      </c>
      <c r="AF25" s="358">
        <f t="shared" si="20"/>
        <v>-393.97899999999998</v>
      </c>
    </row>
    <row r="26" spans="1:32" s="365" customFormat="1" ht="44.25" customHeight="1" x14ac:dyDescent="0.25">
      <c r="A26" s="356" t="s">
        <v>365</v>
      </c>
      <c r="B26" s="357">
        <v>75.069999999999993</v>
      </c>
      <c r="C26" s="357">
        <v>0.83</v>
      </c>
      <c r="D26" s="357">
        <f t="shared" ref="D26:D32" si="21">C26+D25</f>
        <v>1.2</v>
      </c>
      <c r="E26" s="358">
        <f>E25+W25</f>
        <v>10.698268375847773</v>
      </c>
      <c r="F26" s="359">
        <v>5</v>
      </c>
      <c r="G26" s="359">
        <f t="shared" si="0"/>
        <v>129.66680290787392</v>
      </c>
      <c r="H26" s="359">
        <f t="shared" si="1"/>
        <v>201.78158592999438</v>
      </c>
      <c r="I26" s="357">
        <v>0.6</v>
      </c>
      <c r="J26" s="357">
        <f t="shared" si="2"/>
        <v>600</v>
      </c>
      <c r="K26" s="357">
        <v>1</v>
      </c>
      <c r="L26" s="358">
        <f t="shared" si="3"/>
        <v>7.6132577742728136E-2</v>
      </c>
      <c r="M26" s="358">
        <f>LOOKUP(ROUND(L26,3),[1]HD!$A$1:$A$91,[1]HD!$B$1:$B$91)</f>
        <v>0.33000000000000007</v>
      </c>
      <c r="N26" s="358">
        <f>LOOKUP(ROUND(L26,3),[1]HD!$A$1:$A$91,[1]HD!$C$1:$C$91)</f>
        <v>0.1847</v>
      </c>
      <c r="O26" s="360">
        <f t="shared" si="4"/>
        <v>0.19800000000000004</v>
      </c>
      <c r="P26" s="361">
        <f t="shared" ref="P26:P32" si="22">Q25</f>
        <v>393.96899999999999</v>
      </c>
      <c r="Q26" s="361">
        <v>392.315</v>
      </c>
      <c r="R26" s="362">
        <f t="shared" ref="R26:R31" si="23">S25-0.1</f>
        <v>392.12087999999994</v>
      </c>
      <c r="S26" s="362">
        <f t="shared" si="5"/>
        <v>390.54440999999997</v>
      </c>
      <c r="T26" s="359">
        <f t="shared" si="6"/>
        <v>2.1</v>
      </c>
      <c r="U26" s="363">
        <v>2.1000000000000001E-2</v>
      </c>
      <c r="V26" s="358">
        <f t="shared" si="7"/>
        <v>2.3881910221165308</v>
      </c>
      <c r="W26" s="358">
        <f t="shared" si="19"/>
        <v>0.52389723228999574</v>
      </c>
      <c r="X26" s="357">
        <f t="shared" si="9"/>
        <v>1.8481200000000513</v>
      </c>
      <c r="Y26" s="364">
        <f t="shared" si="9"/>
        <v>1.770590000000027</v>
      </c>
      <c r="Z26" s="357">
        <f t="shared" si="10"/>
        <v>1.72</v>
      </c>
      <c r="AA26" s="358">
        <f t="shared" si="11"/>
        <v>1.0846028716311284E-3</v>
      </c>
      <c r="AB26" s="357">
        <f t="shared" si="12"/>
        <v>75.069999999999993</v>
      </c>
      <c r="AD26" s="366"/>
      <c r="AE26" s="367">
        <f t="shared" si="13"/>
        <v>393.96899999999999</v>
      </c>
      <c r="AF26" s="358">
        <f t="shared" si="20"/>
        <v>-392.12087999999994</v>
      </c>
    </row>
    <row r="27" spans="1:32" s="365" customFormat="1" ht="44.25" customHeight="1" x14ac:dyDescent="0.25">
      <c r="A27" s="356" t="s">
        <v>366</v>
      </c>
      <c r="B27" s="357">
        <v>76.45</v>
      </c>
      <c r="C27" s="357">
        <v>0.82</v>
      </c>
      <c r="D27" s="357">
        <f t="shared" si="21"/>
        <v>2.02</v>
      </c>
      <c r="E27" s="358">
        <f t="shared" ref="E27:E32" si="24">E26+W26</f>
        <v>11.222165608137768</v>
      </c>
      <c r="F27" s="359">
        <v>5</v>
      </c>
      <c r="G27" s="359">
        <f t="shared" si="0"/>
        <v>127.41548803446663</v>
      </c>
      <c r="H27" s="359">
        <f t="shared" si="1"/>
        <v>311.8208060258562</v>
      </c>
      <c r="I27" s="357">
        <v>0.6</v>
      </c>
      <c r="J27" s="357">
        <f t="shared" si="2"/>
        <v>600</v>
      </c>
      <c r="K27" s="357">
        <v>1</v>
      </c>
      <c r="L27" s="358">
        <f t="shared" si="3"/>
        <v>0.12055597586664006</v>
      </c>
      <c r="M27" s="358">
        <f>LOOKUP(ROUND(L27,3),[1]HD!$A$1:$A$91,[1]HD!$B$1:$B$91)</f>
        <v>0.43000000000000016</v>
      </c>
      <c r="N27" s="358">
        <f>LOOKUP(ROUND(L27,3),[1]HD!$A$1:$A$91,[1]HD!$C$1:$C$91)</f>
        <v>0.2258</v>
      </c>
      <c r="O27" s="360">
        <f t="shared" si="4"/>
        <v>0.25800000000000006</v>
      </c>
      <c r="P27" s="361">
        <f t="shared" si="22"/>
        <v>392.315</v>
      </c>
      <c r="Q27" s="361">
        <v>390.63099999999997</v>
      </c>
      <c r="R27" s="362">
        <f t="shared" si="23"/>
        <v>390.44440999999995</v>
      </c>
      <c r="S27" s="362">
        <f t="shared" si="5"/>
        <v>388.91540999999995</v>
      </c>
      <c r="T27" s="359">
        <f t="shared" si="6"/>
        <v>2</v>
      </c>
      <c r="U27" s="363">
        <v>0.02</v>
      </c>
      <c r="V27" s="358">
        <f t="shared" si="7"/>
        <v>2.6646843622706706</v>
      </c>
      <c r="W27" s="358">
        <f t="shared" si="19"/>
        <v>0.47816795291315656</v>
      </c>
      <c r="X27" s="357">
        <f t="shared" si="9"/>
        <v>1.8705900000000497</v>
      </c>
      <c r="Y27" s="364">
        <f t="shared" si="9"/>
        <v>1.7155900000000202</v>
      </c>
      <c r="Z27" s="357">
        <f t="shared" si="10"/>
        <v>1.72</v>
      </c>
      <c r="AA27" s="358">
        <f t="shared" si="11"/>
        <v>2.5901079647418848E-3</v>
      </c>
      <c r="AB27" s="357">
        <f t="shared" si="12"/>
        <v>76.45</v>
      </c>
      <c r="AD27" s="366"/>
      <c r="AE27" s="367">
        <f t="shared" si="13"/>
        <v>392.315</v>
      </c>
      <c r="AF27" s="358">
        <f t="shared" si="20"/>
        <v>-390.44440999999995</v>
      </c>
    </row>
    <row r="28" spans="1:32" s="365" customFormat="1" ht="44.25" customHeight="1" x14ac:dyDescent="0.25">
      <c r="A28" s="356" t="s">
        <v>367</v>
      </c>
      <c r="B28" s="357">
        <v>74.23</v>
      </c>
      <c r="C28" s="357">
        <v>0.82</v>
      </c>
      <c r="D28" s="357">
        <f t="shared" si="21"/>
        <v>2.84</v>
      </c>
      <c r="E28" s="358">
        <f t="shared" si="24"/>
        <v>11.700333561050925</v>
      </c>
      <c r="F28" s="359">
        <v>5</v>
      </c>
      <c r="G28" s="359">
        <f t="shared" si="0"/>
        <v>125.43590078593043</v>
      </c>
      <c r="H28" s="359">
        <f t="shared" si="1"/>
        <v>413.66652616167426</v>
      </c>
      <c r="I28" s="357">
        <v>0.6</v>
      </c>
      <c r="J28" s="357">
        <f t="shared" si="2"/>
        <v>600</v>
      </c>
      <c r="K28" s="357">
        <v>1</v>
      </c>
      <c r="L28" s="358">
        <f t="shared" si="3"/>
        <v>0.15607717035931232</v>
      </c>
      <c r="M28" s="358">
        <f>LOOKUP(ROUND(L28,3),[1]HD!$A$1:$A$91,[1]HD!$B$1:$B$91)</f>
        <v>0.50000000000000022</v>
      </c>
      <c r="N28" s="358">
        <f>LOOKUP(ROUND(L28,3),[1]HD!$A$1:$A$91,[1]HD!$C$1:$C$91)</f>
        <v>0.25</v>
      </c>
      <c r="O28" s="360">
        <f t="shared" si="4"/>
        <v>0.3000000000000001</v>
      </c>
      <c r="P28" s="361">
        <f t="shared" si="22"/>
        <v>390.63099999999997</v>
      </c>
      <c r="Q28" s="361">
        <v>388.995</v>
      </c>
      <c r="R28" s="362">
        <f t="shared" si="23"/>
        <v>388.81540999999993</v>
      </c>
      <c r="S28" s="362">
        <f t="shared" si="5"/>
        <v>387.25657999999993</v>
      </c>
      <c r="T28" s="359">
        <f t="shared" si="6"/>
        <v>2.1</v>
      </c>
      <c r="U28" s="363">
        <v>2.1000000000000001E-2</v>
      </c>
      <c r="V28" s="358">
        <f t="shared" si="7"/>
        <v>2.9222529352297535</v>
      </c>
      <c r="W28" s="358">
        <f t="shared" si="19"/>
        <v>0.42336056942634165</v>
      </c>
      <c r="X28" s="357">
        <f t="shared" si="9"/>
        <v>1.8155900000000429</v>
      </c>
      <c r="Y28" s="364">
        <f t="shared" si="9"/>
        <v>1.738420000000076</v>
      </c>
      <c r="Z28" s="357">
        <f t="shared" si="10"/>
        <v>1.72</v>
      </c>
      <c r="AA28" s="358">
        <f t="shared" si="11"/>
        <v>4.5583581666720045E-3</v>
      </c>
      <c r="AB28" s="357">
        <f t="shared" si="12"/>
        <v>74.23</v>
      </c>
      <c r="AD28" s="366"/>
      <c r="AE28" s="367">
        <f t="shared" si="13"/>
        <v>390.63099999999997</v>
      </c>
      <c r="AF28" s="358">
        <f t="shared" si="20"/>
        <v>-388.81540999999993</v>
      </c>
    </row>
    <row r="29" spans="1:32" s="365" customFormat="1" ht="44.25" customHeight="1" x14ac:dyDescent="0.25">
      <c r="A29" s="356" t="s">
        <v>368</v>
      </c>
      <c r="B29" s="357">
        <v>74.75</v>
      </c>
      <c r="C29" s="357">
        <v>0.82</v>
      </c>
      <c r="D29" s="357">
        <f t="shared" si="21"/>
        <v>3.6599999999999997</v>
      </c>
      <c r="E29" s="358">
        <f t="shared" si="24"/>
        <v>12.123694130477267</v>
      </c>
      <c r="F29" s="359">
        <v>5</v>
      </c>
      <c r="G29" s="359">
        <f t="shared" si="0"/>
        <v>123.73994790211928</v>
      </c>
      <c r="H29" s="359">
        <f t="shared" si="1"/>
        <v>509.97833101327763</v>
      </c>
      <c r="I29" s="357">
        <v>0.6</v>
      </c>
      <c r="J29" s="357">
        <f t="shared" si="2"/>
        <v>600</v>
      </c>
      <c r="K29" s="357">
        <v>1</v>
      </c>
      <c r="L29" s="358">
        <f t="shared" si="3"/>
        <v>0.19241579827034014</v>
      </c>
      <c r="M29" s="358">
        <f>LOOKUP(ROUND(L29,3),[1]HD!$A$1:$A$91,[1]HD!$B$1:$B$91)</f>
        <v>0.56000000000000028</v>
      </c>
      <c r="N29" s="358">
        <f>LOOKUP(ROUND(L29,3),[1]HD!$A$1:$A$91,[1]HD!$C$1:$C$91)</f>
        <v>0.2676</v>
      </c>
      <c r="O29" s="360">
        <f t="shared" si="4"/>
        <v>0.33600000000000013</v>
      </c>
      <c r="P29" s="361">
        <f t="shared" si="22"/>
        <v>388.995</v>
      </c>
      <c r="Q29" s="361">
        <v>387.34800000000001</v>
      </c>
      <c r="R29" s="362">
        <f t="shared" si="23"/>
        <v>387.15657999999991</v>
      </c>
      <c r="S29" s="362">
        <f t="shared" si="5"/>
        <v>385.58682999999991</v>
      </c>
      <c r="T29" s="359">
        <f t="shared" si="6"/>
        <v>2.1</v>
      </c>
      <c r="U29" s="363">
        <v>2.1000000000000001E-2</v>
      </c>
      <c r="V29" s="358">
        <f t="shared" si="7"/>
        <v>3.057843142999574</v>
      </c>
      <c r="W29" s="358">
        <f t="shared" si="19"/>
        <v>0.40742224995597387</v>
      </c>
      <c r="X29" s="357">
        <f t="shared" si="9"/>
        <v>1.8384200000000988</v>
      </c>
      <c r="Y29" s="364">
        <f t="shared" si="9"/>
        <v>1.7611700000001065</v>
      </c>
      <c r="Z29" s="357">
        <f t="shared" si="10"/>
        <v>1.72</v>
      </c>
      <c r="AA29" s="358">
        <f t="shared" si="11"/>
        <v>6.9280519305347016E-3</v>
      </c>
      <c r="AB29" s="357">
        <f t="shared" si="12"/>
        <v>74.75</v>
      </c>
      <c r="AD29" s="366"/>
      <c r="AE29" s="367">
        <f t="shared" si="13"/>
        <v>388.995</v>
      </c>
      <c r="AF29" s="358">
        <f t="shared" si="20"/>
        <v>-387.15657999999991</v>
      </c>
    </row>
    <row r="30" spans="1:32" s="365" customFormat="1" ht="44.25" customHeight="1" x14ac:dyDescent="0.25">
      <c r="A30" s="356" t="s">
        <v>369</v>
      </c>
      <c r="B30" s="357">
        <v>74.36</v>
      </c>
      <c r="C30" s="357">
        <v>0.82</v>
      </c>
      <c r="D30" s="357">
        <f t="shared" si="21"/>
        <v>4.4799999999999995</v>
      </c>
      <c r="E30" s="358">
        <f t="shared" si="24"/>
        <v>12.531116380433241</v>
      </c>
      <c r="F30" s="359">
        <v>5</v>
      </c>
      <c r="G30" s="359">
        <f t="shared" si="0"/>
        <v>122.15574486419165</v>
      </c>
      <c r="H30" s="359">
        <f t="shared" si="1"/>
        <v>601.86995846227944</v>
      </c>
      <c r="I30" s="357">
        <v>0.6</v>
      </c>
      <c r="J30" s="357">
        <f t="shared" si="2"/>
        <v>600</v>
      </c>
      <c r="K30" s="357">
        <v>1</v>
      </c>
      <c r="L30" s="358">
        <f t="shared" si="3"/>
        <v>0.22708668480551733</v>
      </c>
      <c r="M30" s="358">
        <f>LOOKUP(ROUND(L30,3),[1]HD!$A$1:$A$91,[1]HD!$B$1:$B$91)</f>
        <v>0.63000000000000034</v>
      </c>
      <c r="N30" s="358">
        <f>LOOKUP(ROUND(L30,3),[1]HD!$A$1:$A$91,[1]HD!$C$1:$C$91)</f>
        <v>0.28420000000000001</v>
      </c>
      <c r="O30" s="360">
        <f t="shared" si="4"/>
        <v>0.37800000000000017</v>
      </c>
      <c r="P30" s="361">
        <f t="shared" si="22"/>
        <v>387.34800000000001</v>
      </c>
      <c r="Q30" s="361">
        <v>385.71</v>
      </c>
      <c r="R30" s="362">
        <f t="shared" si="23"/>
        <v>385.48682999999988</v>
      </c>
      <c r="S30" s="362">
        <f t="shared" si="5"/>
        <v>383.9252699999999</v>
      </c>
      <c r="T30" s="359">
        <f t="shared" si="6"/>
        <v>2.1</v>
      </c>
      <c r="U30" s="363">
        <v>2.1000000000000001E-2</v>
      </c>
      <c r="V30" s="358">
        <f t="shared" si="7"/>
        <v>3.1830283994282325</v>
      </c>
      <c r="W30" s="358">
        <f t="shared" si="19"/>
        <v>0.38935666849719436</v>
      </c>
      <c r="X30" s="357">
        <f t="shared" si="9"/>
        <v>1.8611700000001292</v>
      </c>
      <c r="Y30" s="364">
        <f t="shared" si="9"/>
        <v>1.7847300000000814</v>
      </c>
      <c r="Z30" s="357">
        <f t="shared" si="10"/>
        <v>1.72</v>
      </c>
      <c r="AA30" s="358">
        <f t="shared" si="11"/>
        <v>9.6496824302532199E-3</v>
      </c>
      <c r="AB30" s="357">
        <f t="shared" si="12"/>
        <v>74.36</v>
      </c>
      <c r="AD30" s="366"/>
      <c r="AE30" s="369">
        <f t="shared" si="13"/>
        <v>387.34800000000001</v>
      </c>
      <c r="AF30" s="358">
        <f t="shared" si="20"/>
        <v>-385.48682999999988</v>
      </c>
    </row>
    <row r="31" spans="1:32" s="365" customFormat="1" ht="44.25" customHeight="1" x14ac:dyDescent="0.25">
      <c r="A31" s="356" t="s">
        <v>370</v>
      </c>
      <c r="B31" s="357">
        <v>74.95</v>
      </c>
      <c r="C31" s="357">
        <v>0.81</v>
      </c>
      <c r="D31" s="357">
        <f t="shared" si="21"/>
        <v>5.2899999999999991</v>
      </c>
      <c r="E31" s="358">
        <f t="shared" si="24"/>
        <v>12.920473048930436</v>
      </c>
      <c r="F31" s="359">
        <v>5</v>
      </c>
      <c r="G31" s="359">
        <f t="shared" si="0"/>
        <v>120.68375897762709</v>
      </c>
      <c r="H31" s="359">
        <f t="shared" si="1"/>
        <v>689.06967311801714</v>
      </c>
      <c r="I31" s="357">
        <v>0.6</v>
      </c>
      <c r="J31" s="357">
        <f t="shared" si="2"/>
        <v>600</v>
      </c>
      <c r="K31" s="357">
        <v>1</v>
      </c>
      <c r="L31" s="358">
        <f t="shared" si="3"/>
        <v>0.26640771006140285</v>
      </c>
      <c r="M31" s="358">
        <f>LOOKUP(ROUND(L31,3),[1]HD!$A$1:$A$91,[1]HD!$B$1:$B$91)</f>
        <v>0.71000000000000041</v>
      </c>
      <c r="N31" s="358">
        <f>LOOKUP(ROUND(L31,3),[1]HD!$A$1:$A$91,[1]HD!$C$1:$C$91)</f>
        <v>0.29749999999999999</v>
      </c>
      <c r="O31" s="360">
        <f t="shared" si="4"/>
        <v>0.42600000000000021</v>
      </c>
      <c r="P31" s="361">
        <f t="shared" si="22"/>
        <v>385.71</v>
      </c>
      <c r="Q31" s="361">
        <v>384.05900000000003</v>
      </c>
      <c r="R31" s="362">
        <f t="shared" si="23"/>
        <v>383.82526999999988</v>
      </c>
      <c r="S31" s="362">
        <f t="shared" si="5"/>
        <v>382.32626999999985</v>
      </c>
      <c r="T31" s="359">
        <f t="shared" si="6"/>
        <v>2</v>
      </c>
      <c r="U31" s="363">
        <v>0.02</v>
      </c>
      <c r="V31" s="358">
        <f t="shared" si="7"/>
        <v>3.2024900930466469</v>
      </c>
      <c r="W31" s="358">
        <f t="shared" si="19"/>
        <v>0.39006105573250605</v>
      </c>
      <c r="X31" s="357">
        <f t="shared" si="9"/>
        <v>1.8847300000001042</v>
      </c>
      <c r="Y31" s="364">
        <f t="shared" si="9"/>
        <v>1.7327300000001742</v>
      </c>
      <c r="Z31" s="357">
        <f t="shared" si="10"/>
        <v>1.72</v>
      </c>
      <c r="AA31" s="358">
        <f t="shared" si="11"/>
        <v>1.2648352502590417E-2</v>
      </c>
      <c r="AB31" s="357">
        <f t="shared" si="12"/>
        <v>74.95</v>
      </c>
      <c r="AD31" s="366"/>
      <c r="AE31" s="369">
        <f t="shared" si="13"/>
        <v>385.71</v>
      </c>
      <c r="AF31" s="358">
        <f t="shared" si="20"/>
        <v>-383.82526999999988</v>
      </c>
    </row>
    <row r="32" spans="1:32" s="365" customFormat="1" ht="44.25" customHeight="1" x14ac:dyDescent="0.25">
      <c r="A32" s="356" t="s">
        <v>371</v>
      </c>
      <c r="B32" s="357">
        <v>74.16</v>
      </c>
      <c r="C32" s="357">
        <v>0.79</v>
      </c>
      <c r="D32" s="357">
        <f t="shared" si="21"/>
        <v>6.0799999999999992</v>
      </c>
      <c r="E32" s="358">
        <f t="shared" si="24"/>
        <v>13.310534104662942</v>
      </c>
      <c r="F32" s="359">
        <v>5</v>
      </c>
      <c r="G32" s="359">
        <f t="shared" si="0"/>
        <v>119.24850666166815</v>
      </c>
      <c r="H32" s="359">
        <f t="shared" si="1"/>
        <v>770.94200207332176</v>
      </c>
      <c r="I32" s="357">
        <v>0.8</v>
      </c>
      <c r="J32" s="357">
        <f t="shared" si="2"/>
        <v>800</v>
      </c>
      <c r="K32" s="357">
        <v>1</v>
      </c>
      <c r="L32" s="358">
        <f t="shared" si="3"/>
        <v>0.12904608388166638</v>
      </c>
      <c r="M32" s="358">
        <f>LOOKUP(ROUND(L32,3),[1]HD!$A$1:$A$91,[1]HD!$B$1:$B$91)</f>
        <v>0.44000000000000017</v>
      </c>
      <c r="N32" s="358">
        <f>LOOKUP(ROUND(L32,3),[1]HD!$A$1:$A$91,[1]HD!$C$1:$C$91)</f>
        <v>0.22950000000000001</v>
      </c>
      <c r="O32" s="360">
        <f t="shared" si="4"/>
        <v>0.35200000000000015</v>
      </c>
      <c r="P32" s="361">
        <f t="shared" si="22"/>
        <v>384.05900000000003</v>
      </c>
      <c r="Q32" s="361">
        <f>382.4</f>
        <v>382.4</v>
      </c>
      <c r="R32" s="362">
        <f>S31-0.2</f>
        <v>382.12626999999986</v>
      </c>
      <c r="S32" s="362">
        <f t="shared" si="5"/>
        <v>380.42058999999989</v>
      </c>
      <c r="T32" s="359">
        <f t="shared" si="6"/>
        <v>2.2999999999999998</v>
      </c>
      <c r="U32" s="363">
        <v>2.3E-2</v>
      </c>
      <c r="V32" s="358">
        <f t="shared" si="7"/>
        <v>3.4993954223731403</v>
      </c>
      <c r="W32" s="358">
        <f t="shared" si="19"/>
        <v>0.35320386833043221</v>
      </c>
      <c r="X32" s="357">
        <f>P32-R32</f>
        <v>1.9327300000001628</v>
      </c>
      <c r="Y32" s="364">
        <f>Q32-S32</f>
        <v>1.9794100000000867</v>
      </c>
      <c r="Z32" s="357">
        <f t="shared" si="10"/>
        <v>1.96</v>
      </c>
      <c r="AA32" s="358">
        <f t="shared" si="11"/>
        <v>3.4129339327196601E-3</v>
      </c>
      <c r="AB32" s="357">
        <f t="shared" si="12"/>
        <v>74.16</v>
      </c>
      <c r="AD32" s="366"/>
      <c r="AE32" s="367">
        <f t="shared" si="13"/>
        <v>384.05900000000003</v>
      </c>
      <c r="AF32" s="358">
        <f t="shared" si="20"/>
        <v>-382.12626999999986</v>
      </c>
    </row>
    <row r="33" spans="3:19" ht="29.45" customHeight="1" x14ac:dyDescent="0.25">
      <c r="C33" s="77" t="s">
        <v>134</v>
      </c>
      <c r="R33" s="373"/>
      <c r="S33" s="373"/>
    </row>
    <row r="34" spans="3:19" ht="29.45" customHeight="1" x14ac:dyDescent="0.2">
      <c r="C34" s="77" t="s">
        <v>135</v>
      </c>
      <c r="R34" s="373"/>
      <c r="S34" s="375"/>
    </row>
    <row r="35" spans="3:19" ht="29.45" customHeight="1" x14ac:dyDescent="0.25">
      <c r="R35" s="373"/>
      <c r="S35" s="373"/>
    </row>
    <row r="36" spans="3:19" ht="29.45" customHeight="1" x14ac:dyDescent="0.25">
      <c r="N36" s="376"/>
    </row>
    <row r="37" spans="3:19" ht="29.45" customHeight="1" x14ac:dyDescent="0.25">
      <c r="Q37" s="377"/>
    </row>
    <row r="38" spans="3:19" ht="29.45" customHeight="1" x14ac:dyDescent="0.25">
      <c r="O38" s="376"/>
    </row>
    <row r="39" spans="3:19" ht="29.45" customHeight="1" x14ac:dyDescent="0.25">
      <c r="Q39" s="377"/>
    </row>
    <row r="47" spans="3:19" ht="29.45" customHeight="1" x14ac:dyDescent="0.25">
      <c r="K47" s="364"/>
      <c r="L47" s="364"/>
      <c r="M47" s="364"/>
      <c r="N47" s="364"/>
      <c r="O47" s="364"/>
    </row>
    <row r="48" spans="3:19" ht="29.45" customHeight="1" x14ac:dyDescent="0.25">
      <c r="K48" s="364"/>
      <c r="L48" s="364"/>
      <c r="M48" s="364"/>
      <c r="N48" s="364"/>
      <c r="O48" s="364"/>
    </row>
    <row r="49" spans="11:15" ht="29.45" customHeight="1" x14ac:dyDescent="0.25">
      <c r="K49" s="361"/>
      <c r="L49" s="361"/>
      <c r="M49" s="361"/>
      <c r="N49" s="361"/>
      <c r="O49" s="361"/>
    </row>
    <row r="51" spans="11:15" ht="29.45" customHeight="1" x14ac:dyDescent="0.25">
      <c r="K51" s="362"/>
      <c r="L51" s="362"/>
      <c r="M51" s="362"/>
      <c r="N51" s="362"/>
      <c r="O51" s="362"/>
    </row>
    <row r="52" spans="11:15" ht="29.45" customHeight="1" x14ac:dyDescent="0.25">
      <c r="K52" s="362"/>
      <c r="L52" s="362"/>
      <c r="M52" s="362"/>
      <c r="N52" s="362"/>
      <c r="O52" s="362"/>
    </row>
  </sheetData>
  <mergeCells count="33">
    <mergeCell ref="AB12:AB13"/>
    <mergeCell ref="AD12:AD13"/>
    <mergeCell ref="AE12:AE13"/>
    <mergeCell ref="AF12:AF13"/>
    <mergeCell ref="K14:O14"/>
    <mergeCell ref="V12:V13"/>
    <mergeCell ref="W12:W13"/>
    <mergeCell ref="X12:X13"/>
    <mergeCell ref="Y12:Y13"/>
    <mergeCell ref="Z12:Z13"/>
    <mergeCell ref="AA12:AA13"/>
    <mergeCell ref="M12:M13"/>
    <mergeCell ref="N12:N13"/>
    <mergeCell ref="O12:O13"/>
    <mergeCell ref="P12:S12"/>
    <mergeCell ref="T12:T13"/>
    <mergeCell ref="U12:U13"/>
    <mergeCell ref="G12:G13"/>
    <mergeCell ref="H12:H13"/>
    <mergeCell ref="I12:I13"/>
    <mergeCell ref="J12:J13"/>
    <mergeCell ref="K12:K13"/>
    <mergeCell ref="L12:L13"/>
    <mergeCell ref="B6:E6"/>
    <mergeCell ref="G6:J6"/>
    <mergeCell ref="K6:L6"/>
    <mergeCell ref="A11:O11"/>
    <mergeCell ref="P11:AB11"/>
    <mergeCell ref="A12:A13"/>
    <mergeCell ref="B12:B13"/>
    <mergeCell ref="C12:D12"/>
    <mergeCell ref="E12:E13"/>
    <mergeCell ref="F12:F13"/>
  </mergeCells>
  <printOptions verticalCentered="1"/>
  <pageMargins left="0" right="0" top="0" bottom="0" header="0" footer="0"/>
  <pageSetup paperSize="9" scale="28" fitToHeight="0" orientation="landscape" r:id="rId1"/>
  <headerFooter alignWithMargins="0"/>
  <colBreaks count="1" manualBreakCount="1">
    <brk id="19" min="1" max="6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8"/>
  <sheetViews>
    <sheetView topLeftCell="C1" workbookViewId="0">
      <selection activeCell="I24" sqref="I24"/>
    </sheetView>
  </sheetViews>
  <sheetFormatPr defaultColWidth="9" defaultRowHeight="12.75" x14ac:dyDescent="0.25"/>
  <cols>
    <col min="1" max="1" width="9.28515625" style="86" hidden="1" customWidth="1"/>
    <col min="2" max="2" width="15.7109375" style="97" customWidth="1"/>
    <col min="3" max="3" width="31.5703125" style="97" customWidth="1"/>
    <col min="4" max="7" width="22.28515625" style="86" customWidth="1"/>
    <col min="8" max="9" width="19" style="86" customWidth="1"/>
    <col min="10" max="11" width="15.85546875" style="86" customWidth="1"/>
    <col min="12" max="12" width="19.28515625" style="86" customWidth="1"/>
    <col min="13" max="13" width="18.85546875" style="86" customWidth="1"/>
    <col min="14" max="14" width="12.85546875" style="86" customWidth="1"/>
    <col min="15" max="15" width="21" style="169" customWidth="1"/>
    <col min="16" max="16" width="11" style="86" customWidth="1"/>
    <col min="17" max="236" width="9" style="86"/>
    <col min="237" max="237" width="9.28515625" style="86" customWidth="1"/>
    <col min="238" max="238" width="15.7109375" style="86" customWidth="1"/>
    <col min="239" max="239" width="29.28515625" style="86" customWidth="1"/>
    <col min="240" max="246" width="15.140625" style="86" customWidth="1"/>
    <col min="247" max="247" width="18.42578125" style="86" bestFit="1" customWidth="1"/>
    <col min="248" max="248" width="14.7109375" style="86" customWidth="1"/>
    <col min="249" max="249" width="11" style="86" customWidth="1"/>
    <col min="250" max="250" width="14.28515625" style="86" bestFit="1" customWidth="1"/>
    <col min="251" max="251" width="10.42578125" style="86" bestFit="1" customWidth="1"/>
    <col min="252" max="492" width="9" style="86"/>
    <col min="493" max="493" width="9.28515625" style="86" customWidth="1"/>
    <col min="494" max="494" width="15.7109375" style="86" customWidth="1"/>
    <col min="495" max="495" width="29.28515625" style="86" customWidth="1"/>
    <col min="496" max="502" width="15.140625" style="86" customWidth="1"/>
    <col min="503" max="503" width="18.42578125" style="86" bestFit="1" customWidth="1"/>
    <col min="504" max="504" width="14.7109375" style="86" customWidth="1"/>
    <col min="505" max="505" width="11" style="86" customWidth="1"/>
    <col min="506" max="506" width="14.28515625" style="86" bestFit="1" customWidth="1"/>
    <col min="507" max="507" width="10.42578125" style="86" bestFit="1" customWidth="1"/>
    <col min="508" max="748" width="9" style="86"/>
    <col min="749" max="749" width="9.28515625" style="86" customWidth="1"/>
    <col min="750" max="750" width="15.7109375" style="86" customWidth="1"/>
    <col min="751" max="751" width="29.28515625" style="86" customWidth="1"/>
    <col min="752" max="758" width="15.140625" style="86" customWidth="1"/>
    <col min="759" max="759" width="18.42578125" style="86" bestFit="1" customWidth="1"/>
    <col min="760" max="760" width="14.7109375" style="86" customWidth="1"/>
    <col min="761" max="761" width="11" style="86" customWidth="1"/>
    <col min="762" max="762" width="14.28515625" style="86" bestFit="1" customWidth="1"/>
    <col min="763" max="763" width="10.42578125" style="86" bestFit="1" customWidth="1"/>
    <col min="764" max="1004" width="9" style="86"/>
    <col min="1005" max="1005" width="9.28515625" style="86" customWidth="1"/>
    <col min="1006" max="1006" width="15.7109375" style="86" customWidth="1"/>
    <col min="1007" max="1007" width="29.28515625" style="86" customWidth="1"/>
    <col min="1008" max="1014" width="15.140625" style="86" customWidth="1"/>
    <col min="1015" max="1015" width="18.42578125" style="86" bestFit="1" customWidth="1"/>
    <col min="1016" max="1016" width="14.7109375" style="86" customWidth="1"/>
    <col min="1017" max="1017" width="11" style="86" customWidth="1"/>
    <col min="1018" max="1018" width="14.28515625" style="86" bestFit="1" customWidth="1"/>
    <col min="1019" max="1019" width="10.42578125" style="86" bestFit="1" customWidth="1"/>
    <col min="1020" max="1260" width="9" style="86"/>
    <col min="1261" max="1261" width="9.28515625" style="86" customWidth="1"/>
    <col min="1262" max="1262" width="15.7109375" style="86" customWidth="1"/>
    <col min="1263" max="1263" width="29.28515625" style="86" customWidth="1"/>
    <col min="1264" max="1270" width="15.140625" style="86" customWidth="1"/>
    <col min="1271" max="1271" width="18.42578125" style="86" bestFit="1" customWidth="1"/>
    <col min="1272" max="1272" width="14.7109375" style="86" customWidth="1"/>
    <col min="1273" max="1273" width="11" style="86" customWidth="1"/>
    <col min="1274" max="1274" width="14.28515625" style="86" bestFit="1" customWidth="1"/>
    <col min="1275" max="1275" width="10.42578125" style="86" bestFit="1" customWidth="1"/>
    <col min="1276" max="1516" width="9" style="86"/>
    <col min="1517" max="1517" width="9.28515625" style="86" customWidth="1"/>
    <col min="1518" max="1518" width="15.7109375" style="86" customWidth="1"/>
    <col min="1519" max="1519" width="29.28515625" style="86" customWidth="1"/>
    <col min="1520" max="1526" width="15.140625" style="86" customWidth="1"/>
    <col min="1527" max="1527" width="18.42578125" style="86" bestFit="1" customWidth="1"/>
    <col min="1528" max="1528" width="14.7109375" style="86" customWidth="1"/>
    <col min="1529" max="1529" width="11" style="86" customWidth="1"/>
    <col min="1530" max="1530" width="14.28515625" style="86" bestFit="1" customWidth="1"/>
    <col min="1531" max="1531" width="10.42578125" style="86" bestFit="1" customWidth="1"/>
    <col min="1532" max="1772" width="9" style="86"/>
    <col min="1773" max="1773" width="9.28515625" style="86" customWidth="1"/>
    <col min="1774" max="1774" width="15.7109375" style="86" customWidth="1"/>
    <col min="1775" max="1775" width="29.28515625" style="86" customWidth="1"/>
    <col min="1776" max="1782" width="15.140625" style="86" customWidth="1"/>
    <col min="1783" max="1783" width="18.42578125" style="86" bestFit="1" customWidth="1"/>
    <col min="1784" max="1784" width="14.7109375" style="86" customWidth="1"/>
    <col min="1785" max="1785" width="11" style="86" customWidth="1"/>
    <col min="1786" max="1786" width="14.28515625" style="86" bestFit="1" customWidth="1"/>
    <col min="1787" max="1787" width="10.42578125" style="86" bestFit="1" customWidth="1"/>
    <col min="1788" max="2028" width="9" style="86"/>
    <col min="2029" max="2029" width="9.28515625" style="86" customWidth="1"/>
    <col min="2030" max="2030" width="15.7109375" style="86" customWidth="1"/>
    <col min="2031" max="2031" width="29.28515625" style="86" customWidth="1"/>
    <col min="2032" max="2038" width="15.140625" style="86" customWidth="1"/>
    <col min="2039" max="2039" width="18.42578125" style="86" bestFit="1" customWidth="1"/>
    <col min="2040" max="2040" width="14.7109375" style="86" customWidth="1"/>
    <col min="2041" max="2041" width="11" style="86" customWidth="1"/>
    <col min="2042" max="2042" width="14.28515625" style="86" bestFit="1" customWidth="1"/>
    <col min="2043" max="2043" width="10.42578125" style="86" bestFit="1" customWidth="1"/>
    <col min="2044" max="2284" width="9" style="86"/>
    <col min="2285" max="2285" width="9.28515625" style="86" customWidth="1"/>
    <col min="2286" max="2286" width="15.7109375" style="86" customWidth="1"/>
    <col min="2287" max="2287" width="29.28515625" style="86" customWidth="1"/>
    <col min="2288" max="2294" width="15.140625" style="86" customWidth="1"/>
    <col min="2295" max="2295" width="18.42578125" style="86" bestFit="1" customWidth="1"/>
    <col min="2296" max="2296" width="14.7109375" style="86" customWidth="1"/>
    <col min="2297" max="2297" width="11" style="86" customWidth="1"/>
    <col min="2298" max="2298" width="14.28515625" style="86" bestFit="1" customWidth="1"/>
    <col min="2299" max="2299" width="10.42578125" style="86" bestFit="1" customWidth="1"/>
    <col min="2300" max="2540" width="9" style="86"/>
    <col min="2541" max="2541" width="9.28515625" style="86" customWidth="1"/>
    <col min="2542" max="2542" width="15.7109375" style="86" customWidth="1"/>
    <col min="2543" max="2543" width="29.28515625" style="86" customWidth="1"/>
    <col min="2544" max="2550" width="15.140625" style="86" customWidth="1"/>
    <col min="2551" max="2551" width="18.42578125" style="86" bestFit="1" customWidth="1"/>
    <col min="2552" max="2552" width="14.7109375" style="86" customWidth="1"/>
    <col min="2553" max="2553" width="11" style="86" customWidth="1"/>
    <col min="2554" max="2554" width="14.28515625" style="86" bestFit="1" customWidth="1"/>
    <col min="2555" max="2555" width="10.42578125" style="86" bestFit="1" customWidth="1"/>
    <col min="2556" max="2796" width="9" style="86"/>
    <col min="2797" max="2797" width="9.28515625" style="86" customWidth="1"/>
    <col min="2798" max="2798" width="15.7109375" style="86" customWidth="1"/>
    <col min="2799" max="2799" width="29.28515625" style="86" customWidth="1"/>
    <col min="2800" max="2806" width="15.140625" style="86" customWidth="1"/>
    <col min="2807" max="2807" width="18.42578125" style="86" bestFit="1" customWidth="1"/>
    <col min="2808" max="2808" width="14.7109375" style="86" customWidth="1"/>
    <col min="2809" max="2809" width="11" style="86" customWidth="1"/>
    <col min="2810" max="2810" width="14.28515625" style="86" bestFit="1" customWidth="1"/>
    <col min="2811" max="2811" width="10.42578125" style="86" bestFit="1" customWidth="1"/>
    <col min="2812" max="3052" width="9" style="86"/>
    <col min="3053" max="3053" width="9.28515625" style="86" customWidth="1"/>
    <col min="3054" max="3054" width="15.7109375" style="86" customWidth="1"/>
    <col min="3055" max="3055" width="29.28515625" style="86" customWidth="1"/>
    <col min="3056" max="3062" width="15.140625" style="86" customWidth="1"/>
    <col min="3063" max="3063" width="18.42578125" style="86" bestFit="1" customWidth="1"/>
    <col min="3064" max="3064" width="14.7109375" style="86" customWidth="1"/>
    <col min="3065" max="3065" width="11" style="86" customWidth="1"/>
    <col min="3066" max="3066" width="14.28515625" style="86" bestFit="1" customWidth="1"/>
    <col min="3067" max="3067" width="10.42578125" style="86" bestFit="1" customWidth="1"/>
    <col min="3068" max="3308" width="9" style="86"/>
    <col min="3309" max="3309" width="9.28515625" style="86" customWidth="1"/>
    <col min="3310" max="3310" width="15.7109375" style="86" customWidth="1"/>
    <col min="3311" max="3311" width="29.28515625" style="86" customWidth="1"/>
    <col min="3312" max="3318" width="15.140625" style="86" customWidth="1"/>
    <col min="3319" max="3319" width="18.42578125" style="86" bestFit="1" customWidth="1"/>
    <col min="3320" max="3320" width="14.7109375" style="86" customWidth="1"/>
    <col min="3321" max="3321" width="11" style="86" customWidth="1"/>
    <col min="3322" max="3322" width="14.28515625" style="86" bestFit="1" customWidth="1"/>
    <col min="3323" max="3323" width="10.42578125" style="86" bestFit="1" customWidth="1"/>
    <col min="3324" max="3564" width="9" style="86"/>
    <col min="3565" max="3565" width="9.28515625" style="86" customWidth="1"/>
    <col min="3566" max="3566" width="15.7109375" style="86" customWidth="1"/>
    <col min="3567" max="3567" width="29.28515625" style="86" customWidth="1"/>
    <col min="3568" max="3574" width="15.140625" style="86" customWidth="1"/>
    <col min="3575" max="3575" width="18.42578125" style="86" bestFit="1" customWidth="1"/>
    <col min="3576" max="3576" width="14.7109375" style="86" customWidth="1"/>
    <col min="3577" max="3577" width="11" style="86" customWidth="1"/>
    <col min="3578" max="3578" width="14.28515625" style="86" bestFit="1" customWidth="1"/>
    <col min="3579" max="3579" width="10.42578125" style="86" bestFit="1" customWidth="1"/>
    <col min="3580" max="3820" width="9" style="86"/>
    <col min="3821" max="3821" width="9.28515625" style="86" customWidth="1"/>
    <col min="3822" max="3822" width="15.7109375" style="86" customWidth="1"/>
    <col min="3823" max="3823" width="29.28515625" style="86" customWidth="1"/>
    <col min="3824" max="3830" width="15.140625" style="86" customWidth="1"/>
    <col min="3831" max="3831" width="18.42578125" style="86" bestFit="1" customWidth="1"/>
    <col min="3832" max="3832" width="14.7109375" style="86" customWidth="1"/>
    <col min="3833" max="3833" width="11" style="86" customWidth="1"/>
    <col min="3834" max="3834" width="14.28515625" style="86" bestFit="1" customWidth="1"/>
    <col min="3835" max="3835" width="10.42578125" style="86" bestFit="1" customWidth="1"/>
    <col min="3836" max="4076" width="9" style="86"/>
    <col min="4077" max="4077" width="9.28515625" style="86" customWidth="1"/>
    <col min="4078" max="4078" width="15.7109375" style="86" customWidth="1"/>
    <col min="4079" max="4079" width="29.28515625" style="86" customWidth="1"/>
    <col min="4080" max="4086" width="15.140625" style="86" customWidth="1"/>
    <col min="4087" max="4087" width="18.42578125" style="86" bestFit="1" customWidth="1"/>
    <col min="4088" max="4088" width="14.7109375" style="86" customWidth="1"/>
    <col min="4089" max="4089" width="11" style="86" customWidth="1"/>
    <col min="4090" max="4090" width="14.28515625" style="86" bestFit="1" customWidth="1"/>
    <col min="4091" max="4091" width="10.42578125" style="86" bestFit="1" customWidth="1"/>
    <col min="4092" max="4332" width="9" style="86"/>
    <col min="4333" max="4333" width="9.28515625" style="86" customWidth="1"/>
    <col min="4334" max="4334" width="15.7109375" style="86" customWidth="1"/>
    <col min="4335" max="4335" width="29.28515625" style="86" customWidth="1"/>
    <col min="4336" max="4342" width="15.140625" style="86" customWidth="1"/>
    <col min="4343" max="4343" width="18.42578125" style="86" bestFit="1" customWidth="1"/>
    <col min="4344" max="4344" width="14.7109375" style="86" customWidth="1"/>
    <col min="4345" max="4345" width="11" style="86" customWidth="1"/>
    <col min="4346" max="4346" width="14.28515625" style="86" bestFit="1" customWidth="1"/>
    <col min="4347" max="4347" width="10.42578125" style="86" bestFit="1" customWidth="1"/>
    <col min="4348" max="4588" width="9" style="86"/>
    <col min="4589" max="4589" width="9.28515625" style="86" customWidth="1"/>
    <col min="4590" max="4590" width="15.7109375" style="86" customWidth="1"/>
    <col min="4591" max="4591" width="29.28515625" style="86" customWidth="1"/>
    <col min="4592" max="4598" width="15.140625" style="86" customWidth="1"/>
    <col min="4599" max="4599" width="18.42578125" style="86" bestFit="1" customWidth="1"/>
    <col min="4600" max="4600" width="14.7109375" style="86" customWidth="1"/>
    <col min="4601" max="4601" width="11" style="86" customWidth="1"/>
    <col min="4602" max="4602" width="14.28515625" style="86" bestFit="1" customWidth="1"/>
    <col min="4603" max="4603" width="10.42578125" style="86" bestFit="1" customWidth="1"/>
    <col min="4604" max="4844" width="9" style="86"/>
    <col min="4845" max="4845" width="9.28515625" style="86" customWidth="1"/>
    <col min="4846" max="4846" width="15.7109375" style="86" customWidth="1"/>
    <col min="4847" max="4847" width="29.28515625" style="86" customWidth="1"/>
    <col min="4848" max="4854" width="15.140625" style="86" customWidth="1"/>
    <col min="4855" max="4855" width="18.42578125" style="86" bestFit="1" customWidth="1"/>
    <col min="4856" max="4856" width="14.7109375" style="86" customWidth="1"/>
    <col min="4857" max="4857" width="11" style="86" customWidth="1"/>
    <col min="4858" max="4858" width="14.28515625" style="86" bestFit="1" customWidth="1"/>
    <col min="4859" max="4859" width="10.42578125" style="86" bestFit="1" customWidth="1"/>
    <col min="4860" max="5100" width="9" style="86"/>
    <col min="5101" max="5101" width="9.28515625" style="86" customWidth="1"/>
    <col min="5102" max="5102" width="15.7109375" style="86" customWidth="1"/>
    <col min="5103" max="5103" width="29.28515625" style="86" customWidth="1"/>
    <col min="5104" max="5110" width="15.140625" style="86" customWidth="1"/>
    <col min="5111" max="5111" width="18.42578125" style="86" bestFit="1" customWidth="1"/>
    <col min="5112" max="5112" width="14.7109375" style="86" customWidth="1"/>
    <col min="5113" max="5113" width="11" style="86" customWidth="1"/>
    <col min="5114" max="5114" width="14.28515625" style="86" bestFit="1" customWidth="1"/>
    <col min="5115" max="5115" width="10.42578125" style="86" bestFit="1" customWidth="1"/>
    <col min="5116" max="5356" width="9" style="86"/>
    <col min="5357" max="5357" width="9.28515625" style="86" customWidth="1"/>
    <col min="5358" max="5358" width="15.7109375" style="86" customWidth="1"/>
    <col min="5359" max="5359" width="29.28515625" style="86" customWidth="1"/>
    <col min="5360" max="5366" width="15.140625" style="86" customWidth="1"/>
    <col min="5367" max="5367" width="18.42578125" style="86" bestFit="1" customWidth="1"/>
    <col min="5368" max="5368" width="14.7109375" style="86" customWidth="1"/>
    <col min="5369" max="5369" width="11" style="86" customWidth="1"/>
    <col min="5370" max="5370" width="14.28515625" style="86" bestFit="1" customWidth="1"/>
    <col min="5371" max="5371" width="10.42578125" style="86" bestFit="1" customWidth="1"/>
    <col min="5372" max="5612" width="9" style="86"/>
    <col min="5613" max="5613" width="9.28515625" style="86" customWidth="1"/>
    <col min="5614" max="5614" width="15.7109375" style="86" customWidth="1"/>
    <col min="5615" max="5615" width="29.28515625" style="86" customWidth="1"/>
    <col min="5616" max="5622" width="15.140625" style="86" customWidth="1"/>
    <col min="5623" max="5623" width="18.42578125" style="86" bestFit="1" customWidth="1"/>
    <col min="5624" max="5624" width="14.7109375" style="86" customWidth="1"/>
    <col min="5625" max="5625" width="11" style="86" customWidth="1"/>
    <col min="5626" max="5626" width="14.28515625" style="86" bestFit="1" customWidth="1"/>
    <col min="5627" max="5627" width="10.42578125" style="86" bestFit="1" customWidth="1"/>
    <col min="5628" max="5868" width="9" style="86"/>
    <col min="5869" max="5869" width="9.28515625" style="86" customWidth="1"/>
    <col min="5870" max="5870" width="15.7109375" style="86" customWidth="1"/>
    <col min="5871" max="5871" width="29.28515625" style="86" customWidth="1"/>
    <col min="5872" max="5878" width="15.140625" style="86" customWidth="1"/>
    <col min="5879" max="5879" width="18.42578125" style="86" bestFit="1" customWidth="1"/>
    <col min="5880" max="5880" width="14.7109375" style="86" customWidth="1"/>
    <col min="5881" max="5881" width="11" style="86" customWidth="1"/>
    <col min="5882" max="5882" width="14.28515625" style="86" bestFit="1" customWidth="1"/>
    <col min="5883" max="5883" width="10.42578125" style="86" bestFit="1" customWidth="1"/>
    <col min="5884" max="6124" width="9" style="86"/>
    <col min="6125" max="6125" width="9.28515625" style="86" customWidth="1"/>
    <col min="6126" max="6126" width="15.7109375" style="86" customWidth="1"/>
    <col min="6127" max="6127" width="29.28515625" style="86" customWidth="1"/>
    <col min="6128" max="6134" width="15.140625" style="86" customWidth="1"/>
    <col min="6135" max="6135" width="18.42578125" style="86" bestFit="1" customWidth="1"/>
    <col min="6136" max="6136" width="14.7109375" style="86" customWidth="1"/>
    <col min="6137" max="6137" width="11" style="86" customWidth="1"/>
    <col min="6138" max="6138" width="14.28515625" style="86" bestFit="1" customWidth="1"/>
    <col min="6139" max="6139" width="10.42578125" style="86" bestFit="1" customWidth="1"/>
    <col min="6140" max="6380" width="9" style="86"/>
    <col min="6381" max="6381" width="9.28515625" style="86" customWidth="1"/>
    <col min="6382" max="6382" width="15.7109375" style="86" customWidth="1"/>
    <col min="6383" max="6383" width="29.28515625" style="86" customWidth="1"/>
    <col min="6384" max="6390" width="15.140625" style="86" customWidth="1"/>
    <col min="6391" max="6391" width="18.42578125" style="86" bestFit="1" customWidth="1"/>
    <col min="6392" max="6392" width="14.7109375" style="86" customWidth="1"/>
    <col min="6393" max="6393" width="11" style="86" customWidth="1"/>
    <col min="6394" max="6394" width="14.28515625" style="86" bestFit="1" customWidth="1"/>
    <col min="6395" max="6395" width="10.42578125" style="86" bestFit="1" customWidth="1"/>
    <col min="6396" max="6636" width="9" style="86"/>
    <col min="6637" max="6637" width="9.28515625" style="86" customWidth="1"/>
    <col min="6638" max="6638" width="15.7109375" style="86" customWidth="1"/>
    <col min="6639" max="6639" width="29.28515625" style="86" customWidth="1"/>
    <col min="6640" max="6646" width="15.140625" style="86" customWidth="1"/>
    <col min="6647" max="6647" width="18.42578125" style="86" bestFit="1" customWidth="1"/>
    <col min="6648" max="6648" width="14.7109375" style="86" customWidth="1"/>
    <col min="6649" max="6649" width="11" style="86" customWidth="1"/>
    <col min="6650" max="6650" width="14.28515625" style="86" bestFit="1" customWidth="1"/>
    <col min="6651" max="6651" width="10.42578125" style="86" bestFit="1" customWidth="1"/>
    <col min="6652" max="6892" width="9" style="86"/>
    <col min="6893" max="6893" width="9.28515625" style="86" customWidth="1"/>
    <col min="6894" max="6894" width="15.7109375" style="86" customWidth="1"/>
    <col min="6895" max="6895" width="29.28515625" style="86" customWidth="1"/>
    <col min="6896" max="6902" width="15.140625" style="86" customWidth="1"/>
    <col min="6903" max="6903" width="18.42578125" style="86" bestFit="1" customWidth="1"/>
    <col min="6904" max="6904" width="14.7109375" style="86" customWidth="1"/>
    <col min="6905" max="6905" width="11" style="86" customWidth="1"/>
    <col min="6906" max="6906" width="14.28515625" style="86" bestFit="1" customWidth="1"/>
    <col min="6907" max="6907" width="10.42578125" style="86" bestFit="1" customWidth="1"/>
    <col min="6908" max="7148" width="9" style="86"/>
    <col min="7149" max="7149" width="9.28515625" style="86" customWidth="1"/>
    <col min="7150" max="7150" width="15.7109375" style="86" customWidth="1"/>
    <col min="7151" max="7151" width="29.28515625" style="86" customWidth="1"/>
    <col min="7152" max="7158" width="15.140625" style="86" customWidth="1"/>
    <col min="7159" max="7159" width="18.42578125" style="86" bestFit="1" customWidth="1"/>
    <col min="7160" max="7160" width="14.7109375" style="86" customWidth="1"/>
    <col min="7161" max="7161" width="11" style="86" customWidth="1"/>
    <col min="7162" max="7162" width="14.28515625" style="86" bestFit="1" customWidth="1"/>
    <col min="7163" max="7163" width="10.42578125" style="86" bestFit="1" customWidth="1"/>
    <col min="7164" max="7404" width="9" style="86"/>
    <col min="7405" max="7405" width="9.28515625" style="86" customWidth="1"/>
    <col min="7406" max="7406" width="15.7109375" style="86" customWidth="1"/>
    <col min="7407" max="7407" width="29.28515625" style="86" customWidth="1"/>
    <col min="7408" max="7414" width="15.140625" style="86" customWidth="1"/>
    <col min="7415" max="7415" width="18.42578125" style="86" bestFit="1" customWidth="1"/>
    <col min="7416" max="7416" width="14.7109375" style="86" customWidth="1"/>
    <col min="7417" max="7417" width="11" style="86" customWidth="1"/>
    <col min="7418" max="7418" width="14.28515625" style="86" bestFit="1" customWidth="1"/>
    <col min="7419" max="7419" width="10.42578125" style="86" bestFit="1" customWidth="1"/>
    <col min="7420" max="7660" width="9" style="86"/>
    <col min="7661" max="7661" width="9.28515625" style="86" customWidth="1"/>
    <col min="7662" max="7662" width="15.7109375" style="86" customWidth="1"/>
    <col min="7663" max="7663" width="29.28515625" style="86" customWidth="1"/>
    <col min="7664" max="7670" width="15.140625" style="86" customWidth="1"/>
    <col min="7671" max="7671" width="18.42578125" style="86" bestFit="1" customWidth="1"/>
    <col min="7672" max="7672" width="14.7109375" style="86" customWidth="1"/>
    <col min="7673" max="7673" width="11" style="86" customWidth="1"/>
    <col min="7674" max="7674" width="14.28515625" style="86" bestFit="1" customWidth="1"/>
    <col min="7675" max="7675" width="10.42578125" style="86" bestFit="1" customWidth="1"/>
    <col min="7676" max="7916" width="9" style="86"/>
    <col min="7917" max="7917" width="9.28515625" style="86" customWidth="1"/>
    <col min="7918" max="7918" width="15.7109375" style="86" customWidth="1"/>
    <col min="7919" max="7919" width="29.28515625" style="86" customWidth="1"/>
    <col min="7920" max="7926" width="15.140625" style="86" customWidth="1"/>
    <col min="7927" max="7927" width="18.42578125" style="86" bestFit="1" customWidth="1"/>
    <col min="7928" max="7928" width="14.7109375" style="86" customWidth="1"/>
    <col min="7929" max="7929" width="11" style="86" customWidth="1"/>
    <col min="7930" max="7930" width="14.28515625" style="86" bestFit="1" customWidth="1"/>
    <col min="7931" max="7931" width="10.42578125" style="86" bestFit="1" customWidth="1"/>
    <col min="7932" max="8172" width="9" style="86"/>
    <col min="8173" max="8173" width="9.28515625" style="86" customWidth="1"/>
    <col min="8174" max="8174" width="15.7109375" style="86" customWidth="1"/>
    <col min="8175" max="8175" width="29.28515625" style="86" customWidth="1"/>
    <col min="8176" max="8182" width="15.140625" style="86" customWidth="1"/>
    <col min="8183" max="8183" width="18.42578125" style="86" bestFit="1" customWidth="1"/>
    <col min="8184" max="8184" width="14.7109375" style="86" customWidth="1"/>
    <col min="8185" max="8185" width="11" style="86" customWidth="1"/>
    <col min="8186" max="8186" width="14.28515625" style="86" bestFit="1" customWidth="1"/>
    <col min="8187" max="8187" width="10.42578125" style="86" bestFit="1" customWidth="1"/>
    <col min="8188" max="8428" width="9" style="86"/>
    <col min="8429" max="8429" width="9.28515625" style="86" customWidth="1"/>
    <col min="8430" max="8430" width="15.7109375" style="86" customWidth="1"/>
    <col min="8431" max="8431" width="29.28515625" style="86" customWidth="1"/>
    <col min="8432" max="8438" width="15.140625" style="86" customWidth="1"/>
    <col min="8439" max="8439" width="18.42578125" style="86" bestFit="1" customWidth="1"/>
    <col min="8440" max="8440" width="14.7109375" style="86" customWidth="1"/>
    <col min="8441" max="8441" width="11" style="86" customWidth="1"/>
    <col min="8442" max="8442" width="14.28515625" style="86" bestFit="1" customWidth="1"/>
    <col min="8443" max="8443" width="10.42578125" style="86" bestFit="1" customWidth="1"/>
    <col min="8444" max="8684" width="9" style="86"/>
    <col min="8685" max="8685" width="9.28515625" style="86" customWidth="1"/>
    <col min="8686" max="8686" width="15.7109375" style="86" customWidth="1"/>
    <col min="8687" max="8687" width="29.28515625" style="86" customWidth="1"/>
    <col min="8688" max="8694" width="15.140625" style="86" customWidth="1"/>
    <col min="8695" max="8695" width="18.42578125" style="86" bestFit="1" customWidth="1"/>
    <col min="8696" max="8696" width="14.7109375" style="86" customWidth="1"/>
    <col min="8697" max="8697" width="11" style="86" customWidth="1"/>
    <col min="8698" max="8698" width="14.28515625" style="86" bestFit="1" customWidth="1"/>
    <col min="8699" max="8699" width="10.42578125" style="86" bestFit="1" customWidth="1"/>
    <col min="8700" max="8940" width="9" style="86"/>
    <col min="8941" max="8941" width="9.28515625" style="86" customWidth="1"/>
    <col min="8942" max="8942" width="15.7109375" style="86" customWidth="1"/>
    <col min="8943" max="8943" width="29.28515625" style="86" customWidth="1"/>
    <col min="8944" max="8950" width="15.140625" style="86" customWidth="1"/>
    <col min="8951" max="8951" width="18.42578125" style="86" bestFit="1" customWidth="1"/>
    <col min="8952" max="8952" width="14.7109375" style="86" customWidth="1"/>
    <col min="8953" max="8953" width="11" style="86" customWidth="1"/>
    <col min="8954" max="8954" width="14.28515625" style="86" bestFit="1" customWidth="1"/>
    <col min="8955" max="8955" width="10.42578125" style="86" bestFit="1" customWidth="1"/>
    <col min="8956" max="9196" width="9" style="86"/>
    <col min="9197" max="9197" width="9.28515625" style="86" customWidth="1"/>
    <col min="9198" max="9198" width="15.7109375" style="86" customWidth="1"/>
    <col min="9199" max="9199" width="29.28515625" style="86" customWidth="1"/>
    <col min="9200" max="9206" width="15.140625" style="86" customWidth="1"/>
    <col min="9207" max="9207" width="18.42578125" style="86" bestFit="1" customWidth="1"/>
    <col min="9208" max="9208" width="14.7109375" style="86" customWidth="1"/>
    <col min="9209" max="9209" width="11" style="86" customWidth="1"/>
    <col min="9210" max="9210" width="14.28515625" style="86" bestFit="1" customWidth="1"/>
    <col min="9211" max="9211" width="10.42578125" style="86" bestFit="1" customWidth="1"/>
    <col min="9212" max="9452" width="9" style="86"/>
    <col min="9453" max="9453" width="9.28515625" style="86" customWidth="1"/>
    <col min="9454" max="9454" width="15.7109375" style="86" customWidth="1"/>
    <col min="9455" max="9455" width="29.28515625" style="86" customWidth="1"/>
    <col min="9456" max="9462" width="15.140625" style="86" customWidth="1"/>
    <col min="9463" max="9463" width="18.42578125" style="86" bestFit="1" customWidth="1"/>
    <col min="9464" max="9464" width="14.7109375" style="86" customWidth="1"/>
    <col min="9465" max="9465" width="11" style="86" customWidth="1"/>
    <col min="9466" max="9466" width="14.28515625" style="86" bestFit="1" customWidth="1"/>
    <col min="9467" max="9467" width="10.42578125" style="86" bestFit="1" customWidth="1"/>
    <col min="9468" max="9708" width="9" style="86"/>
    <col min="9709" max="9709" width="9.28515625" style="86" customWidth="1"/>
    <col min="9710" max="9710" width="15.7109375" style="86" customWidth="1"/>
    <col min="9711" max="9711" width="29.28515625" style="86" customWidth="1"/>
    <col min="9712" max="9718" width="15.140625" style="86" customWidth="1"/>
    <col min="9719" max="9719" width="18.42578125" style="86" bestFit="1" customWidth="1"/>
    <col min="9720" max="9720" width="14.7109375" style="86" customWidth="1"/>
    <col min="9721" max="9721" width="11" style="86" customWidth="1"/>
    <col min="9722" max="9722" width="14.28515625" style="86" bestFit="1" customWidth="1"/>
    <col min="9723" max="9723" width="10.42578125" style="86" bestFit="1" customWidth="1"/>
    <col min="9724" max="9964" width="9" style="86"/>
    <col min="9965" max="9965" width="9.28515625" style="86" customWidth="1"/>
    <col min="9966" max="9966" width="15.7109375" style="86" customWidth="1"/>
    <col min="9967" max="9967" width="29.28515625" style="86" customWidth="1"/>
    <col min="9968" max="9974" width="15.140625" style="86" customWidth="1"/>
    <col min="9975" max="9975" width="18.42578125" style="86" bestFit="1" customWidth="1"/>
    <col min="9976" max="9976" width="14.7109375" style="86" customWidth="1"/>
    <col min="9977" max="9977" width="11" style="86" customWidth="1"/>
    <col min="9978" max="9978" width="14.28515625" style="86" bestFit="1" customWidth="1"/>
    <col min="9979" max="9979" width="10.42578125" style="86" bestFit="1" customWidth="1"/>
    <col min="9980" max="10220" width="9" style="86"/>
    <col min="10221" max="10221" width="9.28515625" style="86" customWidth="1"/>
    <col min="10222" max="10222" width="15.7109375" style="86" customWidth="1"/>
    <col min="10223" max="10223" width="29.28515625" style="86" customWidth="1"/>
    <col min="10224" max="10230" width="15.140625" style="86" customWidth="1"/>
    <col min="10231" max="10231" width="18.42578125" style="86" bestFit="1" customWidth="1"/>
    <col min="10232" max="10232" width="14.7109375" style="86" customWidth="1"/>
    <col min="10233" max="10233" width="11" style="86" customWidth="1"/>
    <col min="10234" max="10234" width="14.28515625" style="86" bestFit="1" customWidth="1"/>
    <col min="10235" max="10235" width="10.42578125" style="86" bestFit="1" customWidth="1"/>
    <col min="10236" max="10476" width="9" style="86"/>
    <col min="10477" max="10477" width="9.28515625" style="86" customWidth="1"/>
    <col min="10478" max="10478" width="15.7109375" style="86" customWidth="1"/>
    <col min="10479" max="10479" width="29.28515625" style="86" customWidth="1"/>
    <col min="10480" max="10486" width="15.140625" style="86" customWidth="1"/>
    <col min="10487" max="10487" width="18.42578125" style="86" bestFit="1" customWidth="1"/>
    <col min="10488" max="10488" width="14.7109375" style="86" customWidth="1"/>
    <col min="10489" max="10489" width="11" style="86" customWidth="1"/>
    <col min="10490" max="10490" width="14.28515625" style="86" bestFit="1" customWidth="1"/>
    <col min="10491" max="10491" width="10.42578125" style="86" bestFit="1" customWidth="1"/>
    <col min="10492" max="10732" width="9" style="86"/>
    <col min="10733" max="10733" width="9.28515625" style="86" customWidth="1"/>
    <col min="10734" max="10734" width="15.7109375" style="86" customWidth="1"/>
    <col min="10735" max="10735" width="29.28515625" style="86" customWidth="1"/>
    <col min="10736" max="10742" width="15.140625" style="86" customWidth="1"/>
    <col min="10743" max="10743" width="18.42578125" style="86" bestFit="1" customWidth="1"/>
    <col min="10744" max="10744" width="14.7109375" style="86" customWidth="1"/>
    <col min="10745" max="10745" width="11" style="86" customWidth="1"/>
    <col min="10746" max="10746" width="14.28515625" style="86" bestFit="1" customWidth="1"/>
    <col min="10747" max="10747" width="10.42578125" style="86" bestFit="1" customWidth="1"/>
    <col min="10748" max="10988" width="9" style="86"/>
    <col min="10989" max="10989" width="9.28515625" style="86" customWidth="1"/>
    <col min="10990" max="10990" width="15.7109375" style="86" customWidth="1"/>
    <col min="10991" max="10991" width="29.28515625" style="86" customWidth="1"/>
    <col min="10992" max="10998" width="15.140625" style="86" customWidth="1"/>
    <col min="10999" max="10999" width="18.42578125" style="86" bestFit="1" customWidth="1"/>
    <col min="11000" max="11000" width="14.7109375" style="86" customWidth="1"/>
    <col min="11001" max="11001" width="11" style="86" customWidth="1"/>
    <col min="11002" max="11002" width="14.28515625" style="86" bestFit="1" customWidth="1"/>
    <col min="11003" max="11003" width="10.42578125" style="86" bestFit="1" customWidth="1"/>
    <col min="11004" max="11244" width="9" style="86"/>
    <col min="11245" max="11245" width="9.28515625" style="86" customWidth="1"/>
    <col min="11246" max="11246" width="15.7109375" style="86" customWidth="1"/>
    <col min="11247" max="11247" width="29.28515625" style="86" customWidth="1"/>
    <col min="11248" max="11254" width="15.140625" style="86" customWidth="1"/>
    <col min="11255" max="11255" width="18.42578125" style="86" bestFit="1" customWidth="1"/>
    <col min="11256" max="11256" width="14.7109375" style="86" customWidth="1"/>
    <col min="11257" max="11257" width="11" style="86" customWidth="1"/>
    <col min="11258" max="11258" width="14.28515625" style="86" bestFit="1" customWidth="1"/>
    <col min="11259" max="11259" width="10.42578125" style="86" bestFit="1" customWidth="1"/>
    <col min="11260" max="11500" width="9" style="86"/>
    <col min="11501" max="11501" width="9.28515625" style="86" customWidth="1"/>
    <col min="11502" max="11502" width="15.7109375" style="86" customWidth="1"/>
    <col min="11503" max="11503" width="29.28515625" style="86" customWidth="1"/>
    <col min="11504" max="11510" width="15.140625" style="86" customWidth="1"/>
    <col min="11511" max="11511" width="18.42578125" style="86" bestFit="1" customWidth="1"/>
    <col min="11512" max="11512" width="14.7109375" style="86" customWidth="1"/>
    <col min="11513" max="11513" width="11" style="86" customWidth="1"/>
    <col min="11514" max="11514" width="14.28515625" style="86" bestFit="1" customWidth="1"/>
    <col min="11515" max="11515" width="10.42578125" style="86" bestFit="1" customWidth="1"/>
    <col min="11516" max="11756" width="9" style="86"/>
    <col min="11757" max="11757" width="9.28515625" style="86" customWidth="1"/>
    <col min="11758" max="11758" width="15.7109375" style="86" customWidth="1"/>
    <col min="11759" max="11759" width="29.28515625" style="86" customWidth="1"/>
    <col min="11760" max="11766" width="15.140625" style="86" customWidth="1"/>
    <col min="11767" max="11767" width="18.42578125" style="86" bestFit="1" customWidth="1"/>
    <col min="11768" max="11768" width="14.7109375" style="86" customWidth="1"/>
    <col min="11769" max="11769" width="11" style="86" customWidth="1"/>
    <col min="11770" max="11770" width="14.28515625" style="86" bestFit="1" customWidth="1"/>
    <col min="11771" max="11771" width="10.42578125" style="86" bestFit="1" customWidth="1"/>
    <col min="11772" max="12012" width="9" style="86"/>
    <col min="12013" max="12013" width="9.28515625" style="86" customWidth="1"/>
    <col min="12014" max="12014" width="15.7109375" style="86" customWidth="1"/>
    <col min="12015" max="12015" width="29.28515625" style="86" customWidth="1"/>
    <col min="12016" max="12022" width="15.140625" style="86" customWidth="1"/>
    <col min="12023" max="12023" width="18.42578125" style="86" bestFit="1" customWidth="1"/>
    <col min="12024" max="12024" width="14.7109375" style="86" customWidth="1"/>
    <col min="12025" max="12025" width="11" style="86" customWidth="1"/>
    <col min="12026" max="12026" width="14.28515625" style="86" bestFit="1" customWidth="1"/>
    <col min="12027" max="12027" width="10.42578125" style="86" bestFit="1" customWidth="1"/>
    <col min="12028" max="12268" width="9" style="86"/>
    <col min="12269" max="12269" width="9.28515625" style="86" customWidth="1"/>
    <col min="12270" max="12270" width="15.7109375" style="86" customWidth="1"/>
    <col min="12271" max="12271" width="29.28515625" style="86" customWidth="1"/>
    <col min="12272" max="12278" width="15.140625" style="86" customWidth="1"/>
    <col min="12279" max="12279" width="18.42578125" style="86" bestFit="1" customWidth="1"/>
    <col min="12280" max="12280" width="14.7109375" style="86" customWidth="1"/>
    <col min="12281" max="12281" width="11" style="86" customWidth="1"/>
    <col min="12282" max="12282" width="14.28515625" style="86" bestFit="1" customWidth="1"/>
    <col min="12283" max="12283" width="10.42578125" style="86" bestFit="1" customWidth="1"/>
    <col min="12284" max="12524" width="9" style="86"/>
    <col min="12525" max="12525" width="9.28515625" style="86" customWidth="1"/>
    <col min="12526" max="12526" width="15.7109375" style="86" customWidth="1"/>
    <col min="12527" max="12527" width="29.28515625" style="86" customWidth="1"/>
    <col min="12528" max="12534" width="15.140625" style="86" customWidth="1"/>
    <col min="12535" max="12535" width="18.42578125" style="86" bestFit="1" customWidth="1"/>
    <col min="12536" max="12536" width="14.7109375" style="86" customWidth="1"/>
    <col min="12537" max="12537" width="11" style="86" customWidth="1"/>
    <col min="12538" max="12538" width="14.28515625" style="86" bestFit="1" customWidth="1"/>
    <col min="12539" max="12539" width="10.42578125" style="86" bestFit="1" customWidth="1"/>
    <col min="12540" max="12780" width="9" style="86"/>
    <col min="12781" max="12781" width="9.28515625" style="86" customWidth="1"/>
    <col min="12782" max="12782" width="15.7109375" style="86" customWidth="1"/>
    <col min="12783" max="12783" width="29.28515625" style="86" customWidth="1"/>
    <col min="12784" max="12790" width="15.140625" style="86" customWidth="1"/>
    <col min="12791" max="12791" width="18.42578125" style="86" bestFit="1" customWidth="1"/>
    <col min="12792" max="12792" width="14.7109375" style="86" customWidth="1"/>
    <col min="12793" max="12793" width="11" style="86" customWidth="1"/>
    <col min="12794" max="12794" width="14.28515625" style="86" bestFit="1" customWidth="1"/>
    <col min="12795" max="12795" width="10.42578125" style="86" bestFit="1" customWidth="1"/>
    <col min="12796" max="13036" width="9" style="86"/>
    <col min="13037" max="13037" width="9.28515625" style="86" customWidth="1"/>
    <col min="13038" max="13038" width="15.7109375" style="86" customWidth="1"/>
    <col min="13039" max="13039" width="29.28515625" style="86" customWidth="1"/>
    <col min="13040" max="13046" width="15.140625" style="86" customWidth="1"/>
    <col min="13047" max="13047" width="18.42578125" style="86" bestFit="1" customWidth="1"/>
    <col min="13048" max="13048" width="14.7109375" style="86" customWidth="1"/>
    <col min="13049" max="13049" width="11" style="86" customWidth="1"/>
    <col min="13050" max="13050" width="14.28515625" style="86" bestFit="1" customWidth="1"/>
    <col min="13051" max="13051" width="10.42578125" style="86" bestFit="1" customWidth="1"/>
    <col min="13052" max="13292" width="9" style="86"/>
    <col min="13293" max="13293" width="9.28515625" style="86" customWidth="1"/>
    <col min="13294" max="13294" width="15.7109375" style="86" customWidth="1"/>
    <col min="13295" max="13295" width="29.28515625" style="86" customWidth="1"/>
    <col min="13296" max="13302" width="15.140625" style="86" customWidth="1"/>
    <col min="13303" max="13303" width="18.42578125" style="86" bestFit="1" customWidth="1"/>
    <col min="13304" max="13304" width="14.7109375" style="86" customWidth="1"/>
    <col min="13305" max="13305" width="11" style="86" customWidth="1"/>
    <col min="13306" max="13306" width="14.28515625" style="86" bestFit="1" customWidth="1"/>
    <col min="13307" max="13307" width="10.42578125" style="86" bestFit="1" customWidth="1"/>
    <col min="13308" max="13548" width="9" style="86"/>
    <col min="13549" max="13549" width="9.28515625" style="86" customWidth="1"/>
    <col min="13550" max="13550" width="15.7109375" style="86" customWidth="1"/>
    <col min="13551" max="13551" width="29.28515625" style="86" customWidth="1"/>
    <col min="13552" max="13558" width="15.140625" style="86" customWidth="1"/>
    <col min="13559" max="13559" width="18.42578125" style="86" bestFit="1" customWidth="1"/>
    <col min="13560" max="13560" width="14.7109375" style="86" customWidth="1"/>
    <col min="13561" max="13561" width="11" style="86" customWidth="1"/>
    <col min="13562" max="13562" width="14.28515625" style="86" bestFit="1" customWidth="1"/>
    <col min="13563" max="13563" width="10.42578125" style="86" bestFit="1" customWidth="1"/>
    <col min="13564" max="13804" width="9" style="86"/>
    <col min="13805" max="13805" width="9.28515625" style="86" customWidth="1"/>
    <col min="13806" max="13806" width="15.7109375" style="86" customWidth="1"/>
    <col min="13807" max="13807" width="29.28515625" style="86" customWidth="1"/>
    <col min="13808" max="13814" width="15.140625" style="86" customWidth="1"/>
    <col min="13815" max="13815" width="18.42578125" style="86" bestFit="1" customWidth="1"/>
    <col min="13816" max="13816" width="14.7109375" style="86" customWidth="1"/>
    <col min="13817" max="13817" width="11" style="86" customWidth="1"/>
    <col min="13818" max="13818" width="14.28515625" style="86" bestFit="1" customWidth="1"/>
    <col min="13819" max="13819" width="10.42578125" style="86" bestFit="1" customWidth="1"/>
    <col min="13820" max="14060" width="9" style="86"/>
    <col min="14061" max="14061" width="9.28515625" style="86" customWidth="1"/>
    <col min="14062" max="14062" width="15.7109375" style="86" customWidth="1"/>
    <col min="14063" max="14063" width="29.28515625" style="86" customWidth="1"/>
    <col min="14064" max="14070" width="15.140625" style="86" customWidth="1"/>
    <col min="14071" max="14071" width="18.42578125" style="86" bestFit="1" customWidth="1"/>
    <col min="14072" max="14072" width="14.7109375" style="86" customWidth="1"/>
    <col min="14073" max="14073" width="11" style="86" customWidth="1"/>
    <col min="14074" max="14074" width="14.28515625" style="86" bestFit="1" customWidth="1"/>
    <col min="14075" max="14075" width="10.42578125" style="86" bestFit="1" customWidth="1"/>
    <col min="14076" max="14316" width="9" style="86"/>
    <col min="14317" max="14317" width="9.28515625" style="86" customWidth="1"/>
    <col min="14318" max="14318" width="15.7109375" style="86" customWidth="1"/>
    <col min="14319" max="14319" width="29.28515625" style="86" customWidth="1"/>
    <col min="14320" max="14326" width="15.140625" style="86" customWidth="1"/>
    <col min="14327" max="14327" width="18.42578125" style="86" bestFit="1" customWidth="1"/>
    <col min="14328" max="14328" width="14.7109375" style="86" customWidth="1"/>
    <col min="14329" max="14329" width="11" style="86" customWidth="1"/>
    <col min="14330" max="14330" width="14.28515625" style="86" bestFit="1" customWidth="1"/>
    <col min="14331" max="14331" width="10.42578125" style="86" bestFit="1" customWidth="1"/>
    <col min="14332" max="14572" width="9" style="86"/>
    <col min="14573" max="14573" width="9.28515625" style="86" customWidth="1"/>
    <col min="14574" max="14574" width="15.7109375" style="86" customWidth="1"/>
    <col min="14575" max="14575" width="29.28515625" style="86" customWidth="1"/>
    <col min="14576" max="14582" width="15.140625" style="86" customWidth="1"/>
    <col min="14583" max="14583" width="18.42578125" style="86" bestFit="1" customWidth="1"/>
    <col min="14584" max="14584" width="14.7109375" style="86" customWidth="1"/>
    <col min="14585" max="14585" width="11" style="86" customWidth="1"/>
    <col min="14586" max="14586" width="14.28515625" style="86" bestFit="1" customWidth="1"/>
    <col min="14587" max="14587" width="10.42578125" style="86" bestFit="1" customWidth="1"/>
    <col min="14588" max="14828" width="9" style="86"/>
    <col min="14829" max="14829" width="9.28515625" style="86" customWidth="1"/>
    <col min="14830" max="14830" width="15.7109375" style="86" customWidth="1"/>
    <col min="14831" max="14831" width="29.28515625" style="86" customWidth="1"/>
    <col min="14832" max="14838" width="15.140625" style="86" customWidth="1"/>
    <col min="14839" max="14839" width="18.42578125" style="86" bestFit="1" customWidth="1"/>
    <col min="14840" max="14840" width="14.7109375" style="86" customWidth="1"/>
    <col min="14841" max="14841" width="11" style="86" customWidth="1"/>
    <col min="14842" max="14842" width="14.28515625" style="86" bestFit="1" customWidth="1"/>
    <col min="14843" max="14843" width="10.42578125" style="86" bestFit="1" customWidth="1"/>
    <col min="14844" max="15084" width="9" style="86"/>
    <col min="15085" max="15085" width="9.28515625" style="86" customWidth="1"/>
    <col min="15086" max="15086" width="15.7109375" style="86" customWidth="1"/>
    <col min="15087" max="15087" width="29.28515625" style="86" customWidth="1"/>
    <col min="15088" max="15094" width="15.140625" style="86" customWidth="1"/>
    <col min="15095" max="15095" width="18.42578125" style="86" bestFit="1" customWidth="1"/>
    <col min="15096" max="15096" width="14.7109375" style="86" customWidth="1"/>
    <col min="15097" max="15097" width="11" style="86" customWidth="1"/>
    <col min="15098" max="15098" width="14.28515625" style="86" bestFit="1" customWidth="1"/>
    <col min="15099" max="15099" width="10.42578125" style="86" bestFit="1" customWidth="1"/>
    <col min="15100" max="15340" width="9" style="86"/>
    <col min="15341" max="15341" width="9.28515625" style="86" customWidth="1"/>
    <col min="15342" max="15342" width="15.7109375" style="86" customWidth="1"/>
    <col min="15343" max="15343" width="29.28515625" style="86" customWidth="1"/>
    <col min="15344" max="15350" width="15.140625" style="86" customWidth="1"/>
    <col min="15351" max="15351" width="18.42578125" style="86" bestFit="1" customWidth="1"/>
    <col min="15352" max="15352" width="14.7109375" style="86" customWidth="1"/>
    <col min="15353" max="15353" width="11" style="86" customWidth="1"/>
    <col min="15354" max="15354" width="14.28515625" style="86" bestFit="1" customWidth="1"/>
    <col min="15355" max="15355" width="10.42578125" style="86" bestFit="1" customWidth="1"/>
    <col min="15356" max="15596" width="9" style="86"/>
    <col min="15597" max="15597" width="9.28515625" style="86" customWidth="1"/>
    <col min="15598" max="15598" width="15.7109375" style="86" customWidth="1"/>
    <col min="15599" max="15599" width="29.28515625" style="86" customWidth="1"/>
    <col min="15600" max="15606" width="15.140625" style="86" customWidth="1"/>
    <col min="15607" max="15607" width="18.42578125" style="86" bestFit="1" customWidth="1"/>
    <col min="15608" max="15608" width="14.7109375" style="86" customWidth="1"/>
    <col min="15609" max="15609" width="11" style="86" customWidth="1"/>
    <col min="15610" max="15610" width="14.28515625" style="86" bestFit="1" customWidth="1"/>
    <col min="15611" max="15611" width="10.42578125" style="86" bestFit="1" customWidth="1"/>
    <col min="15612" max="15852" width="9" style="86"/>
    <col min="15853" max="15853" width="9.28515625" style="86" customWidth="1"/>
    <col min="15854" max="15854" width="15.7109375" style="86" customWidth="1"/>
    <col min="15855" max="15855" width="29.28515625" style="86" customWidth="1"/>
    <col min="15856" max="15862" width="15.140625" style="86" customWidth="1"/>
    <col min="15863" max="15863" width="18.42578125" style="86" bestFit="1" customWidth="1"/>
    <col min="15864" max="15864" width="14.7109375" style="86" customWidth="1"/>
    <col min="15865" max="15865" width="11" style="86" customWidth="1"/>
    <col min="15866" max="15866" width="14.28515625" style="86" bestFit="1" customWidth="1"/>
    <col min="15867" max="15867" width="10.42578125" style="86" bestFit="1" customWidth="1"/>
    <col min="15868" max="16108" width="9" style="86"/>
    <col min="16109" max="16109" width="9.28515625" style="86" customWidth="1"/>
    <col min="16110" max="16110" width="15.7109375" style="86" customWidth="1"/>
    <col min="16111" max="16111" width="29.28515625" style="86" customWidth="1"/>
    <col min="16112" max="16118" width="15.140625" style="86" customWidth="1"/>
    <col min="16119" max="16119" width="18.42578125" style="86" bestFit="1" customWidth="1"/>
    <col min="16120" max="16120" width="14.7109375" style="86" customWidth="1"/>
    <col min="16121" max="16121" width="11" style="86" customWidth="1"/>
    <col min="16122" max="16122" width="14.28515625" style="86" bestFit="1" customWidth="1"/>
    <col min="16123" max="16123" width="10.42578125" style="86" bestFit="1" customWidth="1"/>
    <col min="16124" max="16384" width="9" style="86"/>
  </cols>
  <sheetData>
    <row r="1" spans="1:16" s="87" customFormat="1" ht="48" x14ac:dyDescent="0.25">
      <c r="A1" s="82"/>
      <c r="B1" s="83" t="s">
        <v>136</v>
      </c>
      <c r="C1" s="83"/>
      <c r="D1" s="84" t="s">
        <v>137</v>
      </c>
      <c r="E1" s="84" t="s">
        <v>138</v>
      </c>
      <c r="F1" s="84" t="s">
        <v>139</v>
      </c>
      <c r="G1" s="84" t="s">
        <v>140</v>
      </c>
      <c r="H1" s="84" t="s">
        <v>141</v>
      </c>
      <c r="I1" s="84" t="s">
        <v>142</v>
      </c>
      <c r="J1" s="84" t="s">
        <v>143</v>
      </c>
      <c r="K1" s="84" t="s">
        <v>144</v>
      </c>
      <c r="L1" s="84" t="s">
        <v>145</v>
      </c>
      <c r="M1" s="84" t="s">
        <v>146</v>
      </c>
      <c r="N1" s="84" t="s">
        <v>147</v>
      </c>
      <c r="O1" s="85" t="s">
        <v>148</v>
      </c>
      <c r="P1" s="86"/>
    </row>
    <row r="2" spans="1:16" ht="26.45" customHeight="1" x14ac:dyDescent="0.25">
      <c r="A2" s="82"/>
      <c r="B2" s="88" t="s">
        <v>149</v>
      </c>
      <c r="C2" s="88"/>
      <c r="D2" s="89">
        <f>27*20+13.56</f>
        <v>553.55999999999995</v>
      </c>
      <c r="E2" s="90">
        <f>29*20+2.7</f>
        <v>582.70000000000005</v>
      </c>
      <c r="F2" s="90">
        <f>7*20+13.87</f>
        <v>153.87</v>
      </c>
      <c r="G2" s="90">
        <f>7*20+13.92</f>
        <v>153.91999999999999</v>
      </c>
      <c r="H2" s="90">
        <f>7*20+14.78</f>
        <v>154.78</v>
      </c>
      <c r="I2" s="90">
        <f>7*20+14.03</f>
        <v>154.03</v>
      </c>
      <c r="J2" s="90">
        <f>7*20+14.1</f>
        <v>154.1</v>
      </c>
      <c r="K2" s="90">
        <f>7*20+14.28</f>
        <v>154.28</v>
      </c>
      <c r="L2" s="90">
        <f>7*20+14.36</f>
        <v>154.36000000000001</v>
      </c>
      <c r="M2" s="90">
        <f>7*20+1.34</f>
        <v>141.34</v>
      </c>
      <c r="N2" s="91">
        <v>7.86</v>
      </c>
      <c r="O2" s="92">
        <f t="shared" ref="O2:O33" si="0">SUM(D2:N2)</f>
        <v>2364.8000000000006</v>
      </c>
    </row>
    <row r="3" spans="1:16" s="97" customFormat="1" ht="24" customHeight="1" x14ac:dyDescent="0.25">
      <c r="A3" s="82"/>
      <c r="B3" s="88" t="s">
        <v>150</v>
      </c>
      <c r="C3" s="88"/>
      <c r="D3" s="93" t="s">
        <v>151</v>
      </c>
      <c r="E3" s="94" t="s">
        <v>151</v>
      </c>
      <c r="F3" s="94" t="s">
        <v>151</v>
      </c>
      <c r="G3" s="94" t="s">
        <v>151</v>
      </c>
      <c r="H3" s="94" t="s">
        <v>151</v>
      </c>
      <c r="I3" s="94" t="s">
        <v>151</v>
      </c>
      <c r="J3" s="94" t="s">
        <v>151</v>
      </c>
      <c r="K3" s="94" t="s">
        <v>151</v>
      </c>
      <c r="L3" s="94" t="s">
        <v>151</v>
      </c>
      <c r="M3" s="94" t="s">
        <v>151</v>
      </c>
      <c r="N3" s="95" t="s">
        <v>151</v>
      </c>
      <c r="O3" s="85">
        <f t="shared" si="0"/>
        <v>0</v>
      </c>
      <c r="P3" s="96"/>
    </row>
    <row r="4" spans="1:16" s="97" customFormat="1" ht="12" customHeight="1" x14ac:dyDescent="0.25">
      <c r="A4" s="82"/>
      <c r="B4" s="88" t="s">
        <v>152</v>
      </c>
      <c r="C4" s="88"/>
      <c r="D4" s="98">
        <v>8.4</v>
      </c>
      <c r="E4" s="99">
        <v>8.4</v>
      </c>
      <c r="F4" s="99">
        <v>8.4</v>
      </c>
      <c r="G4" s="99">
        <v>8.4</v>
      </c>
      <c r="H4" s="99">
        <v>8.4</v>
      </c>
      <c r="I4" s="99">
        <v>8.4</v>
      </c>
      <c r="J4" s="99">
        <v>8.4</v>
      </c>
      <c r="K4" s="99">
        <v>8.4</v>
      </c>
      <c r="L4" s="99">
        <v>8.4</v>
      </c>
      <c r="M4" s="99">
        <v>8.4</v>
      </c>
      <c r="N4" s="100">
        <v>8.4</v>
      </c>
      <c r="O4" s="85">
        <f t="shared" si="0"/>
        <v>92.40000000000002</v>
      </c>
    </row>
    <row r="5" spans="1:16" s="97" customFormat="1" ht="19.5" customHeight="1" x14ac:dyDescent="0.25">
      <c r="A5" s="82"/>
      <c r="B5" s="88" t="s">
        <v>153</v>
      </c>
      <c r="C5" s="88"/>
      <c r="D5" s="101">
        <v>30</v>
      </c>
      <c r="E5" s="102">
        <v>14</v>
      </c>
      <c r="F5" s="102"/>
      <c r="G5" s="102"/>
      <c r="H5" s="102"/>
      <c r="I5" s="102"/>
      <c r="J5" s="102"/>
      <c r="K5" s="102"/>
      <c r="L5" s="102"/>
      <c r="M5" s="102"/>
      <c r="N5" s="103">
        <v>2</v>
      </c>
      <c r="O5" s="85">
        <f>SUM(D5:N5)</f>
        <v>46</v>
      </c>
    </row>
    <row r="6" spans="1:16" s="97" customFormat="1" ht="13.15" customHeight="1" x14ac:dyDescent="0.25">
      <c r="A6" s="82"/>
      <c r="B6" s="88" t="s">
        <v>154</v>
      </c>
      <c r="C6" s="88"/>
      <c r="D6" s="101"/>
      <c r="E6" s="102"/>
      <c r="F6" s="102"/>
      <c r="G6" s="102"/>
      <c r="H6" s="102"/>
      <c r="I6" s="102"/>
      <c r="J6" s="102"/>
      <c r="K6" s="102"/>
      <c r="L6" s="102"/>
      <c r="M6" s="102"/>
      <c r="N6" s="103"/>
      <c r="O6" s="85">
        <f t="shared" si="0"/>
        <v>0</v>
      </c>
    </row>
    <row r="7" spans="1:16" s="97" customFormat="1" ht="13.15" customHeight="1" x14ac:dyDescent="0.25">
      <c r="A7" s="82"/>
      <c r="B7" s="88" t="s">
        <v>155</v>
      </c>
      <c r="C7" s="88"/>
      <c r="D7" s="104">
        <v>5.3</v>
      </c>
      <c r="E7" s="105">
        <v>5.3</v>
      </c>
      <c r="F7" s="105">
        <v>5</v>
      </c>
      <c r="G7" s="105">
        <v>5</v>
      </c>
      <c r="H7" s="105">
        <v>5</v>
      </c>
      <c r="I7" s="105">
        <v>5</v>
      </c>
      <c r="J7" s="105">
        <v>5</v>
      </c>
      <c r="K7" s="105">
        <v>5</v>
      </c>
      <c r="L7" s="105">
        <v>5</v>
      </c>
      <c r="M7" s="105"/>
      <c r="N7" s="106">
        <v>5.3</v>
      </c>
      <c r="O7" s="85">
        <f t="shared" si="0"/>
        <v>50.9</v>
      </c>
    </row>
    <row r="8" spans="1:16" s="97" customFormat="1" ht="13.15" customHeight="1" x14ac:dyDescent="0.25">
      <c r="A8" s="82"/>
      <c r="B8" s="88" t="s">
        <v>156</v>
      </c>
      <c r="C8" s="88"/>
      <c r="D8" s="98"/>
      <c r="E8" s="99"/>
      <c r="F8" s="99"/>
      <c r="G8" s="99"/>
      <c r="H8" s="99"/>
      <c r="I8" s="99"/>
      <c r="J8" s="99"/>
      <c r="K8" s="99"/>
      <c r="L8" s="99"/>
      <c r="M8" s="99"/>
      <c r="N8" s="100"/>
      <c r="O8" s="85">
        <f t="shared" si="0"/>
        <v>0</v>
      </c>
      <c r="P8" s="86"/>
    </row>
    <row r="9" spans="1:16" s="97" customFormat="1" ht="13.15" customHeight="1" x14ac:dyDescent="0.25">
      <c r="A9" s="82"/>
      <c r="B9" s="88" t="s">
        <v>157</v>
      </c>
      <c r="C9" s="88"/>
      <c r="D9" s="107">
        <f t="shared" ref="D9:N9" si="1">0.05375*2*D7*2*D7</f>
        <v>6.0393499999999998</v>
      </c>
      <c r="E9" s="108">
        <f t="shared" si="1"/>
        <v>6.0393499999999998</v>
      </c>
      <c r="F9" s="108">
        <f t="shared" si="1"/>
        <v>5.375</v>
      </c>
      <c r="G9" s="108">
        <f t="shared" si="1"/>
        <v>5.375</v>
      </c>
      <c r="H9" s="108">
        <f t="shared" si="1"/>
        <v>5.375</v>
      </c>
      <c r="I9" s="108">
        <f t="shared" si="1"/>
        <v>5.375</v>
      </c>
      <c r="J9" s="108">
        <f t="shared" si="1"/>
        <v>5.375</v>
      </c>
      <c r="K9" s="108">
        <f t="shared" si="1"/>
        <v>5.375</v>
      </c>
      <c r="L9" s="108">
        <f t="shared" si="1"/>
        <v>5.375</v>
      </c>
      <c r="M9" s="108">
        <f t="shared" si="1"/>
        <v>0</v>
      </c>
      <c r="N9" s="109">
        <f t="shared" si="1"/>
        <v>6.0393499999999998</v>
      </c>
      <c r="O9" s="85">
        <f t="shared" si="0"/>
        <v>55.743049999999997</v>
      </c>
      <c r="P9" s="86"/>
    </row>
    <row r="10" spans="1:16" s="97" customFormat="1" ht="13.15" customHeight="1" x14ac:dyDescent="0.25">
      <c r="A10" s="82"/>
      <c r="B10" s="88" t="s">
        <v>158</v>
      </c>
      <c r="C10" s="88"/>
      <c r="D10" s="110"/>
      <c r="E10" s="111"/>
      <c r="F10" s="111"/>
      <c r="G10" s="111"/>
      <c r="H10" s="111"/>
      <c r="I10" s="111"/>
      <c r="J10" s="111"/>
      <c r="K10" s="111"/>
      <c r="L10" s="111"/>
      <c r="M10" s="111"/>
      <c r="N10" s="112"/>
      <c r="O10" s="85">
        <f t="shared" si="0"/>
        <v>0</v>
      </c>
      <c r="P10" s="86"/>
    </row>
    <row r="11" spans="1:16" ht="15" customHeight="1" x14ac:dyDescent="0.25">
      <c r="A11" s="82"/>
      <c r="B11" s="88" t="s">
        <v>159</v>
      </c>
      <c r="C11" s="88"/>
      <c r="D11" s="113">
        <f t="shared" ref="D11:N11" si="2">D5*D9+D10*D8</f>
        <v>181.18049999999999</v>
      </c>
      <c r="E11" s="114">
        <f t="shared" si="2"/>
        <v>84.550899999999999</v>
      </c>
      <c r="F11" s="114">
        <f t="shared" si="2"/>
        <v>0</v>
      </c>
      <c r="G11" s="114">
        <f t="shared" si="2"/>
        <v>0</v>
      </c>
      <c r="H11" s="114">
        <f t="shared" si="2"/>
        <v>0</v>
      </c>
      <c r="I11" s="114">
        <f t="shared" si="2"/>
        <v>0</v>
      </c>
      <c r="J11" s="114">
        <f t="shared" si="2"/>
        <v>0</v>
      </c>
      <c r="K11" s="114">
        <f t="shared" si="2"/>
        <v>0</v>
      </c>
      <c r="L11" s="114">
        <f t="shared" si="2"/>
        <v>0</v>
      </c>
      <c r="M11" s="114">
        <f t="shared" si="2"/>
        <v>0</v>
      </c>
      <c r="N11" s="115">
        <f t="shared" si="2"/>
        <v>12.0787</v>
      </c>
      <c r="O11" s="85">
        <f t="shared" si="0"/>
        <v>277.81010000000003</v>
      </c>
    </row>
    <row r="12" spans="1:16" ht="14.45" customHeight="1" x14ac:dyDescent="0.25">
      <c r="A12" s="82"/>
      <c r="B12" s="88" t="s">
        <v>160</v>
      </c>
      <c r="C12" s="116" t="s">
        <v>161</v>
      </c>
      <c r="D12" s="113">
        <f t="shared" ref="D12:N12" si="3">IF(D3="SIMPLES",D4+0.52+0.22,D4+0.52*2)</f>
        <v>9.4400000000000013</v>
      </c>
      <c r="E12" s="114">
        <f t="shared" si="3"/>
        <v>9.4400000000000013</v>
      </c>
      <c r="F12" s="114">
        <f t="shared" si="3"/>
        <v>9.4400000000000013</v>
      </c>
      <c r="G12" s="114">
        <f t="shared" si="3"/>
        <v>9.4400000000000013</v>
      </c>
      <c r="H12" s="114">
        <f t="shared" si="3"/>
        <v>9.4400000000000013</v>
      </c>
      <c r="I12" s="114">
        <f t="shared" si="3"/>
        <v>9.4400000000000013</v>
      </c>
      <c r="J12" s="114">
        <f t="shared" si="3"/>
        <v>9.4400000000000013</v>
      </c>
      <c r="K12" s="114">
        <f t="shared" si="3"/>
        <v>9.4400000000000013</v>
      </c>
      <c r="L12" s="114">
        <f t="shared" si="3"/>
        <v>9.4400000000000013</v>
      </c>
      <c r="M12" s="114">
        <f t="shared" si="3"/>
        <v>9.4400000000000013</v>
      </c>
      <c r="N12" s="115">
        <f t="shared" si="3"/>
        <v>9.4400000000000013</v>
      </c>
      <c r="O12" s="85">
        <f t="shared" si="0"/>
        <v>103.83999999999999</v>
      </c>
    </row>
    <row r="13" spans="1:16" ht="14.45" customHeight="1" x14ac:dyDescent="0.25">
      <c r="A13" s="82"/>
      <c r="B13" s="88"/>
      <c r="C13" s="116" t="s">
        <v>162</v>
      </c>
      <c r="D13" s="113">
        <f t="shared" ref="D13:N13" si="4">D12*D2+D11</f>
        <v>5406.786900000001</v>
      </c>
      <c r="E13" s="114">
        <f t="shared" si="4"/>
        <v>5585.2389000000012</v>
      </c>
      <c r="F13" s="114">
        <f t="shared" si="4"/>
        <v>1452.5328000000002</v>
      </c>
      <c r="G13" s="114">
        <f t="shared" si="4"/>
        <v>1453.0048000000002</v>
      </c>
      <c r="H13" s="114">
        <f t="shared" si="4"/>
        <v>1461.1232000000002</v>
      </c>
      <c r="I13" s="114">
        <f t="shared" si="4"/>
        <v>1454.0432000000003</v>
      </c>
      <c r="J13" s="114">
        <f t="shared" si="4"/>
        <v>1454.7040000000002</v>
      </c>
      <c r="K13" s="114">
        <f t="shared" si="4"/>
        <v>1456.4032000000002</v>
      </c>
      <c r="L13" s="114">
        <f t="shared" si="4"/>
        <v>1457.1584000000003</v>
      </c>
      <c r="M13" s="114">
        <f t="shared" si="4"/>
        <v>1334.2496000000001</v>
      </c>
      <c r="N13" s="114">
        <f t="shared" si="4"/>
        <v>86.277100000000004</v>
      </c>
      <c r="O13" s="85">
        <f>SUM(D13:N13)</f>
        <v>22601.522100000006</v>
      </c>
    </row>
    <row r="14" spans="1:16" ht="14.45" hidden="1" customHeight="1" x14ac:dyDescent="0.25">
      <c r="A14" s="82"/>
      <c r="B14" s="88" t="s">
        <v>163</v>
      </c>
      <c r="C14" s="116" t="s">
        <v>114</v>
      </c>
      <c r="D14" s="110" t="s">
        <v>164</v>
      </c>
      <c r="E14" s="111" t="s">
        <v>164</v>
      </c>
      <c r="F14" s="111" t="s">
        <v>164</v>
      </c>
      <c r="G14" s="111" t="s">
        <v>164</v>
      </c>
      <c r="H14" s="111" t="s">
        <v>164</v>
      </c>
      <c r="I14" s="111" t="s">
        <v>164</v>
      </c>
      <c r="J14" s="111" t="s">
        <v>164</v>
      </c>
      <c r="K14" s="111" t="s">
        <v>164</v>
      </c>
      <c r="L14" s="111" t="s">
        <v>164</v>
      </c>
      <c r="M14" s="111" t="s">
        <v>164</v>
      </c>
      <c r="N14" s="112" t="s">
        <v>164</v>
      </c>
      <c r="O14" s="85">
        <f t="shared" si="0"/>
        <v>0</v>
      </c>
    </row>
    <row r="15" spans="1:16" ht="14.45" hidden="1" customHeight="1" x14ac:dyDescent="0.25">
      <c r="A15" s="82"/>
      <c r="B15" s="88"/>
      <c r="C15" s="116" t="s">
        <v>162</v>
      </c>
      <c r="D15" s="110"/>
      <c r="E15" s="111"/>
      <c r="F15" s="111"/>
      <c r="G15" s="111"/>
      <c r="H15" s="111"/>
      <c r="I15" s="111"/>
      <c r="J15" s="111"/>
      <c r="K15" s="111"/>
      <c r="L15" s="111"/>
      <c r="M15" s="111"/>
      <c r="N15" s="112"/>
      <c r="O15" s="85">
        <f t="shared" si="0"/>
        <v>0</v>
      </c>
    </row>
    <row r="16" spans="1:16" ht="20.25" hidden="1" customHeight="1" x14ac:dyDescent="0.25">
      <c r="A16" s="82"/>
      <c r="B16" s="88"/>
      <c r="C16" s="116" t="s">
        <v>165</v>
      </c>
      <c r="D16" s="110"/>
      <c r="E16" s="111"/>
      <c r="F16" s="111"/>
      <c r="G16" s="111"/>
      <c r="H16" s="111"/>
      <c r="I16" s="111"/>
      <c r="J16" s="111"/>
      <c r="K16" s="111"/>
      <c r="L16" s="111"/>
      <c r="M16" s="111"/>
      <c r="N16" s="112"/>
      <c r="O16" s="85">
        <f t="shared" si="0"/>
        <v>0</v>
      </c>
    </row>
    <row r="17" spans="1:15" ht="14.45" customHeight="1" x14ac:dyDescent="0.25">
      <c r="A17" s="82"/>
      <c r="B17" s="88" t="s">
        <v>166</v>
      </c>
      <c r="C17" s="116" t="s">
        <v>167</v>
      </c>
      <c r="D17" s="117">
        <v>0</v>
      </c>
      <c r="E17" s="118">
        <v>0</v>
      </c>
      <c r="F17" s="118">
        <v>0</v>
      </c>
      <c r="G17" s="118">
        <v>0</v>
      </c>
      <c r="H17" s="118">
        <v>0</v>
      </c>
      <c r="I17" s="118">
        <v>0</v>
      </c>
      <c r="J17" s="118">
        <v>0</v>
      </c>
      <c r="K17" s="118">
        <v>0</v>
      </c>
      <c r="L17" s="118">
        <v>0</v>
      </c>
      <c r="M17" s="118">
        <v>0</v>
      </c>
      <c r="N17" s="119">
        <v>0.3</v>
      </c>
      <c r="O17" s="85">
        <f t="shared" si="0"/>
        <v>0.3</v>
      </c>
    </row>
    <row r="18" spans="1:15" ht="20.25" customHeight="1" x14ac:dyDescent="0.25">
      <c r="A18" s="82"/>
      <c r="B18" s="88"/>
      <c r="C18" s="116" t="s">
        <v>168</v>
      </c>
      <c r="D18" s="110">
        <v>1132.67</v>
      </c>
      <c r="E18" s="111">
        <v>733.49</v>
      </c>
      <c r="F18" s="111">
        <v>588.51</v>
      </c>
      <c r="G18" s="111">
        <v>665.39</v>
      </c>
      <c r="H18" s="111">
        <v>439.26</v>
      </c>
      <c r="I18" s="111">
        <v>406.13</v>
      </c>
      <c r="J18" s="111">
        <v>470.35</v>
      </c>
      <c r="K18" s="111">
        <v>480.22</v>
      </c>
      <c r="L18" s="111">
        <v>546.87</v>
      </c>
      <c r="M18" s="111">
        <v>266.7</v>
      </c>
      <c r="N18" s="112">
        <f>N13*N17</f>
        <v>25.883130000000001</v>
      </c>
      <c r="O18" s="85">
        <f t="shared" si="0"/>
        <v>5755.4731300000003</v>
      </c>
    </row>
    <row r="19" spans="1:15" ht="21.75" customHeight="1" x14ac:dyDescent="0.25">
      <c r="A19" s="82"/>
      <c r="B19" s="88"/>
      <c r="C19" s="116" t="s">
        <v>169</v>
      </c>
      <c r="D19" s="110">
        <f t="shared" ref="D19:N19" si="5">D18*1.3</f>
        <v>1472.4710000000002</v>
      </c>
      <c r="E19" s="111">
        <f t="shared" si="5"/>
        <v>953.53700000000003</v>
      </c>
      <c r="F19" s="111">
        <f t="shared" si="5"/>
        <v>765.06299999999999</v>
      </c>
      <c r="G19" s="111">
        <f t="shared" si="5"/>
        <v>865.00700000000006</v>
      </c>
      <c r="H19" s="111">
        <f t="shared" si="5"/>
        <v>571.03800000000001</v>
      </c>
      <c r="I19" s="111">
        <f t="shared" si="5"/>
        <v>527.96900000000005</v>
      </c>
      <c r="J19" s="111">
        <f t="shared" si="5"/>
        <v>611.45500000000004</v>
      </c>
      <c r="K19" s="111">
        <f t="shared" si="5"/>
        <v>624.28600000000006</v>
      </c>
      <c r="L19" s="111">
        <f t="shared" si="5"/>
        <v>710.93100000000004</v>
      </c>
      <c r="M19" s="111">
        <f t="shared" si="5"/>
        <v>346.71</v>
      </c>
      <c r="N19" s="112">
        <f t="shared" si="5"/>
        <v>33.648069</v>
      </c>
      <c r="O19" s="85">
        <f t="shared" si="0"/>
        <v>7482.1150689999995</v>
      </c>
    </row>
    <row r="20" spans="1:15" ht="24" customHeight="1" x14ac:dyDescent="0.25">
      <c r="A20" s="82"/>
      <c r="B20" s="88" t="s">
        <v>170</v>
      </c>
      <c r="C20" s="116" t="s">
        <v>171</v>
      </c>
      <c r="D20" s="110">
        <v>103.64</v>
      </c>
      <c r="E20" s="111">
        <v>360.48</v>
      </c>
      <c r="F20" s="111">
        <v>0</v>
      </c>
      <c r="G20" s="111">
        <v>0</v>
      </c>
      <c r="H20" s="111">
        <v>0.33</v>
      </c>
      <c r="I20" s="111">
        <v>3.74</v>
      </c>
      <c r="J20" s="111">
        <v>16.62</v>
      </c>
      <c r="K20" s="111">
        <v>9.89</v>
      </c>
      <c r="L20" s="111">
        <v>3.03</v>
      </c>
      <c r="M20" s="111">
        <v>9.06</v>
      </c>
      <c r="N20" s="112">
        <v>0</v>
      </c>
      <c r="O20" s="85">
        <f t="shared" si="0"/>
        <v>506.78999999999996</v>
      </c>
    </row>
    <row r="21" spans="1:15" ht="30.75" customHeight="1" x14ac:dyDescent="0.25">
      <c r="A21" s="82"/>
      <c r="B21" s="88"/>
      <c r="C21" s="116" t="s">
        <v>172</v>
      </c>
      <c r="D21" s="120">
        <v>0.3</v>
      </c>
      <c r="E21" s="121">
        <v>0</v>
      </c>
      <c r="F21" s="121">
        <v>0.3</v>
      </c>
      <c r="G21" s="121">
        <v>0.3</v>
      </c>
      <c r="H21" s="121">
        <v>0.3</v>
      </c>
      <c r="I21" s="121">
        <v>0.3</v>
      </c>
      <c r="J21" s="121">
        <v>0.3</v>
      </c>
      <c r="K21" s="121">
        <v>0.3</v>
      </c>
      <c r="L21" s="121">
        <v>0.3</v>
      </c>
      <c r="M21" s="121">
        <v>0.3</v>
      </c>
      <c r="N21" s="122">
        <v>0.3</v>
      </c>
      <c r="O21" s="85">
        <f t="shared" si="0"/>
        <v>2.9999999999999996</v>
      </c>
    </row>
    <row r="22" spans="1:15" ht="25.5" customHeight="1" x14ac:dyDescent="0.25">
      <c r="A22" s="82"/>
      <c r="B22" s="88"/>
      <c r="C22" s="116" t="s">
        <v>173</v>
      </c>
      <c r="D22" s="110">
        <f t="shared" ref="D22:N22" si="6">D20*(1+D21)</f>
        <v>134.732</v>
      </c>
      <c r="E22" s="111">
        <f t="shared" si="6"/>
        <v>360.48</v>
      </c>
      <c r="F22" s="111">
        <f t="shared" si="6"/>
        <v>0</v>
      </c>
      <c r="G22" s="111">
        <f t="shared" si="6"/>
        <v>0</v>
      </c>
      <c r="H22" s="111">
        <f t="shared" si="6"/>
        <v>0.42900000000000005</v>
      </c>
      <c r="I22" s="111">
        <f t="shared" si="6"/>
        <v>4.8620000000000001</v>
      </c>
      <c r="J22" s="111">
        <f t="shared" si="6"/>
        <v>21.606000000000002</v>
      </c>
      <c r="K22" s="111">
        <f t="shared" si="6"/>
        <v>12.857000000000001</v>
      </c>
      <c r="L22" s="111">
        <f t="shared" si="6"/>
        <v>3.9390000000000001</v>
      </c>
      <c r="M22" s="111">
        <f t="shared" si="6"/>
        <v>11.778</v>
      </c>
      <c r="N22" s="112">
        <f t="shared" si="6"/>
        <v>0</v>
      </c>
      <c r="O22" s="85">
        <f t="shared" si="0"/>
        <v>550.68299999999999</v>
      </c>
    </row>
    <row r="23" spans="1:15" ht="14.45" hidden="1" customHeight="1" x14ac:dyDescent="0.25">
      <c r="A23" s="82"/>
      <c r="B23" s="88" t="s">
        <v>174</v>
      </c>
      <c r="C23" s="116" t="s">
        <v>114</v>
      </c>
      <c r="D23" s="123" t="s">
        <v>175</v>
      </c>
      <c r="E23" s="124" t="s">
        <v>175</v>
      </c>
      <c r="F23" s="124" t="s">
        <v>175</v>
      </c>
      <c r="G23" s="124" t="s">
        <v>175</v>
      </c>
      <c r="H23" s="124" t="s">
        <v>175</v>
      </c>
      <c r="I23" s="124" t="s">
        <v>175</v>
      </c>
      <c r="J23" s="124" t="s">
        <v>175</v>
      </c>
      <c r="K23" s="124" t="s">
        <v>175</v>
      </c>
      <c r="L23" s="124" t="s">
        <v>175</v>
      </c>
      <c r="M23" s="124" t="s">
        <v>175</v>
      </c>
      <c r="N23" s="125" t="s">
        <v>175</v>
      </c>
      <c r="O23" s="85">
        <f t="shared" si="0"/>
        <v>0</v>
      </c>
    </row>
    <row r="24" spans="1:15" ht="14.45" hidden="1" customHeight="1" x14ac:dyDescent="0.25">
      <c r="A24" s="82"/>
      <c r="B24" s="88"/>
      <c r="C24" s="116" t="s">
        <v>176</v>
      </c>
      <c r="D24" s="123">
        <v>0</v>
      </c>
      <c r="E24" s="124">
        <v>0</v>
      </c>
      <c r="F24" s="124">
        <v>0</v>
      </c>
      <c r="G24" s="124">
        <v>0</v>
      </c>
      <c r="H24" s="124">
        <v>0</v>
      </c>
      <c r="I24" s="124">
        <v>0</v>
      </c>
      <c r="J24" s="124">
        <v>0</v>
      </c>
      <c r="K24" s="124">
        <v>0</v>
      </c>
      <c r="L24" s="124">
        <v>0</v>
      </c>
      <c r="M24" s="124">
        <v>0</v>
      </c>
      <c r="N24" s="125">
        <v>0</v>
      </c>
      <c r="O24" s="85">
        <f t="shared" si="0"/>
        <v>0</v>
      </c>
    </row>
    <row r="25" spans="1:15" ht="14.45" hidden="1" customHeight="1" x14ac:dyDescent="0.25">
      <c r="A25" s="82"/>
      <c r="B25" s="88"/>
      <c r="C25" s="116" t="s">
        <v>177</v>
      </c>
      <c r="D25" s="123">
        <v>0</v>
      </c>
      <c r="E25" s="124">
        <v>0</v>
      </c>
      <c r="F25" s="124">
        <v>0</v>
      </c>
      <c r="G25" s="124">
        <v>0</v>
      </c>
      <c r="H25" s="124">
        <v>0</v>
      </c>
      <c r="I25" s="124">
        <v>0</v>
      </c>
      <c r="J25" s="124">
        <v>0</v>
      </c>
      <c r="K25" s="124">
        <v>0</v>
      </c>
      <c r="L25" s="124">
        <v>0</v>
      </c>
      <c r="M25" s="124">
        <v>0</v>
      </c>
      <c r="N25" s="125">
        <v>0</v>
      </c>
      <c r="O25" s="85">
        <f t="shared" si="0"/>
        <v>0</v>
      </c>
    </row>
    <row r="26" spans="1:15" ht="14.45" hidden="1" customHeight="1" x14ac:dyDescent="0.25">
      <c r="A26" s="82"/>
      <c r="B26" s="88"/>
      <c r="C26" s="116" t="s">
        <v>161</v>
      </c>
      <c r="D26" s="110">
        <v>0</v>
      </c>
      <c r="E26" s="111">
        <v>0</v>
      </c>
      <c r="F26" s="111">
        <v>0</v>
      </c>
      <c r="G26" s="111">
        <v>0</v>
      </c>
      <c r="H26" s="111">
        <v>0</v>
      </c>
      <c r="I26" s="111">
        <v>0</v>
      </c>
      <c r="J26" s="111">
        <v>0</v>
      </c>
      <c r="K26" s="111">
        <v>0</v>
      </c>
      <c r="L26" s="111">
        <v>0</v>
      </c>
      <c r="M26" s="111">
        <v>0</v>
      </c>
      <c r="N26" s="112">
        <v>0</v>
      </c>
      <c r="O26" s="85">
        <f t="shared" si="0"/>
        <v>0</v>
      </c>
    </row>
    <row r="27" spans="1:15" ht="14.45" hidden="1" customHeight="1" x14ac:dyDescent="0.25">
      <c r="A27" s="82"/>
      <c r="B27" s="88"/>
      <c r="C27" s="116" t="s">
        <v>165</v>
      </c>
      <c r="D27" s="110">
        <v>0</v>
      </c>
      <c r="E27" s="111">
        <v>0</v>
      </c>
      <c r="F27" s="111">
        <v>0</v>
      </c>
      <c r="G27" s="111">
        <v>0</v>
      </c>
      <c r="H27" s="111">
        <v>0</v>
      </c>
      <c r="I27" s="111">
        <v>0</v>
      </c>
      <c r="J27" s="111">
        <v>0</v>
      </c>
      <c r="K27" s="111">
        <v>0</v>
      </c>
      <c r="L27" s="111">
        <v>0</v>
      </c>
      <c r="M27" s="111">
        <v>0</v>
      </c>
      <c r="N27" s="112">
        <v>0</v>
      </c>
      <c r="O27" s="85">
        <f t="shared" si="0"/>
        <v>0</v>
      </c>
    </row>
    <row r="28" spans="1:15" ht="12.75" hidden="1" customHeight="1" x14ac:dyDescent="0.25">
      <c r="A28" s="82"/>
      <c r="B28" s="88"/>
      <c r="C28" s="116" t="s">
        <v>178</v>
      </c>
      <c r="D28" s="110">
        <v>0</v>
      </c>
      <c r="E28" s="111">
        <v>0</v>
      </c>
      <c r="F28" s="111">
        <v>0</v>
      </c>
      <c r="G28" s="111">
        <v>0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1">
        <v>0</v>
      </c>
      <c r="N28" s="112">
        <f>N27*(1+N25)</f>
        <v>0</v>
      </c>
      <c r="O28" s="85">
        <f t="shared" si="0"/>
        <v>0</v>
      </c>
    </row>
    <row r="29" spans="1:15" ht="14.45" customHeight="1" x14ac:dyDescent="0.25">
      <c r="A29" s="82"/>
      <c r="B29" s="88" t="s">
        <v>179</v>
      </c>
      <c r="C29" s="116" t="s">
        <v>114</v>
      </c>
      <c r="D29" s="104" t="s">
        <v>175</v>
      </c>
      <c r="E29" s="104" t="s">
        <v>175</v>
      </c>
      <c r="F29" s="104" t="s">
        <v>175</v>
      </c>
      <c r="G29" s="104" t="s">
        <v>175</v>
      </c>
      <c r="H29" s="104" t="s">
        <v>175</v>
      </c>
      <c r="I29" s="104" t="s">
        <v>175</v>
      </c>
      <c r="J29" s="104" t="s">
        <v>175</v>
      </c>
      <c r="K29" s="104" t="s">
        <v>175</v>
      </c>
      <c r="L29" s="104" t="s">
        <v>175</v>
      </c>
      <c r="M29" s="104" t="s">
        <v>175</v>
      </c>
      <c r="N29" s="104" t="s">
        <v>175</v>
      </c>
      <c r="O29" s="85">
        <f t="shared" si="0"/>
        <v>0</v>
      </c>
    </row>
    <row r="30" spans="1:15" ht="14.45" customHeight="1" x14ac:dyDescent="0.25">
      <c r="A30" s="82"/>
      <c r="B30" s="88"/>
      <c r="C30" s="116" t="s">
        <v>176</v>
      </c>
      <c r="D30" s="104">
        <v>15</v>
      </c>
      <c r="E30" s="104">
        <v>15</v>
      </c>
      <c r="F30" s="104">
        <v>15</v>
      </c>
      <c r="G30" s="104">
        <v>15</v>
      </c>
      <c r="H30" s="104">
        <v>15</v>
      </c>
      <c r="I30" s="104">
        <v>15</v>
      </c>
      <c r="J30" s="104">
        <v>15</v>
      </c>
      <c r="K30" s="104">
        <v>15</v>
      </c>
      <c r="L30" s="104">
        <v>15</v>
      </c>
      <c r="M30" s="104">
        <v>15</v>
      </c>
      <c r="N30" s="104">
        <v>15</v>
      </c>
      <c r="O30" s="85">
        <f t="shared" si="0"/>
        <v>165</v>
      </c>
    </row>
    <row r="31" spans="1:15" ht="14.45" customHeight="1" x14ac:dyDescent="0.25">
      <c r="A31" s="82"/>
      <c r="B31" s="88"/>
      <c r="C31" s="116" t="s">
        <v>177</v>
      </c>
      <c r="D31" s="104">
        <v>0.3</v>
      </c>
      <c r="E31" s="105">
        <v>0.3</v>
      </c>
      <c r="F31" s="105">
        <v>0.3</v>
      </c>
      <c r="G31" s="105">
        <v>0.3</v>
      </c>
      <c r="H31" s="105">
        <v>0.3</v>
      </c>
      <c r="I31" s="105">
        <v>0.3</v>
      </c>
      <c r="J31" s="105">
        <v>0.3</v>
      </c>
      <c r="K31" s="105">
        <v>0.3</v>
      </c>
      <c r="L31" s="105">
        <v>0.3</v>
      </c>
      <c r="M31" s="105">
        <v>0.3</v>
      </c>
      <c r="N31" s="106">
        <v>0.3</v>
      </c>
      <c r="O31" s="85">
        <f t="shared" si="0"/>
        <v>3.2999999999999994</v>
      </c>
    </row>
    <row r="32" spans="1:15" ht="14.45" customHeight="1" x14ac:dyDescent="0.25">
      <c r="A32" s="82"/>
      <c r="B32" s="88"/>
      <c r="C32" s="116" t="s">
        <v>161</v>
      </c>
      <c r="D32" s="110">
        <f t="shared" ref="D32:N32" si="7">D12</f>
        <v>9.4400000000000013</v>
      </c>
      <c r="E32" s="111">
        <f t="shared" si="7"/>
        <v>9.4400000000000013</v>
      </c>
      <c r="F32" s="111">
        <f t="shared" si="7"/>
        <v>9.4400000000000013</v>
      </c>
      <c r="G32" s="111">
        <f t="shared" si="7"/>
        <v>9.4400000000000013</v>
      </c>
      <c r="H32" s="111">
        <f t="shared" si="7"/>
        <v>9.4400000000000013</v>
      </c>
      <c r="I32" s="111">
        <f t="shared" si="7"/>
        <v>9.4400000000000013</v>
      </c>
      <c r="J32" s="111">
        <f t="shared" si="7"/>
        <v>9.4400000000000013</v>
      </c>
      <c r="K32" s="111">
        <f t="shared" si="7"/>
        <v>9.4400000000000013</v>
      </c>
      <c r="L32" s="111">
        <f t="shared" si="7"/>
        <v>9.4400000000000013</v>
      </c>
      <c r="M32" s="111">
        <f t="shared" si="7"/>
        <v>9.4400000000000013</v>
      </c>
      <c r="N32" s="112">
        <f t="shared" si="7"/>
        <v>9.4400000000000013</v>
      </c>
      <c r="O32" s="85">
        <f t="shared" si="0"/>
        <v>103.83999999999999</v>
      </c>
    </row>
    <row r="33" spans="1:15" ht="14.45" customHeight="1" x14ac:dyDescent="0.25">
      <c r="A33" s="82"/>
      <c r="B33" s="88"/>
      <c r="C33" s="116" t="s">
        <v>165</v>
      </c>
      <c r="D33" s="110">
        <f t="shared" ref="D33:M33" si="8">D2*D32*D30/100+D11*D30/100</f>
        <v>811.01803499999994</v>
      </c>
      <c r="E33" s="111">
        <f t="shared" si="8"/>
        <v>837.78583500000025</v>
      </c>
      <c r="F33" s="111">
        <f t="shared" si="8"/>
        <v>217.87992000000003</v>
      </c>
      <c r="G33" s="111">
        <f t="shared" si="8"/>
        <v>217.95072000000005</v>
      </c>
      <c r="H33" s="111">
        <f t="shared" si="8"/>
        <v>219.16848000000002</v>
      </c>
      <c r="I33" s="111">
        <f t="shared" si="8"/>
        <v>218.10648000000003</v>
      </c>
      <c r="J33" s="111">
        <f t="shared" si="8"/>
        <v>218.2056</v>
      </c>
      <c r="K33" s="111">
        <f t="shared" si="8"/>
        <v>218.46048000000002</v>
      </c>
      <c r="L33" s="111">
        <f t="shared" si="8"/>
        <v>218.57376000000005</v>
      </c>
      <c r="M33" s="111">
        <f t="shared" si="8"/>
        <v>200.13744000000003</v>
      </c>
      <c r="N33" s="112">
        <f>N13*N30/100</f>
        <v>12.941565000000001</v>
      </c>
      <c r="O33" s="85">
        <f t="shared" si="0"/>
        <v>3390.2283150000003</v>
      </c>
    </row>
    <row r="34" spans="1:15" ht="12.75" customHeight="1" x14ac:dyDescent="0.25">
      <c r="A34" s="82"/>
      <c r="B34" s="88"/>
      <c r="C34" s="116" t="s">
        <v>178</v>
      </c>
      <c r="D34" s="110">
        <f t="shared" ref="D34:N34" si="9">D33*(1+D31)</f>
        <v>1054.3234454999999</v>
      </c>
      <c r="E34" s="111">
        <f t="shared" si="9"/>
        <v>1089.1215855000003</v>
      </c>
      <c r="F34" s="111">
        <f t="shared" si="9"/>
        <v>283.24389600000006</v>
      </c>
      <c r="G34" s="111">
        <f t="shared" si="9"/>
        <v>283.33593600000006</v>
      </c>
      <c r="H34" s="111">
        <f t="shared" si="9"/>
        <v>284.91902400000004</v>
      </c>
      <c r="I34" s="111">
        <f t="shared" si="9"/>
        <v>283.53842400000008</v>
      </c>
      <c r="J34" s="111">
        <f t="shared" si="9"/>
        <v>283.66728000000001</v>
      </c>
      <c r="K34" s="111">
        <f t="shared" si="9"/>
        <v>283.99862400000001</v>
      </c>
      <c r="L34" s="111">
        <f t="shared" si="9"/>
        <v>284.14588800000007</v>
      </c>
      <c r="M34" s="111">
        <f t="shared" si="9"/>
        <v>260.17867200000006</v>
      </c>
      <c r="N34" s="112">
        <f t="shared" si="9"/>
        <v>16.8240345</v>
      </c>
      <c r="O34" s="85">
        <f t="shared" ref="O34:O53" si="10">SUM(D34:N34)</f>
        <v>4407.2968095000015</v>
      </c>
    </row>
    <row r="35" spans="1:15" ht="12.75" hidden="1" customHeight="1" x14ac:dyDescent="0.25">
      <c r="A35" s="82"/>
      <c r="B35" s="88" t="s">
        <v>180</v>
      </c>
      <c r="C35" s="116" t="s">
        <v>161</v>
      </c>
      <c r="D35" s="110">
        <v>0</v>
      </c>
      <c r="E35" s="111">
        <v>0</v>
      </c>
      <c r="F35" s="111">
        <v>0</v>
      </c>
      <c r="G35" s="111">
        <v>0</v>
      </c>
      <c r="H35" s="111">
        <v>0</v>
      </c>
      <c r="I35" s="111">
        <v>0</v>
      </c>
      <c r="J35" s="111">
        <v>0</v>
      </c>
      <c r="K35" s="111">
        <v>0</v>
      </c>
      <c r="L35" s="111">
        <v>0</v>
      </c>
      <c r="M35" s="111">
        <v>0</v>
      </c>
      <c r="N35" s="112">
        <f>N4</f>
        <v>8.4</v>
      </c>
      <c r="O35" s="85">
        <f t="shared" si="10"/>
        <v>8.4</v>
      </c>
    </row>
    <row r="36" spans="1:15" ht="12.75" hidden="1" customHeight="1" x14ac:dyDescent="0.25">
      <c r="A36" s="82"/>
      <c r="B36" s="88"/>
      <c r="C36" s="116" t="s">
        <v>181</v>
      </c>
      <c r="D36" s="110">
        <v>0</v>
      </c>
      <c r="E36" s="111">
        <v>0</v>
      </c>
      <c r="F36" s="111">
        <v>0</v>
      </c>
      <c r="G36" s="111">
        <v>0</v>
      </c>
      <c r="H36" s="111">
        <v>0</v>
      </c>
      <c r="I36" s="111">
        <v>0</v>
      </c>
      <c r="J36" s="111">
        <v>0</v>
      </c>
      <c r="K36" s="111">
        <v>0</v>
      </c>
      <c r="L36" s="111">
        <v>0</v>
      </c>
      <c r="M36" s="111">
        <v>0</v>
      </c>
      <c r="N36" s="112">
        <v>0</v>
      </c>
      <c r="O36" s="85">
        <f t="shared" si="10"/>
        <v>0</v>
      </c>
    </row>
    <row r="37" spans="1:15" ht="12.75" hidden="1" customHeight="1" x14ac:dyDescent="0.25">
      <c r="A37" s="82"/>
      <c r="B37" s="88"/>
      <c r="C37" s="116" t="s">
        <v>182</v>
      </c>
      <c r="D37" s="110">
        <f t="shared" ref="D37:N37" si="11">D36*0.0012</f>
        <v>0</v>
      </c>
      <c r="E37" s="111">
        <f t="shared" si="11"/>
        <v>0</v>
      </c>
      <c r="F37" s="111">
        <f t="shared" si="11"/>
        <v>0</v>
      </c>
      <c r="G37" s="111">
        <f t="shared" si="11"/>
        <v>0</v>
      </c>
      <c r="H37" s="111">
        <f t="shared" si="11"/>
        <v>0</v>
      </c>
      <c r="I37" s="111">
        <f t="shared" si="11"/>
        <v>0</v>
      </c>
      <c r="J37" s="111">
        <f t="shared" si="11"/>
        <v>0</v>
      </c>
      <c r="K37" s="111">
        <f t="shared" si="11"/>
        <v>0</v>
      </c>
      <c r="L37" s="111">
        <f t="shared" si="11"/>
        <v>0</v>
      </c>
      <c r="M37" s="111">
        <f t="shared" si="11"/>
        <v>0</v>
      </c>
      <c r="N37" s="112">
        <f t="shared" si="11"/>
        <v>0</v>
      </c>
      <c r="O37" s="85">
        <f t="shared" si="10"/>
        <v>0</v>
      </c>
    </row>
    <row r="38" spans="1:15" ht="12.75" hidden="1" customHeight="1" x14ac:dyDescent="0.25">
      <c r="A38" s="82"/>
      <c r="B38" s="88"/>
      <c r="C38" s="116" t="s">
        <v>183</v>
      </c>
      <c r="D38" s="110">
        <f t="shared" ref="D38:N38" si="12">0.0225*D36</f>
        <v>0</v>
      </c>
      <c r="E38" s="111">
        <f t="shared" si="12"/>
        <v>0</v>
      </c>
      <c r="F38" s="111">
        <f t="shared" si="12"/>
        <v>0</v>
      </c>
      <c r="G38" s="111">
        <f t="shared" si="12"/>
        <v>0</v>
      </c>
      <c r="H38" s="111">
        <f t="shared" si="12"/>
        <v>0</v>
      </c>
      <c r="I38" s="111">
        <f t="shared" si="12"/>
        <v>0</v>
      </c>
      <c r="J38" s="111">
        <f t="shared" si="12"/>
        <v>0</v>
      </c>
      <c r="K38" s="111">
        <f t="shared" si="12"/>
        <v>0</v>
      </c>
      <c r="L38" s="111">
        <f t="shared" si="12"/>
        <v>0</v>
      </c>
      <c r="M38" s="111">
        <f t="shared" si="12"/>
        <v>0</v>
      </c>
      <c r="N38" s="112">
        <f t="shared" si="12"/>
        <v>0</v>
      </c>
      <c r="O38" s="85">
        <f t="shared" si="10"/>
        <v>0</v>
      </c>
    </row>
    <row r="39" spans="1:15" ht="12.75" hidden="1" customHeight="1" x14ac:dyDescent="0.25">
      <c r="A39" s="82"/>
      <c r="B39" s="88" t="s">
        <v>184</v>
      </c>
      <c r="C39" s="116" t="s">
        <v>161</v>
      </c>
      <c r="D39" s="110">
        <f t="shared" ref="D39:N40" si="13">D35</f>
        <v>0</v>
      </c>
      <c r="E39" s="111">
        <f t="shared" si="13"/>
        <v>0</v>
      </c>
      <c r="F39" s="111">
        <f t="shared" si="13"/>
        <v>0</v>
      </c>
      <c r="G39" s="111">
        <f t="shared" si="13"/>
        <v>0</v>
      </c>
      <c r="H39" s="111">
        <f t="shared" si="13"/>
        <v>0</v>
      </c>
      <c r="I39" s="111">
        <f t="shared" si="13"/>
        <v>0</v>
      </c>
      <c r="J39" s="111">
        <f t="shared" si="13"/>
        <v>0</v>
      </c>
      <c r="K39" s="111">
        <f t="shared" si="13"/>
        <v>0</v>
      </c>
      <c r="L39" s="111">
        <f t="shared" si="13"/>
        <v>0</v>
      </c>
      <c r="M39" s="111">
        <f t="shared" si="13"/>
        <v>0</v>
      </c>
      <c r="N39" s="112">
        <f t="shared" si="13"/>
        <v>8.4</v>
      </c>
      <c r="O39" s="85">
        <f t="shared" si="10"/>
        <v>8.4</v>
      </c>
    </row>
    <row r="40" spans="1:15" ht="12.75" hidden="1" customHeight="1" x14ac:dyDescent="0.25">
      <c r="A40" s="82"/>
      <c r="B40" s="88"/>
      <c r="C40" s="116" t="s">
        <v>181</v>
      </c>
      <c r="D40" s="110">
        <f t="shared" si="13"/>
        <v>0</v>
      </c>
      <c r="E40" s="111">
        <f t="shared" si="13"/>
        <v>0</v>
      </c>
      <c r="F40" s="111">
        <f t="shared" si="13"/>
        <v>0</v>
      </c>
      <c r="G40" s="111">
        <f t="shared" si="13"/>
        <v>0</v>
      </c>
      <c r="H40" s="111">
        <f t="shared" si="13"/>
        <v>0</v>
      </c>
      <c r="I40" s="111">
        <f t="shared" si="13"/>
        <v>0</v>
      </c>
      <c r="J40" s="111">
        <f t="shared" si="13"/>
        <v>0</v>
      </c>
      <c r="K40" s="111">
        <f t="shared" si="13"/>
        <v>0</v>
      </c>
      <c r="L40" s="111">
        <f t="shared" si="13"/>
        <v>0</v>
      </c>
      <c r="M40" s="111">
        <f t="shared" si="13"/>
        <v>0</v>
      </c>
      <c r="N40" s="112">
        <f t="shared" si="13"/>
        <v>0</v>
      </c>
      <c r="O40" s="85">
        <f t="shared" si="10"/>
        <v>0</v>
      </c>
    </row>
    <row r="41" spans="1:15" ht="12.75" hidden="1" customHeight="1" x14ac:dyDescent="0.25">
      <c r="A41" s="82"/>
      <c r="B41" s="88"/>
      <c r="C41" s="116" t="s">
        <v>182</v>
      </c>
      <c r="D41" s="110">
        <f t="shared" ref="D41:N41" si="14">D40*0.0012</f>
        <v>0</v>
      </c>
      <c r="E41" s="111">
        <f t="shared" si="14"/>
        <v>0</v>
      </c>
      <c r="F41" s="111">
        <f t="shared" si="14"/>
        <v>0</v>
      </c>
      <c r="G41" s="111">
        <f t="shared" si="14"/>
        <v>0</v>
      </c>
      <c r="H41" s="111">
        <f t="shared" si="14"/>
        <v>0</v>
      </c>
      <c r="I41" s="111">
        <f t="shared" si="14"/>
        <v>0</v>
      </c>
      <c r="J41" s="111">
        <f t="shared" si="14"/>
        <v>0</v>
      </c>
      <c r="K41" s="111">
        <f t="shared" si="14"/>
        <v>0</v>
      </c>
      <c r="L41" s="111">
        <f t="shared" si="14"/>
        <v>0</v>
      </c>
      <c r="M41" s="111">
        <f t="shared" si="14"/>
        <v>0</v>
      </c>
      <c r="N41" s="112">
        <f t="shared" si="14"/>
        <v>0</v>
      </c>
      <c r="O41" s="85">
        <f t="shared" si="10"/>
        <v>0</v>
      </c>
    </row>
    <row r="42" spans="1:15" ht="12.75" hidden="1" customHeight="1" x14ac:dyDescent="0.25">
      <c r="A42" s="82"/>
      <c r="B42" s="88"/>
      <c r="C42" s="116" t="s">
        <v>183</v>
      </c>
      <c r="D42" s="110">
        <f t="shared" ref="D42:N42" si="15">0.0072*D40</f>
        <v>0</v>
      </c>
      <c r="E42" s="111">
        <f t="shared" si="15"/>
        <v>0</v>
      </c>
      <c r="F42" s="111">
        <f t="shared" si="15"/>
        <v>0</v>
      </c>
      <c r="G42" s="111">
        <f t="shared" si="15"/>
        <v>0</v>
      </c>
      <c r="H42" s="111">
        <f t="shared" si="15"/>
        <v>0</v>
      </c>
      <c r="I42" s="111">
        <f t="shared" si="15"/>
        <v>0</v>
      </c>
      <c r="J42" s="111">
        <f t="shared" si="15"/>
        <v>0</v>
      </c>
      <c r="K42" s="111">
        <f t="shared" si="15"/>
        <v>0</v>
      </c>
      <c r="L42" s="111">
        <f t="shared" si="15"/>
        <v>0</v>
      </c>
      <c r="M42" s="111">
        <f t="shared" si="15"/>
        <v>0</v>
      </c>
      <c r="N42" s="112">
        <f t="shared" si="15"/>
        <v>0</v>
      </c>
      <c r="O42" s="85">
        <f t="shared" si="10"/>
        <v>0</v>
      </c>
    </row>
    <row r="43" spans="1:15" ht="14.45" customHeight="1" x14ac:dyDescent="0.25">
      <c r="A43" s="82"/>
      <c r="B43" s="88" t="s">
        <v>185</v>
      </c>
      <c r="C43" s="116" t="s">
        <v>161</v>
      </c>
      <c r="D43" s="110">
        <f t="shared" ref="D43:M43" si="16">D4</f>
        <v>8.4</v>
      </c>
      <c r="E43" s="111">
        <f t="shared" si="16"/>
        <v>8.4</v>
      </c>
      <c r="F43" s="111">
        <f t="shared" si="16"/>
        <v>8.4</v>
      </c>
      <c r="G43" s="111">
        <f t="shared" si="16"/>
        <v>8.4</v>
      </c>
      <c r="H43" s="111">
        <f t="shared" si="16"/>
        <v>8.4</v>
      </c>
      <c r="I43" s="111">
        <f t="shared" si="16"/>
        <v>8.4</v>
      </c>
      <c r="J43" s="111">
        <f t="shared" si="16"/>
        <v>8.4</v>
      </c>
      <c r="K43" s="111">
        <f t="shared" si="16"/>
        <v>8.4</v>
      </c>
      <c r="L43" s="111">
        <f t="shared" si="16"/>
        <v>8.4</v>
      </c>
      <c r="M43" s="111">
        <f t="shared" si="16"/>
        <v>8.4</v>
      </c>
      <c r="N43" s="112"/>
      <c r="O43" s="85">
        <f t="shared" si="10"/>
        <v>84.000000000000014</v>
      </c>
    </row>
    <row r="44" spans="1:15" ht="15.75" customHeight="1" x14ac:dyDescent="0.25">
      <c r="A44" s="82"/>
      <c r="B44" s="88"/>
      <c r="C44" s="116" t="s">
        <v>181</v>
      </c>
      <c r="D44" s="110">
        <f t="shared" ref="D44:M44" si="17">D2*D43+D11</f>
        <v>4831.0844999999999</v>
      </c>
      <c r="E44" s="111">
        <f t="shared" si="17"/>
        <v>4979.2309000000005</v>
      </c>
      <c r="F44" s="111">
        <f t="shared" si="17"/>
        <v>1292.508</v>
      </c>
      <c r="G44" s="111">
        <f t="shared" si="17"/>
        <v>1292.9279999999999</v>
      </c>
      <c r="H44" s="111">
        <f t="shared" si="17"/>
        <v>1300.152</v>
      </c>
      <c r="I44" s="111">
        <f t="shared" si="17"/>
        <v>1293.8520000000001</v>
      </c>
      <c r="J44" s="111">
        <f t="shared" si="17"/>
        <v>1294.44</v>
      </c>
      <c r="K44" s="111">
        <f t="shared" si="17"/>
        <v>1295.952</v>
      </c>
      <c r="L44" s="111">
        <f t="shared" si="17"/>
        <v>1296.6240000000003</v>
      </c>
      <c r="M44" s="111">
        <f t="shared" si="17"/>
        <v>1187.2560000000001</v>
      </c>
      <c r="N44" s="112">
        <f>N13</f>
        <v>86.277100000000004</v>
      </c>
      <c r="O44" s="85">
        <f>SUM(D44:N44)</f>
        <v>20150.304500000002</v>
      </c>
    </row>
    <row r="45" spans="1:15" ht="27" customHeight="1" x14ac:dyDescent="0.25">
      <c r="A45" s="82"/>
      <c r="B45" s="88"/>
      <c r="C45" s="116" t="s">
        <v>186</v>
      </c>
      <c r="D45" s="107">
        <f t="shared" ref="D45:N45" si="18">0.0012*D44</f>
        <v>5.7973013999999994</v>
      </c>
      <c r="E45" s="108">
        <f t="shared" si="18"/>
        <v>5.9750770800000002</v>
      </c>
      <c r="F45" s="108">
        <f t="shared" si="18"/>
        <v>1.5510096</v>
      </c>
      <c r="G45" s="108">
        <f t="shared" si="18"/>
        <v>1.5515135999999998</v>
      </c>
      <c r="H45" s="108">
        <f t="shared" si="18"/>
        <v>1.5601824</v>
      </c>
      <c r="I45" s="108">
        <f t="shared" si="18"/>
        <v>1.5526224</v>
      </c>
      <c r="J45" s="108">
        <f t="shared" si="18"/>
        <v>1.5533279999999998</v>
      </c>
      <c r="K45" s="108">
        <f t="shared" si="18"/>
        <v>1.5551423999999998</v>
      </c>
      <c r="L45" s="108">
        <f t="shared" si="18"/>
        <v>1.5559488000000001</v>
      </c>
      <c r="M45" s="108">
        <f t="shared" si="18"/>
        <v>1.4247072000000001</v>
      </c>
      <c r="N45" s="109">
        <f t="shared" si="18"/>
        <v>0.10353252</v>
      </c>
      <c r="O45" s="85">
        <f t="shared" si="10"/>
        <v>24.180365400000003</v>
      </c>
    </row>
    <row r="46" spans="1:15" ht="17.45" customHeight="1" x14ac:dyDescent="0.25">
      <c r="A46" s="82"/>
      <c r="B46" s="88" t="s">
        <v>187</v>
      </c>
      <c r="C46" s="116" t="s">
        <v>161</v>
      </c>
      <c r="D46" s="107">
        <f t="shared" ref="D46:N46" si="19">D4</f>
        <v>8.4</v>
      </c>
      <c r="E46" s="108">
        <f t="shared" si="19"/>
        <v>8.4</v>
      </c>
      <c r="F46" s="108">
        <f t="shared" si="19"/>
        <v>8.4</v>
      </c>
      <c r="G46" s="108">
        <f t="shared" si="19"/>
        <v>8.4</v>
      </c>
      <c r="H46" s="108">
        <f t="shared" si="19"/>
        <v>8.4</v>
      </c>
      <c r="I46" s="108">
        <f t="shared" si="19"/>
        <v>8.4</v>
      </c>
      <c r="J46" s="108">
        <f t="shared" si="19"/>
        <v>8.4</v>
      </c>
      <c r="K46" s="108">
        <f t="shared" si="19"/>
        <v>8.4</v>
      </c>
      <c r="L46" s="108">
        <f t="shared" si="19"/>
        <v>8.4</v>
      </c>
      <c r="M46" s="108">
        <f t="shared" si="19"/>
        <v>8.4</v>
      </c>
      <c r="N46" s="109">
        <f t="shared" si="19"/>
        <v>8.4</v>
      </c>
      <c r="O46" s="85">
        <f t="shared" si="10"/>
        <v>92.40000000000002</v>
      </c>
    </row>
    <row r="47" spans="1:15" ht="14.45" customHeight="1" x14ac:dyDescent="0.25">
      <c r="A47" s="82"/>
      <c r="B47" s="88"/>
      <c r="C47" s="116" t="s">
        <v>181</v>
      </c>
      <c r="D47" s="110">
        <f t="shared" ref="D47:M47" si="20">D46*D2</f>
        <v>4649.9039999999995</v>
      </c>
      <c r="E47" s="111">
        <f t="shared" si="20"/>
        <v>4894.68</v>
      </c>
      <c r="F47" s="111">
        <f t="shared" si="20"/>
        <v>1292.508</v>
      </c>
      <c r="G47" s="111">
        <f t="shared" si="20"/>
        <v>1292.9279999999999</v>
      </c>
      <c r="H47" s="111">
        <f t="shared" si="20"/>
        <v>1300.152</v>
      </c>
      <c r="I47" s="111">
        <f t="shared" si="20"/>
        <v>1293.8520000000001</v>
      </c>
      <c r="J47" s="111">
        <f t="shared" si="20"/>
        <v>1294.44</v>
      </c>
      <c r="K47" s="111">
        <f t="shared" si="20"/>
        <v>1295.952</v>
      </c>
      <c r="L47" s="111">
        <f t="shared" si="20"/>
        <v>1296.6240000000003</v>
      </c>
      <c r="M47" s="111">
        <f t="shared" si="20"/>
        <v>1187.2560000000001</v>
      </c>
      <c r="N47" s="112">
        <f>N44</f>
        <v>86.277100000000004</v>
      </c>
      <c r="O47" s="85">
        <f t="shared" si="10"/>
        <v>19884.573100000001</v>
      </c>
    </row>
    <row r="48" spans="1:15" ht="14.45" customHeight="1" x14ac:dyDescent="0.25">
      <c r="A48" s="82"/>
      <c r="B48" s="88"/>
      <c r="C48" s="116" t="s">
        <v>188</v>
      </c>
      <c r="D48" s="107">
        <f t="shared" ref="D48:N48" si="21">D47*0.03</f>
        <v>139.49711999999997</v>
      </c>
      <c r="E48" s="107">
        <f t="shared" si="21"/>
        <v>146.84040000000002</v>
      </c>
      <c r="F48" s="107">
        <f t="shared" si="21"/>
        <v>38.775239999999997</v>
      </c>
      <c r="G48" s="107">
        <f t="shared" si="21"/>
        <v>38.787839999999996</v>
      </c>
      <c r="H48" s="107">
        <f t="shared" si="21"/>
        <v>39.004559999999998</v>
      </c>
      <c r="I48" s="107">
        <f t="shared" si="21"/>
        <v>38.815559999999998</v>
      </c>
      <c r="J48" s="107">
        <f t="shared" si="21"/>
        <v>38.833199999999998</v>
      </c>
      <c r="K48" s="107">
        <f t="shared" si="21"/>
        <v>38.87856</v>
      </c>
      <c r="L48" s="107">
        <f t="shared" si="21"/>
        <v>38.898720000000004</v>
      </c>
      <c r="M48" s="107">
        <f t="shared" si="21"/>
        <v>35.61768</v>
      </c>
      <c r="N48" s="107">
        <f t="shared" si="21"/>
        <v>2.5883129999999999</v>
      </c>
      <c r="O48" s="85">
        <f t="shared" si="10"/>
        <v>596.537193</v>
      </c>
    </row>
    <row r="49" spans="1:15" ht="14.45" hidden="1" customHeight="1" x14ac:dyDescent="0.25">
      <c r="A49" s="82"/>
      <c r="B49" s="88"/>
      <c r="C49" s="116"/>
      <c r="D49" s="110"/>
      <c r="E49" s="111"/>
      <c r="F49" s="111"/>
      <c r="G49" s="111"/>
      <c r="H49" s="111"/>
      <c r="I49" s="111"/>
      <c r="J49" s="111"/>
      <c r="K49" s="111"/>
      <c r="L49" s="111"/>
      <c r="M49" s="111"/>
      <c r="N49" s="112"/>
      <c r="O49" s="85">
        <f t="shared" si="10"/>
        <v>0</v>
      </c>
    </row>
    <row r="50" spans="1:15" ht="14.45" hidden="1" customHeight="1" x14ac:dyDescent="0.25">
      <c r="A50" s="82"/>
      <c r="B50" s="88"/>
      <c r="C50" s="116"/>
      <c r="D50" s="110"/>
      <c r="E50" s="111"/>
      <c r="F50" s="111"/>
      <c r="G50" s="111"/>
      <c r="H50" s="111"/>
      <c r="I50" s="111"/>
      <c r="J50" s="111"/>
      <c r="K50" s="111"/>
      <c r="L50" s="111"/>
      <c r="M50" s="111"/>
      <c r="N50" s="112"/>
      <c r="O50" s="85">
        <f t="shared" si="10"/>
        <v>0</v>
      </c>
    </row>
    <row r="51" spans="1:15" ht="15" hidden="1" customHeight="1" x14ac:dyDescent="0.25">
      <c r="A51" s="82"/>
      <c r="B51" s="88"/>
      <c r="C51" s="116"/>
      <c r="D51" s="110"/>
      <c r="E51" s="111"/>
      <c r="F51" s="111"/>
      <c r="G51" s="111"/>
      <c r="H51" s="111"/>
      <c r="I51" s="111"/>
      <c r="J51" s="111"/>
      <c r="K51" s="111"/>
      <c r="L51" s="111"/>
      <c r="M51" s="111"/>
      <c r="N51" s="112"/>
      <c r="O51" s="85">
        <f t="shared" si="10"/>
        <v>0</v>
      </c>
    </row>
    <row r="52" spans="1:15" ht="14.45" customHeight="1" x14ac:dyDescent="0.25">
      <c r="A52" s="82"/>
      <c r="B52" s="88" t="s">
        <v>189</v>
      </c>
      <c r="C52" s="116" t="s">
        <v>190</v>
      </c>
      <c r="D52" s="110">
        <v>820.07</v>
      </c>
      <c r="E52" s="111">
        <f>1032.9</f>
        <v>1032.9000000000001</v>
      </c>
      <c r="F52" s="111">
        <v>297.83999999999997</v>
      </c>
      <c r="G52" s="111">
        <v>297.83999999999997</v>
      </c>
      <c r="H52" s="111">
        <v>299.66000000000003</v>
      </c>
      <c r="I52" s="111">
        <v>298.12990000000002</v>
      </c>
      <c r="J52" s="111">
        <v>298.3</v>
      </c>
      <c r="K52" s="111">
        <v>298.63</v>
      </c>
      <c r="L52" s="111">
        <v>298.81</v>
      </c>
      <c r="M52" s="111">
        <v>243.6</v>
      </c>
      <c r="N52" s="112">
        <v>21.49</v>
      </c>
      <c r="O52" s="85">
        <f>SUM(D52:N52)</f>
        <v>4207.2699000000002</v>
      </c>
    </row>
    <row r="53" spans="1:15" ht="14.45" customHeight="1" x14ac:dyDescent="0.25">
      <c r="A53" s="82"/>
      <c r="B53" s="88"/>
      <c r="C53" s="116" t="s">
        <v>191</v>
      </c>
      <c r="D53" s="110"/>
      <c r="E53" s="111"/>
      <c r="F53" s="111"/>
      <c r="G53" s="111"/>
      <c r="H53" s="111"/>
      <c r="I53" s="111"/>
      <c r="J53" s="111"/>
      <c r="K53" s="111"/>
      <c r="L53" s="111"/>
      <c r="M53" s="111"/>
      <c r="N53" s="112"/>
      <c r="O53" s="85">
        <f t="shared" si="10"/>
        <v>0</v>
      </c>
    </row>
    <row r="54" spans="1:15" ht="14.45" customHeight="1" x14ac:dyDescent="0.25">
      <c r="A54" s="82"/>
      <c r="B54" s="88"/>
      <c r="C54" s="116" t="s">
        <v>192</v>
      </c>
      <c r="D54" s="110">
        <v>9</v>
      </c>
      <c r="E54" s="111">
        <v>9</v>
      </c>
      <c r="F54" s="111">
        <v>9</v>
      </c>
      <c r="G54" s="111">
        <v>9</v>
      </c>
      <c r="H54" s="111">
        <v>9</v>
      </c>
      <c r="I54" s="111">
        <v>9</v>
      </c>
      <c r="J54" s="111">
        <v>9</v>
      </c>
      <c r="K54" s="111">
        <v>9</v>
      </c>
      <c r="L54" s="111">
        <v>9</v>
      </c>
      <c r="M54" s="111">
        <v>9</v>
      </c>
      <c r="N54" s="112">
        <v>9</v>
      </c>
      <c r="O54" s="85">
        <f>SUM(D54:N54)</f>
        <v>99</v>
      </c>
    </row>
    <row r="55" spans="1:15" ht="42.75" customHeight="1" x14ac:dyDescent="0.25">
      <c r="A55" s="82"/>
      <c r="B55" s="88"/>
      <c r="C55" s="116" t="s">
        <v>193</v>
      </c>
      <c r="D55" s="110">
        <f t="shared" ref="D55:L55" si="22">(0.0615*0.585*D52+0.0285*0.585*D53+0.033*0.585*D54)*1.3</f>
        <v>38.581157452500001</v>
      </c>
      <c r="E55" s="111">
        <f t="shared" si="22"/>
        <v>48.535376174999989</v>
      </c>
      <c r="F55" s="111">
        <f t="shared" si="22"/>
        <v>14.156068679999999</v>
      </c>
      <c r="G55" s="111">
        <f t="shared" si="22"/>
        <v>14.156068679999999</v>
      </c>
      <c r="H55" s="111">
        <f t="shared" si="22"/>
        <v>14.241191445</v>
      </c>
      <c r="I55" s="111">
        <f>(0.0615*0.585*I52+0.0285*0.585*I53+0.033*0.585*I54)*1.3</f>
        <v>14.169627520424999</v>
      </c>
      <c r="J55" s="111">
        <f t="shared" si="22"/>
        <v>14.177583224999999</v>
      </c>
      <c r="K55" s="111">
        <f t="shared" si="22"/>
        <v>14.193017572499999</v>
      </c>
      <c r="L55" s="111">
        <f t="shared" si="22"/>
        <v>14.2014363075</v>
      </c>
      <c r="M55" s="111">
        <f>(0.0615*0.585*M52+0.0285*0.585*M53+0.033*0.585*M54)*1.3</f>
        <v>11.6192232</v>
      </c>
      <c r="N55" s="112">
        <f>(0.0615*0.585*N52+0.0285*0.585*N53+0.033*0.585*N54)*1.3</f>
        <v>1.2309719174999998</v>
      </c>
      <c r="O55" s="85">
        <f>SUM(D55:N55)</f>
        <v>199.26172217542498</v>
      </c>
    </row>
    <row r="56" spans="1:15" ht="0.75" customHeight="1" x14ac:dyDescent="0.25">
      <c r="A56" s="82"/>
      <c r="B56" s="126" t="s">
        <v>194</v>
      </c>
      <c r="C56" s="127" t="s">
        <v>195</v>
      </c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9">
        <f>SUM(D56:M56)</f>
        <v>0</v>
      </c>
    </row>
    <row r="57" spans="1:15" ht="13.15" hidden="1" customHeight="1" x14ac:dyDescent="0.25">
      <c r="A57" s="82"/>
      <c r="B57" s="126"/>
      <c r="C57" s="130" t="s">
        <v>196</v>
      </c>
      <c r="D57" s="131"/>
      <c r="E57" s="131"/>
      <c r="F57" s="131"/>
      <c r="G57" s="131"/>
      <c r="H57" s="131"/>
      <c r="I57" s="131"/>
      <c r="J57" s="131"/>
      <c r="K57" s="131"/>
      <c r="L57" s="131"/>
      <c r="M57" s="131"/>
      <c r="N57" s="131"/>
      <c r="O57" s="132"/>
    </row>
    <row r="58" spans="1:15" ht="13.15" hidden="1" customHeight="1" x14ac:dyDescent="0.25">
      <c r="A58" s="82"/>
      <c r="B58" s="126"/>
      <c r="C58" s="130" t="s">
        <v>197</v>
      </c>
      <c r="D58" s="131"/>
      <c r="E58" s="131"/>
      <c r="F58" s="131"/>
      <c r="G58" s="131"/>
      <c r="H58" s="131"/>
      <c r="I58" s="131"/>
      <c r="J58" s="131"/>
      <c r="K58" s="131"/>
      <c r="L58" s="131"/>
      <c r="M58" s="131"/>
      <c r="N58" s="131"/>
      <c r="O58" s="132"/>
    </row>
    <row r="59" spans="1:15" ht="13.15" hidden="1" customHeight="1" x14ac:dyDescent="0.25">
      <c r="A59" s="82"/>
      <c r="B59" s="126"/>
      <c r="C59" s="130" t="s">
        <v>198</v>
      </c>
      <c r="D59" s="131"/>
      <c r="E59" s="131"/>
      <c r="F59" s="131"/>
      <c r="G59" s="131"/>
      <c r="H59" s="131"/>
      <c r="I59" s="131"/>
      <c r="J59" s="131"/>
      <c r="K59" s="131"/>
      <c r="L59" s="131"/>
      <c r="M59" s="131"/>
      <c r="N59" s="131"/>
      <c r="O59" s="132"/>
    </row>
    <row r="60" spans="1:15" ht="13.15" hidden="1" customHeight="1" x14ac:dyDescent="0.25">
      <c r="A60" s="82"/>
      <c r="B60" s="126"/>
      <c r="C60" s="130" t="s">
        <v>199</v>
      </c>
      <c r="D60" s="131"/>
      <c r="E60" s="131"/>
      <c r="F60" s="131"/>
      <c r="G60" s="131"/>
      <c r="H60" s="131"/>
      <c r="I60" s="131"/>
      <c r="J60" s="131"/>
      <c r="K60" s="131"/>
      <c r="L60" s="131"/>
      <c r="M60" s="131"/>
      <c r="N60" s="131"/>
      <c r="O60" s="132"/>
    </row>
    <row r="61" spans="1:15" ht="13.15" hidden="1" customHeight="1" x14ac:dyDescent="0.25">
      <c r="A61" s="82"/>
      <c r="B61" s="126"/>
      <c r="C61" s="130" t="s">
        <v>200</v>
      </c>
      <c r="D61" s="131"/>
      <c r="E61" s="131"/>
      <c r="F61" s="131"/>
      <c r="G61" s="131"/>
      <c r="H61" s="131"/>
      <c r="I61" s="131"/>
      <c r="J61" s="131"/>
      <c r="K61" s="131"/>
      <c r="L61" s="131"/>
      <c r="M61" s="131"/>
      <c r="N61" s="131"/>
      <c r="O61" s="132"/>
    </row>
    <row r="62" spans="1:15" ht="13.15" hidden="1" customHeight="1" x14ac:dyDescent="0.25">
      <c r="A62" s="82"/>
      <c r="B62" s="126"/>
      <c r="C62" s="130" t="s">
        <v>201</v>
      </c>
      <c r="D62" s="131"/>
      <c r="E62" s="131"/>
      <c r="F62" s="131"/>
      <c r="G62" s="131"/>
      <c r="H62" s="131"/>
      <c r="I62" s="131"/>
      <c r="J62" s="131"/>
      <c r="K62" s="131"/>
      <c r="L62" s="131"/>
      <c r="M62" s="131"/>
      <c r="N62" s="131"/>
      <c r="O62" s="132"/>
    </row>
    <row r="63" spans="1:15" ht="13.15" hidden="1" customHeight="1" x14ac:dyDescent="0.25">
      <c r="A63" s="82"/>
      <c r="B63" s="133"/>
      <c r="C63" s="86"/>
      <c r="D63" s="131"/>
      <c r="E63" s="131"/>
      <c r="F63" s="131"/>
      <c r="G63" s="131"/>
      <c r="H63" s="131"/>
      <c r="I63" s="131"/>
      <c r="J63" s="131"/>
      <c r="K63" s="131"/>
      <c r="L63" s="131"/>
      <c r="M63" s="131"/>
      <c r="N63" s="131"/>
      <c r="O63" s="132"/>
    </row>
    <row r="64" spans="1:15" s="97" customFormat="1" ht="13.9" hidden="1" customHeight="1" x14ac:dyDescent="0.25">
      <c r="A64" s="82"/>
      <c r="B64" s="134" t="s">
        <v>202</v>
      </c>
      <c r="C64" s="135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2"/>
    </row>
    <row r="65" spans="1:15" ht="19.149999999999999" hidden="1" customHeight="1" x14ac:dyDescent="0.25">
      <c r="A65" s="82"/>
      <c r="B65" s="137" t="s">
        <v>203</v>
      </c>
      <c r="C65" s="138" t="s">
        <v>204</v>
      </c>
      <c r="D65" s="139" t="s">
        <v>205</v>
      </c>
      <c r="E65" s="140"/>
      <c r="F65" s="140"/>
      <c r="G65" s="140"/>
      <c r="H65" s="140"/>
      <c r="I65" s="140"/>
      <c r="J65" s="140"/>
      <c r="K65" s="140"/>
      <c r="L65" s="140"/>
      <c r="M65" s="140"/>
      <c r="N65" s="141"/>
      <c r="O65" s="142"/>
    </row>
    <row r="66" spans="1:15" ht="13.15" hidden="1" customHeight="1" x14ac:dyDescent="0.25">
      <c r="A66" s="82"/>
      <c r="B66" s="143"/>
      <c r="C66" s="144"/>
      <c r="D66" s="145"/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6"/>
    </row>
    <row r="67" spans="1:15" ht="13.15" hidden="1" customHeight="1" x14ac:dyDescent="0.25">
      <c r="A67" s="82"/>
      <c r="B67" s="143"/>
      <c r="C67" s="147" t="s">
        <v>157</v>
      </c>
      <c r="D67" s="148"/>
      <c r="E67" s="149"/>
      <c r="F67" s="149"/>
      <c r="G67" s="149"/>
      <c r="H67" s="149"/>
      <c r="I67" s="149"/>
      <c r="J67" s="149"/>
      <c r="K67" s="149"/>
      <c r="L67" s="149"/>
      <c r="M67" s="149"/>
      <c r="N67" s="150"/>
      <c r="O67" s="146"/>
    </row>
    <row r="68" spans="1:15" ht="13.9" hidden="1" customHeight="1" x14ac:dyDescent="0.25">
      <c r="A68" s="82"/>
      <c r="B68" s="143"/>
      <c r="C68" s="147" t="s">
        <v>158</v>
      </c>
      <c r="D68" s="148"/>
      <c r="E68" s="149"/>
      <c r="F68" s="149"/>
      <c r="G68" s="149"/>
      <c r="H68" s="149"/>
      <c r="I68" s="149"/>
      <c r="J68" s="149"/>
      <c r="K68" s="149"/>
      <c r="L68" s="149"/>
      <c r="M68" s="149"/>
      <c r="N68" s="150"/>
      <c r="O68" s="146"/>
    </row>
    <row r="69" spans="1:15" ht="13.15" hidden="1" customHeight="1" x14ac:dyDescent="0.25">
      <c r="A69" s="82"/>
      <c r="B69" s="143"/>
      <c r="C69" s="151"/>
      <c r="D69" s="152"/>
      <c r="E69" s="152"/>
      <c r="F69" s="152"/>
      <c r="G69" s="152"/>
      <c r="H69" s="152"/>
      <c r="I69" s="152"/>
      <c r="J69" s="152"/>
      <c r="K69" s="152"/>
      <c r="L69" s="152"/>
      <c r="M69" s="152"/>
      <c r="N69" s="152"/>
      <c r="O69" s="153"/>
    </row>
    <row r="70" spans="1:15" ht="13.15" hidden="1" customHeight="1" x14ac:dyDescent="0.25">
      <c r="A70" s="82"/>
      <c r="B70" s="143"/>
      <c r="C70" s="147" t="s">
        <v>190</v>
      </c>
      <c r="D70" s="148"/>
      <c r="E70" s="149"/>
      <c r="F70" s="149"/>
      <c r="G70" s="149"/>
      <c r="H70" s="149"/>
      <c r="I70" s="149"/>
      <c r="J70" s="149"/>
      <c r="K70" s="149"/>
      <c r="L70" s="149"/>
      <c r="M70" s="149"/>
      <c r="N70" s="150"/>
      <c r="O70" s="153"/>
    </row>
    <row r="71" spans="1:15" ht="13.9" hidden="1" customHeight="1" x14ac:dyDescent="0.25">
      <c r="A71" s="82"/>
      <c r="B71" s="143"/>
      <c r="C71" s="147" t="s">
        <v>191</v>
      </c>
      <c r="D71" s="148"/>
      <c r="E71" s="149"/>
      <c r="F71" s="149"/>
      <c r="G71" s="149"/>
      <c r="H71" s="149"/>
      <c r="I71" s="149"/>
      <c r="J71" s="149"/>
      <c r="K71" s="149"/>
      <c r="L71" s="149"/>
      <c r="M71" s="149"/>
      <c r="N71" s="150"/>
      <c r="O71" s="153"/>
    </row>
    <row r="72" spans="1:15" ht="13.15" hidden="1" customHeight="1" x14ac:dyDescent="0.25">
      <c r="A72" s="82"/>
      <c r="B72" s="143"/>
      <c r="C72" s="154"/>
      <c r="D72" s="155"/>
      <c r="E72" s="155"/>
      <c r="F72" s="155"/>
      <c r="G72" s="155"/>
      <c r="H72" s="155"/>
      <c r="I72" s="155"/>
      <c r="J72" s="155"/>
      <c r="K72" s="155"/>
      <c r="L72" s="155"/>
      <c r="M72" s="155"/>
      <c r="N72" s="155"/>
      <c r="O72" s="153"/>
    </row>
    <row r="73" spans="1:15" ht="13.15" hidden="1" customHeight="1" x14ac:dyDescent="0.25">
      <c r="A73" s="82"/>
      <c r="B73" s="143"/>
      <c r="C73" s="156" t="s">
        <v>206</v>
      </c>
      <c r="D73" s="157"/>
      <c r="E73" s="150"/>
      <c r="F73" s="150"/>
      <c r="G73" s="150"/>
      <c r="H73" s="150"/>
      <c r="I73" s="150"/>
      <c r="J73" s="150"/>
      <c r="K73" s="150"/>
      <c r="L73" s="150"/>
      <c r="M73" s="150"/>
      <c r="N73" s="150"/>
      <c r="O73" s="153"/>
    </row>
    <row r="74" spans="1:15" ht="13.9" hidden="1" customHeight="1" x14ac:dyDescent="0.25">
      <c r="A74" s="82"/>
      <c r="B74" s="143"/>
      <c r="C74" s="156"/>
      <c r="D74" s="157"/>
      <c r="E74" s="150"/>
      <c r="F74" s="150"/>
      <c r="G74" s="150"/>
      <c r="H74" s="150"/>
      <c r="I74" s="150"/>
      <c r="J74" s="150"/>
      <c r="K74" s="150"/>
      <c r="L74" s="150"/>
      <c r="M74" s="150"/>
      <c r="N74" s="150"/>
      <c r="O74" s="153"/>
    </row>
    <row r="75" spans="1:15" ht="13.15" hidden="1" customHeight="1" x14ac:dyDescent="0.25">
      <c r="A75" s="82"/>
      <c r="B75" s="143"/>
      <c r="C75" s="158"/>
      <c r="D75" s="155"/>
      <c r="E75" s="155"/>
      <c r="F75" s="155"/>
      <c r="G75" s="155"/>
      <c r="H75" s="155"/>
      <c r="I75" s="155"/>
      <c r="J75" s="155"/>
      <c r="K75" s="155"/>
      <c r="L75" s="155"/>
      <c r="M75" s="155"/>
      <c r="N75" s="155"/>
      <c r="O75" s="153"/>
    </row>
    <row r="76" spans="1:15" ht="13.15" hidden="1" customHeight="1" x14ac:dyDescent="0.25">
      <c r="A76" s="82"/>
      <c r="B76" s="143"/>
      <c r="C76" s="156" t="s">
        <v>207</v>
      </c>
      <c r="D76" s="157"/>
      <c r="E76" s="150"/>
      <c r="F76" s="150"/>
      <c r="G76" s="150"/>
      <c r="H76" s="150"/>
      <c r="I76" s="150"/>
      <c r="J76" s="150"/>
      <c r="K76" s="150"/>
      <c r="L76" s="150"/>
      <c r="M76" s="150"/>
      <c r="N76" s="150"/>
      <c r="O76" s="153"/>
    </row>
    <row r="77" spans="1:15" ht="13.9" hidden="1" customHeight="1" x14ac:dyDescent="0.25">
      <c r="A77" s="82"/>
      <c r="B77" s="143"/>
      <c r="C77" s="156"/>
      <c r="D77" s="157"/>
      <c r="E77" s="150"/>
      <c r="F77" s="150"/>
      <c r="G77" s="150"/>
      <c r="H77" s="150"/>
      <c r="I77" s="150"/>
      <c r="J77" s="150"/>
      <c r="K77" s="150"/>
      <c r="L77" s="150"/>
      <c r="M77" s="150"/>
      <c r="N77" s="150"/>
      <c r="O77" s="153"/>
    </row>
    <row r="78" spans="1:15" ht="13.15" hidden="1" customHeight="1" x14ac:dyDescent="0.25">
      <c r="A78" s="82"/>
      <c r="B78" s="143"/>
      <c r="C78" s="151"/>
      <c r="D78" s="159"/>
      <c r="E78" s="159"/>
      <c r="F78" s="159"/>
      <c r="G78" s="159"/>
      <c r="H78" s="159"/>
      <c r="I78" s="159"/>
      <c r="J78" s="159"/>
      <c r="K78" s="159"/>
      <c r="L78" s="159"/>
      <c r="M78" s="159"/>
      <c r="N78" s="159"/>
      <c r="O78" s="153"/>
    </row>
    <row r="79" spans="1:15" ht="13.15" hidden="1" customHeight="1" x14ac:dyDescent="0.25">
      <c r="A79" s="82"/>
      <c r="B79" s="143"/>
      <c r="C79" s="156" t="s">
        <v>208</v>
      </c>
      <c r="D79" s="157"/>
      <c r="E79" s="150"/>
      <c r="F79" s="150"/>
      <c r="G79" s="150"/>
      <c r="H79" s="150"/>
      <c r="I79" s="150"/>
      <c r="J79" s="150"/>
      <c r="K79" s="150"/>
      <c r="L79" s="150"/>
      <c r="M79" s="150"/>
      <c r="N79" s="150"/>
      <c r="O79" s="153"/>
    </row>
    <row r="80" spans="1:15" ht="13.9" hidden="1" customHeight="1" x14ac:dyDescent="0.25">
      <c r="A80" s="82"/>
      <c r="B80" s="143"/>
      <c r="C80" s="156"/>
      <c r="D80" s="157"/>
      <c r="E80" s="150"/>
      <c r="F80" s="150"/>
      <c r="G80" s="150"/>
      <c r="H80" s="150"/>
      <c r="I80" s="150"/>
      <c r="J80" s="150"/>
      <c r="K80" s="150"/>
      <c r="L80" s="150"/>
      <c r="M80" s="150"/>
      <c r="N80" s="150"/>
      <c r="O80" s="153"/>
    </row>
    <row r="81" spans="1:15" ht="13.15" hidden="1" customHeight="1" x14ac:dyDescent="0.25">
      <c r="A81" s="82"/>
      <c r="B81" s="143"/>
      <c r="C81" s="144"/>
      <c r="D81" s="145"/>
      <c r="E81" s="145"/>
      <c r="F81" s="145"/>
      <c r="G81" s="145"/>
      <c r="H81" s="145"/>
      <c r="I81" s="145"/>
      <c r="J81" s="145"/>
      <c r="K81" s="145"/>
      <c r="L81" s="145"/>
      <c r="M81" s="145"/>
      <c r="N81" s="145"/>
      <c r="O81" s="146"/>
    </row>
    <row r="82" spans="1:15" ht="14.45" hidden="1" customHeight="1" x14ac:dyDescent="0.25">
      <c r="A82" s="82"/>
      <c r="B82" s="143"/>
      <c r="C82" s="160" t="s">
        <v>209</v>
      </c>
      <c r="D82" s="161" t="s">
        <v>205</v>
      </c>
      <c r="E82" s="162"/>
      <c r="F82" s="162"/>
      <c r="G82" s="162"/>
      <c r="H82" s="162"/>
      <c r="I82" s="162"/>
      <c r="J82" s="162"/>
      <c r="K82" s="162"/>
      <c r="L82" s="162"/>
      <c r="M82" s="162"/>
      <c r="N82" s="163"/>
      <c r="O82" s="146"/>
    </row>
    <row r="83" spans="1:15" ht="14.45" hidden="1" customHeight="1" x14ac:dyDescent="0.25">
      <c r="A83" s="82"/>
      <c r="B83" s="143"/>
      <c r="C83" s="160" t="s">
        <v>210</v>
      </c>
      <c r="D83" s="161" t="s">
        <v>211</v>
      </c>
      <c r="E83" s="162"/>
      <c r="F83" s="162"/>
      <c r="G83" s="162"/>
      <c r="H83" s="162"/>
      <c r="I83" s="162"/>
      <c r="J83" s="162"/>
      <c r="K83" s="162"/>
      <c r="L83" s="162"/>
      <c r="M83" s="162"/>
      <c r="N83" s="163"/>
      <c r="O83" s="146"/>
    </row>
    <row r="84" spans="1:15" ht="14.45" hidden="1" customHeight="1" x14ac:dyDescent="0.25">
      <c r="A84" s="82"/>
      <c r="B84" s="143"/>
      <c r="C84" s="160" t="s">
        <v>212</v>
      </c>
      <c r="D84" s="161" t="s">
        <v>211</v>
      </c>
      <c r="E84" s="162"/>
      <c r="F84" s="162"/>
      <c r="G84" s="162"/>
      <c r="H84" s="162"/>
      <c r="I84" s="162"/>
      <c r="J84" s="162"/>
      <c r="K84" s="162"/>
      <c r="L84" s="162"/>
      <c r="M84" s="162"/>
      <c r="N84" s="163"/>
      <c r="O84" s="146"/>
    </row>
    <row r="85" spans="1:15" ht="24" hidden="1" customHeight="1" x14ac:dyDescent="0.25">
      <c r="A85" s="82"/>
      <c r="B85" s="143"/>
      <c r="C85" s="160" t="s">
        <v>213</v>
      </c>
      <c r="D85" s="161" t="s">
        <v>214</v>
      </c>
      <c r="E85" s="162"/>
      <c r="F85" s="162"/>
      <c r="G85" s="162"/>
      <c r="H85" s="162"/>
      <c r="I85" s="162"/>
      <c r="J85" s="162"/>
      <c r="K85" s="162"/>
      <c r="L85" s="162"/>
      <c r="M85" s="162"/>
      <c r="N85" s="163"/>
      <c r="O85" s="146"/>
    </row>
    <row r="86" spans="1:15" ht="30" hidden="1" customHeight="1" x14ac:dyDescent="0.25">
      <c r="A86" s="82"/>
      <c r="B86" s="143"/>
      <c r="C86" s="164" t="s">
        <v>215</v>
      </c>
      <c r="D86" s="165" t="s">
        <v>214</v>
      </c>
      <c r="E86" s="166"/>
      <c r="F86" s="166"/>
      <c r="G86" s="166"/>
      <c r="H86" s="166"/>
      <c r="I86" s="166"/>
      <c r="J86" s="166"/>
      <c r="K86" s="166"/>
      <c r="L86" s="166"/>
      <c r="M86" s="166"/>
      <c r="N86" s="167"/>
      <c r="O86" s="168"/>
    </row>
    <row r="87" spans="1:15" x14ac:dyDescent="0.25">
      <c r="C87" s="77" t="s">
        <v>134</v>
      </c>
    </row>
    <row r="88" spans="1:15" x14ac:dyDescent="0.25">
      <c r="C88" s="77" t="s">
        <v>135</v>
      </c>
    </row>
  </sheetData>
  <mergeCells count="38">
    <mergeCell ref="C79:D80"/>
    <mergeCell ref="D82:M82"/>
    <mergeCell ref="D83:M83"/>
    <mergeCell ref="D84:M84"/>
    <mergeCell ref="D85:M85"/>
    <mergeCell ref="D86:M86"/>
    <mergeCell ref="B52:B55"/>
    <mergeCell ref="B56:B63"/>
    <mergeCell ref="B65:B86"/>
    <mergeCell ref="D65:M65"/>
    <mergeCell ref="C67:D67"/>
    <mergeCell ref="C68:D68"/>
    <mergeCell ref="C70:D70"/>
    <mergeCell ref="C71:D71"/>
    <mergeCell ref="C73:D74"/>
    <mergeCell ref="C76:D77"/>
    <mergeCell ref="B23:B28"/>
    <mergeCell ref="B29:B34"/>
    <mergeCell ref="B35:B38"/>
    <mergeCell ref="B39:B42"/>
    <mergeCell ref="B43:B45"/>
    <mergeCell ref="B46:B51"/>
    <mergeCell ref="B10:C10"/>
    <mergeCell ref="B11:C11"/>
    <mergeCell ref="B12:B13"/>
    <mergeCell ref="B14:B16"/>
    <mergeCell ref="B17:B19"/>
    <mergeCell ref="B20:B22"/>
    <mergeCell ref="A1:A86"/>
    <mergeCell ref="B1:C1"/>
    <mergeCell ref="B2:C2"/>
    <mergeCell ref="B3:C3"/>
    <mergeCell ref="B4:C4"/>
    <mergeCell ref="B5:C5"/>
    <mergeCell ref="B6:C6"/>
    <mergeCell ref="B7:C7"/>
    <mergeCell ref="B8:C8"/>
    <mergeCell ref="B9:C9"/>
  </mergeCells>
  <dataValidations count="1">
    <dataValidation type="list" allowBlank="1" showInputMessage="1" showErrorMessage="1" sqref="IF3:IM3 SB3:SI3 ABX3:ACE3 ALT3:AMA3 AVP3:AVW3 BFL3:BFS3 BPH3:BPO3 BZD3:BZK3 CIZ3:CJG3 CSV3:CTC3 DCR3:DCY3 DMN3:DMU3 DWJ3:DWQ3 EGF3:EGM3 EQB3:EQI3 EZX3:FAE3 FJT3:FKA3 FTP3:FTW3 GDL3:GDS3 GNH3:GNO3 GXD3:GXK3 HGZ3:HHG3 HQV3:HRC3 IAR3:IAY3 IKN3:IKU3 IUJ3:IUQ3 JEF3:JEM3 JOB3:JOI3 JXX3:JYE3 KHT3:KIA3 KRP3:KRW3 LBL3:LBS3 LLH3:LLO3 LVD3:LVK3 MEZ3:MFG3 MOV3:MPC3 MYR3:MYY3 NIN3:NIU3 NSJ3:NSQ3 OCF3:OCM3 OMB3:OMI3 OVX3:OWE3 PFT3:PGA3 PPP3:PPW3 PZL3:PZS3 QJH3:QJO3 QTD3:QTK3 RCZ3:RDG3 RMV3:RNC3 RWR3:RWY3 SGN3:SGU3 SQJ3:SQQ3 TAF3:TAM3 TKB3:TKI3 TTX3:TUE3 UDT3:UEA3 UNP3:UNW3 UXL3:UXS3 VHH3:VHO3 VRD3:VRK3 WAZ3:WBG3 WKV3:WLC3 WUR3:WUY3 IF65561:IM65561 SB65561:SI65561 ABX65561:ACE65561 ALT65561:AMA65561 AVP65561:AVW65561 BFL65561:BFS65561 BPH65561:BPO65561 BZD65561:BZK65561 CIZ65561:CJG65561 CSV65561:CTC65561 DCR65561:DCY65561 DMN65561:DMU65561 DWJ65561:DWQ65561 EGF65561:EGM65561 EQB65561:EQI65561 EZX65561:FAE65561 FJT65561:FKA65561 FTP65561:FTW65561 GDL65561:GDS65561 GNH65561:GNO65561 GXD65561:GXK65561 HGZ65561:HHG65561 HQV65561:HRC65561 IAR65561:IAY65561 IKN65561:IKU65561 IUJ65561:IUQ65561 JEF65561:JEM65561 JOB65561:JOI65561 JXX65561:JYE65561 KHT65561:KIA65561 KRP65561:KRW65561 LBL65561:LBS65561 LLH65561:LLO65561 LVD65561:LVK65561 MEZ65561:MFG65561 MOV65561:MPC65561 MYR65561:MYY65561 NIN65561:NIU65561 NSJ65561:NSQ65561 OCF65561:OCM65561 OMB65561:OMI65561 OVX65561:OWE65561 PFT65561:PGA65561 PPP65561:PPW65561 PZL65561:PZS65561 QJH65561:QJO65561 QTD65561:QTK65561 RCZ65561:RDG65561 RMV65561:RNC65561 RWR65561:RWY65561 SGN65561:SGU65561 SQJ65561:SQQ65561 TAF65561:TAM65561 TKB65561:TKI65561 TTX65561:TUE65561 UDT65561:UEA65561 UNP65561:UNW65561 UXL65561:UXS65561 VHH65561:VHO65561 VRD65561:VRK65561 WAZ65561:WBG65561 WKV65561:WLC65561 WUR65561:WUY65561 IF131097:IM131097 SB131097:SI131097 ABX131097:ACE131097 ALT131097:AMA131097 AVP131097:AVW131097 BFL131097:BFS131097 BPH131097:BPO131097 BZD131097:BZK131097 CIZ131097:CJG131097 CSV131097:CTC131097 DCR131097:DCY131097 DMN131097:DMU131097 DWJ131097:DWQ131097 EGF131097:EGM131097 EQB131097:EQI131097 EZX131097:FAE131097 FJT131097:FKA131097 FTP131097:FTW131097 GDL131097:GDS131097 GNH131097:GNO131097 GXD131097:GXK131097 HGZ131097:HHG131097 HQV131097:HRC131097 IAR131097:IAY131097 IKN131097:IKU131097 IUJ131097:IUQ131097 JEF131097:JEM131097 JOB131097:JOI131097 JXX131097:JYE131097 KHT131097:KIA131097 KRP131097:KRW131097 LBL131097:LBS131097 LLH131097:LLO131097 LVD131097:LVK131097 MEZ131097:MFG131097 MOV131097:MPC131097 MYR131097:MYY131097 NIN131097:NIU131097 NSJ131097:NSQ131097 OCF131097:OCM131097 OMB131097:OMI131097 OVX131097:OWE131097 PFT131097:PGA131097 PPP131097:PPW131097 PZL131097:PZS131097 QJH131097:QJO131097 QTD131097:QTK131097 RCZ131097:RDG131097 RMV131097:RNC131097 RWR131097:RWY131097 SGN131097:SGU131097 SQJ131097:SQQ131097 TAF131097:TAM131097 TKB131097:TKI131097 TTX131097:TUE131097 UDT131097:UEA131097 UNP131097:UNW131097 UXL131097:UXS131097 VHH131097:VHO131097 VRD131097:VRK131097 WAZ131097:WBG131097 WKV131097:WLC131097 WUR131097:WUY131097 IF196633:IM196633 SB196633:SI196633 ABX196633:ACE196633 ALT196633:AMA196633 AVP196633:AVW196633 BFL196633:BFS196633 BPH196633:BPO196633 BZD196633:BZK196633 CIZ196633:CJG196633 CSV196633:CTC196633 DCR196633:DCY196633 DMN196633:DMU196633 DWJ196633:DWQ196633 EGF196633:EGM196633 EQB196633:EQI196633 EZX196633:FAE196633 FJT196633:FKA196633 FTP196633:FTW196633 GDL196633:GDS196633 GNH196633:GNO196633 GXD196633:GXK196633 HGZ196633:HHG196633 HQV196633:HRC196633 IAR196633:IAY196633 IKN196633:IKU196633 IUJ196633:IUQ196633 JEF196633:JEM196633 JOB196633:JOI196633 JXX196633:JYE196633 KHT196633:KIA196633 KRP196633:KRW196633 LBL196633:LBS196633 LLH196633:LLO196633 LVD196633:LVK196633 MEZ196633:MFG196633 MOV196633:MPC196633 MYR196633:MYY196633 NIN196633:NIU196633 NSJ196633:NSQ196633 OCF196633:OCM196633 OMB196633:OMI196633 OVX196633:OWE196633 PFT196633:PGA196633 PPP196633:PPW196633 PZL196633:PZS196633 QJH196633:QJO196633 QTD196633:QTK196633 RCZ196633:RDG196633 RMV196633:RNC196633 RWR196633:RWY196633 SGN196633:SGU196633 SQJ196633:SQQ196633 TAF196633:TAM196633 TKB196633:TKI196633 TTX196633:TUE196633 UDT196633:UEA196633 UNP196633:UNW196633 UXL196633:UXS196633 VHH196633:VHO196633 VRD196633:VRK196633 WAZ196633:WBG196633 WKV196633:WLC196633 WUR196633:WUY196633 IF262169:IM262169 SB262169:SI262169 ABX262169:ACE262169 ALT262169:AMA262169 AVP262169:AVW262169 BFL262169:BFS262169 BPH262169:BPO262169 BZD262169:BZK262169 CIZ262169:CJG262169 CSV262169:CTC262169 DCR262169:DCY262169 DMN262169:DMU262169 DWJ262169:DWQ262169 EGF262169:EGM262169 EQB262169:EQI262169 EZX262169:FAE262169 FJT262169:FKA262169 FTP262169:FTW262169 GDL262169:GDS262169 GNH262169:GNO262169 GXD262169:GXK262169 HGZ262169:HHG262169 HQV262169:HRC262169 IAR262169:IAY262169 IKN262169:IKU262169 IUJ262169:IUQ262169 JEF262169:JEM262169 JOB262169:JOI262169 JXX262169:JYE262169 KHT262169:KIA262169 KRP262169:KRW262169 LBL262169:LBS262169 LLH262169:LLO262169 LVD262169:LVK262169 MEZ262169:MFG262169 MOV262169:MPC262169 MYR262169:MYY262169 NIN262169:NIU262169 NSJ262169:NSQ262169 OCF262169:OCM262169 OMB262169:OMI262169 OVX262169:OWE262169 PFT262169:PGA262169 PPP262169:PPW262169 PZL262169:PZS262169 QJH262169:QJO262169 QTD262169:QTK262169 RCZ262169:RDG262169 RMV262169:RNC262169 RWR262169:RWY262169 SGN262169:SGU262169 SQJ262169:SQQ262169 TAF262169:TAM262169 TKB262169:TKI262169 TTX262169:TUE262169 UDT262169:UEA262169 UNP262169:UNW262169 UXL262169:UXS262169 VHH262169:VHO262169 VRD262169:VRK262169 WAZ262169:WBG262169 WKV262169:WLC262169 WUR262169:WUY262169 IF327705:IM327705 SB327705:SI327705 ABX327705:ACE327705 ALT327705:AMA327705 AVP327705:AVW327705 BFL327705:BFS327705 BPH327705:BPO327705 BZD327705:BZK327705 CIZ327705:CJG327705 CSV327705:CTC327705 DCR327705:DCY327705 DMN327705:DMU327705 DWJ327705:DWQ327705 EGF327705:EGM327705 EQB327705:EQI327705 EZX327705:FAE327705 FJT327705:FKA327705 FTP327705:FTW327705 GDL327705:GDS327705 GNH327705:GNO327705 GXD327705:GXK327705 HGZ327705:HHG327705 HQV327705:HRC327705 IAR327705:IAY327705 IKN327705:IKU327705 IUJ327705:IUQ327705 JEF327705:JEM327705 JOB327705:JOI327705 JXX327705:JYE327705 KHT327705:KIA327705 KRP327705:KRW327705 LBL327705:LBS327705 LLH327705:LLO327705 LVD327705:LVK327705 MEZ327705:MFG327705 MOV327705:MPC327705 MYR327705:MYY327705 NIN327705:NIU327705 NSJ327705:NSQ327705 OCF327705:OCM327705 OMB327705:OMI327705 OVX327705:OWE327705 PFT327705:PGA327705 PPP327705:PPW327705 PZL327705:PZS327705 QJH327705:QJO327705 QTD327705:QTK327705 RCZ327705:RDG327705 RMV327705:RNC327705 RWR327705:RWY327705 SGN327705:SGU327705 SQJ327705:SQQ327705 TAF327705:TAM327705 TKB327705:TKI327705 TTX327705:TUE327705 UDT327705:UEA327705 UNP327705:UNW327705 UXL327705:UXS327705 VHH327705:VHO327705 VRD327705:VRK327705 WAZ327705:WBG327705 WKV327705:WLC327705 WUR327705:WUY327705 IF393241:IM393241 SB393241:SI393241 ABX393241:ACE393241 ALT393241:AMA393241 AVP393241:AVW393241 BFL393241:BFS393241 BPH393241:BPO393241 BZD393241:BZK393241 CIZ393241:CJG393241 CSV393241:CTC393241 DCR393241:DCY393241 DMN393241:DMU393241 DWJ393241:DWQ393241 EGF393241:EGM393241 EQB393241:EQI393241 EZX393241:FAE393241 FJT393241:FKA393241 FTP393241:FTW393241 GDL393241:GDS393241 GNH393241:GNO393241 GXD393241:GXK393241 HGZ393241:HHG393241 HQV393241:HRC393241 IAR393241:IAY393241 IKN393241:IKU393241 IUJ393241:IUQ393241 JEF393241:JEM393241 JOB393241:JOI393241 JXX393241:JYE393241 KHT393241:KIA393241 KRP393241:KRW393241 LBL393241:LBS393241 LLH393241:LLO393241 LVD393241:LVK393241 MEZ393241:MFG393241 MOV393241:MPC393241 MYR393241:MYY393241 NIN393241:NIU393241 NSJ393241:NSQ393241 OCF393241:OCM393241 OMB393241:OMI393241 OVX393241:OWE393241 PFT393241:PGA393241 PPP393241:PPW393241 PZL393241:PZS393241 QJH393241:QJO393241 QTD393241:QTK393241 RCZ393241:RDG393241 RMV393241:RNC393241 RWR393241:RWY393241 SGN393241:SGU393241 SQJ393241:SQQ393241 TAF393241:TAM393241 TKB393241:TKI393241 TTX393241:TUE393241 UDT393241:UEA393241 UNP393241:UNW393241 UXL393241:UXS393241 VHH393241:VHO393241 VRD393241:VRK393241 WAZ393241:WBG393241 WKV393241:WLC393241 WUR393241:WUY393241 IF458777:IM458777 SB458777:SI458777 ABX458777:ACE458777 ALT458777:AMA458777 AVP458777:AVW458777 BFL458777:BFS458777 BPH458777:BPO458777 BZD458777:BZK458777 CIZ458777:CJG458777 CSV458777:CTC458777 DCR458777:DCY458777 DMN458777:DMU458777 DWJ458777:DWQ458777 EGF458777:EGM458777 EQB458777:EQI458777 EZX458777:FAE458777 FJT458777:FKA458777 FTP458777:FTW458777 GDL458777:GDS458777 GNH458777:GNO458777 GXD458777:GXK458777 HGZ458777:HHG458777 HQV458777:HRC458777 IAR458777:IAY458777 IKN458777:IKU458777 IUJ458777:IUQ458777 JEF458777:JEM458777 JOB458777:JOI458777 JXX458777:JYE458777 KHT458777:KIA458777 KRP458777:KRW458777 LBL458777:LBS458777 LLH458777:LLO458777 LVD458777:LVK458777 MEZ458777:MFG458777 MOV458777:MPC458777 MYR458777:MYY458777 NIN458777:NIU458777 NSJ458777:NSQ458777 OCF458777:OCM458777 OMB458777:OMI458777 OVX458777:OWE458777 PFT458777:PGA458777 PPP458777:PPW458777 PZL458777:PZS458777 QJH458777:QJO458777 QTD458777:QTK458777 RCZ458777:RDG458777 RMV458777:RNC458777 RWR458777:RWY458777 SGN458777:SGU458777 SQJ458777:SQQ458777 TAF458777:TAM458777 TKB458777:TKI458777 TTX458777:TUE458777 UDT458777:UEA458777 UNP458777:UNW458777 UXL458777:UXS458777 VHH458777:VHO458777 VRD458777:VRK458777 WAZ458777:WBG458777 WKV458777:WLC458777 WUR458777:WUY458777 IF524313:IM524313 SB524313:SI524313 ABX524313:ACE524313 ALT524313:AMA524313 AVP524313:AVW524313 BFL524313:BFS524313 BPH524313:BPO524313 BZD524313:BZK524313 CIZ524313:CJG524313 CSV524313:CTC524313 DCR524313:DCY524313 DMN524313:DMU524313 DWJ524313:DWQ524313 EGF524313:EGM524313 EQB524313:EQI524313 EZX524313:FAE524313 FJT524313:FKA524313 FTP524313:FTW524313 GDL524313:GDS524313 GNH524313:GNO524313 GXD524313:GXK524313 HGZ524313:HHG524313 HQV524313:HRC524313 IAR524313:IAY524313 IKN524313:IKU524313 IUJ524313:IUQ524313 JEF524313:JEM524313 JOB524313:JOI524313 JXX524313:JYE524313 KHT524313:KIA524313 KRP524313:KRW524313 LBL524313:LBS524313 LLH524313:LLO524313 LVD524313:LVK524313 MEZ524313:MFG524313 MOV524313:MPC524313 MYR524313:MYY524313 NIN524313:NIU524313 NSJ524313:NSQ524313 OCF524313:OCM524313 OMB524313:OMI524313 OVX524313:OWE524313 PFT524313:PGA524313 PPP524313:PPW524313 PZL524313:PZS524313 QJH524313:QJO524313 QTD524313:QTK524313 RCZ524313:RDG524313 RMV524313:RNC524313 RWR524313:RWY524313 SGN524313:SGU524313 SQJ524313:SQQ524313 TAF524313:TAM524313 TKB524313:TKI524313 TTX524313:TUE524313 UDT524313:UEA524313 UNP524313:UNW524313 UXL524313:UXS524313 VHH524313:VHO524313 VRD524313:VRK524313 WAZ524313:WBG524313 WKV524313:WLC524313 WUR524313:WUY524313 IF589849:IM589849 SB589849:SI589849 ABX589849:ACE589849 ALT589849:AMA589849 AVP589849:AVW589849 BFL589849:BFS589849 BPH589849:BPO589849 BZD589849:BZK589849 CIZ589849:CJG589849 CSV589849:CTC589849 DCR589849:DCY589849 DMN589849:DMU589849 DWJ589849:DWQ589849 EGF589849:EGM589849 EQB589849:EQI589849 EZX589849:FAE589849 FJT589849:FKA589849 FTP589849:FTW589849 GDL589849:GDS589849 GNH589849:GNO589849 GXD589849:GXK589849 HGZ589849:HHG589849 HQV589849:HRC589849 IAR589849:IAY589849 IKN589849:IKU589849 IUJ589849:IUQ589849 JEF589849:JEM589849 JOB589849:JOI589849 JXX589849:JYE589849 KHT589849:KIA589849 KRP589849:KRW589849 LBL589849:LBS589849 LLH589849:LLO589849 LVD589849:LVK589849 MEZ589849:MFG589849 MOV589849:MPC589849 MYR589849:MYY589849 NIN589849:NIU589849 NSJ589849:NSQ589849 OCF589849:OCM589849 OMB589849:OMI589849 OVX589849:OWE589849 PFT589849:PGA589849 PPP589849:PPW589849 PZL589849:PZS589849 QJH589849:QJO589849 QTD589849:QTK589849 RCZ589849:RDG589849 RMV589849:RNC589849 RWR589849:RWY589849 SGN589849:SGU589849 SQJ589849:SQQ589849 TAF589849:TAM589849 TKB589849:TKI589849 TTX589849:TUE589849 UDT589849:UEA589849 UNP589849:UNW589849 UXL589849:UXS589849 VHH589849:VHO589849 VRD589849:VRK589849 WAZ589849:WBG589849 WKV589849:WLC589849 WUR589849:WUY589849 IF655385:IM655385 SB655385:SI655385 ABX655385:ACE655385 ALT655385:AMA655385 AVP655385:AVW655385 BFL655385:BFS655385 BPH655385:BPO655385 BZD655385:BZK655385 CIZ655385:CJG655385 CSV655385:CTC655385 DCR655385:DCY655385 DMN655385:DMU655385 DWJ655385:DWQ655385 EGF655385:EGM655385 EQB655385:EQI655385 EZX655385:FAE655385 FJT655385:FKA655385 FTP655385:FTW655385 GDL655385:GDS655385 GNH655385:GNO655385 GXD655385:GXK655385 HGZ655385:HHG655385 HQV655385:HRC655385 IAR655385:IAY655385 IKN655385:IKU655385 IUJ655385:IUQ655385 JEF655385:JEM655385 JOB655385:JOI655385 JXX655385:JYE655385 KHT655385:KIA655385 KRP655385:KRW655385 LBL655385:LBS655385 LLH655385:LLO655385 LVD655385:LVK655385 MEZ655385:MFG655385 MOV655385:MPC655385 MYR655385:MYY655385 NIN655385:NIU655385 NSJ655385:NSQ655385 OCF655385:OCM655385 OMB655385:OMI655385 OVX655385:OWE655385 PFT655385:PGA655385 PPP655385:PPW655385 PZL655385:PZS655385 QJH655385:QJO655385 QTD655385:QTK655385 RCZ655385:RDG655385 RMV655385:RNC655385 RWR655385:RWY655385 SGN655385:SGU655385 SQJ655385:SQQ655385 TAF655385:TAM655385 TKB655385:TKI655385 TTX655385:TUE655385 UDT655385:UEA655385 UNP655385:UNW655385 UXL655385:UXS655385 VHH655385:VHO655385 VRD655385:VRK655385 WAZ655385:WBG655385 WKV655385:WLC655385 WUR655385:WUY655385 IF720921:IM720921 SB720921:SI720921 ABX720921:ACE720921 ALT720921:AMA720921 AVP720921:AVW720921 BFL720921:BFS720921 BPH720921:BPO720921 BZD720921:BZK720921 CIZ720921:CJG720921 CSV720921:CTC720921 DCR720921:DCY720921 DMN720921:DMU720921 DWJ720921:DWQ720921 EGF720921:EGM720921 EQB720921:EQI720921 EZX720921:FAE720921 FJT720921:FKA720921 FTP720921:FTW720921 GDL720921:GDS720921 GNH720921:GNO720921 GXD720921:GXK720921 HGZ720921:HHG720921 HQV720921:HRC720921 IAR720921:IAY720921 IKN720921:IKU720921 IUJ720921:IUQ720921 JEF720921:JEM720921 JOB720921:JOI720921 JXX720921:JYE720921 KHT720921:KIA720921 KRP720921:KRW720921 LBL720921:LBS720921 LLH720921:LLO720921 LVD720921:LVK720921 MEZ720921:MFG720921 MOV720921:MPC720921 MYR720921:MYY720921 NIN720921:NIU720921 NSJ720921:NSQ720921 OCF720921:OCM720921 OMB720921:OMI720921 OVX720921:OWE720921 PFT720921:PGA720921 PPP720921:PPW720921 PZL720921:PZS720921 QJH720921:QJO720921 QTD720921:QTK720921 RCZ720921:RDG720921 RMV720921:RNC720921 RWR720921:RWY720921 SGN720921:SGU720921 SQJ720921:SQQ720921 TAF720921:TAM720921 TKB720921:TKI720921 TTX720921:TUE720921 UDT720921:UEA720921 UNP720921:UNW720921 UXL720921:UXS720921 VHH720921:VHO720921 VRD720921:VRK720921 WAZ720921:WBG720921 WKV720921:WLC720921 WUR720921:WUY720921 IF786457:IM786457 SB786457:SI786457 ABX786457:ACE786457 ALT786457:AMA786457 AVP786457:AVW786457 BFL786457:BFS786457 BPH786457:BPO786457 BZD786457:BZK786457 CIZ786457:CJG786457 CSV786457:CTC786457 DCR786457:DCY786457 DMN786457:DMU786457 DWJ786457:DWQ786457 EGF786457:EGM786457 EQB786457:EQI786457 EZX786457:FAE786457 FJT786457:FKA786457 FTP786457:FTW786457 GDL786457:GDS786457 GNH786457:GNO786457 GXD786457:GXK786457 HGZ786457:HHG786457 HQV786457:HRC786457 IAR786457:IAY786457 IKN786457:IKU786457 IUJ786457:IUQ786457 JEF786457:JEM786457 JOB786457:JOI786457 JXX786457:JYE786457 KHT786457:KIA786457 KRP786457:KRW786457 LBL786457:LBS786457 LLH786457:LLO786457 LVD786457:LVK786457 MEZ786457:MFG786457 MOV786457:MPC786457 MYR786457:MYY786457 NIN786457:NIU786457 NSJ786457:NSQ786457 OCF786457:OCM786457 OMB786457:OMI786457 OVX786457:OWE786457 PFT786457:PGA786457 PPP786457:PPW786457 PZL786457:PZS786457 QJH786457:QJO786457 QTD786457:QTK786457 RCZ786457:RDG786457 RMV786457:RNC786457 RWR786457:RWY786457 SGN786457:SGU786457 SQJ786457:SQQ786457 TAF786457:TAM786457 TKB786457:TKI786457 TTX786457:TUE786457 UDT786457:UEA786457 UNP786457:UNW786457 UXL786457:UXS786457 VHH786457:VHO786457 VRD786457:VRK786457 WAZ786457:WBG786457 WKV786457:WLC786457 WUR786457:WUY786457 IF851993:IM851993 SB851993:SI851993 ABX851993:ACE851993 ALT851993:AMA851993 AVP851993:AVW851993 BFL851993:BFS851993 BPH851993:BPO851993 BZD851993:BZK851993 CIZ851993:CJG851993 CSV851993:CTC851993 DCR851993:DCY851993 DMN851993:DMU851993 DWJ851993:DWQ851993 EGF851993:EGM851993 EQB851993:EQI851993 EZX851993:FAE851993 FJT851993:FKA851993 FTP851993:FTW851993 GDL851993:GDS851993 GNH851993:GNO851993 GXD851993:GXK851993 HGZ851993:HHG851993 HQV851993:HRC851993 IAR851993:IAY851993 IKN851993:IKU851993 IUJ851993:IUQ851993 JEF851993:JEM851993 JOB851993:JOI851993 JXX851993:JYE851993 KHT851993:KIA851993 KRP851993:KRW851993 LBL851993:LBS851993 LLH851993:LLO851993 LVD851993:LVK851993 MEZ851993:MFG851993 MOV851993:MPC851993 MYR851993:MYY851993 NIN851993:NIU851993 NSJ851993:NSQ851993 OCF851993:OCM851993 OMB851993:OMI851993 OVX851993:OWE851993 PFT851993:PGA851993 PPP851993:PPW851993 PZL851993:PZS851993 QJH851993:QJO851993 QTD851993:QTK851993 RCZ851993:RDG851993 RMV851993:RNC851993 RWR851993:RWY851993 SGN851993:SGU851993 SQJ851993:SQQ851993 TAF851993:TAM851993 TKB851993:TKI851993 TTX851993:TUE851993 UDT851993:UEA851993 UNP851993:UNW851993 UXL851993:UXS851993 VHH851993:VHO851993 VRD851993:VRK851993 WAZ851993:WBG851993 WKV851993:WLC851993 WUR851993:WUY851993 IF917529:IM917529 SB917529:SI917529 ABX917529:ACE917529 ALT917529:AMA917529 AVP917529:AVW917529 BFL917529:BFS917529 BPH917529:BPO917529 BZD917529:BZK917529 CIZ917529:CJG917529 CSV917529:CTC917529 DCR917529:DCY917529 DMN917529:DMU917529 DWJ917529:DWQ917529 EGF917529:EGM917529 EQB917529:EQI917529 EZX917529:FAE917529 FJT917529:FKA917529 FTP917529:FTW917529 GDL917529:GDS917529 GNH917529:GNO917529 GXD917529:GXK917529 HGZ917529:HHG917529 HQV917529:HRC917529 IAR917529:IAY917529 IKN917529:IKU917529 IUJ917529:IUQ917529 JEF917529:JEM917529 JOB917529:JOI917529 JXX917529:JYE917529 KHT917529:KIA917529 KRP917529:KRW917529 LBL917529:LBS917529 LLH917529:LLO917529 LVD917529:LVK917529 MEZ917529:MFG917529 MOV917529:MPC917529 MYR917529:MYY917529 NIN917529:NIU917529 NSJ917529:NSQ917529 OCF917529:OCM917529 OMB917529:OMI917529 OVX917529:OWE917529 PFT917529:PGA917529 PPP917529:PPW917529 PZL917529:PZS917529 QJH917529:QJO917529 QTD917529:QTK917529 RCZ917529:RDG917529 RMV917529:RNC917529 RWR917529:RWY917529 SGN917529:SGU917529 SQJ917529:SQQ917529 TAF917529:TAM917529 TKB917529:TKI917529 TTX917529:TUE917529 UDT917529:UEA917529 UNP917529:UNW917529 UXL917529:UXS917529 VHH917529:VHO917529 VRD917529:VRK917529 WAZ917529:WBG917529 WKV917529:WLC917529 WUR917529:WUY917529 IF983065:IM983065 SB983065:SI983065 ABX983065:ACE983065 ALT983065:AMA983065 AVP983065:AVW983065 BFL983065:BFS983065 BPH983065:BPO983065 BZD983065:BZK983065 CIZ983065:CJG983065 CSV983065:CTC983065 DCR983065:DCY983065 DMN983065:DMU983065 DWJ983065:DWQ983065 EGF983065:EGM983065 EQB983065:EQI983065 EZX983065:FAE983065 FJT983065:FKA983065 FTP983065:FTW983065 GDL983065:GDS983065 GNH983065:GNO983065 GXD983065:GXK983065 HGZ983065:HHG983065 HQV983065:HRC983065 IAR983065:IAY983065 IKN983065:IKU983065 IUJ983065:IUQ983065 JEF983065:JEM983065 JOB983065:JOI983065 JXX983065:JYE983065 KHT983065:KIA983065 KRP983065:KRW983065 LBL983065:LBS983065 LLH983065:LLO983065 LVD983065:LVK983065 MEZ983065:MFG983065 MOV983065:MPC983065 MYR983065:MYY983065 NIN983065:NIU983065 NSJ983065:NSQ983065 OCF983065:OCM983065 OMB983065:OMI983065 OVX983065:OWE983065 PFT983065:PGA983065 PPP983065:PPW983065 PZL983065:PZS983065 QJH983065:QJO983065 QTD983065:QTK983065 RCZ983065:RDG983065 RMV983065:RNC983065 RWR983065:RWY983065 SGN983065:SGU983065 SQJ983065:SQQ983065 TAF983065:TAM983065 TKB983065:TKI983065 TTX983065:TUE983065 UDT983065:UEA983065 UNP983065:UNW983065 UXL983065:UXS983065 VHH983065:VHO983065 VRD983065:VRK983065 WAZ983065:WBG983065 WKV983065:WLC983065 WUR983065:WUY983065 D983065:N983065 D917529:N917529 D851993:N851993 D786457:N786457 D720921:N720921 D655385:N655385 D589849:N589849 D524313:N524313 D458777:N458777 D393241:N393241 D327705:N327705 D262169:N262169 D196633:N196633 D131097:N131097 D65561:N65561 D3:N3">
      <formula1>#REF!</formula1>
    </dataValidation>
  </dataValidations>
  <printOptions verticalCentered="1"/>
  <pageMargins left="0.25" right="0.25" top="0.75" bottom="0.75" header="0.3" footer="0.3"/>
  <pageSetup paperSize="9" scale="5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Z39"/>
  <sheetViews>
    <sheetView showGridLines="0" topLeftCell="C1" zoomScaleNormal="100" workbookViewId="0">
      <selection activeCell="I24" sqref="I24"/>
    </sheetView>
  </sheetViews>
  <sheetFormatPr defaultColWidth="9.140625" defaultRowHeight="15" x14ac:dyDescent="0.25"/>
  <cols>
    <col min="2" max="2" width="14.5703125" customWidth="1"/>
    <col min="3" max="3" width="9.140625" customWidth="1"/>
    <col min="4" max="4" width="17.140625" customWidth="1"/>
    <col min="5" max="5" width="13.5703125" customWidth="1"/>
    <col min="6" max="6" width="23" bestFit="1" customWidth="1"/>
    <col min="7" max="7" width="11.140625" customWidth="1"/>
    <col min="8" max="8" width="13.7109375" customWidth="1"/>
    <col min="9" max="9" width="9.140625" customWidth="1"/>
    <col min="10" max="10" width="13.85546875" customWidth="1"/>
    <col min="11" max="11" width="5.42578125" customWidth="1"/>
    <col min="12" max="18" width="9.140625" customWidth="1"/>
  </cols>
  <sheetData>
    <row r="2" spans="2:18" ht="15" customHeight="1" x14ac:dyDescent="0.25">
      <c r="B2" s="449" t="s">
        <v>416</v>
      </c>
      <c r="C2" s="449"/>
      <c r="D2" s="449"/>
      <c r="E2" s="449"/>
      <c r="F2" s="449"/>
      <c r="G2" s="449"/>
      <c r="H2" s="449"/>
      <c r="I2" s="450"/>
      <c r="L2" s="450"/>
      <c r="M2" s="450"/>
      <c r="N2" s="450"/>
      <c r="O2" s="450"/>
      <c r="P2" s="450"/>
      <c r="Q2" s="450"/>
      <c r="R2" s="450"/>
    </row>
    <row r="3" spans="2:18" ht="15" customHeight="1" x14ac:dyDescent="0.25">
      <c r="B3" s="449"/>
      <c r="C3" s="449"/>
      <c r="D3" s="449"/>
      <c r="E3" s="449"/>
      <c r="F3" s="449"/>
      <c r="G3" s="449"/>
      <c r="H3" s="449"/>
      <c r="I3" s="450"/>
      <c r="L3" s="450"/>
      <c r="M3" s="450"/>
      <c r="N3" s="450"/>
      <c r="O3" s="450"/>
      <c r="P3" s="450"/>
      <c r="Q3" s="450"/>
      <c r="R3" s="450"/>
    </row>
    <row r="4" spans="2:18" ht="15.75" thickBot="1" x14ac:dyDescent="0.3"/>
    <row r="5" spans="2:18" x14ac:dyDescent="0.25">
      <c r="B5" s="451" t="s">
        <v>417</v>
      </c>
      <c r="C5" s="452">
        <v>6</v>
      </c>
      <c r="D5" s="453" t="s">
        <v>418</v>
      </c>
      <c r="E5" s="453" t="s">
        <v>419</v>
      </c>
      <c r="F5" s="453" t="s">
        <v>420</v>
      </c>
    </row>
    <row r="6" spans="2:18" x14ac:dyDescent="0.25">
      <c r="B6" s="454"/>
      <c r="C6" s="455">
        <v>1.7</v>
      </c>
      <c r="D6" s="456" t="s">
        <v>421</v>
      </c>
      <c r="E6" s="457">
        <v>28.8</v>
      </c>
      <c r="F6" s="458">
        <f>(E6-$E$16)^2</f>
        <v>1</v>
      </c>
    </row>
    <row r="7" spans="2:18" x14ac:dyDescent="0.25">
      <c r="B7" s="454"/>
      <c r="C7" s="459">
        <v>1.4</v>
      </c>
      <c r="D7" s="456" t="s">
        <v>422</v>
      </c>
      <c r="E7" s="457">
        <v>29.3</v>
      </c>
      <c r="F7" s="458">
        <f>(E7-$E$16)^2</f>
        <v>0.25</v>
      </c>
    </row>
    <row r="8" spans="2:18" x14ac:dyDescent="0.25">
      <c r="B8" s="454"/>
      <c r="C8" s="459">
        <v>1.2</v>
      </c>
      <c r="D8" s="456" t="s">
        <v>423</v>
      </c>
      <c r="E8" s="457">
        <v>31.3</v>
      </c>
      <c r="F8" s="458">
        <f>(E8-$E$16)^2</f>
        <v>2.25</v>
      </c>
    </row>
    <row r="9" spans="2:18" x14ac:dyDescent="0.25">
      <c r="B9" s="460" t="s">
        <v>424</v>
      </c>
      <c r="C9" s="461">
        <v>0.77</v>
      </c>
      <c r="D9" s="456"/>
      <c r="E9" s="457"/>
      <c r="F9" s="458"/>
    </row>
    <row r="10" spans="2:18" ht="15.75" customHeight="1" x14ac:dyDescent="0.25">
      <c r="B10" s="460"/>
      <c r="C10" s="461">
        <v>0.88</v>
      </c>
      <c r="D10" s="456"/>
      <c r="E10" s="457"/>
      <c r="F10" s="458"/>
    </row>
    <row r="11" spans="2:18" x14ac:dyDescent="0.25">
      <c r="B11" s="460"/>
      <c r="C11" s="461">
        <v>1</v>
      </c>
      <c r="D11" s="456"/>
      <c r="E11" s="457"/>
      <c r="F11" s="458"/>
      <c r="K11" s="462"/>
    </row>
    <row r="12" spans="2:18" hidden="1" x14ac:dyDescent="0.25">
      <c r="B12" s="463" t="s">
        <v>425</v>
      </c>
      <c r="C12" s="464">
        <v>1.7</v>
      </c>
      <c r="D12" s="465"/>
      <c r="E12" s="466"/>
      <c r="F12" s="467"/>
    </row>
    <row r="13" spans="2:18" hidden="1" x14ac:dyDescent="0.25">
      <c r="B13" s="463"/>
      <c r="C13" s="464">
        <v>1.4</v>
      </c>
      <c r="D13" s="465"/>
      <c r="E13" s="466"/>
      <c r="F13" s="467"/>
    </row>
    <row r="14" spans="2:18" ht="15.75" hidden="1" thickBot="1" x14ac:dyDescent="0.3">
      <c r="B14" s="468"/>
      <c r="C14" s="469">
        <v>1.2</v>
      </c>
      <c r="D14" s="465"/>
      <c r="E14" s="466"/>
      <c r="F14" s="467"/>
    </row>
    <row r="15" spans="2:18" hidden="1" x14ac:dyDescent="0.25">
      <c r="D15" s="465"/>
      <c r="E15" s="466"/>
      <c r="F15" s="467"/>
    </row>
    <row r="16" spans="2:18" x14ac:dyDescent="0.25">
      <c r="D16" s="470" t="s">
        <v>426</v>
      </c>
      <c r="E16" s="471">
        <f>AVERAGE(E6:E11)</f>
        <v>29.8</v>
      </c>
      <c r="F16" s="472">
        <f>SUM(F6:F15)</f>
        <v>3.5</v>
      </c>
    </row>
    <row r="17" spans="2:8" x14ac:dyDescent="0.25">
      <c r="D17" s="470" t="s">
        <v>427</v>
      </c>
      <c r="E17" s="471">
        <f>_xlfn.STDEV.S(E6:E11)</f>
        <v>1.3228756555322954</v>
      </c>
      <c r="F17" s="470" t="s">
        <v>428</v>
      </c>
      <c r="G17" s="471">
        <v>3</v>
      </c>
      <c r="H17" s="473" t="s">
        <v>429</v>
      </c>
    </row>
    <row r="18" spans="2:8" ht="15.75" x14ac:dyDescent="0.25">
      <c r="D18" s="470" t="s">
        <v>430</v>
      </c>
      <c r="E18" s="471">
        <f>ROUND(E16-((E17*G18/SQRT(G17-1))),2)</f>
        <v>28.03</v>
      </c>
      <c r="F18" s="470" t="s">
        <v>431</v>
      </c>
      <c r="G18" s="471">
        <v>1.89</v>
      </c>
      <c r="H18" s="473" t="s">
        <v>432</v>
      </c>
    </row>
    <row r="19" spans="2:8" x14ac:dyDescent="0.25">
      <c r="D19" s="470" t="s">
        <v>433</v>
      </c>
      <c r="E19" s="474">
        <v>500000</v>
      </c>
      <c r="F19" s="470" t="s">
        <v>434</v>
      </c>
      <c r="G19" s="471">
        <f>77.67*$E$19^(0.0482)*E18^(-0.598)</f>
        <v>19.918886038819817</v>
      </c>
      <c r="H19" s="473" t="s">
        <v>435</v>
      </c>
    </row>
    <row r="20" spans="2:8" x14ac:dyDescent="0.25">
      <c r="D20" s="475"/>
      <c r="E20" s="474"/>
      <c r="F20" s="470" t="s">
        <v>436</v>
      </c>
      <c r="G20" s="471">
        <f>77.67*$E$19^(0.0482)*E18^(-0.598)</f>
        <v>19.918886038819817</v>
      </c>
      <c r="H20" s="473" t="s">
        <v>435</v>
      </c>
    </row>
    <row r="21" spans="2:8" x14ac:dyDescent="0.25">
      <c r="D21" s="475" t="s">
        <v>437</v>
      </c>
      <c r="E21" s="471"/>
      <c r="F21" s="475"/>
      <c r="G21" s="471"/>
      <c r="H21" s="473"/>
    </row>
    <row r="24" spans="2:8" ht="15" customHeight="1" x14ac:dyDescent="0.25">
      <c r="B24" s="476" t="s">
        <v>438</v>
      </c>
      <c r="D24" s="477" t="s">
        <v>439</v>
      </c>
      <c r="E24" s="477"/>
      <c r="F24" s="477"/>
      <c r="G24" s="477"/>
    </row>
    <row r="25" spans="2:8" x14ac:dyDescent="0.25">
      <c r="B25" s="476"/>
      <c r="C25" s="478"/>
      <c r="D25" s="470" t="s">
        <v>440</v>
      </c>
      <c r="E25" s="471">
        <v>3</v>
      </c>
      <c r="F25" s="473" t="s">
        <v>435</v>
      </c>
    </row>
    <row r="26" spans="2:8" x14ac:dyDescent="0.25">
      <c r="B26" s="476"/>
      <c r="C26" s="478"/>
      <c r="D26" s="470" t="s">
        <v>441</v>
      </c>
      <c r="E26" s="471">
        <v>2</v>
      </c>
      <c r="F26" s="473"/>
    </row>
    <row r="27" spans="2:8" ht="18.75" x14ac:dyDescent="0.3">
      <c r="B27" s="476"/>
      <c r="C27" s="478"/>
      <c r="D27" s="470" t="s">
        <v>442</v>
      </c>
      <c r="E27" s="479">
        <f>((E29)-(E25*E26))/E28</f>
        <v>13.918886038819817</v>
      </c>
      <c r="F27" s="480" t="s">
        <v>443</v>
      </c>
      <c r="G27" s="481">
        <v>15</v>
      </c>
    </row>
    <row r="28" spans="2:8" x14ac:dyDescent="0.25">
      <c r="B28" s="476"/>
      <c r="C28" s="478"/>
      <c r="D28" s="470" t="s">
        <v>444</v>
      </c>
      <c r="E28" s="471">
        <v>1</v>
      </c>
    </row>
    <row r="29" spans="2:8" x14ac:dyDescent="0.25">
      <c r="B29" s="476"/>
      <c r="C29" s="478"/>
      <c r="D29" s="470" t="s">
        <v>436</v>
      </c>
      <c r="E29" s="471">
        <f>G20</f>
        <v>19.918886038819817</v>
      </c>
      <c r="F29" s="473" t="s">
        <v>435</v>
      </c>
    </row>
    <row r="30" spans="2:8" x14ac:dyDescent="0.25">
      <c r="B30" s="476"/>
    </row>
    <row r="31" spans="2:8" hidden="1" x14ac:dyDescent="0.25">
      <c r="B31" s="476"/>
      <c r="D31" s="477" t="s">
        <v>445</v>
      </c>
      <c r="E31" s="477"/>
      <c r="F31" s="482"/>
      <c r="G31" s="477"/>
    </row>
    <row r="32" spans="2:8" hidden="1" x14ac:dyDescent="0.25">
      <c r="B32" s="476"/>
      <c r="C32" s="478"/>
      <c r="D32" s="470" t="s">
        <v>440</v>
      </c>
      <c r="E32" s="471">
        <v>3</v>
      </c>
      <c r="F32" s="473" t="s">
        <v>435</v>
      </c>
    </row>
    <row r="33" spans="2:26" hidden="1" x14ac:dyDescent="0.25">
      <c r="B33" s="476"/>
      <c r="C33" s="478"/>
      <c r="D33" s="470" t="s">
        <v>441</v>
      </c>
      <c r="E33" s="471">
        <f>E26</f>
        <v>2</v>
      </c>
    </row>
    <row r="34" spans="2:26" hidden="1" x14ac:dyDescent="0.25">
      <c r="B34" s="476"/>
      <c r="C34" s="478"/>
      <c r="D34" s="470" t="s">
        <v>442</v>
      </c>
      <c r="E34" s="471">
        <f>E27</f>
        <v>13.918886038819817</v>
      </c>
      <c r="F34" s="473" t="s">
        <v>435</v>
      </c>
    </row>
    <row r="35" spans="2:26" hidden="1" x14ac:dyDescent="0.25">
      <c r="B35" s="476"/>
      <c r="C35" s="478"/>
      <c r="D35" s="470" t="s">
        <v>444</v>
      </c>
      <c r="E35" s="471">
        <f>E28</f>
        <v>1</v>
      </c>
      <c r="Z35" s="483" t="s">
        <v>446</v>
      </c>
    </row>
    <row r="36" spans="2:26" ht="15.75" hidden="1" x14ac:dyDescent="0.25">
      <c r="B36" s="476"/>
      <c r="C36" s="478"/>
      <c r="D36" s="470" t="s">
        <v>447</v>
      </c>
      <c r="E36" s="479">
        <f>(E38-(E32*E33)-(E34*E35))/E37</f>
        <v>0</v>
      </c>
      <c r="F36" s="484" t="s">
        <v>448</v>
      </c>
      <c r="G36" s="484">
        <f>ROUND(E36,0)</f>
        <v>0</v>
      </c>
    </row>
    <row r="37" spans="2:26" hidden="1" x14ac:dyDescent="0.25">
      <c r="B37" s="476"/>
      <c r="C37" s="478"/>
      <c r="D37" s="470" t="s">
        <v>449</v>
      </c>
      <c r="E37" s="471">
        <v>1</v>
      </c>
    </row>
    <row r="38" spans="2:26" hidden="1" x14ac:dyDescent="0.25">
      <c r="B38" s="476"/>
      <c r="C38" s="478"/>
      <c r="D38" s="470" t="s">
        <v>434</v>
      </c>
      <c r="E38" s="471">
        <f>G19</f>
        <v>19.918886038819817</v>
      </c>
      <c r="F38" s="473" t="s">
        <v>435</v>
      </c>
    </row>
    <row r="39" spans="2:26" hidden="1" x14ac:dyDescent="0.25"/>
  </sheetData>
  <mergeCells count="7">
    <mergeCell ref="B2:H3"/>
    <mergeCell ref="B5:B8"/>
    <mergeCell ref="B9:B11"/>
    <mergeCell ref="B12:B14"/>
    <mergeCell ref="B24:B38"/>
    <mergeCell ref="C25:C29"/>
    <mergeCell ref="C32:C38"/>
  </mergeCells>
  <pageMargins left="0.511811024" right="0.511811024" top="0.78740157499999996" bottom="0.78740157499999996" header="0.31496062000000002" footer="0.31496062000000002"/>
  <pageSetup paperSize="9" scale="98" orientation="portrait" r:id="rId1"/>
  <colBreaks count="1" manualBreakCount="1">
    <brk id="8" min="1" max="36" man="1"/>
  </col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AO30"/>
  <sheetViews>
    <sheetView workbookViewId="0">
      <selection activeCell="I24" sqref="I24"/>
    </sheetView>
  </sheetViews>
  <sheetFormatPr defaultColWidth="10.28515625" defaultRowHeight="11.25" x14ac:dyDescent="0.2"/>
  <cols>
    <col min="1" max="1" width="17.85546875" style="379" customWidth="1"/>
    <col min="2" max="2" width="8.28515625" style="380" customWidth="1"/>
    <col min="3" max="3" width="7.85546875" style="379" customWidth="1"/>
    <col min="4" max="4" width="10.7109375" style="379" bestFit="1" customWidth="1"/>
    <col min="5" max="7" width="8.42578125" style="379" bestFit="1" customWidth="1"/>
    <col min="8" max="8" width="10.7109375" style="380" bestFit="1" customWidth="1"/>
    <col min="9" max="9" width="7.5703125" style="381" customWidth="1"/>
    <col min="10" max="10" width="10.7109375" style="381" bestFit="1" customWidth="1"/>
    <col min="11" max="11" width="12" style="381" bestFit="1" customWidth="1"/>
    <col min="12" max="12" width="15" style="381" bestFit="1" customWidth="1"/>
    <col min="13" max="13" width="10" style="379" hidden="1" customWidth="1"/>
    <col min="14" max="14" width="9.140625" style="379" hidden="1" customWidth="1"/>
    <col min="15" max="15" width="8.140625" style="379" hidden="1" customWidth="1"/>
    <col min="16" max="16" width="8.5703125" style="379" hidden="1" customWidth="1"/>
    <col min="17" max="17" width="11.85546875" style="379" bestFit="1" customWidth="1"/>
    <col min="18" max="18" width="11.85546875" style="379" customWidth="1"/>
    <col min="19" max="19" width="11.140625" style="379" customWidth="1"/>
    <col min="20" max="20" width="9.85546875" style="379" customWidth="1"/>
    <col min="21" max="21" width="10" style="379" customWidth="1"/>
    <col min="22" max="22" width="10.28515625" style="379"/>
    <col min="23" max="23" width="10.7109375" style="379" bestFit="1" customWidth="1"/>
    <col min="24" max="24" width="11.140625" style="382" bestFit="1" customWidth="1"/>
    <col min="25" max="25" width="15.42578125" style="379" hidden="1" customWidth="1"/>
    <col min="26" max="26" width="11" style="379" hidden="1" customWidth="1"/>
    <col min="27" max="27" width="0" style="379" hidden="1" customWidth="1"/>
    <col min="28" max="28" width="14.140625" style="379" hidden="1" customWidth="1"/>
    <col min="29" max="30" width="0" style="379" hidden="1" customWidth="1"/>
    <col min="31" max="31" width="13.42578125" style="379" hidden="1" customWidth="1"/>
    <col min="32" max="32" width="13.7109375" style="379" hidden="1" customWidth="1"/>
    <col min="33" max="33" width="0" style="379" hidden="1" customWidth="1"/>
    <col min="34" max="34" width="11.5703125" style="379" hidden="1" customWidth="1"/>
    <col min="35" max="16384" width="10.28515625" style="379"/>
  </cols>
  <sheetData>
    <row r="12" spans="1:41" ht="12" thickBot="1" x14ac:dyDescent="0.25"/>
    <row r="13" spans="1:41" ht="15" x14ac:dyDescent="0.2">
      <c r="A13" s="383" t="s">
        <v>372</v>
      </c>
      <c r="B13" s="384"/>
      <c r="C13" s="384"/>
      <c r="D13" s="384"/>
      <c r="E13" s="384"/>
      <c r="F13" s="384"/>
      <c r="G13" s="384"/>
      <c r="H13" s="384"/>
      <c r="I13" s="384"/>
      <c r="J13" s="384"/>
      <c r="K13" s="384"/>
      <c r="L13" s="384"/>
      <c r="M13" s="384"/>
      <c r="N13" s="384"/>
      <c r="O13" s="384"/>
      <c r="P13" s="384"/>
      <c r="Q13" s="384"/>
      <c r="R13" s="384"/>
      <c r="S13" s="384"/>
      <c r="T13" s="384"/>
      <c r="U13" s="384"/>
      <c r="V13" s="384"/>
      <c r="W13" s="384"/>
      <c r="X13" s="384"/>
      <c r="Y13" s="384"/>
      <c r="Z13" s="384"/>
      <c r="AA13" s="384"/>
      <c r="AB13" s="384"/>
      <c r="AC13" s="384"/>
      <c r="AD13" s="385"/>
      <c r="AE13" s="386"/>
    </row>
    <row r="14" spans="1:41" ht="15" x14ac:dyDescent="0.2">
      <c r="A14" s="387" t="s">
        <v>315</v>
      </c>
      <c r="B14" s="388" t="s">
        <v>316</v>
      </c>
      <c r="C14" s="389" t="s">
        <v>373</v>
      </c>
      <c r="D14" s="389"/>
      <c r="E14" s="389" t="s">
        <v>317</v>
      </c>
      <c r="F14" s="389" t="s">
        <v>318</v>
      </c>
      <c r="G14" s="389" t="s">
        <v>319</v>
      </c>
      <c r="H14" s="388" t="s">
        <v>320</v>
      </c>
      <c r="I14" s="390" t="s">
        <v>321</v>
      </c>
      <c r="J14" s="391" t="s">
        <v>374</v>
      </c>
      <c r="K14" s="391"/>
      <c r="L14" s="391"/>
      <c r="M14" s="391"/>
      <c r="N14" s="391"/>
      <c r="O14" s="391"/>
      <c r="P14" s="391"/>
      <c r="Q14" s="392"/>
      <c r="R14" s="393" t="s">
        <v>375</v>
      </c>
      <c r="S14" s="394"/>
      <c r="T14" s="394"/>
      <c r="U14" s="394"/>
      <c r="V14" s="394"/>
      <c r="W14" s="394"/>
      <c r="X14" s="395"/>
      <c r="Y14" s="393" t="s">
        <v>376</v>
      </c>
      <c r="Z14" s="394"/>
      <c r="AA14" s="394"/>
      <c r="AB14" s="394"/>
      <c r="AC14" s="394"/>
      <c r="AD14" s="396"/>
      <c r="AE14" s="386"/>
      <c r="AI14" s="393" t="s">
        <v>377</v>
      </c>
      <c r="AJ14" s="394"/>
      <c r="AK14" s="394"/>
      <c r="AL14" s="394"/>
      <c r="AM14" s="394"/>
      <c r="AN14" s="394"/>
      <c r="AO14" s="397"/>
    </row>
    <row r="15" spans="1:41" ht="45" x14ac:dyDescent="0.25">
      <c r="A15" s="387"/>
      <c r="B15" s="388"/>
      <c r="C15" s="389" t="s">
        <v>339</v>
      </c>
      <c r="D15" s="398" t="s">
        <v>340</v>
      </c>
      <c r="E15" s="389"/>
      <c r="F15" s="389"/>
      <c r="G15" s="389"/>
      <c r="H15" s="388"/>
      <c r="I15" s="390"/>
      <c r="J15" s="390" t="s">
        <v>378</v>
      </c>
      <c r="K15" s="390" t="s">
        <v>379</v>
      </c>
      <c r="L15" s="390" t="s">
        <v>380</v>
      </c>
      <c r="M15" s="389"/>
      <c r="N15" s="389"/>
      <c r="O15" s="389"/>
      <c r="P15" s="389"/>
      <c r="Q15" s="399" t="s">
        <v>381</v>
      </c>
      <c r="R15" s="400" t="s">
        <v>382</v>
      </c>
      <c r="S15" s="400"/>
      <c r="T15" s="400"/>
      <c r="U15" s="400"/>
      <c r="V15" s="400"/>
      <c r="W15" s="389"/>
      <c r="X15" s="401"/>
      <c r="Y15" s="389"/>
      <c r="Z15" s="389"/>
      <c r="AA15" s="389"/>
      <c r="AB15" s="389"/>
      <c r="AC15" s="402"/>
      <c r="AD15" s="403"/>
      <c r="AE15" s="386"/>
      <c r="AI15" s="389"/>
      <c r="AJ15" s="389"/>
      <c r="AK15" s="389"/>
      <c r="AL15" s="389"/>
      <c r="AM15" s="402"/>
      <c r="AN15" s="402"/>
      <c r="AO15" s="397"/>
    </row>
    <row r="16" spans="1:41" ht="45" x14ac:dyDescent="0.25">
      <c r="A16" s="387"/>
      <c r="B16" s="404" t="s">
        <v>11</v>
      </c>
      <c r="C16" s="398" t="s">
        <v>345</v>
      </c>
      <c r="D16" s="398" t="s">
        <v>345</v>
      </c>
      <c r="E16" s="398" t="s">
        <v>346</v>
      </c>
      <c r="F16" s="398" t="s">
        <v>347</v>
      </c>
      <c r="G16" s="398" t="s">
        <v>348</v>
      </c>
      <c r="H16" s="404" t="s">
        <v>349</v>
      </c>
      <c r="I16" s="405" t="s">
        <v>11</v>
      </c>
      <c r="J16" s="405" t="s">
        <v>79</v>
      </c>
      <c r="K16" s="405" t="s">
        <v>79</v>
      </c>
      <c r="L16" s="405" t="s">
        <v>79</v>
      </c>
      <c r="M16" s="405" t="s">
        <v>79</v>
      </c>
      <c r="N16" s="405" t="s">
        <v>79</v>
      </c>
      <c r="O16" s="405" t="s">
        <v>79</v>
      </c>
      <c r="P16" s="405" t="s">
        <v>79</v>
      </c>
      <c r="Q16" s="405" t="s">
        <v>79</v>
      </c>
      <c r="R16" s="389"/>
      <c r="S16" s="389"/>
      <c r="T16" s="389"/>
      <c r="U16" s="389"/>
      <c r="V16" s="389"/>
      <c r="W16" s="389"/>
      <c r="X16" s="401"/>
      <c r="Y16" s="406" t="s">
        <v>383</v>
      </c>
      <c r="Z16" s="406" t="s">
        <v>384</v>
      </c>
      <c r="AA16" s="406" t="s">
        <v>385</v>
      </c>
      <c r="AB16" s="406" t="s">
        <v>386</v>
      </c>
      <c r="AC16" s="402"/>
      <c r="AD16" s="403"/>
      <c r="AE16" s="386"/>
      <c r="AI16" s="389"/>
      <c r="AJ16" s="389"/>
      <c r="AK16" s="389"/>
      <c r="AL16" s="389"/>
      <c r="AM16" s="402"/>
      <c r="AN16" s="402"/>
      <c r="AO16" s="397"/>
    </row>
    <row r="17" spans="1:41" ht="15" x14ac:dyDescent="0.25">
      <c r="A17" s="407"/>
      <c r="B17" s="404"/>
      <c r="C17" s="398"/>
      <c r="D17" s="398"/>
      <c r="E17" s="398"/>
      <c r="F17" s="398"/>
      <c r="G17" s="398"/>
      <c r="H17" s="404"/>
      <c r="I17" s="405"/>
      <c r="J17" s="405"/>
      <c r="K17" s="405"/>
      <c r="L17" s="405"/>
      <c r="M17" s="398"/>
      <c r="N17" s="398"/>
      <c r="O17" s="398"/>
      <c r="P17" s="398"/>
      <c r="Q17" s="398"/>
      <c r="R17" s="398" t="s">
        <v>387</v>
      </c>
      <c r="S17" s="398" t="s">
        <v>388</v>
      </c>
      <c r="T17" s="398" t="s">
        <v>389</v>
      </c>
      <c r="U17" s="398" t="s">
        <v>390</v>
      </c>
      <c r="V17" s="398" t="s">
        <v>391</v>
      </c>
      <c r="W17" s="398" t="s">
        <v>392</v>
      </c>
      <c r="X17" s="408" t="s">
        <v>393</v>
      </c>
      <c r="Y17" s="398" t="s">
        <v>394</v>
      </c>
      <c r="Z17" s="409" t="s">
        <v>395</v>
      </c>
      <c r="AA17" s="398" t="s">
        <v>396</v>
      </c>
      <c r="AB17" s="398" t="s">
        <v>397</v>
      </c>
      <c r="AC17" s="398" t="s">
        <v>398</v>
      </c>
      <c r="AD17" s="410" t="s">
        <v>399</v>
      </c>
      <c r="AE17" s="411" t="s">
        <v>400</v>
      </c>
      <c r="AF17" s="398"/>
      <c r="AI17" s="412" t="s">
        <v>394</v>
      </c>
      <c r="AJ17" s="412" t="s">
        <v>395</v>
      </c>
      <c r="AK17" s="412" t="s">
        <v>396</v>
      </c>
      <c r="AL17" s="412" t="s">
        <v>397</v>
      </c>
      <c r="AM17" s="412" t="s">
        <v>398</v>
      </c>
      <c r="AN17" s="412" t="s">
        <v>399</v>
      </c>
      <c r="AO17" s="412" t="s">
        <v>400</v>
      </c>
    </row>
    <row r="18" spans="1:41" ht="15" x14ac:dyDescent="0.25">
      <c r="A18" s="413" t="s">
        <v>401</v>
      </c>
      <c r="B18" s="414"/>
      <c r="C18" s="412"/>
      <c r="D18" s="412">
        <v>58</v>
      </c>
      <c r="E18" s="412">
        <v>30</v>
      </c>
      <c r="F18" s="412">
        <v>25</v>
      </c>
      <c r="G18" s="415">
        <f>1244.95*POWER(F18,0.17)/(POWER((E18+13),(0.801)))</f>
        <v>105.77754375017014</v>
      </c>
      <c r="H18" s="414">
        <f>0.1195*D18*POWER(G18,(4/3))*POWER(E18,(1/3))*D18^-0.15</f>
        <v>5859.313771750557</v>
      </c>
      <c r="I18" s="405"/>
      <c r="J18" s="390">
        <f>(1-H20/H18)*E18*60*H18/1000</f>
        <v>8124.8856341820538</v>
      </c>
      <c r="K18" s="390">
        <f>((H18-H20)*2.67*E18*60/2)/1000</f>
        <v>10846.722321633042</v>
      </c>
      <c r="L18" s="416">
        <f>(J18+K18)/2</f>
        <v>9485.803977907548</v>
      </c>
      <c r="M18" s="417">
        <v>1</v>
      </c>
      <c r="N18" s="417" t="e">
        <f>(H18/(1000*M18))*0.014/((POWER(I18,2.667)*POWER(W18,0.5)))</f>
        <v>#DIV/0!</v>
      </c>
      <c r="O18" s="417" t="e">
        <v>#DIV/0!</v>
      </c>
      <c r="P18" s="417" t="e">
        <v>#DIV/0!</v>
      </c>
      <c r="Q18" s="418"/>
      <c r="R18" s="412">
        <v>0.6</v>
      </c>
      <c r="S18" s="412">
        <v>1.4</v>
      </c>
      <c r="T18" s="412">
        <v>0.5</v>
      </c>
      <c r="U18" s="412">
        <v>9.8000000000000007</v>
      </c>
      <c r="V18" s="412">
        <v>1.3</v>
      </c>
      <c r="W18" s="419">
        <f>R18*S18*T18*((2*U18*(V18-R18*T18))^0.5)*1000</f>
        <v>1859.4192641790071</v>
      </c>
      <c r="X18" s="408">
        <f>W18/2</f>
        <v>929.70963208950354</v>
      </c>
      <c r="Y18" s="412">
        <v>0.6</v>
      </c>
      <c r="Z18" s="412">
        <v>0.6</v>
      </c>
      <c r="AA18" s="412">
        <v>0.6</v>
      </c>
      <c r="AB18" s="412">
        <v>1</v>
      </c>
      <c r="AC18" s="412">
        <v>1</v>
      </c>
      <c r="AD18" s="420">
        <f>AC18-AA18</f>
        <v>0.4</v>
      </c>
      <c r="AE18" s="421">
        <f>2/3*Y18*Z18*AA18*4.427*((AC18^1.5-AD18^1.5)/(AC18-AD18))</f>
        <v>0.79369145852994361</v>
      </c>
      <c r="AF18" s="422" t="s">
        <v>402</v>
      </c>
      <c r="AG18" s="423"/>
      <c r="AH18" s="423"/>
      <c r="AI18" s="412">
        <v>0.6</v>
      </c>
      <c r="AJ18" s="412"/>
      <c r="AK18" s="412">
        <v>1.2</v>
      </c>
      <c r="AL18" s="412">
        <v>1.3</v>
      </c>
      <c r="AM18" s="412">
        <v>1.3</v>
      </c>
      <c r="AN18" s="412">
        <f>AM18-AK18</f>
        <v>0.10000000000000009</v>
      </c>
      <c r="AO18" s="412">
        <f>2/3*AI18*3.14*AK18^2/4*4.427*((AM18^1.5-AN18^1.5)/(AM18-AN18))</f>
        <v>2.4197453770671982</v>
      </c>
    </row>
    <row r="19" spans="1:41" ht="15.75" thickBot="1" x14ac:dyDescent="0.3">
      <c r="A19" s="413"/>
      <c r="B19" s="414"/>
      <c r="C19" s="412"/>
      <c r="D19" s="412"/>
      <c r="E19" s="412"/>
      <c r="F19" s="412"/>
      <c r="G19" s="412"/>
      <c r="H19" s="424">
        <f>23*D18</f>
        <v>1334</v>
      </c>
      <c r="I19" s="405"/>
      <c r="J19" s="390"/>
      <c r="K19" s="390"/>
      <c r="L19" s="425"/>
      <c r="M19" s="417">
        <v>2</v>
      </c>
      <c r="N19" s="417" t="e">
        <f>(H19/(1000*M19))*0.014/((POWER(I19,2.667)*POWER(W19,0.5)))</f>
        <v>#DIV/0!</v>
      </c>
      <c r="O19" s="417" t="e">
        <v>#DIV/0!</v>
      </c>
      <c r="P19" s="417" t="e">
        <v>#DIV/0!</v>
      </c>
      <c r="Q19" s="418"/>
      <c r="R19" s="412">
        <v>0.6</v>
      </c>
      <c r="S19" s="412">
        <v>1.4</v>
      </c>
      <c r="T19" s="412">
        <v>0.5</v>
      </c>
      <c r="U19" s="412">
        <v>9.8000000000000007</v>
      </c>
      <c r="V19" s="412">
        <v>0.5</v>
      </c>
      <c r="W19" s="419">
        <f>R19*S19*T19*((2*U19*(V19-R19*T19))^0.5)*1000</f>
        <v>831.5575746753799</v>
      </c>
      <c r="X19" s="408">
        <f>W19/2</f>
        <v>415.77878733768995</v>
      </c>
      <c r="Y19" s="412"/>
      <c r="Z19" s="412"/>
      <c r="AA19" s="412"/>
      <c r="AB19" s="412"/>
      <c r="AC19" s="412"/>
      <c r="AD19" s="420"/>
      <c r="AE19" s="421"/>
      <c r="AF19" s="426"/>
      <c r="AG19" s="427"/>
      <c r="AH19" s="427"/>
      <c r="AI19" s="428"/>
      <c r="AJ19" s="428"/>
      <c r="AK19" s="428"/>
      <c r="AL19" s="428"/>
    </row>
    <row r="20" spans="1:41" ht="15.75" thickBot="1" x14ac:dyDescent="0.3">
      <c r="A20" s="429"/>
      <c r="B20" s="430"/>
      <c r="C20" s="431"/>
      <c r="D20" s="431"/>
      <c r="E20" s="431"/>
      <c r="F20" s="431"/>
      <c r="G20" s="431"/>
      <c r="H20" s="432">
        <f>X20</f>
        <v>1345.4884194271935</v>
      </c>
      <c r="I20" s="433"/>
      <c r="J20" s="434"/>
      <c r="K20" s="434"/>
      <c r="L20" s="435"/>
      <c r="M20" s="436"/>
      <c r="N20" s="436"/>
      <c r="O20" s="436"/>
      <c r="P20" s="436"/>
      <c r="Q20" s="437"/>
      <c r="R20" s="438" t="s">
        <v>380</v>
      </c>
      <c r="S20" s="439"/>
      <c r="T20" s="439"/>
      <c r="U20" s="439"/>
      <c r="V20" s="439"/>
      <c r="W20" s="440"/>
      <c r="X20" s="441">
        <f>SUM(X18:X19)</f>
        <v>1345.4884194271935</v>
      </c>
      <c r="Y20" s="431"/>
      <c r="Z20" s="431"/>
      <c r="AA20" s="431"/>
      <c r="AB20" s="431"/>
      <c r="AC20" s="431"/>
      <c r="AD20" s="442"/>
      <c r="AE20" s="421"/>
      <c r="AF20" s="426"/>
      <c r="AG20" s="427"/>
      <c r="AH20" s="427"/>
    </row>
    <row r="21" spans="1:41" ht="14.25" x14ac:dyDescent="0.2">
      <c r="W21" s="379" t="s">
        <v>403</v>
      </c>
      <c r="Z21" s="428"/>
    </row>
    <row r="22" spans="1:41" ht="15" x14ac:dyDescent="0.25">
      <c r="K22" s="421"/>
      <c r="L22" s="421"/>
      <c r="Z22" s="428"/>
    </row>
    <row r="23" spans="1:41" ht="14.25" x14ac:dyDescent="0.2">
      <c r="D23" s="443" t="s">
        <v>134</v>
      </c>
      <c r="Z23" s="428"/>
    </row>
    <row r="24" spans="1:41" ht="15" x14ac:dyDescent="0.25">
      <c r="D24" s="443" t="s">
        <v>135</v>
      </c>
      <c r="R24" s="444"/>
      <c r="S24" s="444"/>
      <c r="T24" s="444"/>
      <c r="U24" s="444"/>
      <c r="V24" s="444"/>
      <c r="W24" s="444"/>
      <c r="X24" s="444"/>
      <c r="Y24" s="444"/>
      <c r="Z24" s="428"/>
      <c r="AA24" s="445"/>
    </row>
    <row r="25" spans="1:41" ht="14.25" x14ac:dyDescent="0.2">
      <c r="Z25" s="428"/>
    </row>
    <row r="26" spans="1:41" ht="14.25" x14ac:dyDescent="0.2">
      <c r="Z26" s="428"/>
    </row>
    <row r="27" spans="1:41" ht="14.25" x14ac:dyDescent="0.2">
      <c r="Z27" s="428"/>
    </row>
    <row r="28" spans="1:41" ht="14.25" x14ac:dyDescent="0.2">
      <c r="Z28" s="428"/>
    </row>
    <row r="29" spans="1:41" ht="14.25" x14ac:dyDescent="0.2">
      <c r="Z29" s="428"/>
    </row>
    <row r="30" spans="1:41" ht="14.25" x14ac:dyDescent="0.2">
      <c r="Z30" s="428"/>
    </row>
  </sheetData>
  <mergeCells count="8">
    <mergeCell ref="AF18:AH18"/>
    <mergeCell ref="R20:W20"/>
    <mergeCell ref="A13:AD13"/>
    <mergeCell ref="J14:Q14"/>
    <mergeCell ref="R14:X14"/>
    <mergeCell ref="Y14:AD14"/>
    <mergeCell ref="AI14:AN14"/>
    <mergeCell ref="R15:V15"/>
  </mergeCells>
  <pageMargins left="0.511811024" right="0.511811024" top="0.78740157499999996" bottom="0.78740157499999996" header="0.31496062000000002" footer="0.31496062000000002"/>
  <pageSetup paperSize="8"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63"/>
  <sheetViews>
    <sheetView zoomScale="40" zoomScaleNormal="40" workbookViewId="0">
      <selection activeCell="I24" sqref="I24"/>
    </sheetView>
  </sheetViews>
  <sheetFormatPr defaultRowHeight="15" x14ac:dyDescent="0.25"/>
  <cols>
    <col min="9" max="9" width="12.7109375" customWidth="1"/>
    <col min="14" max="14" width="8.85546875" customWidth="1"/>
    <col min="15" max="15" width="16.5703125" customWidth="1"/>
  </cols>
  <sheetData>
    <row r="1" spans="2:20" ht="15.75" thickBot="1" x14ac:dyDescent="0.3"/>
    <row r="2" spans="2:20" ht="18.75" customHeight="1" thickBot="1" x14ac:dyDescent="0.3">
      <c r="B2" s="170" t="s">
        <v>216</v>
      </c>
      <c r="C2" s="171"/>
      <c r="D2" s="171"/>
      <c r="E2" s="171"/>
      <c r="F2" s="171"/>
      <c r="G2" s="171"/>
      <c r="H2" s="171"/>
      <c r="I2" s="171"/>
      <c r="J2" s="172"/>
    </row>
    <row r="3" spans="2:20" ht="15.75" hidden="1" customHeight="1" thickBot="1" x14ac:dyDescent="0.3">
      <c r="B3" s="173" t="s">
        <v>217</v>
      </c>
      <c r="C3" s="174"/>
      <c r="D3" s="174"/>
      <c r="E3" s="175"/>
      <c r="F3" s="176" t="s">
        <v>218</v>
      </c>
      <c r="G3" s="177"/>
      <c r="H3" s="178"/>
      <c r="I3" s="179" t="s">
        <v>5</v>
      </c>
      <c r="J3" s="180"/>
    </row>
    <row r="4" spans="2:20" ht="15" hidden="1" customHeight="1" x14ac:dyDescent="0.25">
      <c r="B4" s="181" t="s">
        <v>219</v>
      </c>
      <c r="C4" s="182"/>
      <c r="D4" s="182"/>
      <c r="E4" s="183"/>
      <c r="F4" s="184"/>
      <c r="G4" s="185"/>
      <c r="H4" s="186"/>
      <c r="I4" s="187">
        <f>+SUM(F4:H4)</f>
        <v>0</v>
      </c>
      <c r="J4" s="188" t="s">
        <v>11</v>
      </c>
    </row>
    <row r="5" spans="2:20" ht="15" hidden="1" customHeight="1" x14ac:dyDescent="0.25">
      <c r="B5" s="189" t="s">
        <v>220</v>
      </c>
      <c r="C5" s="190"/>
      <c r="D5" s="190"/>
      <c r="E5" s="191"/>
      <c r="F5" s="192">
        <f>+F4</f>
        <v>0</v>
      </c>
      <c r="G5" s="193"/>
      <c r="H5" s="194"/>
      <c r="I5" s="195"/>
      <c r="J5" s="196"/>
    </row>
    <row r="6" spans="2:20" ht="15.75" hidden="1" customHeight="1" thickBot="1" x14ac:dyDescent="0.3">
      <c r="B6" s="197" t="s">
        <v>221</v>
      </c>
      <c r="C6" s="198"/>
      <c r="D6" s="198"/>
      <c r="E6" s="199"/>
      <c r="F6" s="200"/>
      <c r="G6" s="201"/>
      <c r="H6" s="202"/>
      <c r="I6" s="203">
        <f>+SUM(F6:H6)</f>
        <v>0</v>
      </c>
      <c r="J6" s="204" t="s">
        <v>79</v>
      </c>
    </row>
    <row r="7" spans="2:20" ht="15.75" hidden="1" customHeight="1" thickBot="1" x14ac:dyDescent="0.3">
      <c r="B7" s="205" t="s">
        <v>222</v>
      </c>
      <c r="C7" s="206"/>
      <c r="D7" s="206"/>
      <c r="E7" s="207"/>
      <c r="F7" s="208">
        <f>+F6</f>
        <v>0</v>
      </c>
      <c r="G7" s="209"/>
      <c r="H7" s="210"/>
      <c r="I7" s="211"/>
      <c r="J7" s="212"/>
    </row>
    <row r="8" spans="2:20" ht="18.75" thickBot="1" x14ac:dyDescent="0.3">
      <c r="B8" s="213" t="s">
        <v>223</v>
      </c>
      <c r="C8" s="214"/>
      <c r="D8" s="214"/>
      <c r="E8" s="215"/>
      <c r="F8" s="216" t="s">
        <v>224</v>
      </c>
      <c r="G8" s="217"/>
      <c r="H8" s="218"/>
      <c r="I8" s="219" t="s">
        <v>5</v>
      </c>
      <c r="J8" s="220"/>
    </row>
    <row r="9" spans="2:20" ht="21" customHeight="1" thickBot="1" x14ac:dyDescent="0.3">
      <c r="B9" s="221" t="s">
        <v>225</v>
      </c>
      <c r="C9" s="222"/>
      <c r="D9" s="222"/>
      <c r="E9" s="223"/>
      <c r="F9" s="224">
        <v>11.77</v>
      </c>
      <c r="G9" s="225"/>
      <c r="H9" s="226"/>
      <c r="I9" s="227"/>
      <c r="J9" s="228"/>
    </row>
    <row r="10" spans="2:20" ht="23.25" customHeight="1" x14ac:dyDescent="0.25">
      <c r="B10" s="229" t="s">
        <v>226</v>
      </c>
      <c r="C10" s="230"/>
      <c r="D10" s="230"/>
      <c r="E10" s="231"/>
      <c r="F10" s="232">
        <v>10.25</v>
      </c>
      <c r="G10" s="233"/>
      <c r="H10" s="234"/>
      <c r="I10" s="227"/>
      <c r="J10" s="228"/>
      <c r="O10" s="235" t="s">
        <v>227</v>
      </c>
      <c r="P10" s="236"/>
      <c r="Q10" s="236"/>
      <c r="R10" s="236"/>
      <c r="S10" s="236"/>
      <c r="T10" s="237"/>
    </row>
    <row r="11" spans="2:20" ht="20.25" customHeight="1" x14ac:dyDescent="0.25">
      <c r="B11" s="229" t="s">
        <v>228</v>
      </c>
      <c r="C11" s="230"/>
      <c r="D11" s="230"/>
      <c r="E11" s="231"/>
      <c r="F11" s="232">
        <v>11.14</v>
      </c>
      <c r="G11" s="233"/>
      <c r="H11" s="234"/>
      <c r="I11" s="227"/>
      <c r="J11" s="228"/>
      <c r="O11" s="238" t="s">
        <v>229</v>
      </c>
      <c r="P11" s="239"/>
      <c r="Q11" s="239"/>
      <c r="R11" s="239"/>
      <c r="S11" s="240">
        <f>I59</f>
        <v>665.27999999999986</v>
      </c>
      <c r="T11" s="241" t="s">
        <v>107</v>
      </c>
    </row>
    <row r="12" spans="2:20" ht="20.25" customHeight="1" x14ac:dyDescent="0.25">
      <c r="B12" s="229" t="s">
        <v>230</v>
      </c>
      <c r="C12" s="230"/>
      <c r="D12" s="230"/>
      <c r="E12" s="231"/>
      <c r="F12" s="232">
        <v>12.5</v>
      </c>
      <c r="G12" s="233"/>
      <c r="H12" s="234"/>
      <c r="I12" s="227"/>
      <c r="J12" s="228"/>
      <c r="O12" s="238" t="s">
        <v>231</v>
      </c>
      <c r="P12" s="239"/>
      <c r="Q12" s="239"/>
      <c r="R12" s="239"/>
      <c r="S12" s="242">
        <v>7.0000000000000007E-2</v>
      </c>
      <c r="T12" s="241" t="s">
        <v>11</v>
      </c>
    </row>
    <row r="13" spans="2:20" ht="20.25" customHeight="1" x14ac:dyDescent="0.25">
      <c r="B13" s="229" t="s">
        <v>232</v>
      </c>
      <c r="C13" s="230"/>
      <c r="D13" s="230"/>
      <c r="E13" s="231"/>
      <c r="F13" s="232">
        <v>12.17</v>
      </c>
      <c r="G13" s="233"/>
      <c r="H13" s="234"/>
      <c r="I13" s="227"/>
      <c r="J13" s="228"/>
      <c r="O13" s="243"/>
      <c r="P13" s="239" t="s">
        <v>233</v>
      </c>
      <c r="Q13" s="239"/>
      <c r="R13" s="239"/>
      <c r="S13" s="244">
        <f>S12*S11</f>
        <v>46.569599999999994</v>
      </c>
      <c r="T13" s="245" t="s">
        <v>79</v>
      </c>
    </row>
    <row r="14" spans="2:20" ht="20.25" customHeight="1" x14ac:dyDescent="0.25">
      <c r="B14" s="229" t="s">
        <v>234</v>
      </c>
      <c r="C14" s="230"/>
      <c r="D14" s="230"/>
      <c r="E14" s="231"/>
      <c r="F14" s="232">
        <v>10.25</v>
      </c>
      <c r="G14" s="233"/>
      <c r="H14" s="234"/>
      <c r="I14" s="227"/>
      <c r="J14" s="228"/>
      <c r="O14" s="238" t="s">
        <v>235</v>
      </c>
      <c r="P14" s="239"/>
      <c r="Q14" s="239"/>
      <c r="R14" s="239"/>
      <c r="S14" s="240">
        <f>I63*0.2</f>
        <v>95.4</v>
      </c>
      <c r="T14" s="241" t="s">
        <v>107</v>
      </c>
    </row>
    <row r="15" spans="2:20" ht="20.25" customHeight="1" x14ac:dyDescent="0.25">
      <c r="B15" s="229" t="s">
        <v>236</v>
      </c>
      <c r="C15" s="230"/>
      <c r="D15" s="230"/>
      <c r="E15" s="231"/>
      <c r="F15" s="232">
        <v>11.08</v>
      </c>
      <c r="G15" s="233"/>
      <c r="H15" s="234"/>
      <c r="I15" s="227"/>
      <c r="J15" s="228"/>
      <c r="O15" s="238" t="s">
        <v>237</v>
      </c>
      <c r="P15" s="239"/>
      <c r="Q15" s="239"/>
      <c r="R15" s="239"/>
      <c r="S15" s="242">
        <v>3.5000000000000003E-2</v>
      </c>
      <c r="T15" s="241" t="s">
        <v>11</v>
      </c>
    </row>
    <row r="16" spans="2:20" ht="20.25" customHeight="1" x14ac:dyDescent="0.25">
      <c r="B16" s="229" t="s">
        <v>238</v>
      </c>
      <c r="C16" s="230"/>
      <c r="D16" s="230"/>
      <c r="E16" s="231"/>
      <c r="F16" s="232">
        <v>12.9</v>
      </c>
      <c r="G16" s="233"/>
      <c r="H16" s="234"/>
      <c r="I16" s="227"/>
      <c r="J16" s="228"/>
      <c r="O16" s="238" t="s">
        <v>239</v>
      </c>
      <c r="P16" s="239"/>
      <c r="Q16" s="239"/>
      <c r="R16" s="239"/>
      <c r="S16" s="244">
        <f>S15*S14</f>
        <v>3.3390000000000004</v>
      </c>
      <c r="T16" s="245" t="s">
        <v>79</v>
      </c>
    </row>
    <row r="17" spans="2:20" ht="20.25" customHeight="1" x14ac:dyDescent="0.25">
      <c r="B17" s="229" t="s">
        <v>240</v>
      </c>
      <c r="C17" s="230"/>
      <c r="D17" s="230"/>
      <c r="E17" s="231"/>
      <c r="F17" s="232">
        <v>11.64</v>
      </c>
      <c r="G17" s="233"/>
      <c r="H17" s="234"/>
      <c r="I17" s="227"/>
      <c r="J17" s="228"/>
      <c r="O17" s="238" t="s">
        <v>241</v>
      </c>
      <c r="P17" s="239"/>
      <c r="Q17" s="239"/>
      <c r="R17" s="239"/>
      <c r="S17" s="240">
        <f>F61*6.9</f>
        <v>731.40000000000009</v>
      </c>
      <c r="T17" s="241" t="s">
        <v>107</v>
      </c>
    </row>
    <row r="18" spans="2:20" ht="20.25" customHeight="1" x14ac:dyDescent="0.25">
      <c r="B18" s="229" t="s">
        <v>242</v>
      </c>
      <c r="C18" s="230"/>
      <c r="D18" s="230"/>
      <c r="E18" s="231"/>
      <c r="F18" s="232">
        <v>10.25</v>
      </c>
      <c r="G18" s="233"/>
      <c r="H18" s="234"/>
      <c r="I18" s="227"/>
      <c r="J18" s="228"/>
      <c r="O18" s="238" t="s">
        <v>243</v>
      </c>
      <c r="P18" s="239"/>
      <c r="Q18" s="239"/>
      <c r="R18" s="239"/>
      <c r="S18" s="242">
        <v>7.0000000000000007E-2</v>
      </c>
      <c r="T18" s="241" t="s">
        <v>11</v>
      </c>
    </row>
    <row r="19" spans="2:20" ht="20.25" customHeight="1" x14ac:dyDescent="0.25">
      <c r="B19" s="229" t="s">
        <v>244</v>
      </c>
      <c r="C19" s="230"/>
      <c r="D19" s="230"/>
      <c r="E19" s="231"/>
      <c r="F19" s="232">
        <v>9.8800000000000008</v>
      </c>
      <c r="G19" s="233"/>
      <c r="H19" s="234"/>
      <c r="I19" s="227"/>
      <c r="J19" s="228"/>
      <c r="O19" s="238" t="s">
        <v>245</v>
      </c>
      <c r="P19" s="239"/>
      <c r="Q19" s="239"/>
      <c r="R19" s="239"/>
      <c r="S19" s="244">
        <f>S18*S17</f>
        <v>51.198000000000015</v>
      </c>
      <c r="T19" s="245" t="s">
        <v>79</v>
      </c>
    </row>
    <row r="20" spans="2:20" ht="21" customHeight="1" thickBot="1" x14ac:dyDescent="0.3">
      <c r="B20" s="229" t="s">
        <v>246</v>
      </c>
      <c r="C20" s="230"/>
      <c r="D20" s="230"/>
      <c r="E20" s="231"/>
      <c r="F20" s="232">
        <v>11.92</v>
      </c>
      <c r="G20" s="233"/>
      <c r="H20" s="234"/>
      <c r="I20" s="227"/>
      <c r="J20" s="228"/>
      <c r="O20" s="246" t="s">
        <v>247</v>
      </c>
      <c r="P20" s="247"/>
      <c r="Q20" s="247"/>
      <c r="R20" s="247"/>
      <c r="S20" s="248">
        <f>S13+S16+S19</f>
        <v>101.10660000000001</v>
      </c>
      <c r="T20" s="249" t="s">
        <v>79</v>
      </c>
    </row>
    <row r="21" spans="2:20" ht="20.25" customHeight="1" x14ac:dyDescent="0.25">
      <c r="B21" s="229" t="s">
        <v>248</v>
      </c>
      <c r="C21" s="230"/>
      <c r="D21" s="230"/>
      <c r="E21" s="231"/>
      <c r="F21" s="232">
        <v>11.66</v>
      </c>
      <c r="G21" s="233"/>
      <c r="H21" s="234"/>
      <c r="I21" s="227"/>
      <c r="J21" s="228"/>
    </row>
    <row r="22" spans="2:20" ht="20.25" customHeight="1" x14ac:dyDescent="0.25">
      <c r="B22" s="229" t="s">
        <v>249</v>
      </c>
      <c r="C22" s="230"/>
      <c r="D22" s="230"/>
      <c r="E22" s="231"/>
      <c r="F22" s="232">
        <v>10.25</v>
      </c>
      <c r="G22" s="233"/>
      <c r="H22" s="234"/>
      <c r="I22" s="227"/>
      <c r="J22" s="228"/>
    </row>
    <row r="23" spans="2:20" ht="20.25" customHeight="1" x14ac:dyDescent="0.25">
      <c r="B23" s="229" t="s">
        <v>250</v>
      </c>
      <c r="C23" s="230"/>
      <c r="D23" s="230"/>
      <c r="E23" s="231"/>
      <c r="F23" s="232">
        <v>10.18</v>
      </c>
      <c r="G23" s="233"/>
      <c r="H23" s="234"/>
      <c r="I23" s="227"/>
      <c r="J23" s="228"/>
    </row>
    <row r="24" spans="2:20" ht="20.25" customHeight="1" x14ac:dyDescent="0.25">
      <c r="B24" s="229" t="s">
        <v>251</v>
      </c>
      <c r="C24" s="230"/>
      <c r="D24" s="230"/>
      <c r="E24" s="231"/>
      <c r="F24" s="232">
        <v>11.45</v>
      </c>
      <c r="G24" s="233"/>
      <c r="H24" s="234"/>
      <c r="I24" s="227"/>
      <c r="J24" s="228"/>
    </row>
    <row r="25" spans="2:20" ht="20.25" customHeight="1" x14ac:dyDescent="0.25">
      <c r="B25" s="229" t="s">
        <v>252</v>
      </c>
      <c r="C25" s="230"/>
      <c r="D25" s="230"/>
      <c r="E25" s="231"/>
      <c r="F25" s="232">
        <v>11.17</v>
      </c>
      <c r="G25" s="233"/>
      <c r="H25" s="234"/>
      <c r="I25" s="227"/>
      <c r="J25" s="228"/>
    </row>
    <row r="26" spans="2:20" ht="20.25" customHeight="1" x14ac:dyDescent="0.25">
      <c r="B26" s="229" t="s">
        <v>253</v>
      </c>
      <c r="C26" s="230"/>
      <c r="D26" s="230"/>
      <c r="E26" s="231"/>
      <c r="F26" s="232">
        <v>10.15</v>
      </c>
      <c r="G26" s="233"/>
      <c r="H26" s="234"/>
      <c r="I26" s="227"/>
      <c r="J26" s="228"/>
    </row>
    <row r="27" spans="2:20" ht="20.25" customHeight="1" x14ac:dyDescent="0.25">
      <c r="B27" s="229" t="s">
        <v>254</v>
      </c>
      <c r="C27" s="230"/>
      <c r="D27" s="230"/>
      <c r="E27" s="231"/>
      <c r="F27" s="232">
        <v>10.15</v>
      </c>
      <c r="G27" s="233"/>
      <c r="H27" s="234"/>
      <c r="I27" s="227"/>
      <c r="J27" s="228"/>
    </row>
    <row r="28" spans="2:20" ht="20.25" customHeight="1" x14ac:dyDescent="0.25">
      <c r="B28" s="229" t="s">
        <v>255</v>
      </c>
      <c r="C28" s="230"/>
      <c r="D28" s="230"/>
      <c r="E28" s="231"/>
      <c r="F28" s="232">
        <v>11.44</v>
      </c>
      <c r="G28" s="233"/>
      <c r="H28" s="234"/>
      <c r="I28" s="227"/>
      <c r="J28" s="228"/>
    </row>
    <row r="29" spans="2:20" ht="20.25" customHeight="1" x14ac:dyDescent="0.3">
      <c r="B29" s="229" t="s">
        <v>256</v>
      </c>
      <c r="C29" s="230"/>
      <c r="D29" s="230"/>
      <c r="E29" s="231"/>
      <c r="F29" s="250">
        <v>12.11</v>
      </c>
      <c r="G29" s="251"/>
      <c r="H29" s="252"/>
      <c r="I29" s="227"/>
      <c r="J29" s="228"/>
    </row>
    <row r="30" spans="2:20" ht="20.25" customHeight="1" x14ac:dyDescent="0.25">
      <c r="B30" s="229" t="s">
        <v>257</v>
      </c>
      <c r="C30" s="230"/>
      <c r="D30" s="230"/>
      <c r="E30" s="231"/>
      <c r="F30" s="232">
        <v>10.25</v>
      </c>
      <c r="G30" s="233"/>
      <c r="H30" s="234"/>
      <c r="I30" s="227"/>
      <c r="J30" s="228"/>
    </row>
    <row r="31" spans="2:20" ht="20.25" customHeight="1" x14ac:dyDescent="0.25">
      <c r="B31" s="229" t="s">
        <v>258</v>
      </c>
      <c r="C31" s="230"/>
      <c r="D31" s="230"/>
      <c r="E31" s="231"/>
      <c r="F31" s="232">
        <v>10.25</v>
      </c>
      <c r="G31" s="233"/>
      <c r="H31" s="234"/>
      <c r="I31" s="227"/>
      <c r="J31" s="228"/>
    </row>
    <row r="32" spans="2:20" ht="20.25" customHeight="1" x14ac:dyDescent="0.25">
      <c r="B32" s="229" t="s">
        <v>259</v>
      </c>
      <c r="C32" s="230"/>
      <c r="D32" s="230"/>
      <c r="E32" s="231"/>
      <c r="F32" s="232">
        <v>11.86</v>
      </c>
      <c r="G32" s="233"/>
      <c r="H32" s="234"/>
      <c r="I32" s="227"/>
      <c r="J32" s="228"/>
    </row>
    <row r="33" spans="2:10" ht="20.25" customHeight="1" x14ac:dyDescent="0.25">
      <c r="B33" s="229" t="s">
        <v>260</v>
      </c>
      <c r="C33" s="230"/>
      <c r="D33" s="230"/>
      <c r="E33" s="231"/>
      <c r="F33" s="232">
        <v>12.16</v>
      </c>
      <c r="G33" s="233"/>
      <c r="H33" s="234"/>
      <c r="I33" s="227"/>
      <c r="J33" s="228"/>
    </row>
    <row r="34" spans="2:10" ht="20.25" customHeight="1" x14ac:dyDescent="0.25">
      <c r="B34" s="229" t="s">
        <v>261</v>
      </c>
      <c r="C34" s="230"/>
      <c r="D34" s="230"/>
      <c r="E34" s="231"/>
      <c r="F34" s="232">
        <v>10.25</v>
      </c>
      <c r="G34" s="233"/>
      <c r="H34" s="234"/>
      <c r="I34" s="227"/>
      <c r="J34" s="228"/>
    </row>
    <row r="35" spans="2:10" ht="20.25" customHeight="1" x14ac:dyDescent="0.25">
      <c r="B35" s="229" t="s">
        <v>262</v>
      </c>
      <c r="C35" s="230"/>
      <c r="D35" s="230"/>
      <c r="E35" s="231"/>
      <c r="F35" s="232">
        <v>10.26</v>
      </c>
      <c r="G35" s="233"/>
      <c r="H35" s="234"/>
      <c r="I35" s="227"/>
      <c r="J35" s="228"/>
    </row>
    <row r="36" spans="2:10" ht="20.25" customHeight="1" x14ac:dyDescent="0.25">
      <c r="B36" s="229" t="s">
        <v>263</v>
      </c>
      <c r="C36" s="230"/>
      <c r="D36" s="230"/>
      <c r="E36" s="231"/>
      <c r="F36" s="232">
        <v>11.95</v>
      </c>
      <c r="G36" s="233"/>
      <c r="H36" s="234"/>
      <c r="I36" s="227"/>
      <c r="J36" s="228"/>
    </row>
    <row r="37" spans="2:10" ht="20.25" customHeight="1" x14ac:dyDescent="0.25">
      <c r="B37" s="229" t="s">
        <v>264</v>
      </c>
      <c r="C37" s="230"/>
      <c r="D37" s="230"/>
      <c r="E37" s="231"/>
      <c r="F37" s="232">
        <v>8.64</v>
      </c>
      <c r="G37" s="233"/>
      <c r="H37" s="234"/>
      <c r="I37" s="227"/>
      <c r="J37" s="228"/>
    </row>
    <row r="38" spans="2:10" ht="20.25" customHeight="1" x14ac:dyDescent="0.25">
      <c r="B38" s="229" t="s">
        <v>265</v>
      </c>
      <c r="C38" s="230"/>
      <c r="D38" s="230"/>
      <c r="E38" s="231"/>
      <c r="F38" s="232">
        <v>10.68</v>
      </c>
      <c r="G38" s="233"/>
      <c r="H38" s="234"/>
      <c r="I38" s="227"/>
      <c r="J38" s="228"/>
    </row>
    <row r="39" spans="2:10" ht="20.25" customHeight="1" x14ac:dyDescent="0.25">
      <c r="B39" s="229" t="s">
        <v>266</v>
      </c>
      <c r="C39" s="230"/>
      <c r="D39" s="230"/>
      <c r="E39" s="231"/>
      <c r="F39" s="232">
        <v>10.25</v>
      </c>
      <c r="G39" s="233"/>
      <c r="H39" s="234"/>
      <c r="I39" s="227"/>
      <c r="J39" s="228"/>
    </row>
    <row r="40" spans="2:10" ht="20.25" customHeight="1" x14ac:dyDescent="0.25">
      <c r="B40" s="229" t="s">
        <v>267</v>
      </c>
      <c r="C40" s="230"/>
      <c r="D40" s="230"/>
      <c r="E40" s="231"/>
      <c r="F40" s="232">
        <v>28.37</v>
      </c>
      <c r="G40" s="233"/>
      <c r="H40" s="234"/>
      <c r="I40" s="227"/>
      <c r="J40" s="228"/>
    </row>
    <row r="41" spans="2:10" ht="20.25" customHeight="1" x14ac:dyDescent="0.25">
      <c r="B41" s="229" t="s">
        <v>268</v>
      </c>
      <c r="C41" s="230"/>
      <c r="D41" s="230"/>
      <c r="E41" s="231"/>
      <c r="F41" s="232">
        <v>10.59</v>
      </c>
      <c r="G41" s="233"/>
      <c r="H41" s="234"/>
      <c r="I41" s="227"/>
      <c r="J41" s="228"/>
    </row>
    <row r="42" spans="2:10" ht="20.25" customHeight="1" x14ac:dyDescent="0.25">
      <c r="B42" s="229" t="s">
        <v>269</v>
      </c>
      <c r="C42" s="230"/>
      <c r="D42" s="230"/>
      <c r="E42" s="231"/>
      <c r="F42" s="232">
        <v>10.210000000000001</v>
      </c>
      <c r="G42" s="233"/>
      <c r="H42" s="234"/>
      <c r="I42" s="227"/>
      <c r="J42" s="228"/>
    </row>
    <row r="43" spans="2:10" ht="20.25" customHeight="1" x14ac:dyDescent="0.25">
      <c r="B43" s="229" t="s">
        <v>270</v>
      </c>
      <c r="C43" s="230"/>
      <c r="D43" s="230"/>
      <c r="E43" s="231"/>
      <c r="F43" s="232">
        <v>28.5</v>
      </c>
      <c r="G43" s="233"/>
      <c r="H43" s="234"/>
      <c r="I43" s="227"/>
      <c r="J43" s="228"/>
    </row>
    <row r="44" spans="2:10" ht="20.25" customHeight="1" x14ac:dyDescent="0.25">
      <c r="B44" s="229" t="s">
        <v>271</v>
      </c>
      <c r="C44" s="230"/>
      <c r="D44" s="230"/>
      <c r="E44" s="231"/>
      <c r="F44" s="232">
        <v>10.52</v>
      </c>
      <c r="G44" s="233"/>
      <c r="H44" s="234"/>
      <c r="I44" s="227"/>
      <c r="J44" s="228"/>
    </row>
    <row r="45" spans="2:10" ht="20.25" customHeight="1" x14ac:dyDescent="0.25">
      <c r="B45" s="229" t="s">
        <v>272</v>
      </c>
      <c r="C45" s="230"/>
      <c r="D45" s="230"/>
      <c r="E45" s="231"/>
      <c r="F45" s="232">
        <v>10.23</v>
      </c>
      <c r="G45" s="233"/>
      <c r="H45" s="234"/>
      <c r="I45" s="227"/>
      <c r="J45" s="228"/>
    </row>
    <row r="46" spans="2:10" ht="20.25" customHeight="1" x14ac:dyDescent="0.25">
      <c r="B46" s="229" t="s">
        <v>273</v>
      </c>
      <c r="C46" s="230"/>
      <c r="D46" s="230"/>
      <c r="E46" s="231"/>
      <c r="F46" s="232">
        <v>28.5</v>
      </c>
      <c r="G46" s="233"/>
      <c r="H46" s="234"/>
      <c r="I46" s="227"/>
      <c r="J46" s="228"/>
    </row>
    <row r="47" spans="2:10" ht="20.25" customHeight="1" x14ac:dyDescent="0.25">
      <c r="B47" s="229" t="s">
        <v>274</v>
      </c>
      <c r="C47" s="230"/>
      <c r="D47" s="230"/>
      <c r="E47" s="231"/>
      <c r="F47" s="232">
        <v>11.65</v>
      </c>
      <c r="G47" s="233"/>
      <c r="H47" s="234"/>
      <c r="I47" s="227"/>
      <c r="J47" s="228"/>
    </row>
    <row r="48" spans="2:10" ht="20.25" customHeight="1" x14ac:dyDescent="0.25">
      <c r="B48" s="229" t="s">
        <v>275</v>
      </c>
      <c r="C48" s="230"/>
      <c r="D48" s="230"/>
      <c r="E48" s="231"/>
      <c r="F48" s="232">
        <v>10.25</v>
      </c>
      <c r="G48" s="233"/>
      <c r="H48" s="234"/>
      <c r="I48" s="227"/>
      <c r="J48" s="228"/>
    </row>
    <row r="49" spans="2:10" ht="20.25" customHeight="1" x14ac:dyDescent="0.25">
      <c r="B49" s="229" t="s">
        <v>276</v>
      </c>
      <c r="C49" s="230"/>
      <c r="D49" s="230"/>
      <c r="E49" s="231"/>
      <c r="F49" s="232">
        <v>26.67</v>
      </c>
      <c r="G49" s="233"/>
      <c r="H49" s="234"/>
      <c r="I49" s="227"/>
      <c r="J49" s="228"/>
    </row>
    <row r="50" spans="2:10" ht="20.25" customHeight="1" x14ac:dyDescent="0.25">
      <c r="B50" s="229" t="s">
        <v>277</v>
      </c>
      <c r="C50" s="230"/>
      <c r="D50" s="230"/>
      <c r="E50" s="231"/>
      <c r="F50" s="253">
        <v>11</v>
      </c>
      <c r="G50" s="254"/>
      <c r="H50" s="255"/>
      <c r="I50" s="227"/>
      <c r="J50" s="228"/>
    </row>
    <row r="51" spans="2:10" ht="20.25" customHeight="1" x14ac:dyDescent="0.25">
      <c r="B51" s="229" t="s">
        <v>278</v>
      </c>
      <c r="C51" s="230"/>
      <c r="D51" s="230"/>
      <c r="E51" s="231"/>
      <c r="F51" s="232">
        <v>10.25</v>
      </c>
      <c r="G51" s="233"/>
      <c r="H51" s="234"/>
      <c r="I51" s="227"/>
      <c r="J51" s="228"/>
    </row>
    <row r="52" spans="2:10" ht="20.25" customHeight="1" x14ac:dyDescent="0.25">
      <c r="B52" s="229" t="s">
        <v>279</v>
      </c>
      <c r="C52" s="230"/>
      <c r="D52" s="230"/>
      <c r="E52" s="231"/>
      <c r="F52" s="232">
        <v>28.62</v>
      </c>
      <c r="G52" s="233"/>
      <c r="H52" s="234"/>
      <c r="I52" s="227"/>
      <c r="J52" s="228"/>
    </row>
    <row r="53" spans="2:10" ht="20.25" customHeight="1" x14ac:dyDescent="0.25">
      <c r="B53" s="229" t="s">
        <v>280</v>
      </c>
      <c r="C53" s="230"/>
      <c r="D53" s="230"/>
      <c r="E53" s="231"/>
      <c r="F53" s="232">
        <v>10.97</v>
      </c>
      <c r="G53" s="233"/>
      <c r="H53" s="234"/>
      <c r="I53" s="227"/>
      <c r="J53" s="228"/>
    </row>
    <row r="54" spans="2:10" ht="20.25" customHeight="1" x14ac:dyDescent="0.25">
      <c r="B54" s="229" t="s">
        <v>281</v>
      </c>
      <c r="C54" s="230"/>
      <c r="D54" s="230"/>
      <c r="E54" s="231"/>
      <c r="F54" s="232">
        <v>10.25</v>
      </c>
      <c r="G54" s="233"/>
      <c r="H54" s="234"/>
      <c r="I54" s="227"/>
      <c r="J54" s="228"/>
    </row>
    <row r="55" spans="2:10" ht="20.25" customHeight="1" x14ac:dyDescent="0.25">
      <c r="B55" s="229" t="s">
        <v>282</v>
      </c>
      <c r="C55" s="230"/>
      <c r="D55" s="230"/>
      <c r="E55" s="231"/>
      <c r="F55" s="232">
        <v>28.03</v>
      </c>
      <c r="G55" s="233"/>
      <c r="H55" s="234"/>
      <c r="I55" s="227"/>
      <c r="J55" s="228"/>
    </row>
    <row r="56" spans="2:10" ht="21" customHeight="1" x14ac:dyDescent="0.25">
      <c r="B56" s="229" t="s">
        <v>283</v>
      </c>
      <c r="C56" s="230"/>
      <c r="D56" s="230"/>
      <c r="E56" s="231"/>
      <c r="F56" s="232">
        <v>11.04</v>
      </c>
      <c r="G56" s="233"/>
      <c r="H56" s="234"/>
      <c r="I56" s="227"/>
      <c r="J56" s="228"/>
    </row>
    <row r="57" spans="2:10" ht="24" customHeight="1" thickBot="1" x14ac:dyDescent="0.3">
      <c r="B57" s="229" t="s">
        <v>284</v>
      </c>
      <c r="C57" s="230"/>
      <c r="D57" s="230"/>
      <c r="E57" s="231"/>
      <c r="F57" s="232">
        <v>10.25</v>
      </c>
      <c r="G57" s="233"/>
      <c r="H57" s="234"/>
      <c r="I57" s="227"/>
      <c r="J57" s="228"/>
    </row>
    <row r="58" spans="2:10" ht="21" hidden="1" customHeight="1" thickBot="1" x14ac:dyDescent="0.3">
      <c r="B58" s="229" t="s">
        <v>285</v>
      </c>
      <c r="C58" s="230"/>
      <c r="D58" s="230"/>
      <c r="E58" s="231"/>
      <c r="F58" s="232">
        <v>28.52</v>
      </c>
      <c r="G58" s="233"/>
      <c r="H58" s="234"/>
      <c r="I58" s="256"/>
      <c r="J58" s="257"/>
    </row>
    <row r="59" spans="2:10" ht="42.75" customHeight="1" thickBot="1" x14ac:dyDescent="0.3">
      <c r="B59" s="258" t="s">
        <v>286</v>
      </c>
      <c r="C59" s="259"/>
      <c r="D59" s="259"/>
      <c r="E59" s="260"/>
      <c r="F59" s="261">
        <f>SUM(F9:H58)</f>
        <v>665.27999999999986</v>
      </c>
      <c r="G59" s="262"/>
      <c r="H59" s="263"/>
      <c r="I59" s="264">
        <f>F59</f>
        <v>665.27999999999986</v>
      </c>
      <c r="J59" s="265" t="s">
        <v>287</v>
      </c>
    </row>
    <row r="60" spans="2:10" ht="40.5" hidden="1" customHeight="1" thickBot="1" x14ac:dyDescent="0.3">
      <c r="B60" s="266" t="s">
        <v>288</v>
      </c>
      <c r="C60" s="267"/>
      <c r="D60" s="267"/>
      <c r="E60" s="268"/>
      <c r="F60" s="269" t="e">
        <f>+#REF!+#REF!</f>
        <v>#REF!</v>
      </c>
      <c r="G60" s="270"/>
      <c r="H60" s="271"/>
      <c r="I60" s="272"/>
      <c r="J60" s="273"/>
    </row>
    <row r="61" spans="2:10" ht="41.25" customHeight="1" x14ac:dyDescent="0.25">
      <c r="B61" s="274" t="s">
        <v>289</v>
      </c>
      <c r="C61" s="275"/>
      <c r="D61" s="275"/>
      <c r="E61" s="276"/>
      <c r="F61" s="277">
        <v>106</v>
      </c>
      <c r="G61" s="278"/>
      <c r="H61" s="279"/>
      <c r="I61" s="280" t="s">
        <v>5</v>
      </c>
      <c r="J61" s="281"/>
    </row>
    <row r="62" spans="2:10" ht="47.25" customHeight="1" thickBot="1" x14ac:dyDescent="0.3">
      <c r="B62" s="274" t="s">
        <v>290</v>
      </c>
      <c r="C62" s="275"/>
      <c r="D62" s="275"/>
      <c r="E62" s="276"/>
      <c r="F62" s="282">
        <v>4.5</v>
      </c>
      <c r="G62" s="283"/>
      <c r="H62" s="284"/>
      <c r="I62" s="285"/>
      <c r="J62" s="286"/>
    </row>
    <row r="63" spans="2:10" ht="41.25" customHeight="1" thickBot="1" x14ac:dyDescent="0.3">
      <c r="B63" s="258" t="s">
        <v>291</v>
      </c>
      <c r="C63" s="259"/>
      <c r="D63" s="259"/>
      <c r="E63" s="260"/>
      <c r="F63" s="287">
        <f>(F61*F62)</f>
        <v>477</v>
      </c>
      <c r="G63" s="288"/>
      <c r="H63" s="289"/>
      <c r="I63" s="290">
        <f>SUM(F63:H63)</f>
        <v>477</v>
      </c>
      <c r="J63" s="291" t="s">
        <v>11</v>
      </c>
    </row>
  </sheetData>
  <mergeCells count="137">
    <mergeCell ref="B63:E63"/>
    <mergeCell ref="F63:H63"/>
    <mergeCell ref="B60:E60"/>
    <mergeCell ref="F60:H60"/>
    <mergeCell ref="B61:E61"/>
    <mergeCell ref="F61:H61"/>
    <mergeCell ref="I61:J62"/>
    <mergeCell ref="B62:E62"/>
    <mergeCell ref="F62:H62"/>
    <mergeCell ref="B57:E57"/>
    <mergeCell ref="F57:H57"/>
    <mergeCell ref="B58:E58"/>
    <mergeCell ref="F58:H58"/>
    <mergeCell ref="B59:E59"/>
    <mergeCell ref="F59:H59"/>
    <mergeCell ref="B54:E54"/>
    <mergeCell ref="F54:H54"/>
    <mergeCell ref="B55:E55"/>
    <mergeCell ref="F55:H55"/>
    <mergeCell ref="B56:E56"/>
    <mergeCell ref="F56:H56"/>
    <mergeCell ref="B51:E51"/>
    <mergeCell ref="F51:H51"/>
    <mergeCell ref="B52:E52"/>
    <mergeCell ref="F52:H52"/>
    <mergeCell ref="B53:E53"/>
    <mergeCell ref="F53:H53"/>
    <mergeCell ref="B48:E48"/>
    <mergeCell ref="F48:H48"/>
    <mergeCell ref="B49:E49"/>
    <mergeCell ref="F49:H49"/>
    <mergeCell ref="B50:E50"/>
    <mergeCell ref="F50:H50"/>
    <mergeCell ref="B45:E45"/>
    <mergeCell ref="F45:H45"/>
    <mergeCell ref="B46:E46"/>
    <mergeCell ref="F46:H46"/>
    <mergeCell ref="B47:E47"/>
    <mergeCell ref="F47:H47"/>
    <mergeCell ref="B42:E42"/>
    <mergeCell ref="F42:H42"/>
    <mergeCell ref="B43:E43"/>
    <mergeCell ref="F43:H43"/>
    <mergeCell ref="B44:E44"/>
    <mergeCell ref="F44:H44"/>
    <mergeCell ref="B39:E39"/>
    <mergeCell ref="F39:H39"/>
    <mergeCell ref="B40:E40"/>
    <mergeCell ref="F40:H40"/>
    <mergeCell ref="B41:E41"/>
    <mergeCell ref="F41:H41"/>
    <mergeCell ref="B36:E36"/>
    <mergeCell ref="F36:H36"/>
    <mergeCell ref="B37:E37"/>
    <mergeCell ref="F37:H37"/>
    <mergeCell ref="B38:E38"/>
    <mergeCell ref="F38:H38"/>
    <mergeCell ref="B33:E33"/>
    <mergeCell ref="F33:H33"/>
    <mergeCell ref="B34:E34"/>
    <mergeCell ref="F34:H34"/>
    <mergeCell ref="B35:E35"/>
    <mergeCell ref="F35:H35"/>
    <mergeCell ref="B30:E30"/>
    <mergeCell ref="F30:H30"/>
    <mergeCell ref="B31:E31"/>
    <mergeCell ref="F31:H31"/>
    <mergeCell ref="B32:E32"/>
    <mergeCell ref="F32:H32"/>
    <mergeCell ref="B27:E27"/>
    <mergeCell ref="F27:H27"/>
    <mergeCell ref="B28:E28"/>
    <mergeCell ref="F28:H28"/>
    <mergeCell ref="B29:E29"/>
    <mergeCell ref="F29:H29"/>
    <mergeCell ref="B24:E24"/>
    <mergeCell ref="F24:H24"/>
    <mergeCell ref="B25:E25"/>
    <mergeCell ref="F25:H25"/>
    <mergeCell ref="B26:E26"/>
    <mergeCell ref="F26:H26"/>
    <mergeCell ref="B21:E21"/>
    <mergeCell ref="F21:H21"/>
    <mergeCell ref="B22:E22"/>
    <mergeCell ref="F22:H22"/>
    <mergeCell ref="B23:E23"/>
    <mergeCell ref="F23:H23"/>
    <mergeCell ref="B19:E19"/>
    <mergeCell ref="F19:H19"/>
    <mergeCell ref="O19:R19"/>
    <mergeCell ref="B20:E20"/>
    <mergeCell ref="F20:H20"/>
    <mergeCell ref="O20:R20"/>
    <mergeCell ref="F16:H16"/>
    <mergeCell ref="O16:R16"/>
    <mergeCell ref="B17:E17"/>
    <mergeCell ref="F17:H17"/>
    <mergeCell ref="O17:R17"/>
    <mergeCell ref="B18:E18"/>
    <mergeCell ref="F18:H18"/>
    <mergeCell ref="O18:R18"/>
    <mergeCell ref="P13:R13"/>
    <mergeCell ref="B14:E14"/>
    <mergeCell ref="F14:H14"/>
    <mergeCell ref="O14:R14"/>
    <mergeCell ref="B15:E15"/>
    <mergeCell ref="F15:H15"/>
    <mergeCell ref="O15:R15"/>
    <mergeCell ref="O10:T10"/>
    <mergeCell ref="B11:E11"/>
    <mergeCell ref="F11:H11"/>
    <mergeCell ref="O11:R11"/>
    <mergeCell ref="B12:E12"/>
    <mergeCell ref="F12:H12"/>
    <mergeCell ref="O12:R12"/>
    <mergeCell ref="B8:E8"/>
    <mergeCell ref="F8:H8"/>
    <mergeCell ref="I8:J58"/>
    <mergeCell ref="B9:E9"/>
    <mergeCell ref="F9:H9"/>
    <mergeCell ref="B10:E10"/>
    <mergeCell ref="F10:H10"/>
    <mergeCell ref="B13:E13"/>
    <mergeCell ref="F13:H13"/>
    <mergeCell ref="B16:E16"/>
    <mergeCell ref="B5:E5"/>
    <mergeCell ref="F5:H5"/>
    <mergeCell ref="B6:E6"/>
    <mergeCell ref="F6:H6"/>
    <mergeCell ref="B7:E7"/>
    <mergeCell ref="F7:H7"/>
    <mergeCell ref="B2:J2"/>
    <mergeCell ref="B3:E3"/>
    <mergeCell ref="F3:H3"/>
    <mergeCell ref="I3:J3"/>
    <mergeCell ref="B4:E4"/>
    <mergeCell ref="F4:H4"/>
  </mergeCells>
  <pageMargins left="0.25" right="0.25" top="0.75" bottom="0.75" header="0.3" footer="0.3"/>
  <pageSetup paperSize="9" scale="51"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3"/>
  <sheetViews>
    <sheetView workbookViewId="0">
      <selection activeCell="I24" sqref="I24"/>
    </sheetView>
  </sheetViews>
  <sheetFormatPr defaultRowHeight="15" x14ac:dyDescent="0.25"/>
  <cols>
    <col min="5" max="5" width="25.28515625" customWidth="1"/>
  </cols>
  <sheetData>
    <row r="2" spans="2:8" ht="20.25" x14ac:dyDescent="0.25">
      <c r="B2" s="446" t="s">
        <v>404</v>
      </c>
      <c r="C2" s="446"/>
      <c r="D2" s="446"/>
      <c r="E2" s="446"/>
      <c r="F2" s="446" t="s">
        <v>405</v>
      </c>
      <c r="G2" s="446"/>
      <c r="H2" s="446"/>
    </row>
    <row r="3" spans="2:8" ht="15.75" x14ac:dyDescent="0.25">
      <c r="B3" s="447" t="s">
        <v>406</v>
      </c>
      <c r="C3" s="447"/>
      <c r="D3" s="447"/>
      <c r="E3" s="447"/>
      <c r="F3" s="447">
        <v>243.6</v>
      </c>
      <c r="G3" s="447"/>
      <c r="H3" s="447"/>
    </row>
    <row r="4" spans="2:8" ht="15.75" x14ac:dyDescent="0.25">
      <c r="B4" s="447" t="s">
        <v>407</v>
      </c>
      <c r="C4" s="447"/>
      <c r="D4" s="447"/>
      <c r="E4" s="447"/>
      <c r="F4" s="447">
        <v>298.81</v>
      </c>
      <c r="G4" s="447"/>
      <c r="H4" s="447"/>
    </row>
    <row r="5" spans="2:8" ht="15.75" x14ac:dyDescent="0.25">
      <c r="B5" s="447" t="s">
        <v>408</v>
      </c>
      <c r="C5" s="447"/>
      <c r="D5" s="447"/>
      <c r="E5" s="447"/>
      <c r="F5" s="447">
        <v>298.63</v>
      </c>
      <c r="G5" s="447"/>
      <c r="H5" s="447"/>
    </row>
    <row r="6" spans="2:8" ht="15.75" x14ac:dyDescent="0.25">
      <c r="B6" s="447" t="s">
        <v>409</v>
      </c>
      <c r="C6" s="447"/>
      <c r="D6" s="447"/>
      <c r="E6" s="447"/>
      <c r="F6" s="447">
        <v>298.3</v>
      </c>
      <c r="G6" s="447"/>
      <c r="H6" s="447"/>
    </row>
    <row r="7" spans="2:8" ht="15.75" x14ac:dyDescent="0.25">
      <c r="B7" s="447" t="s">
        <v>410</v>
      </c>
      <c r="C7" s="447"/>
      <c r="D7" s="447"/>
      <c r="E7" s="447"/>
      <c r="F7" s="447">
        <v>298.13</v>
      </c>
      <c r="G7" s="447"/>
      <c r="H7" s="447"/>
    </row>
    <row r="8" spans="2:8" ht="15.75" x14ac:dyDescent="0.25">
      <c r="B8" s="447" t="s">
        <v>411</v>
      </c>
      <c r="C8" s="447"/>
      <c r="D8" s="447"/>
      <c r="E8" s="447"/>
      <c r="F8" s="447">
        <v>299.66000000000003</v>
      </c>
      <c r="G8" s="447"/>
      <c r="H8" s="447"/>
    </row>
    <row r="9" spans="2:8" ht="15.75" x14ac:dyDescent="0.25">
      <c r="B9" s="447" t="s">
        <v>412</v>
      </c>
      <c r="C9" s="447"/>
      <c r="D9" s="447"/>
      <c r="E9" s="447"/>
      <c r="F9" s="447">
        <v>297.87</v>
      </c>
      <c r="G9" s="447"/>
      <c r="H9" s="447"/>
    </row>
    <row r="10" spans="2:8" ht="15.75" x14ac:dyDescent="0.25">
      <c r="B10" s="447" t="s">
        <v>413</v>
      </c>
      <c r="C10" s="447"/>
      <c r="D10" s="447"/>
      <c r="E10" s="447"/>
      <c r="F10" s="448">
        <v>297.83999999999997</v>
      </c>
      <c r="G10" s="448"/>
      <c r="H10" s="448"/>
    </row>
    <row r="11" spans="2:8" ht="15.75" x14ac:dyDescent="0.25">
      <c r="B11" s="447" t="s">
        <v>414</v>
      </c>
      <c r="C11" s="447"/>
      <c r="D11" s="447"/>
      <c r="E11" s="447"/>
      <c r="F11" s="448">
        <v>820.07</v>
      </c>
      <c r="G11" s="448"/>
      <c r="H11" s="448"/>
    </row>
    <row r="12" spans="2:8" ht="15.75" x14ac:dyDescent="0.25">
      <c r="B12" s="447" t="s">
        <v>138</v>
      </c>
      <c r="C12" s="447"/>
      <c r="D12" s="447"/>
      <c r="E12" s="447"/>
      <c r="F12" s="448">
        <v>1032.9000000000001</v>
      </c>
      <c r="G12" s="448"/>
      <c r="H12" s="448"/>
    </row>
    <row r="13" spans="2:8" ht="15.75" x14ac:dyDescent="0.25">
      <c r="B13" s="447" t="s">
        <v>415</v>
      </c>
      <c r="C13" s="447"/>
      <c r="D13" s="447"/>
      <c r="E13" s="447"/>
      <c r="F13" s="447">
        <v>21.49</v>
      </c>
      <c r="G13" s="447"/>
      <c r="H13" s="447"/>
    </row>
  </sheetData>
  <mergeCells count="24">
    <mergeCell ref="B11:E11"/>
    <mergeCell ref="F11:H11"/>
    <mergeCell ref="B12:E12"/>
    <mergeCell ref="F12:H12"/>
    <mergeCell ref="B13:E13"/>
    <mergeCell ref="F13:H13"/>
    <mergeCell ref="B8:E8"/>
    <mergeCell ref="F8:H8"/>
    <mergeCell ref="B9:E9"/>
    <mergeCell ref="F9:H9"/>
    <mergeCell ref="B10:E10"/>
    <mergeCell ref="F10:H10"/>
    <mergeCell ref="B5:E5"/>
    <mergeCell ref="F5:H5"/>
    <mergeCell ref="B6:E6"/>
    <mergeCell ref="F6:H6"/>
    <mergeCell ref="B7:E7"/>
    <mergeCell ref="F7:H7"/>
    <mergeCell ref="B2:E2"/>
    <mergeCell ref="F2:H2"/>
    <mergeCell ref="B3:E3"/>
    <mergeCell ref="F3:H3"/>
    <mergeCell ref="B4:E4"/>
    <mergeCell ref="F4:H4"/>
  </mergeCells>
  <pageMargins left="0.511811024" right="0.511811024" top="0.78740157499999996" bottom="0.78740157499999996" header="0.31496062000000002" footer="0.31496062000000002"/>
  <pageSetup paperSize="8" orientation="portrait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view="pageBreakPreview" zoomScaleNormal="80" zoomScaleSheetLayoutView="100" workbookViewId="0">
      <pane ySplit="1" topLeftCell="A5" activePane="bottomLeft" state="frozen"/>
      <selection activeCell="I24" sqref="I24"/>
      <selection pane="bottomLeft" activeCell="I14" sqref="I14:I15"/>
    </sheetView>
  </sheetViews>
  <sheetFormatPr defaultRowHeight="12.75" x14ac:dyDescent="0.25"/>
  <cols>
    <col min="1" max="1" width="8.7109375" style="495" customWidth="1"/>
    <col min="2" max="2" width="15.7109375" style="495" customWidth="1"/>
    <col min="3" max="3" width="10.85546875" style="495" customWidth="1"/>
    <col min="4" max="4" width="12.42578125" style="495" customWidth="1"/>
    <col min="5" max="5" width="22.42578125" style="495" customWidth="1"/>
    <col min="6" max="15" width="17.140625" style="495" customWidth="1"/>
    <col min="16" max="16" width="19.28515625" style="495" customWidth="1"/>
    <col min="17" max="263" width="9.140625" style="495"/>
    <col min="264" max="264" width="8.7109375" style="495" customWidth="1"/>
    <col min="265" max="265" width="12.7109375" style="495" customWidth="1"/>
    <col min="266" max="266" width="10.85546875" style="495" customWidth="1"/>
    <col min="267" max="267" width="11.28515625" style="495" customWidth="1"/>
    <col min="268" max="268" width="30.5703125" style="495" customWidth="1"/>
    <col min="269" max="271" width="16.7109375" style="495" customWidth="1"/>
    <col min="272" max="272" width="14.42578125" style="495" customWidth="1"/>
    <col min="273" max="519" width="9.140625" style="495"/>
    <col min="520" max="520" width="8.7109375" style="495" customWidth="1"/>
    <col min="521" max="521" width="12.7109375" style="495" customWidth="1"/>
    <col min="522" max="522" width="10.85546875" style="495" customWidth="1"/>
    <col min="523" max="523" width="11.28515625" style="495" customWidth="1"/>
    <col min="524" max="524" width="30.5703125" style="495" customWidth="1"/>
    <col min="525" max="527" width="16.7109375" style="495" customWidth="1"/>
    <col min="528" max="528" width="14.42578125" style="495" customWidth="1"/>
    <col min="529" max="775" width="9.140625" style="495"/>
    <col min="776" max="776" width="8.7109375" style="495" customWidth="1"/>
    <col min="777" max="777" width="12.7109375" style="495" customWidth="1"/>
    <col min="778" max="778" width="10.85546875" style="495" customWidth="1"/>
    <col min="779" max="779" width="11.28515625" style="495" customWidth="1"/>
    <col min="780" max="780" width="30.5703125" style="495" customWidth="1"/>
    <col min="781" max="783" width="16.7109375" style="495" customWidth="1"/>
    <col min="784" max="784" width="14.42578125" style="495" customWidth="1"/>
    <col min="785" max="1031" width="9.140625" style="495"/>
    <col min="1032" max="1032" width="8.7109375" style="495" customWidth="1"/>
    <col min="1033" max="1033" width="12.7109375" style="495" customWidth="1"/>
    <col min="1034" max="1034" width="10.85546875" style="495" customWidth="1"/>
    <col min="1035" max="1035" width="11.28515625" style="495" customWidth="1"/>
    <col min="1036" max="1036" width="30.5703125" style="495" customWidth="1"/>
    <col min="1037" max="1039" width="16.7109375" style="495" customWidth="1"/>
    <col min="1040" max="1040" width="14.42578125" style="495" customWidth="1"/>
    <col min="1041" max="1287" width="9.140625" style="495"/>
    <col min="1288" max="1288" width="8.7109375" style="495" customWidth="1"/>
    <col min="1289" max="1289" width="12.7109375" style="495" customWidth="1"/>
    <col min="1290" max="1290" width="10.85546875" style="495" customWidth="1"/>
    <col min="1291" max="1291" width="11.28515625" style="495" customWidth="1"/>
    <col min="1292" max="1292" width="30.5703125" style="495" customWidth="1"/>
    <col min="1293" max="1295" width="16.7109375" style="495" customWidth="1"/>
    <col min="1296" max="1296" width="14.42578125" style="495" customWidth="1"/>
    <col min="1297" max="1543" width="9.140625" style="495"/>
    <col min="1544" max="1544" width="8.7109375" style="495" customWidth="1"/>
    <col min="1545" max="1545" width="12.7109375" style="495" customWidth="1"/>
    <col min="1546" max="1546" width="10.85546875" style="495" customWidth="1"/>
    <col min="1547" max="1547" width="11.28515625" style="495" customWidth="1"/>
    <col min="1548" max="1548" width="30.5703125" style="495" customWidth="1"/>
    <col min="1549" max="1551" width="16.7109375" style="495" customWidth="1"/>
    <col min="1552" max="1552" width="14.42578125" style="495" customWidth="1"/>
    <col min="1553" max="1799" width="9.140625" style="495"/>
    <col min="1800" max="1800" width="8.7109375" style="495" customWidth="1"/>
    <col min="1801" max="1801" width="12.7109375" style="495" customWidth="1"/>
    <col min="1802" max="1802" width="10.85546875" style="495" customWidth="1"/>
    <col min="1803" max="1803" width="11.28515625" style="495" customWidth="1"/>
    <col min="1804" max="1804" width="30.5703125" style="495" customWidth="1"/>
    <col min="1805" max="1807" width="16.7109375" style="495" customWidth="1"/>
    <col min="1808" max="1808" width="14.42578125" style="495" customWidth="1"/>
    <col min="1809" max="2055" width="9.140625" style="495"/>
    <col min="2056" max="2056" width="8.7109375" style="495" customWidth="1"/>
    <col min="2057" max="2057" width="12.7109375" style="495" customWidth="1"/>
    <col min="2058" max="2058" width="10.85546875" style="495" customWidth="1"/>
    <col min="2059" max="2059" width="11.28515625" style="495" customWidth="1"/>
    <col min="2060" max="2060" width="30.5703125" style="495" customWidth="1"/>
    <col min="2061" max="2063" width="16.7109375" style="495" customWidth="1"/>
    <col min="2064" max="2064" width="14.42578125" style="495" customWidth="1"/>
    <col min="2065" max="2311" width="9.140625" style="495"/>
    <col min="2312" max="2312" width="8.7109375" style="495" customWidth="1"/>
    <col min="2313" max="2313" width="12.7109375" style="495" customWidth="1"/>
    <col min="2314" max="2314" width="10.85546875" style="495" customWidth="1"/>
    <col min="2315" max="2315" width="11.28515625" style="495" customWidth="1"/>
    <col min="2316" max="2316" width="30.5703125" style="495" customWidth="1"/>
    <col min="2317" max="2319" width="16.7109375" style="495" customWidth="1"/>
    <col min="2320" max="2320" width="14.42578125" style="495" customWidth="1"/>
    <col min="2321" max="2567" width="9.140625" style="495"/>
    <col min="2568" max="2568" width="8.7109375" style="495" customWidth="1"/>
    <col min="2569" max="2569" width="12.7109375" style="495" customWidth="1"/>
    <col min="2570" max="2570" width="10.85546875" style="495" customWidth="1"/>
    <col min="2571" max="2571" width="11.28515625" style="495" customWidth="1"/>
    <col min="2572" max="2572" width="30.5703125" style="495" customWidth="1"/>
    <col min="2573" max="2575" width="16.7109375" style="495" customWidth="1"/>
    <col min="2576" max="2576" width="14.42578125" style="495" customWidth="1"/>
    <col min="2577" max="2823" width="9.140625" style="495"/>
    <col min="2824" max="2824" width="8.7109375" style="495" customWidth="1"/>
    <col min="2825" max="2825" width="12.7109375" style="495" customWidth="1"/>
    <col min="2826" max="2826" width="10.85546875" style="495" customWidth="1"/>
    <col min="2827" max="2827" width="11.28515625" style="495" customWidth="1"/>
    <col min="2828" max="2828" width="30.5703125" style="495" customWidth="1"/>
    <col min="2829" max="2831" width="16.7109375" style="495" customWidth="1"/>
    <col min="2832" max="2832" width="14.42578125" style="495" customWidth="1"/>
    <col min="2833" max="3079" width="9.140625" style="495"/>
    <col min="3080" max="3080" width="8.7109375" style="495" customWidth="1"/>
    <col min="3081" max="3081" width="12.7109375" style="495" customWidth="1"/>
    <col min="3082" max="3082" width="10.85546875" style="495" customWidth="1"/>
    <col min="3083" max="3083" width="11.28515625" style="495" customWidth="1"/>
    <col min="3084" max="3084" width="30.5703125" style="495" customWidth="1"/>
    <col min="3085" max="3087" width="16.7109375" style="495" customWidth="1"/>
    <col min="3088" max="3088" width="14.42578125" style="495" customWidth="1"/>
    <col min="3089" max="3335" width="9.140625" style="495"/>
    <col min="3336" max="3336" width="8.7109375" style="495" customWidth="1"/>
    <col min="3337" max="3337" width="12.7109375" style="495" customWidth="1"/>
    <col min="3338" max="3338" width="10.85546875" style="495" customWidth="1"/>
    <col min="3339" max="3339" width="11.28515625" style="495" customWidth="1"/>
    <col min="3340" max="3340" width="30.5703125" style="495" customWidth="1"/>
    <col min="3341" max="3343" width="16.7109375" style="495" customWidth="1"/>
    <col min="3344" max="3344" width="14.42578125" style="495" customWidth="1"/>
    <col min="3345" max="3591" width="9.140625" style="495"/>
    <col min="3592" max="3592" width="8.7109375" style="495" customWidth="1"/>
    <col min="3593" max="3593" width="12.7109375" style="495" customWidth="1"/>
    <col min="3594" max="3594" width="10.85546875" style="495" customWidth="1"/>
    <col min="3595" max="3595" width="11.28515625" style="495" customWidth="1"/>
    <col min="3596" max="3596" width="30.5703125" style="495" customWidth="1"/>
    <col min="3597" max="3599" width="16.7109375" style="495" customWidth="1"/>
    <col min="3600" max="3600" width="14.42578125" style="495" customWidth="1"/>
    <col min="3601" max="3847" width="9.140625" style="495"/>
    <col min="3848" max="3848" width="8.7109375" style="495" customWidth="1"/>
    <col min="3849" max="3849" width="12.7109375" style="495" customWidth="1"/>
    <col min="3850" max="3850" width="10.85546875" style="495" customWidth="1"/>
    <col min="3851" max="3851" width="11.28515625" style="495" customWidth="1"/>
    <col min="3852" max="3852" width="30.5703125" style="495" customWidth="1"/>
    <col min="3853" max="3855" width="16.7109375" style="495" customWidth="1"/>
    <col min="3856" max="3856" width="14.42578125" style="495" customWidth="1"/>
    <col min="3857" max="4103" width="9.140625" style="495"/>
    <col min="4104" max="4104" width="8.7109375" style="495" customWidth="1"/>
    <col min="4105" max="4105" width="12.7109375" style="495" customWidth="1"/>
    <col min="4106" max="4106" width="10.85546875" style="495" customWidth="1"/>
    <col min="4107" max="4107" width="11.28515625" style="495" customWidth="1"/>
    <col min="4108" max="4108" width="30.5703125" style="495" customWidth="1"/>
    <col min="4109" max="4111" width="16.7109375" style="495" customWidth="1"/>
    <col min="4112" max="4112" width="14.42578125" style="495" customWidth="1"/>
    <col min="4113" max="4359" width="9.140625" style="495"/>
    <col min="4360" max="4360" width="8.7109375" style="495" customWidth="1"/>
    <col min="4361" max="4361" width="12.7109375" style="495" customWidth="1"/>
    <col min="4362" max="4362" width="10.85546875" style="495" customWidth="1"/>
    <col min="4363" max="4363" width="11.28515625" style="495" customWidth="1"/>
    <col min="4364" max="4364" width="30.5703125" style="495" customWidth="1"/>
    <col min="4365" max="4367" width="16.7109375" style="495" customWidth="1"/>
    <col min="4368" max="4368" width="14.42578125" style="495" customWidth="1"/>
    <col min="4369" max="4615" width="9.140625" style="495"/>
    <col min="4616" max="4616" width="8.7109375" style="495" customWidth="1"/>
    <col min="4617" max="4617" width="12.7109375" style="495" customWidth="1"/>
    <col min="4618" max="4618" width="10.85546875" style="495" customWidth="1"/>
    <col min="4619" max="4619" width="11.28515625" style="495" customWidth="1"/>
    <col min="4620" max="4620" width="30.5703125" style="495" customWidth="1"/>
    <col min="4621" max="4623" width="16.7109375" style="495" customWidth="1"/>
    <col min="4624" max="4624" width="14.42578125" style="495" customWidth="1"/>
    <col min="4625" max="4871" width="9.140625" style="495"/>
    <col min="4872" max="4872" width="8.7109375" style="495" customWidth="1"/>
    <col min="4873" max="4873" width="12.7109375" style="495" customWidth="1"/>
    <col min="4874" max="4874" width="10.85546875" style="495" customWidth="1"/>
    <col min="4875" max="4875" width="11.28515625" style="495" customWidth="1"/>
    <col min="4876" max="4876" width="30.5703125" style="495" customWidth="1"/>
    <col min="4877" max="4879" width="16.7109375" style="495" customWidth="1"/>
    <col min="4880" max="4880" width="14.42578125" style="495" customWidth="1"/>
    <col min="4881" max="5127" width="9.140625" style="495"/>
    <col min="5128" max="5128" width="8.7109375" style="495" customWidth="1"/>
    <col min="5129" max="5129" width="12.7109375" style="495" customWidth="1"/>
    <col min="5130" max="5130" width="10.85546875" style="495" customWidth="1"/>
    <col min="5131" max="5131" width="11.28515625" style="495" customWidth="1"/>
    <col min="5132" max="5132" width="30.5703125" style="495" customWidth="1"/>
    <col min="5133" max="5135" width="16.7109375" style="495" customWidth="1"/>
    <col min="5136" max="5136" width="14.42578125" style="495" customWidth="1"/>
    <col min="5137" max="5383" width="9.140625" style="495"/>
    <col min="5384" max="5384" width="8.7109375" style="495" customWidth="1"/>
    <col min="5385" max="5385" width="12.7109375" style="495" customWidth="1"/>
    <col min="5386" max="5386" width="10.85546875" style="495" customWidth="1"/>
    <col min="5387" max="5387" width="11.28515625" style="495" customWidth="1"/>
    <col min="5388" max="5388" width="30.5703125" style="495" customWidth="1"/>
    <col min="5389" max="5391" width="16.7109375" style="495" customWidth="1"/>
    <col min="5392" max="5392" width="14.42578125" style="495" customWidth="1"/>
    <col min="5393" max="5639" width="9.140625" style="495"/>
    <col min="5640" max="5640" width="8.7109375" style="495" customWidth="1"/>
    <col min="5641" max="5641" width="12.7109375" style="495" customWidth="1"/>
    <col min="5642" max="5642" width="10.85546875" style="495" customWidth="1"/>
    <col min="5643" max="5643" width="11.28515625" style="495" customWidth="1"/>
    <col min="5644" max="5644" width="30.5703125" style="495" customWidth="1"/>
    <col min="5645" max="5647" width="16.7109375" style="495" customWidth="1"/>
    <col min="5648" max="5648" width="14.42578125" style="495" customWidth="1"/>
    <col min="5649" max="5895" width="9.140625" style="495"/>
    <col min="5896" max="5896" width="8.7109375" style="495" customWidth="1"/>
    <col min="5897" max="5897" width="12.7109375" style="495" customWidth="1"/>
    <col min="5898" max="5898" width="10.85546875" style="495" customWidth="1"/>
    <col min="5899" max="5899" width="11.28515625" style="495" customWidth="1"/>
    <col min="5900" max="5900" width="30.5703125" style="495" customWidth="1"/>
    <col min="5901" max="5903" width="16.7109375" style="495" customWidth="1"/>
    <col min="5904" max="5904" width="14.42578125" style="495" customWidth="1"/>
    <col min="5905" max="6151" width="9.140625" style="495"/>
    <col min="6152" max="6152" width="8.7109375" style="495" customWidth="1"/>
    <col min="6153" max="6153" width="12.7109375" style="495" customWidth="1"/>
    <col min="6154" max="6154" width="10.85546875" style="495" customWidth="1"/>
    <col min="6155" max="6155" width="11.28515625" style="495" customWidth="1"/>
    <col min="6156" max="6156" width="30.5703125" style="495" customWidth="1"/>
    <col min="6157" max="6159" width="16.7109375" style="495" customWidth="1"/>
    <col min="6160" max="6160" width="14.42578125" style="495" customWidth="1"/>
    <col min="6161" max="6407" width="9.140625" style="495"/>
    <col min="6408" max="6408" width="8.7109375" style="495" customWidth="1"/>
    <col min="6409" max="6409" width="12.7109375" style="495" customWidth="1"/>
    <col min="6410" max="6410" width="10.85546875" style="495" customWidth="1"/>
    <col min="6411" max="6411" width="11.28515625" style="495" customWidth="1"/>
    <col min="6412" max="6412" width="30.5703125" style="495" customWidth="1"/>
    <col min="6413" max="6415" width="16.7109375" style="495" customWidth="1"/>
    <col min="6416" max="6416" width="14.42578125" style="495" customWidth="1"/>
    <col min="6417" max="6663" width="9.140625" style="495"/>
    <col min="6664" max="6664" width="8.7109375" style="495" customWidth="1"/>
    <col min="6665" max="6665" width="12.7109375" style="495" customWidth="1"/>
    <col min="6666" max="6666" width="10.85546875" style="495" customWidth="1"/>
    <col min="6667" max="6667" width="11.28515625" style="495" customWidth="1"/>
    <col min="6668" max="6668" width="30.5703125" style="495" customWidth="1"/>
    <col min="6669" max="6671" width="16.7109375" style="495" customWidth="1"/>
    <col min="6672" max="6672" width="14.42578125" style="495" customWidth="1"/>
    <col min="6673" max="6919" width="9.140625" style="495"/>
    <col min="6920" max="6920" width="8.7109375" style="495" customWidth="1"/>
    <col min="6921" max="6921" width="12.7109375" style="495" customWidth="1"/>
    <col min="6922" max="6922" width="10.85546875" style="495" customWidth="1"/>
    <col min="6923" max="6923" width="11.28515625" style="495" customWidth="1"/>
    <col min="6924" max="6924" width="30.5703125" style="495" customWidth="1"/>
    <col min="6925" max="6927" width="16.7109375" style="495" customWidth="1"/>
    <col min="6928" max="6928" width="14.42578125" style="495" customWidth="1"/>
    <col min="6929" max="7175" width="9.140625" style="495"/>
    <col min="7176" max="7176" width="8.7109375" style="495" customWidth="1"/>
    <col min="7177" max="7177" width="12.7109375" style="495" customWidth="1"/>
    <col min="7178" max="7178" width="10.85546875" style="495" customWidth="1"/>
    <col min="7179" max="7179" width="11.28515625" style="495" customWidth="1"/>
    <col min="7180" max="7180" width="30.5703125" style="495" customWidth="1"/>
    <col min="7181" max="7183" width="16.7109375" style="495" customWidth="1"/>
    <col min="7184" max="7184" width="14.42578125" style="495" customWidth="1"/>
    <col min="7185" max="7431" width="9.140625" style="495"/>
    <col min="7432" max="7432" width="8.7109375" style="495" customWidth="1"/>
    <col min="7433" max="7433" width="12.7109375" style="495" customWidth="1"/>
    <col min="7434" max="7434" width="10.85546875" style="495" customWidth="1"/>
    <col min="7435" max="7435" width="11.28515625" style="495" customWidth="1"/>
    <col min="7436" max="7436" width="30.5703125" style="495" customWidth="1"/>
    <col min="7437" max="7439" width="16.7109375" style="495" customWidth="1"/>
    <col min="7440" max="7440" width="14.42578125" style="495" customWidth="1"/>
    <col min="7441" max="7687" width="9.140625" style="495"/>
    <col min="7688" max="7688" width="8.7109375" style="495" customWidth="1"/>
    <col min="7689" max="7689" width="12.7109375" style="495" customWidth="1"/>
    <col min="7690" max="7690" width="10.85546875" style="495" customWidth="1"/>
    <col min="7691" max="7691" width="11.28515625" style="495" customWidth="1"/>
    <col min="7692" max="7692" width="30.5703125" style="495" customWidth="1"/>
    <col min="7693" max="7695" width="16.7109375" style="495" customWidth="1"/>
    <col min="7696" max="7696" width="14.42578125" style="495" customWidth="1"/>
    <col min="7697" max="7943" width="9.140625" style="495"/>
    <col min="7944" max="7944" width="8.7109375" style="495" customWidth="1"/>
    <col min="7945" max="7945" width="12.7109375" style="495" customWidth="1"/>
    <col min="7946" max="7946" width="10.85546875" style="495" customWidth="1"/>
    <col min="7947" max="7947" width="11.28515625" style="495" customWidth="1"/>
    <col min="7948" max="7948" width="30.5703125" style="495" customWidth="1"/>
    <col min="7949" max="7951" width="16.7109375" style="495" customWidth="1"/>
    <col min="7952" max="7952" width="14.42578125" style="495" customWidth="1"/>
    <col min="7953" max="8199" width="9.140625" style="495"/>
    <col min="8200" max="8200" width="8.7109375" style="495" customWidth="1"/>
    <col min="8201" max="8201" width="12.7109375" style="495" customWidth="1"/>
    <col min="8202" max="8202" width="10.85546875" style="495" customWidth="1"/>
    <col min="8203" max="8203" width="11.28515625" style="495" customWidth="1"/>
    <col min="8204" max="8204" width="30.5703125" style="495" customWidth="1"/>
    <col min="8205" max="8207" width="16.7109375" style="495" customWidth="1"/>
    <col min="8208" max="8208" width="14.42578125" style="495" customWidth="1"/>
    <col min="8209" max="8455" width="9.140625" style="495"/>
    <col min="8456" max="8456" width="8.7109375" style="495" customWidth="1"/>
    <col min="8457" max="8457" width="12.7109375" style="495" customWidth="1"/>
    <col min="8458" max="8458" width="10.85546875" style="495" customWidth="1"/>
    <col min="8459" max="8459" width="11.28515625" style="495" customWidth="1"/>
    <col min="8460" max="8460" width="30.5703125" style="495" customWidth="1"/>
    <col min="8461" max="8463" width="16.7109375" style="495" customWidth="1"/>
    <col min="8464" max="8464" width="14.42578125" style="495" customWidth="1"/>
    <col min="8465" max="8711" width="9.140625" style="495"/>
    <col min="8712" max="8712" width="8.7109375" style="495" customWidth="1"/>
    <col min="8713" max="8713" width="12.7109375" style="495" customWidth="1"/>
    <col min="8714" max="8714" width="10.85546875" style="495" customWidth="1"/>
    <col min="8715" max="8715" width="11.28515625" style="495" customWidth="1"/>
    <col min="8716" max="8716" width="30.5703125" style="495" customWidth="1"/>
    <col min="8717" max="8719" width="16.7109375" style="495" customWidth="1"/>
    <col min="8720" max="8720" width="14.42578125" style="495" customWidth="1"/>
    <col min="8721" max="8967" width="9.140625" style="495"/>
    <col min="8968" max="8968" width="8.7109375" style="495" customWidth="1"/>
    <col min="8969" max="8969" width="12.7109375" style="495" customWidth="1"/>
    <col min="8970" max="8970" width="10.85546875" style="495" customWidth="1"/>
    <col min="8971" max="8971" width="11.28515625" style="495" customWidth="1"/>
    <col min="8972" max="8972" width="30.5703125" style="495" customWidth="1"/>
    <col min="8973" max="8975" width="16.7109375" style="495" customWidth="1"/>
    <col min="8976" max="8976" width="14.42578125" style="495" customWidth="1"/>
    <col min="8977" max="9223" width="9.140625" style="495"/>
    <col min="9224" max="9224" width="8.7109375" style="495" customWidth="1"/>
    <col min="9225" max="9225" width="12.7109375" style="495" customWidth="1"/>
    <col min="9226" max="9226" width="10.85546875" style="495" customWidth="1"/>
    <col min="9227" max="9227" width="11.28515625" style="495" customWidth="1"/>
    <col min="9228" max="9228" width="30.5703125" style="495" customWidth="1"/>
    <col min="9229" max="9231" width="16.7109375" style="495" customWidth="1"/>
    <col min="9232" max="9232" width="14.42578125" style="495" customWidth="1"/>
    <col min="9233" max="9479" width="9.140625" style="495"/>
    <col min="9480" max="9480" width="8.7109375" style="495" customWidth="1"/>
    <col min="9481" max="9481" width="12.7109375" style="495" customWidth="1"/>
    <col min="9482" max="9482" width="10.85546875" style="495" customWidth="1"/>
    <col min="9483" max="9483" width="11.28515625" style="495" customWidth="1"/>
    <col min="9484" max="9484" width="30.5703125" style="495" customWidth="1"/>
    <col min="9485" max="9487" width="16.7109375" style="495" customWidth="1"/>
    <col min="9488" max="9488" width="14.42578125" style="495" customWidth="1"/>
    <col min="9489" max="9735" width="9.140625" style="495"/>
    <col min="9736" max="9736" width="8.7109375" style="495" customWidth="1"/>
    <col min="9737" max="9737" width="12.7109375" style="495" customWidth="1"/>
    <col min="9738" max="9738" width="10.85546875" style="495" customWidth="1"/>
    <col min="9739" max="9739" width="11.28515625" style="495" customWidth="1"/>
    <col min="9740" max="9740" width="30.5703125" style="495" customWidth="1"/>
    <col min="9741" max="9743" width="16.7109375" style="495" customWidth="1"/>
    <col min="9744" max="9744" width="14.42578125" style="495" customWidth="1"/>
    <col min="9745" max="9991" width="9.140625" style="495"/>
    <col min="9992" max="9992" width="8.7109375" style="495" customWidth="1"/>
    <col min="9993" max="9993" width="12.7109375" style="495" customWidth="1"/>
    <col min="9994" max="9994" width="10.85546875" style="495" customWidth="1"/>
    <col min="9995" max="9995" width="11.28515625" style="495" customWidth="1"/>
    <col min="9996" max="9996" width="30.5703125" style="495" customWidth="1"/>
    <col min="9997" max="9999" width="16.7109375" style="495" customWidth="1"/>
    <col min="10000" max="10000" width="14.42578125" style="495" customWidth="1"/>
    <col min="10001" max="10247" width="9.140625" style="495"/>
    <col min="10248" max="10248" width="8.7109375" style="495" customWidth="1"/>
    <col min="10249" max="10249" width="12.7109375" style="495" customWidth="1"/>
    <col min="10250" max="10250" width="10.85546875" style="495" customWidth="1"/>
    <col min="10251" max="10251" width="11.28515625" style="495" customWidth="1"/>
    <col min="10252" max="10252" width="30.5703125" style="495" customWidth="1"/>
    <col min="10253" max="10255" width="16.7109375" style="495" customWidth="1"/>
    <col min="10256" max="10256" width="14.42578125" style="495" customWidth="1"/>
    <col min="10257" max="10503" width="9.140625" style="495"/>
    <col min="10504" max="10504" width="8.7109375" style="495" customWidth="1"/>
    <col min="10505" max="10505" width="12.7109375" style="495" customWidth="1"/>
    <col min="10506" max="10506" width="10.85546875" style="495" customWidth="1"/>
    <col min="10507" max="10507" width="11.28515625" style="495" customWidth="1"/>
    <col min="10508" max="10508" width="30.5703125" style="495" customWidth="1"/>
    <col min="10509" max="10511" width="16.7109375" style="495" customWidth="1"/>
    <col min="10512" max="10512" width="14.42578125" style="495" customWidth="1"/>
    <col min="10513" max="10759" width="9.140625" style="495"/>
    <col min="10760" max="10760" width="8.7109375" style="495" customWidth="1"/>
    <col min="10761" max="10761" width="12.7109375" style="495" customWidth="1"/>
    <col min="10762" max="10762" width="10.85546875" style="495" customWidth="1"/>
    <col min="10763" max="10763" width="11.28515625" style="495" customWidth="1"/>
    <col min="10764" max="10764" width="30.5703125" style="495" customWidth="1"/>
    <col min="10765" max="10767" width="16.7109375" style="495" customWidth="1"/>
    <col min="10768" max="10768" width="14.42578125" style="495" customWidth="1"/>
    <col min="10769" max="11015" width="9.140625" style="495"/>
    <col min="11016" max="11016" width="8.7109375" style="495" customWidth="1"/>
    <col min="11017" max="11017" width="12.7109375" style="495" customWidth="1"/>
    <col min="11018" max="11018" width="10.85546875" style="495" customWidth="1"/>
    <col min="11019" max="11019" width="11.28515625" style="495" customWidth="1"/>
    <col min="11020" max="11020" width="30.5703125" style="495" customWidth="1"/>
    <col min="11021" max="11023" width="16.7109375" style="495" customWidth="1"/>
    <col min="11024" max="11024" width="14.42578125" style="495" customWidth="1"/>
    <col min="11025" max="11271" width="9.140625" style="495"/>
    <col min="11272" max="11272" width="8.7109375" style="495" customWidth="1"/>
    <col min="11273" max="11273" width="12.7109375" style="495" customWidth="1"/>
    <col min="11274" max="11274" width="10.85546875" style="495" customWidth="1"/>
    <col min="11275" max="11275" width="11.28515625" style="495" customWidth="1"/>
    <col min="11276" max="11276" width="30.5703125" style="495" customWidth="1"/>
    <col min="11277" max="11279" width="16.7109375" style="495" customWidth="1"/>
    <col min="11280" max="11280" width="14.42578125" style="495" customWidth="1"/>
    <col min="11281" max="11527" width="9.140625" style="495"/>
    <col min="11528" max="11528" width="8.7109375" style="495" customWidth="1"/>
    <col min="11529" max="11529" width="12.7109375" style="495" customWidth="1"/>
    <col min="11530" max="11530" width="10.85546875" style="495" customWidth="1"/>
    <col min="11531" max="11531" width="11.28515625" style="495" customWidth="1"/>
    <col min="11532" max="11532" width="30.5703125" style="495" customWidth="1"/>
    <col min="11533" max="11535" width="16.7109375" style="495" customWidth="1"/>
    <col min="11536" max="11536" width="14.42578125" style="495" customWidth="1"/>
    <col min="11537" max="11783" width="9.140625" style="495"/>
    <col min="11784" max="11784" width="8.7109375" style="495" customWidth="1"/>
    <col min="11785" max="11785" width="12.7109375" style="495" customWidth="1"/>
    <col min="11786" max="11786" width="10.85546875" style="495" customWidth="1"/>
    <col min="11787" max="11787" width="11.28515625" style="495" customWidth="1"/>
    <col min="11788" max="11788" width="30.5703125" style="495" customWidth="1"/>
    <col min="11789" max="11791" width="16.7109375" style="495" customWidth="1"/>
    <col min="11792" max="11792" width="14.42578125" style="495" customWidth="1"/>
    <col min="11793" max="12039" width="9.140625" style="495"/>
    <col min="12040" max="12040" width="8.7109375" style="495" customWidth="1"/>
    <col min="12041" max="12041" width="12.7109375" style="495" customWidth="1"/>
    <col min="12042" max="12042" width="10.85546875" style="495" customWidth="1"/>
    <col min="12043" max="12043" width="11.28515625" style="495" customWidth="1"/>
    <col min="12044" max="12044" width="30.5703125" style="495" customWidth="1"/>
    <col min="12045" max="12047" width="16.7109375" style="495" customWidth="1"/>
    <col min="12048" max="12048" width="14.42578125" style="495" customWidth="1"/>
    <col min="12049" max="12295" width="9.140625" style="495"/>
    <col min="12296" max="12296" width="8.7109375" style="495" customWidth="1"/>
    <col min="12297" max="12297" width="12.7109375" style="495" customWidth="1"/>
    <col min="12298" max="12298" width="10.85546875" style="495" customWidth="1"/>
    <col min="12299" max="12299" width="11.28515625" style="495" customWidth="1"/>
    <col min="12300" max="12300" width="30.5703125" style="495" customWidth="1"/>
    <col min="12301" max="12303" width="16.7109375" style="495" customWidth="1"/>
    <col min="12304" max="12304" width="14.42578125" style="495" customWidth="1"/>
    <col min="12305" max="12551" width="9.140625" style="495"/>
    <col min="12552" max="12552" width="8.7109375" style="495" customWidth="1"/>
    <col min="12553" max="12553" width="12.7109375" style="495" customWidth="1"/>
    <col min="12554" max="12554" width="10.85546875" style="495" customWidth="1"/>
    <col min="12555" max="12555" width="11.28515625" style="495" customWidth="1"/>
    <col min="12556" max="12556" width="30.5703125" style="495" customWidth="1"/>
    <col min="12557" max="12559" width="16.7109375" style="495" customWidth="1"/>
    <col min="12560" max="12560" width="14.42578125" style="495" customWidth="1"/>
    <col min="12561" max="12807" width="9.140625" style="495"/>
    <col min="12808" max="12808" width="8.7109375" style="495" customWidth="1"/>
    <col min="12809" max="12809" width="12.7109375" style="495" customWidth="1"/>
    <col min="12810" max="12810" width="10.85546875" style="495" customWidth="1"/>
    <col min="12811" max="12811" width="11.28515625" style="495" customWidth="1"/>
    <col min="12812" max="12812" width="30.5703125" style="495" customWidth="1"/>
    <col min="12813" max="12815" width="16.7109375" style="495" customWidth="1"/>
    <col min="12816" max="12816" width="14.42578125" style="495" customWidth="1"/>
    <col min="12817" max="13063" width="9.140625" style="495"/>
    <col min="13064" max="13064" width="8.7109375" style="495" customWidth="1"/>
    <col min="13065" max="13065" width="12.7109375" style="495" customWidth="1"/>
    <col min="13066" max="13066" width="10.85546875" style="495" customWidth="1"/>
    <col min="13067" max="13067" width="11.28515625" style="495" customWidth="1"/>
    <col min="13068" max="13068" width="30.5703125" style="495" customWidth="1"/>
    <col min="13069" max="13071" width="16.7109375" style="495" customWidth="1"/>
    <col min="13072" max="13072" width="14.42578125" style="495" customWidth="1"/>
    <col min="13073" max="13319" width="9.140625" style="495"/>
    <col min="13320" max="13320" width="8.7109375" style="495" customWidth="1"/>
    <col min="13321" max="13321" width="12.7109375" style="495" customWidth="1"/>
    <col min="13322" max="13322" width="10.85546875" style="495" customWidth="1"/>
    <col min="13323" max="13323" width="11.28515625" style="495" customWidth="1"/>
    <col min="13324" max="13324" width="30.5703125" style="495" customWidth="1"/>
    <col min="13325" max="13327" width="16.7109375" style="495" customWidth="1"/>
    <col min="13328" max="13328" width="14.42578125" style="495" customWidth="1"/>
    <col min="13329" max="13575" width="9.140625" style="495"/>
    <col min="13576" max="13576" width="8.7109375" style="495" customWidth="1"/>
    <col min="13577" max="13577" width="12.7109375" style="495" customWidth="1"/>
    <col min="13578" max="13578" width="10.85546875" style="495" customWidth="1"/>
    <col min="13579" max="13579" width="11.28515625" style="495" customWidth="1"/>
    <col min="13580" max="13580" width="30.5703125" style="495" customWidth="1"/>
    <col min="13581" max="13583" width="16.7109375" style="495" customWidth="1"/>
    <col min="13584" max="13584" width="14.42578125" style="495" customWidth="1"/>
    <col min="13585" max="13831" width="9.140625" style="495"/>
    <col min="13832" max="13832" width="8.7109375" style="495" customWidth="1"/>
    <col min="13833" max="13833" width="12.7109375" style="495" customWidth="1"/>
    <col min="13834" max="13834" width="10.85546875" style="495" customWidth="1"/>
    <col min="13835" max="13835" width="11.28515625" style="495" customWidth="1"/>
    <col min="13836" max="13836" width="30.5703125" style="495" customWidth="1"/>
    <col min="13837" max="13839" width="16.7109375" style="495" customWidth="1"/>
    <col min="13840" max="13840" width="14.42578125" style="495" customWidth="1"/>
    <col min="13841" max="14087" width="9.140625" style="495"/>
    <col min="14088" max="14088" width="8.7109375" style="495" customWidth="1"/>
    <col min="14089" max="14089" width="12.7109375" style="495" customWidth="1"/>
    <col min="14090" max="14090" width="10.85546875" style="495" customWidth="1"/>
    <col min="14091" max="14091" width="11.28515625" style="495" customWidth="1"/>
    <col min="14092" max="14092" width="30.5703125" style="495" customWidth="1"/>
    <col min="14093" max="14095" width="16.7109375" style="495" customWidth="1"/>
    <col min="14096" max="14096" width="14.42578125" style="495" customWidth="1"/>
    <col min="14097" max="14343" width="9.140625" style="495"/>
    <col min="14344" max="14344" width="8.7109375" style="495" customWidth="1"/>
    <col min="14345" max="14345" width="12.7109375" style="495" customWidth="1"/>
    <col min="14346" max="14346" width="10.85546875" style="495" customWidth="1"/>
    <col min="14347" max="14347" width="11.28515625" style="495" customWidth="1"/>
    <col min="14348" max="14348" width="30.5703125" style="495" customWidth="1"/>
    <col min="14349" max="14351" width="16.7109375" style="495" customWidth="1"/>
    <col min="14352" max="14352" width="14.42578125" style="495" customWidth="1"/>
    <col min="14353" max="14599" width="9.140625" style="495"/>
    <col min="14600" max="14600" width="8.7109375" style="495" customWidth="1"/>
    <col min="14601" max="14601" width="12.7109375" style="495" customWidth="1"/>
    <col min="14602" max="14602" width="10.85546875" style="495" customWidth="1"/>
    <col min="14603" max="14603" width="11.28515625" style="495" customWidth="1"/>
    <col min="14604" max="14604" width="30.5703125" style="495" customWidth="1"/>
    <col min="14605" max="14607" width="16.7109375" style="495" customWidth="1"/>
    <col min="14608" max="14608" width="14.42578125" style="495" customWidth="1"/>
    <col min="14609" max="14855" width="9.140625" style="495"/>
    <col min="14856" max="14856" width="8.7109375" style="495" customWidth="1"/>
    <col min="14857" max="14857" width="12.7109375" style="495" customWidth="1"/>
    <col min="14858" max="14858" width="10.85546875" style="495" customWidth="1"/>
    <col min="14859" max="14859" width="11.28515625" style="495" customWidth="1"/>
    <col min="14860" max="14860" width="30.5703125" style="495" customWidth="1"/>
    <col min="14861" max="14863" width="16.7109375" style="495" customWidth="1"/>
    <col min="14864" max="14864" width="14.42578125" style="495" customWidth="1"/>
    <col min="14865" max="15111" width="9.140625" style="495"/>
    <col min="15112" max="15112" width="8.7109375" style="495" customWidth="1"/>
    <col min="15113" max="15113" width="12.7109375" style="495" customWidth="1"/>
    <col min="15114" max="15114" width="10.85546875" style="495" customWidth="1"/>
    <col min="15115" max="15115" width="11.28515625" style="495" customWidth="1"/>
    <col min="15116" max="15116" width="30.5703125" style="495" customWidth="1"/>
    <col min="15117" max="15119" width="16.7109375" style="495" customWidth="1"/>
    <col min="15120" max="15120" width="14.42578125" style="495" customWidth="1"/>
    <col min="15121" max="15367" width="9.140625" style="495"/>
    <col min="15368" max="15368" width="8.7109375" style="495" customWidth="1"/>
    <col min="15369" max="15369" width="12.7109375" style="495" customWidth="1"/>
    <col min="15370" max="15370" width="10.85546875" style="495" customWidth="1"/>
    <col min="15371" max="15371" width="11.28515625" style="495" customWidth="1"/>
    <col min="15372" max="15372" width="30.5703125" style="495" customWidth="1"/>
    <col min="15373" max="15375" width="16.7109375" style="495" customWidth="1"/>
    <col min="15376" max="15376" width="14.42578125" style="495" customWidth="1"/>
    <col min="15377" max="15623" width="9.140625" style="495"/>
    <col min="15624" max="15624" width="8.7109375" style="495" customWidth="1"/>
    <col min="15625" max="15625" width="12.7109375" style="495" customWidth="1"/>
    <col min="15626" max="15626" width="10.85546875" style="495" customWidth="1"/>
    <col min="15627" max="15627" width="11.28515625" style="495" customWidth="1"/>
    <col min="15628" max="15628" width="30.5703125" style="495" customWidth="1"/>
    <col min="15629" max="15631" width="16.7109375" style="495" customWidth="1"/>
    <col min="15632" max="15632" width="14.42578125" style="495" customWidth="1"/>
    <col min="15633" max="15879" width="9.140625" style="495"/>
    <col min="15880" max="15880" width="8.7109375" style="495" customWidth="1"/>
    <col min="15881" max="15881" width="12.7109375" style="495" customWidth="1"/>
    <col min="15882" max="15882" width="10.85546875" style="495" customWidth="1"/>
    <col min="15883" max="15883" width="11.28515625" style="495" customWidth="1"/>
    <col min="15884" max="15884" width="30.5703125" style="495" customWidth="1"/>
    <col min="15885" max="15887" width="16.7109375" style="495" customWidth="1"/>
    <col min="15888" max="15888" width="14.42578125" style="495" customWidth="1"/>
    <col min="15889" max="16135" width="9.140625" style="495"/>
    <col min="16136" max="16136" width="8.7109375" style="495" customWidth="1"/>
    <col min="16137" max="16137" width="12.7109375" style="495" customWidth="1"/>
    <col min="16138" max="16138" width="10.85546875" style="495" customWidth="1"/>
    <col min="16139" max="16139" width="11.28515625" style="495" customWidth="1"/>
    <col min="16140" max="16140" width="30.5703125" style="495" customWidth="1"/>
    <col min="16141" max="16143" width="16.7109375" style="495" customWidth="1"/>
    <col min="16144" max="16144" width="14.42578125" style="495" customWidth="1"/>
    <col min="16145" max="16384" width="9.140625" style="495"/>
  </cols>
  <sheetData>
    <row r="1" spans="1:20" s="489" customFormat="1" ht="50.25" customHeight="1" x14ac:dyDescent="0.25">
      <c r="A1" s="485" t="s">
        <v>450</v>
      </c>
      <c r="B1" s="486" t="s">
        <v>136</v>
      </c>
      <c r="C1" s="486"/>
      <c r="D1" s="486"/>
      <c r="E1" s="486"/>
      <c r="F1" s="487" t="s">
        <v>451</v>
      </c>
      <c r="G1" s="487" t="s">
        <v>452</v>
      </c>
      <c r="H1" s="487" t="s">
        <v>453</v>
      </c>
      <c r="I1" s="487" t="s">
        <v>454</v>
      </c>
      <c r="J1" s="487" t="s">
        <v>455</v>
      </c>
      <c r="K1" s="487" t="s">
        <v>456</v>
      </c>
      <c r="L1" s="487" t="s">
        <v>457</v>
      </c>
      <c r="M1" s="487" t="s">
        <v>458</v>
      </c>
      <c r="N1" s="487" t="s">
        <v>459</v>
      </c>
      <c r="O1" s="487" t="s">
        <v>460</v>
      </c>
      <c r="P1" s="488" t="s">
        <v>5</v>
      </c>
    </row>
    <row r="2" spans="1:20" ht="27" customHeight="1" x14ac:dyDescent="0.25">
      <c r="A2" s="485"/>
      <c r="B2" s="490" t="s">
        <v>461</v>
      </c>
      <c r="C2" s="491" t="s">
        <v>462</v>
      </c>
      <c r="D2" s="491"/>
      <c r="E2" s="492" t="s">
        <v>463</v>
      </c>
      <c r="F2" s="493">
        <v>2</v>
      </c>
      <c r="G2" s="493">
        <v>1</v>
      </c>
      <c r="H2" s="493">
        <v>0</v>
      </c>
      <c r="I2" s="493">
        <v>3</v>
      </c>
      <c r="J2" s="493">
        <v>3</v>
      </c>
      <c r="K2" s="493">
        <v>3</v>
      </c>
      <c r="L2" s="493">
        <v>3</v>
      </c>
      <c r="M2" s="493">
        <v>3</v>
      </c>
      <c r="N2" s="493">
        <v>3</v>
      </c>
      <c r="O2" s="493">
        <v>3</v>
      </c>
      <c r="P2" s="494">
        <f>SUM(F2:O3)</f>
        <v>24</v>
      </c>
      <c r="R2" s="496" t="s">
        <v>464</v>
      </c>
      <c r="S2" s="496"/>
      <c r="T2" s="496"/>
    </row>
    <row r="3" spans="1:20" ht="49.5" customHeight="1" x14ac:dyDescent="0.25">
      <c r="A3" s="485"/>
      <c r="B3" s="490"/>
      <c r="C3" s="497">
        <v>0.28000000000000003</v>
      </c>
      <c r="D3" s="497"/>
      <c r="E3" s="498"/>
      <c r="F3" s="493"/>
      <c r="G3" s="493"/>
      <c r="H3" s="493"/>
      <c r="I3" s="493"/>
      <c r="J3" s="493"/>
      <c r="K3" s="493"/>
      <c r="L3" s="493"/>
      <c r="M3" s="493"/>
      <c r="N3" s="493"/>
      <c r="O3" s="493"/>
      <c r="P3" s="494"/>
      <c r="R3" s="496"/>
      <c r="S3" s="496"/>
      <c r="T3" s="496"/>
    </row>
    <row r="4" spans="1:20" ht="22.5" x14ac:dyDescent="0.25">
      <c r="A4" s="485"/>
      <c r="B4" s="490"/>
      <c r="C4" s="491" t="s">
        <v>462</v>
      </c>
      <c r="D4" s="491"/>
      <c r="E4" s="492" t="s">
        <v>465</v>
      </c>
      <c r="F4" s="499">
        <v>16</v>
      </c>
      <c r="G4" s="499">
        <v>16</v>
      </c>
      <c r="H4" s="499">
        <v>2</v>
      </c>
      <c r="I4" s="499">
        <v>2</v>
      </c>
      <c r="J4" s="499">
        <v>2</v>
      </c>
      <c r="K4" s="499">
        <v>2</v>
      </c>
      <c r="L4" s="499">
        <v>2</v>
      </c>
      <c r="M4" s="499">
        <v>2</v>
      </c>
      <c r="N4" s="499">
        <v>2</v>
      </c>
      <c r="O4" s="499">
        <v>2</v>
      </c>
      <c r="P4" s="494">
        <f>SUM(F4:O5)</f>
        <v>48</v>
      </c>
    </row>
    <row r="5" spans="1:20" ht="57.75" customHeight="1" x14ac:dyDescent="0.25">
      <c r="A5" s="485"/>
      <c r="B5" s="490"/>
      <c r="C5" s="497">
        <v>0.28000000000000003</v>
      </c>
      <c r="D5" s="497"/>
      <c r="E5" s="498"/>
      <c r="F5" s="499"/>
      <c r="G5" s="499"/>
      <c r="H5" s="499"/>
      <c r="I5" s="499"/>
      <c r="J5" s="499"/>
      <c r="K5" s="499"/>
      <c r="L5" s="499"/>
      <c r="M5" s="499"/>
      <c r="N5" s="499"/>
      <c r="O5" s="499"/>
      <c r="P5" s="494"/>
    </row>
    <row r="6" spans="1:20" ht="21" customHeight="1" x14ac:dyDescent="0.25">
      <c r="A6" s="485"/>
      <c r="B6" s="490"/>
      <c r="C6" s="491" t="s">
        <v>462</v>
      </c>
      <c r="D6" s="491"/>
      <c r="E6" s="492" t="s">
        <v>466</v>
      </c>
      <c r="F6" s="499">
        <v>0</v>
      </c>
      <c r="G6" s="499">
        <v>0</v>
      </c>
      <c r="H6" s="499">
        <v>0</v>
      </c>
      <c r="I6" s="499">
        <v>0</v>
      </c>
      <c r="J6" s="499">
        <v>0</v>
      </c>
      <c r="K6" s="499">
        <v>0</v>
      </c>
      <c r="L6" s="499">
        <v>0</v>
      </c>
      <c r="M6" s="499">
        <v>0</v>
      </c>
      <c r="N6" s="499">
        <v>0</v>
      </c>
      <c r="O6" s="499">
        <v>0</v>
      </c>
      <c r="P6" s="500">
        <f>SUM(F6:O7)</f>
        <v>0</v>
      </c>
    </row>
    <row r="7" spans="1:20" ht="55.5" customHeight="1" x14ac:dyDescent="0.25">
      <c r="A7" s="485"/>
      <c r="B7" s="490"/>
      <c r="C7" s="497">
        <v>0.28000000000000003</v>
      </c>
      <c r="D7" s="497"/>
      <c r="E7" s="498"/>
      <c r="F7" s="499"/>
      <c r="G7" s="499"/>
      <c r="H7" s="499"/>
      <c r="I7" s="499"/>
      <c r="J7" s="499"/>
      <c r="K7" s="499"/>
      <c r="L7" s="499"/>
      <c r="M7" s="499"/>
      <c r="N7" s="499"/>
      <c r="O7" s="499"/>
      <c r="P7" s="501"/>
    </row>
    <row r="8" spans="1:20" ht="19.5" customHeight="1" x14ac:dyDescent="0.25">
      <c r="A8" s="485"/>
      <c r="B8" s="490"/>
      <c r="C8" s="502" t="s">
        <v>467</v>
      </c>
      <c r="D8" s="502"/>
      <c r="E8" s="502"/>
      <c r="F8" s="503">
        <f>SUM(F2:F7)</f>
        <v>18</v>
      </c>
      <c r="G8" s="503">
        <f>SUM(G2:G7)</f>
        <v>17</v>
      </c>
      <c r="H8" s="503">
        <f t="shared" ref="H8:O8" si="0">SUM(H2:H7)</f>
        <v>2</v>
      </c>
      <c r="I8" s="503">
        <f t="shared" si="0"/>
        <v>5</v>
      </c>
      <c r="J8" s="503">
        <f t="shared" si="0"/>
        <v>5</v>
      </c>
      <c r="K8" s="503">
        <f t="shared" si="0"/>
        <v>5</v>
      </c>
      <c r="L8" s="503">
        <f t="shared" si="0"/>
        <v>5</v>
      </c>
      <c r="M8" s="503">
        <f t="shared" si="0"/>
        <v>5</v>
      </c>
      <c r="N8" s="503">
        <f t="shared" si="0"/>
        <v>5</v>
      </c>
      <c r="O8" s="503">
        <f t="shared" si="0"/>
        <v>5</v>
      </c>
      <c r="P8" s="504">
        <f>SUM(F8:O8)</f>
        <v>72</v>
      </c>
    </row>
    <row r="9" spans="1:20" ht="28.5" customHeight="1" x14ac:dyDescent="0.25">
      <c r="A9" s="485"/>
      <c r="B9" s="505" t="s">
        <v>468</v>
      </c>
      <c r="C9" s="502" t="s">
        <v>469</v>
      </c>
      <c r="D9" s="502"/>
      <c r="E9" s="502"/>
      <c r="F9" s="499">
        <v>16</v>
      </c>
      <c r="G9" s="499">
        <v>14</v>
      </c>
      <c r="H9" s="499">
        <v>2</v>
      </c>
      <c r="I9" s="499">
        <v>0</v>
      </c>
      <c r="J9" s="499">
        <v>0</v>
      </c>
      <c r="K9" s="499">
        <v>0</v>
      </c>
      <c r="L9" s="499">
        <v>0</v>
      </c>
      <c r="M9" s="499">
        <v>0</v>
      </c>
      <c r="N9" s="499">
        <v>0</v>
      </c>
      <c r="O9" s="499">
        <v>0</v>
      </c>
      <c r="P9" s="500">
        <f>SUM(F9:O10)</f>
        <v>32</v>
      </c>
    </row>
    <row r="10" spans="1:20" ht="28.5" customHeight="1" x14ac:dyDescent="0.25">
      <c r="A10" s="485"/>
      <c r="B10" s="505"/>
      <c r="C10" s="502" t="s">
        <v>470</v>
      </c>
      <c r="D10" s="502"/>
      <c r="E10" s="502"/>
      <c r="F10" s="499"/>
      <c r="G10" s="499"/>
      <c r="H10" s="499"/>
      <c r="I10" s="499"/>
      <c r="J10" s="499"/>
      <c r="K10" s="499"/>
      <c r="L10" s="499"/>
      <c r="M10" s="499"/>
      <c r="N10" s="499"/>
      <c r="O10" s="499"/>
      <c r="P10" s="501"/>
    </row>
    <row r="11" spans="1:20" ht="28.5" customHeight="1" x14ac:dyDescent="0.25">
      <c r="A11" s="485"/>
      <c r="B11" s="505"/>
      <c r="C11" s="502" t="s">
        <v>471</v>
      </c>
      <c r="D11" s="502"/>
      <c r="E11" s="502"/>
      <c r="F11" s="503">
        <f>F9/2</f>
        <v>8</v>
      </c>
      <c r="G11" s="503">
        <f t="shared" ref="G11:N11" si="1">G9/2</f>
        <v>7</v>
      </c>
      <c r="H11" s="503">
        <f t="shared" si="1"/>
        <v>1</v>
      </c>
      <c r="I11" s="503">
        <f t="shared" si="1"/>
        <v>0</v>
      </c>
      <c r="J11" s="503">
        <f t="shared" si="1"/>
        <v>0</v>
      </c>
      <c r="K11" s="503">
        <f t="shared" si="1"/>
        <v>0</v>
      </c>
      <c r="L11" s="503">
        <f t="shared" si="1"/>
        <v>0</v>
      </c>
      <c r="M11" s="503">
        <f t="shared" si="1"/>
        <v>0</v>
      </c>
      <c r="N11" s="503">
        <f t="shared" si="1"/>
        <v>0</v>
      </c>
      <c r="O11" s="503">
        <f>O9/2</f>
        <v>0</v>
      </c>
      <c r="P11" s="504">
        <f>SUM(F11:O11)</f>
        <v>16</v>
      </c>
    </row>
    <row r="12" spans="1:20" x14ac:dyDescent="0.25">
      <c r="A12" s="485"/>
      <c r="B12" s="490" t="s">
        <v>472</v>
      </c>
      <c r="C12" s="491" t="s">
        <v>473</v>
      </c>
      <c r="D12" s="492" t="s">
        <v>474</v>
      </c>
      <c r="E12" s="506">
        <v>0.12</v>
      </c>
      <c r="F12" s="499">
        <v>455.52890000000002</v>
      </c>
      <c r="G12" s="499">
        <v>449.98039999999997</v>
      </c>
      <c r="H12" s="499">
        <v>30</v>
      </c>
      <c r="I12" s="499">
        <v>76.042900000000003</v>
      </c>
      <c r="J12" s="499">
        <v>76.036100000000005</v>
      </c>
      <c r="K12" s="499">
        <v>76.040000000000006</v>
      </c>
      <c r="L12" s="499">
        <v>76.040000000000006</v>
      </c>
      <c r="M12" s="499">
        <v>76.040000000000006</v>
      </c>
      <c r="N12" s="499">
        <v>76.040000000000006</v>
      </c>
      <c r="O12" s="499">
        <v>76.040000000000006</v>
      </c>
      <c r="P12" s="507">
        <f>SUM(F12:O13)</f>
        <v>1467.7882999999997</v>
      </c>
      <c r="R12" s="508"/>
    </row>
    <row r="13" spans="1:20" ht="36.75" customHeight="1" x14ac:dyDescent="0.25">
      <c r="A13" s="485"/>
      <c r="B13" s="490"/>
      <c r="C13" s="491"/>
      <c r="D13" s="509"/>
      <c r="E13" s="510"/>
      <c r="F13" s="499"/>
      <c r="G13" s="499"/>
      <c r="H13" s="499"/>
      <c r="I13" s="499"/>
      <c r="J13" s="499"/>
      <c r="K13" s="499"/>
      <c r="L13" s="499"/>
      <c r="M13" s="499"/>
      <c r="N13" s="499"/>
      <c r="O13" s="499"/>
      <c r="P13" s="511"/>
      <c r="R13" s="508"/>
    </row>
    <row r="14" spans="1:20" x14ac:dyDescent="0.25">
      <c r="A14" s="485"/>
      <c r="B14" s="490"/>
      <c r="C14" s="491" t="s">
        <v>475</v>
      </c>
      <c r="D14" s="492" t="s">
        <v>474</v>
      </c>
      <c r="E14" s="506">
        <v>0.12</v>
      </c>
      <c r="F14" s="499">
        <v>15</v>
      </c>
      <c r="G14" s="499">
        <v>20</v>
      </c>
      <c r="H14" s="499">
        <v>12</v>
      </c>
      <c r="I14" s="499">
        <v>10</v>
      </c>
      <c r="J14" s="499">
        <v>10</v>
      </c>
      <c r="K14" s="499">
        <v>10</v>
      </c>
      <c r="L14" s="499">
        <v>10</v>
      </c>
      <c r="M14" s="499">
        <v>10</v>
      </c>
      <c r="N14" s="499">
        <v>10</v>
      </c>
      <c r="O14" s="499">
        <v>10</v>
      </c>
      <c r="P14" s="507">
        <f>SUM(F14:O15)</f>
        <v>117</v>
      </c>
    </row>
    <row r="15" spans="1:20" ht="38.25" customHeight="1" x14ac:dyDescent="0.25">
      <c r="A15" s="485"/>
      <c r="B15" s="490"/>
      <c r="C15" s="491"/>
      <c r="D15" s="509"/>
      <c r="E15" s="510"/>
      <c r="F15" s="499"/>
      <c r="G15" s="499"/>
      <c r="H15" s="499"/>
      <c r="I15" s="499"/>
      <c r="J15" s="499"/>
      <c r="K15" s="499"/>
      <c r="L15" s="499"/>
      <c r="M15" s="499"/>
      <c r="N15" s="499"/>
      <c r="O15" s="499"/>
      <c r="P15" s="511"/>
    </row>
    <row r="16" spans="1:20" ht="34.5" customHeight="1" x14ac:dyDescent="0.25">
      <c r="A16" s="485"/>
      <c r="B16" s="490"/>
      <c r="C16" s="502" t="s">
        <v>476</v>
      </c>
      <c r="D16" s="502"/>
      <c r="E16" s="502"/>
      <c r="F16" s="512">
        <f>F12+(F14*2)</f>
        <v>485.52890000000002</v>
      </c>
      <c r="G16" s="512">
        <f t="shared" ref="G16:O16" si="2">G12+(G14*2)</f>
        <v>489.98039999999997</v>
      </c>
      <c r="H16" s="512">
        <f>H12+(H14*2)</f>
        <v>54</v>
      </c>
      <c r="I16" s="512">
        <f t="shared" si="2"/>
        <v>96.042900000000003</v>
      </c>
      <c r="J16" s="512">
        <f t="shared" si="2"/>
        <v>96.036100000000005</v>
      </c>
      <c r="K16" s="512">
        <f t="shared" si="2"/>
        <v>96.04</v>
      </c>
      <c r="L16" s="512">
        <f t="shared" si="2"/>
        <v>96.04</v>
      </c>
      <c r="M16" s="512">
        <f t="shared" si="2"/>
        <v>96.04</v>
      </c>
      <c r="N16" s="512">
        <f t="shared" si="2"/>
        <v>96.04</v>
      </c>
      <c r="O16" s="512">
        <f t="shared" si="2"/>
        <v>96.04</v>
      </c>
      <c r="P16" s="513">
        <f>SUM(F16:O16)</f>
        <v>1701.7882999999997</v>
      </c>
    </row>
    <row r="17" spans="1:16" ht="24.75" customHeight="1" x14ac:dyDescent="0.25">
      <c r="A17" s="485"/>
      <c r="B17" s="514" t="s">
        <v>477</v>
      </c>
      <c r="C17" s="515" t="s">
        <v>478</v>
      </c>
      <c r="D17" s="516" t="s">
        <v>474</v>
      </c>
      <c r="E17" s="506">
        <v>0.4</v>
      </c>
      <c r="F17" s="517">
        <v>504.00400000000002</v>
      </c>
      <c r="G17" s="517">
        <v>540.00300000000004</v>
      </c>
      <c r="H17" s="517">
        <v>72</v>
      </c>
      <c r="I17" s="517">
        <f>27*4</f>
        <v>108</v>
      </c>
      <c r="J17" s="517">
        <v>108</v>
      </c>
      <c r="K17" s="517">
        <v>108</v>
      </c>
      <c r="L17" s="517">
        <v>108</v>
      </c>
      <c r="M17" s="517">
        <v>108</v>
      </c>
      <c r="N17" s="517">
        <v>108</v>
      </c>
      <c r="O17" s="517">
        <v>108</v>
      </c>
      <c r="P17" s="500">
        <f>SUM(F17:O18)</f>
        <v>1872.0070000000001</v>
      </c>
    </row>
    <row r="18" spans="1:16" ht="31.5" customHeight="1" x14ac:dyDescent="0.25">
      <c r="A18" s="485"/>
      <c r="B18" s="518"/>
      <c r="C18" s="519"/>
      <c r="D18" s="520"/>
      <c r="E18" s="521"/>
      <c r="F18" s="522"/>
      <c r="G18" s="522"/>
      <c r="H18" s="522"/>
      <c r="I18" s="522"/>
      <c r="J18" s="522"/>
      <c r="K18" s="522"/>
      <c r="L18" s="522"/>
      <c r="M18" s="522"/>
      <c r="N18" s="522"/>
      <c r="O18" s="522"/>
      <c r="P18" s="501"/>
    </row>
    <row r="19" spans="1:16" ht="15" customHeight="1" x14ac:dyDescent="0.25">
      <c r="A19" s="485"/>
      <c r="B19" s="518"/>
      <c r="C19" s="491" t="s">
        <v>479</v>
      </c>
      <c r="D19" s="492" t="s">
        <v>480</v>
      </c>
      <c r="E19" s="506">
        <v>2.92</v>
      </c>
      <c r="F19" s="499">
        <v>2</v>
      </c>
      <c r="G19" s="499">
        <v>1</v>
      </c>
      <c r="H19" s="499">
        <v>0</v>
      </c>
      <c r="I19" s="499">
        <v>3</v>
      </c>
      <c r="J19" s="499">
        <v>3</v>
      </c>
      <c r="K19" s="499">
        <v>3</v>
      </c>
      <c r="L19" s="499">
        <v>3</v>
      </c>
      <c r="M19" s="499">
        <v>3</v>
      </c>
      <c r="N19" s="499">
        <v>3</v>
      </c>
      <c r="O19" s="499">
        <v>3</v>
      </c>
      <c r="P19" s="500">
        <f>SUM(F19:O20)</f>
        <v>24</v>
      </c>
    </row>
    <row r="20" spans="1:16" ht="42.75" customHeight="1" x14ac:dyDescent="0.25">
      <c r="A20" s="485"/>
      <c r="B20" s="518"/>
      <c r="C20" s="491"/>
      <c r="D20" s="509"/>
      <c r="E20" s="510"/>
      <c r="F20" s="499"/>
      <c r="G20" s="499"/>
      <c r="H20" s="499"/>
      <c r="I20" s="499"/>
      <c r="J20" s="499"/>
      <c r="K20" s="499"/>
      <c r="L20" s="499"/>
      <c r="M20" s="499"/>
      <c r="N20" s="499"/>
      <c r="O20" s="499"/>
      <c r="P20" s="501"/>
    </row>
    <row r="21" spans="1:16" x14ac:dyDescent="0.25">
      <c r="A21" s="485"/>
      <c r="B21" s="518"/>
      <c r="C21" s="491" t="s">
        <v>481</v>
      </c>
      <c r="D21" s="492" t="s">
        <v>474</v>
      </c>
      <c r="E21" s="506">
        <v>0.4</v>
      </c>
      <c r="F21" s="499">
        <v>77.352500000000006</v>
      </c>
      <c r="G21" s="499">
        <v>69.005300000000005</v>
      </c>
      <c r="H21" s="499">
        <v>4.5999999999999996</v>
      </c>
      <c r="I21" s="499">
        <v>13.8055</v>
      </c>
      <c r="J21" s="499">
        <v>13.81</v>
      </c>
      <c r="K21" s="499">
        <v>13.81</v>
      </c>
      <c r="L21" s="499">
        <v>13.81</v>
      </c>
      <c r="M21" s="499">
        <v>13.81</v>
      </c>
      <c r="N21" s="499">
        <v>13.81</v>
      </c>
      <c r="O21" s="499">
        <v>13.81</v>
      </c>
      <c r="P21" s="523">
        <f>SUM(F21:O22)</f>
        <v>247.6233</v>
      </c>
    </row>
    <row r="22" spans="1:16" ht="39" customHeight="1" x14ac:dyDescent="0.25">
      <c r="A22" s="485"/>
      <c r="B22" s="518"/>
      <c r="C22" s="491"/>
      <c r="D22" s="509"/>
      <c r="E22" s="510"/>
      <c r="F22" s="499"/>
      <c r="G22" s="499"/>
      <c r="H22" s="499"/>
      <c r="I22" s="499"/>
      <c r="J22" s="499"/>
      <c r="K22" s="499"/>
      <c r="L22" s="499"/>
      <c r="M22" s="499"/>
      <c r="N22" s="499"/>
      <c r="O22" s="499"/>
      <c r="P22" s="524"/>
    </row>
    <row r="23" spans="1:16" x14ac:dyDescent="0.25">
      <c r="A23" s="485"/>
      <c r="B23" s="518"/>
      <c r="C23" s="491" t="s">
        <v>482</v>
      </c>
      <c r="D23" s="492" t="s">
        <v>480</v>
      </c>
      <c r="E23" s="506">
        <v>1.0900000000000001</v>
      </c>
      <c r="F23" s="499">
        <v>16</v>
      </c>
      <c r="G23" s="499">
        <v>16</v>
      </c>
      <c r="H23" s="499">
        <v>2</v>
      </c>
      <c r="I23" s="499">
        <v>2</v>
      </c>
      <c r="J23" s="499">
        <v>2</v>
      </c>
      <c r="K23" s="499">
        <v>2</v>
      </c>
      <c r="L23" s="499">
        <v>2</v>
      </c>
      <c r="M23" s="499">
        <v>2</v>
      </c>
      <c r="N23" s="499">
        <v>2</v>
      </c>
      <c r="O23" s="499">
        <v>2</v>
      </c>
      <c r="P23" s="500">
        <f>SUM(F23:O24)</f>
        <v>48</v>
      </c>
    </row>
    <row r="24" spans="1:16" ht="37.5" customHeight="1" x14ac:dyDescent="0.25">
      <c r="A24" s="485"/>
      <c r="B24" s="518"/>
      <c r="C24" s="491"/>
      <c r="D24" s="509"/>
      <c r="E24" s="510"/>
      <c r="F24" s="499"/>
      <c r="G24" s="499"/>
      <c r="H24" s="499"/>
      <c r="I24" s="499"/>
      <c r="J24" s="499"/>
      <c r="K24" s="499"/>
      <c r="L24" s="499"/>
      <c r="M24" s="499"/>
      <c r="N24" s="499"/>
      <c r="O24" s="499"/>
      <c r="P24" s="501"/>
    </row>
    <row r="25" spans="1:16" ht="20.25" customHeight="1" x14ac:dyDescent="0.25">
      <c r="A25" s="485"/>
      <c r="B25" s="525"/>
      <c r="C25" s="502" t="s">
        <v>483</v>
      </c>
      <c r="D25" s="502"/>
      <c r="E25" s="502"/>
      <c r="F25" s="512">
        <f>$E$19*F19+$E$21*F21+$E$23*F23+$E$17*F17</f>
        <v>255.82260000000002</v>
      </c>
      <c r="G25" s="512">
        <f>$E$19*G19+$E$21*G21+$E$23*G23+$E$17*G17</f>
        <v>263.96332000000007</v>
      </c>
      <c r="H25" s="512">
        <f t="shared" ref="H25:O25" si="3">$E$19*H19+$E$21*H21+$E$23*H23+$E$17*H17</f>
        <v>32.82</v>
      </c>
      <c r="I25" s="512">
        <f t="shared" si="3"/>
        <v>59.662199999999999</v>
      </c>
      <c r="J25" s="512">
        <f t="shared" si="3"/>
        <v>59.664000000000001</v>
      </c>
      <c r="K25" s="512">
        <f t="shared" si="3"/>
        <v>59.664000000000001</v>
      </c>
      <c r="L25" s="512">
        <f t="shared" si="3"/>
        <v>59.664000000000001</v>
      </c>
      <c r="M25" s="512">
        <f t="shared" si="3"/>
        <v>59.664000000000001</v>
      </c>
      <c r="N25" s="512">
        <f t="shared" si="3"/>
        <v>59.664000000000001</v>
      </c>
      <c r="O25" s="512">
        <f t="shared" si="3"/>
        <v>59.664000000000001</v>
      </c>
      <c r="P25" s="526">
        <f>SUM(F25:O25)</f>
        <v>970.25211999999999</v>
      </c>
    </row>
    <row r="26" spans="1:16" x14ac:dyDescent="0.25">
      <c r="A26" s="485"/>
      <c r="B26" s="527" t="s">
        <v>133</v>
      </c>
      <c r="C26" s="527"/>
      <c r="D26" s="527"/>
      <c r="E26" s="527"/>
      <c r="F26" s="528"/>
      <c r="G26" s="528"/>
      <c r="H26" s="528"/>
      <c r="I26" s="528"/>
      <c r="J26" s="528"/>
      <c r="K26" s="528"/>
      <c r="L26" s="528"/>
      <c r="M26" s="528"/>
      <c r="N26" s="528"/>
      <c r="O26" s="528"/>
      <c r="P26" s="504"/>
    </row>
    <row r="27" spans="1:16" x14ac:dyDescent="0.25">
      <c r="A27" s="529" t="s">
        <v>484</v>
      </c>
    </row>
    <row r="28" spans="1:16" x14ac:dyDescent="0.25">
      <c r="A28" s="529" t="s">
        <v>485</v>
      </c>
    </row>
  </sheetData>
  <mergeCells count="143">
    <mergeCell ref="D24:E24"/>
    <mergeCell ref="C25:E25"/>
    <mergeCell ref="B26:E26"/>
    <mergeCell ref="K23:K24"/>
    <mergeCell ref="L23:L24"/>
    <mergeCell ref="M23:M24"/>
    <mergeCell ref="N23:N24"/>
    <mergeCell ref="O23:O24"/>
    <mergeCell ref="P23:P24"/>
    <mergeCell ref="N21:N22"/>
    <mergeCell ref="O21:O22"/>
    <mergeCell ref="P21:P22"/>
    <mergeCell ref="D22:E22"/>
    <mergeCell ref="C23:C24"/>
    <mergeCell ref="F23:F24"/>
    <mergeCell ref="G23:G24"/>
    <mergeCell ref="H23:H24"/>
    <mergeCell ref="I23:I24"/>
    <mergeCell ref="J23:J24"/>
    <mergeCell ref="H21:H22"/>
    <mergeCell ref="I21:I22"/>
    <mergeCell ref="J21:J22"/>
    <mergeCell ref="K21:K22"/>
    <mergeCell ref="L21:L22"/>
    <mergeCell ref="M21:M22"/>
    <mergeCell ref="K19:K20"/>
    <mergeCell ref="L19:L20"/>
    <mergeCell ref="M19:M20"/>
    <mergeCell ref="N19:N20"/>
    <mergeCell ref="O19:O20"/>
    <mergeCell ref="P19:P20"/>
    <mergeCell ref="N17:N18"/>
    <mergeCell ref="O17:O18"/>
    <mergeCell ref="P17:P18"/>
    <mergeCell ref="D18:E18"/>
    <mergeCell ref="C19:C20"/>
    <mergeCell ref="F19:F20"/>
    <mergeCell ref="G19:G20"/>
    <mergeCell ref="H19:H20"/>
    <mergeCell ref="I19:I20"/>
    <mergeCell ref="J19:J20"/>
    <mergeCell ref="H17:H18"/>
    <mergeCell ref="I17:I18"/>
    <mergeCell ref="J17:J18"/>
    <mergeCell ref="K17:K18"/>
    <mergeCell ref="L17:L18"/>
    <mergeCell ref="M17:M18"/>
    <mergeCell ref="D15:E15"/>
    <mergeCell ref="C16:E16"/>
    <mergeCell ref="B17:B25"/>
    <mergeCell ref="C17:C18"/>
    <mergeCell ref="F17:F18"/>
    <mergeCell ref="G17:G18"/>
    <mergeCell ref="D20:E20"/>
    <mergeCell ref="C21:C22"/>
    <mergeCell ref="F21:F22"/>
    <mergeCell ref="G21:G22"/>
    <mergeCell ref="K14:K15"/>
    <mergeCell ref="L14:L15"/>
    <mergeCell ref="M14:M15"/>
    <mergeCell ref="N14:N15"/>
    <mergeCell ref="O14:O15"/>
    <mergeCell ref="P14:P15"/>
    <mergeCell ref="O12:O13"/>
    <mergeCell ref="P12:P13"/>
    <mergeCell ref="R12:R13"/>
    <mergeCell ref="D13:E13"/>
    <mergeCell ref="C14:C15"/>
    <mergeCell ref="F14:F15"/>
    <mergeCell ref="G14:G15"/>
    <mergeCell ref="H14:H15"/>
    <mergeCell ref="I14:I15"/>
    <mergeCell ref="J14:J15"/>
    <mergeCell ref="I12:I13"/>
    <mergeCell ref="J12:J13"/>
    <mergeCell ref="K12:K13"/>
    <mergeCell ref="L12:L13"/>
    <mergeCell ref="M12:M13"/>
    <mergeCell ref="N12:N13"/>
    <mergeCell ref="N9:N10"/>
    <mergeCell ref="O9:O10"/>
    <mergeCell ref="P9:P10"/>
    <mergeCell ref="C10:E10"/>
    <mergeCell ref="C11:E11"/>
    <mergeCell ref="B12:B16"/>
    <mergeCell ref="C12:C13"/>
    <mergeCell ref="F12:F13"/>
    <mergeCell ref="G12:G13"/>
    <mergeCell ref="H12:H13"/>
    <mergeCell ref="H9:H10"/>
    <mergeCell ref="I9:I10"/>
    <mergeCell ref="J9:J10"/>
    <mergeCell ref="K9:K10"/>
    <mergeCell ref="L9:L10"/>
    <mergeCell ref="M9:M10"/>
    <mergeCell ref="M6:M7"/>
    <mergeCell ref="N6:N7"/>
    <mergeCell ref="O6:O7"/>
    <mergeCell ref="P6:P7"/>
    <mergeCell ref="C7:D7"/>
    <mergeCell ref="C8:E8"/>
    <mergeCell ref="P4:P5"/>
    <mergeCell ref="C5:D5"/>
    <mergeCell ref="C6:D6"/>
    <mergeCell ref="F6:F7"/>
    <mergeCell ref="G6:G7"/>
    <mergeCell ref="H6:H7"/>
    <mergeCell ref="I6:I7"/>
    <mergeCell ref="J6:J7"/>
    <mergeCell ref="K6:K7"/>
    <mergeCell ref="L6:L7"/>
    <mergeCell ref="J4:J5"/>
    <mergeCell ref="K4:K5"/>
    <mergeCell ref="L4:L5"/>
    <mergeCell ref="M4:M5"/>
    <mergeCell ref="N4:N5"/>
    <mergeCell ref="O4:O5"/>
    <mergeCell ref="N2:N3"/>
    <mergeCell ref="O2:O3"/>
    <mergeCell ref="P2:P3"/>
    <mergeCell ref="R2:T3"/>
    <mergeCell ref="C3:D3"/>
    <mergeCell ref="C4:D4"/>
    <mergeCell ref="F4:F5"/>
    <mergeCell ref="G4:G5"/>
    <mergeCell ref="H4:H5"/>
    <mergeCell ref="I4:I5"/>
    <mergeCell ref="H2:H3"/>
    <mergeCell ref="I2:I3"/>
    <mergeCell ref="J2:J3"/>
    <mergeCell ref="K2:K3"/>
    <mergeCell ref="L2:L3"/>
    <mergeCell ref="M2:M3"/>
    <mergeCell ref="A1:A26"/>
    <mergeCell ref="B1:E1"/>
    <mergeCell ref="B2:B8"/>
    <mergeCell ref="C2:D2"/>
    <mergeCell ref="F2:F3"/>
    <mergeCell ref="G2:G3"/>
    <mergeCell ref="B9:B11"/>
    <mergeCell ref="C9:E9"/>
    <mergeCell ref="F9:F10"/>
    <mergeCell ref="G9:G10"/>
  </mergeCells>
  <printOptions horizontalCentered="1"/>
  <pageMargins left="0.19685039370078741" right="0.19685039370078741" top="0.39370078740157483" bottom="0.74803149606299213" header="0.31496062992125984" footer="0.31496062992125984"/>
  <pageSetup paperSize="9" scale="59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7</vt:i4>
      </vt:variant>
    </vt:vector>
  </HeadingPairs>
  <TitlesOfParts>
    <vt:vector size="16" baseType="lpstr">
      <vt:lpstr>SERVIÇOS PRELIMINARES</vt:lpstr>
      <vt:lpstr>MEMO DREN</vt:lpstr>
      <vt:lpstr>DIMENS</vt:lpstr>
      <vt:lpstr>MEMO PAV </vt:lpstr>
      <vt:lpstr>DIMENS.PAV</vt:lpstr>
      <vt:lpstr>BACIA DE DETENÇÃO</vt:lpstr>
      <vt:lpstr>CALÇADA E ACESSIBILIDADE </vt:lpstr>
      <vt:lpstr>MEIO FIO</vt:lpstr>
      <vt:lpstr>SINALIZAÇÃO</vt:lpstr>
      <vt:lpstr>DIMENS.PAV!Area_de_impressao</vt:lpstr>
      <vt:lpstr>SINALIZAÇÃO!Area_de_impressao</vt:lpstr>
      <vt:lpstr>DIMENS!Print_Area</vt:lpstr>
      <vt:lpstr>'MEMO DREN'!Print_Area</vt:lpstr>
      <vt:lpstr>DIMENS!Print_Titles</vt:lpstr>
      <vt:lpstr>'MEMO PAV '!Print_Titles</vt:lpstr>
      <vt:lpstr>SINALIZAÇÃO!Titulos_de_impressao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Bianca Rodrigues de Oliveira</dc:creator>
  <cp:lastModifiedBy>Bianca Rodrigues de Oliveira</cp:lastModifiedBy>
  <dcterms:created xsi:type="dcterms:W3CDTF">2026-05-05T12:58:15Z</dcterms:created>
  <dcterms:modified xsi:type="dcterms:W3CDTF">2026-05-05T13:06:59Z</dcterms:modified>
</cp:coreProperties>
</file>