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reylla.n\Downloads\"/>
    </mc:Choice>
  </mc:AlternateContent>
  <xr:revisionPtr revIDLastSave="0" documentId="13_ncr:1_{2B5680B0-F94B-4140-BD6E-44750F6222F9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BDI_MS" sheetId="1" r:id="rId1"/>
    <sheet name="Cenarios" sheetId="2" r:id="rId2"/>
    <sheet name="Memoria" sheetId="3" r:id="rId3"/>
  </sheets>
  <definedNames>
    <definedName name="_Hlk223762338" localSheetId="0">BDI_MS!$E$48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9" i="3" l="1"/>
  <c r="B8" i="3"/>
  <c r="G6" i="3" s="1"/>
  <c r="G7" i="3"/>
  <c r="B7" i="3"/>
  <c r="B6" i="3"/>
  <c r="B5" i="3"/>
  <c r="G5" i="3" s="1"/>
  <c r="B18" i="1"/>
  <c r="B10" i="3" s="1"/>
  <c r="G8" i="3" s="1"/>
  <c r="G7" i="1"/>
  <c r="B31" i="1" s="1"/>
  <c r="B32" i="1" s="1"/>
  <c r="G6" i="1"/>
  <c r="B30" i="1" s="1"/>
  <c r="G9" i="3" l="1"/>
  <c r="G10" i="3" s="1"/>
  <c r="G9" i="1"/>
  <c r="G10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OpenAI</author>
  </authors>
  <commentList>
    <comment ref="G6" authorId="0" shapeId="0" xr:uid="{00000000-0006-0000-0000-000001000000}">
      <text>
        <r>
          <rPr>
            <sz val="11"/>
            <color theme="1"/>
            <rFont val="Calibri"/>
            <family val="2"/>
            <scheme val="minor"/>
          </rPr>
          <t>Resultado da soma dos percentuais informados pelo solicitante. Fonte: dados fornecidos pelo solicitante nesta conversa.</t>
        </r>
      </text>
    </comment>
    <comment ref="G7" authorId="0" shapeId="0" xr:uid="{00000000-0006-0000-0000-000002000000}">
      <text>
        <r>
          <rPr>
            <sz val="11"/>
            <color theme="1"/>
            <rFont val="Calibri"/>
            <family val="2"/>
            <scheme val="minor"/>
          </rPr>
          <t>Fórmula de referência do BDI segundo sínteses baseadas no Acórdão TCU 2622/2013. URLs: https://carluc.com.br/orcamento/bdi/ ; https://suporte.altoqi.com.br/hc/pt-br/articles/4403484163479 ; https://www.gov.br/dnit/pt-br/assuntos/planejamento-e-pesquisa/custos-referenciais/sistemas-de-custos/bdi</t>
        </r>
      </text>
    </comment>
    <comment ref="B13" authorId="0" shapeId="0" xr:uid="{00000000-0006-0000-0000-000003000000}">
      <text>
        <r>
          <rPr>
            <sz val="11"/>
            <color theme="1"/>
            <rFont val="Calibri"/>
            <family val="2"/>
            <scheme val="minor"/>
          </rPr>
          <t>Fonte: dados fornecidos pelo solicitante nesta conversa.</t>
        </r>
      </text>
    </comment>
    <comment ref="F13" authorId="0" shapeId="0" xr:uid="{00000000-0006-0000-0000-000004000000}">
      <text>
        <r>
          <rPr>
            <sz val="11"/>
            <color theme="1"/>
            <rFont val="Calibri"/>
            <family val="2"/>
            <scheme val="minor"/>
          </rPr>
          <t>Fonte: dados fornecidos pelo solicitante nesta conversa.</t>
        </r>
      </text>
    </comment>
    <comment ref="B14" authorId="0" shapeId="0" xr:uid="{00000000-0006-0000-0000-000005000000}">
      <text>
        <r>
          <rPr>
            <sz val="11"/>
            <color theme="1"/>
            <rFont val="Calibri"/>
            <family val="2"/>
            <scheme val="minor"/>
          </rPr>
          <t>Fonte: dados fornecidos pelo solicitante nesta conversa.</t>
        </r>
      </text>
    </comment>
    <comment ref="F14" authorId="0" shapeId="0" xr:uid="{00000000-0006-0000-0000-000006000000}">
      <text>
        <r>
          <rPr>
            <sz val="11"/>
            <color theme="1"/>
            <rFont val="Calibri"/>
            <family val="2"/>
            <scheme val="minor"/>
          </rPr>
          <t>Fonte: dados fornecidos pelo solicitante nesta conversa.</t>
        </r>
      </text>
    </comment>
    <comment ref="B15" authorId="0" shapeId="0" xr:uid="{00000000-0006-0000-0000-000007000000}">
      <text>
        <r>
          <rPr>
            <sz val="11"/>
            <color theme="1"/>
            <rFont val="Calibri"/>
            <family val="2"/>
            <scheme val="minor"/>
          </rPr>
          <t>ISS padrão lançado em 5,00% para fechar T = 8,65% na situação base. Confirmar legislação municipal. Fonte: dados fornecidos pelo solicitante nesta conversa.</t>
        </r>
      </text>
    </comment>
    <comment ref="F15" authorId="0" shapeId="0" xr:uid="{00000000-0006-0000-0000-000008000000}">
      <text>
        <r>
          <rPr>
            <sz val="11"/>
            <color theme="1"/>
            <rFont val="Calibri"/>
            <family val="2"/>
            <scheme val="minor"/>
          </rPr>
          <t>Risco padrão base de 3,00% conforme situação descrita pelo solicitante. Em perfuração, este item pode variar de 2% a 6% conforme condições do terreno.</t>
        </r>
      </text>
    </comment>
    <comment ref="B16" authorId="0" shapeId="0" xr:uid="{00000000-0006-0000-0000-000009000000}">
      <text>
        <r>
          <rPr>
            <sz val="11"/>
            <color theme="1"/>
            <rFont val="Calibri"/>
            <family val="2"/>
            <scheme val="minor"/>
          </rPr>
          <t>Regime base não desonerado: CPRB = 0,00%. Se houver desoneração, revisar este campo.</t>
        </r>
      </text>
    </comment>
    <comment ref="F16" authorId="0" shapeId="0" xr:uid="{00000000-0006-0000-0000-00000A000000}">
      <text>
        <r>
          <rPr>
            <sz val="11"/>
            <color theme="1"/>
            <rFont val="Calibri"/>
            <family val="2"/>
            <scheme val="minor"/>
          </rPr>
          <t>Fonte: dados fornecidos pelo solicitante nesta conversa.</t>
        </r>
      </text>
    </comment>
    <comment ref="F17" authorId="0" shapeId="0" xr:uid="{00000000-0006-0000-0000-00000B000000}">
      <text>
        <r>
          <rPr>
            <sz val="11"/>
            <color theme="1"/>
            <rFont val="Calibri"/>
            <family val="2"/>
            <scheme val="minor"/>
          </rPr>
          <t>Fonte: dados fornecidos pelo solicitante nesta conversa.</t>
        </r>
      </text>
    </comment>
  </commentList>
</comments>
</file>

<file path=xl/sharedStrings.xml><?xml version="1.0" encoding="utf-8"?>
<sst xmlns="http://schemas.openxmlformats.org/spreadsheetml/2006/main" count="176" uniqueCount="138">
  <si>
    <t>PLANILHA BDI - Poço tubular profundo (MS)</t>
  </si>
  <si>
    <t>Base montada para obra em MS, poço entre 150 e 300 m, risco geológico moderado e regime não desonerado.</t>
  </si>
  <si>
    <t>Células azuis = editáveis | Células amarelas = resultados-chave | Validar ISS municipal e exigência metodológica do edital.</t>
  </si>
  <si>
    <t>Premissas da obra</t>
  </si>
  <si>
    <t>Resultados-chave</t>
  </si>
  <si>
    <t>UF</t>
  </si>
  <si>
    <t>MS</t>
  </si>
  <si>
    <t>BDI aditivo</t>
  </si>
  <si>
    <t>Profundidade do poço</t>
  </si>
  <si>
    <t>150 a 300 m</t>
  </si>
  <si>
    <t>BDI fórmula padrão</t>
  </si>
  <si>
    <t>Risco geológico base</t>
  </si>
  <si>
    <t>Moderado</t>
  </si>
  <si>
    <t>Faixa cenário base</t>
  </si>
  <si>
    <t>24% a 25%</t>
  </si>
  <si>
    <t>Regime considerado</t>
  </si>
  <si>
    <t>Não desonerado</t>
  </si>
  <si>
    <t>BDI adotado sugerido</t>
  </si>
  <si>
    <t>Aplicação</t>
  </si>
  <si>
    <t>Poço tubular profundo</t>
  </si>
  <si>
    <t>Status base</t>
  </si>
  <si>
    <t>Tributos incidentes sobre o faturamento</t>
  </si>
  <si>
    <t>Composição do BDI</t>
  </si>
  <si>
    <t>PIS</t>
  </si>
  <si>
    <t>Base informada pelo solicitante</t>
  </si>
  <si>
    <t>Administração Central</t>
  </si>
  <si>
    <t>AC</t>
  </si>
  <si>
    <t>Estrutura da empresa</t>
  </si>
  <si>
    <t>COFINS</t>
  </si>
  <si>
    <t>Seguro + Garantias</t>
  </si>
  <si>
    <t>SG</t>
  </si>
  <si>
    <t>Risco operacional</t>
  </si>
  <si>
    <t>ISS (editável)</t>
  </si>
  <si>
    <t>Pode variar por município</t>
  </si>
  <si>
    <t>Riscos (obra / geo)</t>
  </si>
  <si>
    <t>R</t>
  </si>
  <si>
    <t>Perfuração tem alta incerteza</t>
  </si>
  <si>
    <t>CPRB</t>
  </si>
  <si>
    <t>Base não desonerada</t>
  </si>
  <si>
    <t>Despesas Financeiras</t>
  </si>
  <si>
    <t>DF</t>
  </si>
  <si>
    <t>Capital de giro</t>
  </si>
  <si>
    <t>Lucro</t>
  </si>
  <si>
    <t>L</t>
  </si>
  <si>
    <t>Margem usual</t>
  </si>
  <si>
    <t>Tributos totais (T)</t>
  </si>
  <si>
    <t>Total usado nas fórmulas</t>
  </si>
  <si>
    <t>Tributos (T) são calculados na tabela à esquerda e alimentam os resultados acima.</t>
  </si>
  <si>
    <t>Fórmula padrão e variáveis</t>
  </si>
  <si>
    <t>'BDI = [((1 + AC + SG + R) x (1 + DF) x (1 + L) / (1 - T)) - 1]</t>
  </si>
  <si>
    <t>Riscos</t>
  </si>
  <si>
    <t>T</t>
  </si>
  <si>
    <t>Tributos</t>
  </si>
  <si>
    <t>Para compatibilizar o material enviado, a planilha mantém lado a lado o BDI aditivo (que reproduz os 24,35% informados) e o BDI da fórmula padrão (que, com as mesmas entradas, resulta em 27,39%). Em licitação, confirme qual metodologia o edital exige.</t>
  </si>
  <si>
    <t>Simulação de preço</t>
  </si>
  <si>
    <t>Custo direto da obra (editável)</t>
  </si>
  <si>
    <t>Use esta área para transformar o custo direto orçado em preço de venda estimado. Se o edital exigir memória conforme metodologia específica do órgão contratante, ajuste o BDI adotado antes de emitir a proposta.</t>
  </si>
  <si>
    <t>Preço com BDI aditivo</t>
  </si>
  <si>
    <t>Preço com BDI fórmula padrão</t>
  </si>
  <si>
    <t>Diferença entre métodos</t>
  </si>
  <si>
    <t>Checklist para apresentação em licitação</t>
  </si>
  <si>
    <t>1. Discriminar AC, SG, R, DF, L e T.</t>
  </si>
  <si>
    <t>2. Justificar o percentual de riscos conforme condição geológica e logística.</t>
  </si>
  <si>
    <t>3. Confirmar ISS no município da obra.</t>
  </si>
  <si>
    <t>4. Informar que a base considerada está em regime não desonerado.</t>
  </si>
  <si>
    <t>5. Anexar memória de cálculo e premissas da perfuração.</t>
  </si>
  <si>
    <t>Referências metodológicas visíveis na aba Memoria. Conferir sempre o edital, o órgão contratante e a legislação tributária local.</t>
  </si>
  <si>
    <t>URLs de referência da fórmula / base metodológica: https://carluc.com.br/orcamento/bdi/ | https://suporte.altoqi.com.br/hc/pt-br/articles/4403484163479 | https://www.gov.br/dnit/pt-br/assuntos/planejamento-e-pesquisa/custos-referenciais/sistemas-de-custos/bdi</t>
  </si>
  <si>
    <t>Cenários prontos de BDI - Poço tubular profundo (MS)</t>
  </si>
  <si>
    <t>Faixas de adoção direta conforme o material enviado pelo solicitante.</t>
  </si>
  <si>
    <t>Ajuste do item Riscos para perfuração</t>
  </si>
  <si>
    <t>Solo conhecido (urbano)</t>
  </si>
  <si>
    <t>Histórico geológico conhecido</t>
  </si>
  <si>
    <t>Condições médias</t>
  </si>
  <si>
    <t>Padrão adotado nesta planilha</t>
  </si>
  <si>
    <t>Área incerta / rocha / fraturado</t>
  </si>
  <si>
    <t>4,00% a 6,00%</t>
  </si>
  <si>
    <t>Maior incerteza e improdutividade</t>
  </si>
  <si>
    <t>Cenários de adoção do BDI</t>
  </si>
  <si>
    <t>Cenário</t>
  </si>
  <si>
    <t>BDI sugerido</t>
  </si>
  <si>
    <t>Aplicação típica</t>
  </si>
  <si>
    <t>Risco geológico</t>
  </si>
  <si>
    <t>Logística</t>
  </si>
  <si>
    <t>Justificativa resumida</t>
  </si>
  <si>
    <t>Conservador (baixo risco)</t>
  </si>
  <si>
    <t>22,5%</t>
  </si>
  <si>
    <t>Área urbana / histórico conhecido</t>
  </si>
  <si>
    <t>Baixo</t>
  </si>
  <si>
    <t>Normal</t>
  </si>
  <si>
    <t>Menor incerteza de perfuração</t>
  </si>
  <si>
    <t>Padrão MS (recomendado)</t>
  </si>
  <si>
    <t>Maioria dos casos</t>
  </si>
  <si>
    <t>Compatível com a base MS informada</t>
  </si>
  <si>
    <t>Alto risco (poço profundo)</t>
  </si>
  <si>
    <t>26% a 28%</t>
  </si>
  <si>
    <t>Aquífero incerto / poço profundo</t>
  </si>
  <si>
    <t>Alto</t>
  </si>
  <si>
    <t>Possível perda de ferramenta / improdutividade</t>
  </si>
  <si>
    <t>Logística difícil</t>
  </si>
  <si>
    <t>Até 30%</t>
  </si>
  <si>
    <t>Pantanal / interior remoto</t>
  </si>
  <si>
    <t>Difícil</t>
  </si>
  <si>
    <t>Acesso difícil, mobilização cara, tempo improdutivo</t>
  </si>
  <si>
    <t>Observação importante</t>
  </si>
  <si>
    <t>As faixas acima são referências de adoção direta para proposta e justificativa. A memória de cálculo detalhada deve sempre acompanhar a composição final quando a contratação exigir detalhamento do BDI.</t>
  </si>
  <si>
    <t>Base desta planilha: cenário padrão MS com BDI aditivo de 24,35% e risco R = 3,00%.</t>
  </si>
  <si>
    <t>Memória de cálculo do BDI</t>
  </si>
  <si>
    <t>Aba de apoio para conferência da composição e da fórmula padrão.</t>
  </si>
  <si>
    <t>Variável</t>
  </si>
  <si>
    <t>Valor</t>
  </si>
  <si>
    <t>Descrição</t>
  </si>
  <si>
    <t>Etapa</t>
  </si>
  <si>
    <t>Expressão</t>
  </si>
  <si>
    <t>Resultado</t>
  </si>
  <si>
    <t>Fator operacional</t>
  </si>
  <si>
    <t>1 + AC + SG + R</t>
  </si>
  <si>
    <t>Fator financeiro</t>
  </si>
  <si>
    <t>1 + DF</t>
  </si>
  <si>
    <t>Fator de lucro</t>
  </si>
  <si>
    <t>1 + L</t>
  </si>
  <si>
    <t>Denominador tributos</t>
  </si>
  <si>
    <t>1 - T</t>
  </si>
  <si>
    <t>Índice final</t>
  </si>
  <si>
    <t>(Op x Fin x Lucro) / Trib</t>
  </si>
  <si>
    <t>Tributos totais</t>
  </si>
  <si>
    <t>Índice final - 1</t>
  </si>
  <si>
    <t>Leituras para conferência</t>
  </si>
  <si>
    <t>A soma simples dos percentuais reproduz exatamente os 24,35% informados pelo solicitante.</t>
  </si>
  <si>
    <t>A fórmula padrão multiplicativa resulta em 27,39% com essas mesmas entradas, por efeito do gross-up tributário e da composição dos fatores.</t>
  </si>
  <si>
    <t>Em licitação, verificar se o órgão exige memória pelo padrão TCU / Acórdão 2622/2013, planilha própria ou outra metodologia expressa no edital.</t>
  </si>
  <si>
    <t>ISS é o item mais sensível para variação municipal; CPRB permanece zerada na base não desonerada.</t>
  </si>
  <si>
    <t>Referências visíveis</t>
  </si>
  <si>
    <t>https://carluc.com.br/orcamento/bdi/
https://suporte.altoqi.com.br/hc/pt-br/articles/4403484163479
https://www.gov.br/dnit/pt-br/assuntos/planejamento-e-pesquisa/custos-referenciais/sistemas-de-custos/bdi</t>
  </si>
  <si>
    <t>____________________________________</t>
  </si>
  <si>
    <t>Representante Legal da Licitante</t>
  </si>
  <si>
    <t>Profissional Técnico Habilitado</t>
  </si>
  <si>
    <t>(Nome, registro no CREA e assinatura)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</si>
</sst>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%;[Red]\(0.00%\);\-"/>
    <numFmt numFmtId="165" formatCode="\R\$\ #,##0.00;[Red]\(\R\$\ #,##0.00\);\-"/>
    <numFmt numFmtId="166" formatCode="0.0000"/>
  </numFmts>
  <fonts count="13" x14ac:knownFonts="1">
    <font>
      <sz val="11"/>
      <color theme="1"/>
      <name val="Calibri"/>
      <family val="2"/>
      <scheme val="minor"/>
    </font>
    <font>
      <b/>
      <sz val="16"/>
      <color rgb="FFFFFFFF"/>
      <name val="Calibri"/>
      <family val="2"/>
    </font>
    <font>
      <i/>
      <sz val="11"/>
      <color rgb="FF222222"/>
      <name val="Calibri"/>
      <family val="2"/>
    </font>
    <font>
      <i/>
      <sz val="9"/>
      <color rgb="FF222222"/>
      <name val="Calibri"/>
      <family val="2"/>
    </font>
    <font>
      <b/>
      <sz val="11"/>
      <color rgb="FFFFFFFF"/>
      <name val="Calibri"/>
      <family val="2"/>
    </font>
    <font>
      <sz val="10"/>
      <color rgb="FF6B6B6B"/>
      <name val="Calibri"/>
      <family val="2"/>
    </font>
    <font>
      <b/>
      <sz val="10"/>
      <color rgb="FF222222"/>
      <name val="Calibri"/>
      <family val="2"/>
    </font>
    <font>
      <b/>
      <sz val="13"/>
      <color rgb="FF222222"/>
      <name val="Calibri"/>
      <family val="2"/>
    </font>
    <font>
      <sz val="10"/>
      <color rgb="FF222222"/>
      <name val="Calibri"/>
      <family val="2"/>
    </font>
    <font>
      <sz val="9"/>
      <color rgb="FF6B6B6B"/>
      <name val="Calibri"/>
      <family val="2"/>
    </font>
    <font>
      <sz val="10"/>
      <color rgb="FF0000FF"/>
      <name val="Calibri"/>
      <family val="2"/>
    </font>
    <font>
      <sz val="9"/>
      <color rgb="FF222222"/>
      <name val="Calibri"/>
      <family val="2"/>
    </font>
    <font>
      <sz val="12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1F4E78"/>
      </patternFill>
    </fill>
    <fill>
      <patternFill patternType="solid">
        <fgColor rgb="FFE7E6E6"/>
      </patternFill>
    </fill>
    <fill>
      <patternFill patternType="solid">
        <fgColor rgb="FFFFF2CC"/>
      </patternFill>
    </fill>
    <fill>
      <patternFill patternType="solid">
        <fgColor rgb="FFEAF3FB"/>
      </patternFill>
    </fill>
    <fill>
      <patternFill patternType="solid">
        <fgColor rgb="FFD9EAF7"/>
      </patternFill>
    </fill>
    <fill>
      <patternFill patternType="solid">
        <fgColor rgb="FFE2F0D9"/>
      </patternFill>
    </fill>
    <fill>
      <patternFill patternType="solid">
        <fgColor rgb="FFFCE4D6"/>
      </patternFill>
    </fill>
  </fills>
  <borders count="5">
    <border>
      <left/>
      <right/>
      <top/>
      <bottom/>
      <diagonal/>
    </border>
    <border>
      <left/>
      <right/>
      <top style="medium">
        <color rgb="FF9E9E9E"/>
      </top>
      <bottom style="medium">
        <color rgb="FF9E9E9E"/>
      </bottom>
      <diagonal/>
    </border>
    <border>
      <left/>
      <right/>
      <top style="medium">
        <color rgb="FF9E9E9E"/>
      </top>
      <bottom style="medium">
        <color rgb="FF9E9E9E"/>
      </bottom>
      <diagonal/>
    </border>
    <border>
      <left/>
      <right/>
      <top/>
      <bottom style="medium">
        <color rgb="FF9E9E9E"/>
      </bottom>
      <diagonal/>
    </border>
    <border>
      <left/>
      <right/>
      <top/>
      <bottom style="medium">
        <color rgb="FF9E9E9E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6" fillId="0" borderId="0" xfId="0" applyFont="1" applyAlignment="1">
      <alignment horizontal="left" vertical="center"/>
    </xf>
    <xf numFmtId="164" fontId="7" fillId="4" borderId="0" xfId="0" applyNumberFormat="1" applyFont="1" applyFill="1" applyAlignment="1">
      <alignment horizontal="center" vertical="center"/>
    </xf>
    <xf numFmtId="164" fontId="10" fillId="6" borderId="0" xfId="0" applyNumberFormat="1" applyFont="1" applyFill="1" applyAlignment="1">
      <alignment horizontal="center" vertical="center"/>
    </xf>
    <xf numFmtId="0" fontId="9" fillId="3" borderId="0" xfId="0" applyFont="1" applyFill="1" applyAlignment="1">
      <alignment horizontal="left" vertical="top" wrapText="1"/>
    </xf>
    <xf numFmtId="0" fontId="5" fillId="3" borderId="0" xfId="0" applyFont="1" applyFill="1" applyAlignment="1">
      <alignment horizontal="center" vertical="center"/>
    </xf>
    <xf numFmtId="0" fontId="6" fillId="7" borderId="3" xfId="0" applyFont="1" applyFill="1" applyBorder="1" applyAlignment="1">
      <alignment horizontal="left" vertical="center"/>
    </xf>
    <xf numFmtId="164" fontId="6" fillId="7" borderId="3" xfId="0" applyNumberFormat="1" applyFont="1" applyFill="1" applyBorder="1" applyAlignment="1">
      <alignment horizontal="center" vertical="center"/>
    </xf>
    <xf numFmtId="0" fontId="6" fillId="5" borderId="0" xfId="0" applyFont="1" applyFill="1" applyAlignment="1">
      <alignment horizontal="center" vertical="center"/>
    </xf>
    <xf numFmtId="0" fontId="8" fillId="3" borderId="0" xfId="0" applyFont="1" applyFill="1" applyAlignment="1">
      <alignment horizontal="left" vertical="center"/>
    </xf>
    <xf numFmtId="165" fontId="10" fillId="6" borderId="0" xfId="0" applyNumberFormat="1" applyFont="1" applyFill="1" applyAlignment="1">
      <alignment horizontal="right" vertical="center"/>
    </xf>
    <xf numFmtId="0" fontId="8" fillId="3" borderId="0" xfId="0" applyFont="1" applyFill="1" applyAlignment="1">
      <alignment horizontal="left" vertical="top" wrapText="1"/>
    </xf>
    <xf numFmtId="165" fontId="8" fillId="4" borderId="0" xfId="0" applyNumberFormat="1" applyFont="1" applyFill="1" applyAlignment="1">
      <alignment horizontal="right" vertical="center"/>
    </xf>
    <xf numFmtId="0" fontId="8" fillId="5" borderId="0" xfId="0" applyFont="1" applyFill="1" applyAlignment="1">
      <alignment horizontal="left" vertical="top" wrapText="1"/>
    </xf>
    <xf numFmtId="0" fontId="6" fillId="5" borderId="0" xfId="0" applyFont="1" applyFill="1" applyAlignment="1">
      <alignment horizontal="left" vertical="top" wrapText="1"/>
    </xf>
    <xf numFmtId="0" fontId="8" fillId="6" borderId="0" xfId="0" applyFont="1" applyFill="1" applyAlignment="1">
      <alignment horizontal="center" vertical="center"/>
    </xf>
    <xf numFmtId="0" fontId="6" fillId="5" borderId="0" xfId="0" applyFont="1" applyFill="1" applyAlignment="1">
      <alignment horizontal="center" vertical="center" wrapText="1"/>
    </xf>
    <xf numFmtId="164" fontId="8" fillId="4" borderId="0" xfId="0" applyNumberFormat="1" applyFont="1" applyFill="1" applyAlignment="1">
      <alignment horizontal="center" vertical="center"/>
    </xf>
    <xf numFmtId="0" fontId="8" fillId="3" borderId="0" xfId="0" applyFont="1" applyFill="1" applyAlignment="1">
      <alignment horizontal="center" vertical="center" wrapText="1"/>
    </xf>
    <xf numFmtId="166" fontId="8" fillId="4" borderId="0" xfId="0" applyNumberFormat="1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2" xfId="0" applyBorder="1"/>
    <xf numFmtId="0" fontId="7" fillId="4" borderId="0" xfId="0" applyFont="1" applyFill="1" applyAlignment="1">
      <alignment horizontal="center" vertical="center"/>
    </xf>
    <xf numFmtId="0" fontId="0" fillId="0" borderId="0" xfId="0"/>
    <xf numFmtId="0" fontId="6" fillId="5" borderId="0" xfId="0" applyFont="1" applyFill="1" applyAlignment="1">
      <alignment horizontal="left" vertical="center"/>
    </xf>
    <xf numFmtId="0" fontId="5" fillId="3" borderId="0" xfId="0" applyFont="1" applyFill="1" applyAlignment="1">
      <alignment horizontal="left" vertical="center"/>
    </xf>
    <xf numFmtId="0" fontId="11" fillId="3" borderId="0" xfId="0" applyFont="1" applyFill="1" applyAlignment="1">
      <alignment horizontal="left" vertical="top" wrapText="1"/>
    </xf>
    <xf numFmtId="0" fontId="9" fillId="3" borderId="0" xfId="0" applyFont="1" applyFill="1" applyAlignment="1">
      <alignment horizontal="left" vertical="top" wrapText="1"/>
    </xf>
    <xf numFmtId="164" fontId="7" fillId="4" borderId="0" xfId="0" applyNumberFormat="1" applyFont="1" applyFill="1" applyAlignment="1">
      <alignment horizontal="center" vertical="center"/>
    </xf>
    <xf numFmtId="0" fontId="8" fillId="4" borderId="0" xfId="0" applyFont="1" applyFill="1" applyAlignment="1">
      <alignment horizontal="center" vertical="center"/>
    </xf>
    <xf numFmtId="0" fontId="4" fillId="2" borderId="3" xfId="0" applyFont="1" applyFill="1" applyBorder="1" applyAlignment="1">
      <alignment horizontal="left" vertical="center"/>
    </xf>
    <xf numFmtId="0" fontId="0" fillId="0" borderId="4" xfId="0" applyBorder="1"/>
    <xf numFmtId="0" fontId="3" fillId="4" borderId="0" xfId="0" applyFont="1" applyFill="1" applyAlignment="1">
      <alignment horizontal="left" vertical="top" wrapText="1"/>
    </xf>
    <xf numFmtId="0" fontId="8" fillId="3" borderId="0" xfId="0" applyFont="1" applyFill="1" applyAlignment="1">
      <alignment horizontal="left" vertical="top" wrapText="1"/>
    </xf>
    <xf numFmtId="0" fontId="8" fillId="5" borderId="0" xfId="0" applyFont="1" applyFill="1" applyAlignment="1">
      <alignment horizontal="left" vertical="top" wrapText="1"/>
    </xf>
    <xf numFmtId="0" fontId="3" fillId="8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left" vertical="top" wrapText="1"/>
    </xf>
    <xf numFmtId="0" fontId="6" fillId="7" borderId="0" xfId="0" applyFont="1" applyFill="1" applyAlignment="1">
      <alignment horizontal="left" vertical="center"/>
    </xf>
    <xf numFmtId="0" fontId="3" fillId="3" borderId="0" xfId="0" applyFont="1" applyFill="1" applyAlignment="1">
      <alignment horizontal="left" vertical="top" wrapText="1"/>
    </xf>
    <xf numFmtId="0" fontId="8" fillId="4" borderId="0" xfId="0" applyFont="1" applyFill="1" applyAlignment="1">
      <alignment horizontal="left" vertical="top" wrapText="1"/>
    </xf>
    <xf numFmtId="0" fontId="1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5</xdr:col>
      <xdr:colOff>693420</xdr:colOff>
      <xdr:row>37</xdr:row>
      <xdr:rowOff>144780</xdr:rowOff>
    </xdr:to>
    <xdr:sp macro="" textlink="">
      <xdr:nvSpPr>
        <xdr:cNvPr id="1036" name="Text Box 12" hidden="1">
          <a:extLst>
            <a:ext uri="{FF2B5EF4-FFF2-40B4-BE49-F238E27FC236}">
              <a16:creationId xmlns:a16="http://schemas.microsoft.com/office/drawing/2014/main" id="{00000000-0008-0000-0000-00000C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7620000" cy="7620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5</xdr:col>
      <xdr:colOff>885825</xdr:colOff>
      <xdr:row>36</xdr:row>
      <xdr:rowOff>171450</xdr:rowOff>
    </xdr:to>
    <xdr:sp macro="" textlink="">
      <xdr:nvSpPr>
        <xdr:cNvPr id="2" name="AutoShape 1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7620000" cy="7620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5</xdr:col>
      <xdr:colOff>885825</xdr:colOff>
      <xdr:row>36</xdr:row>
      <xdr:rowOff>171450</xdr:rowOff>
    </xdr:to>
    <xdr:sp macro="" textlink="">
      <xdr:nvSpPr>
        <xdr:cNvPr id="3" name="AutoShape 1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7620000" cy="7620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54"/>
  <sheetViews>
    <sheetView showGridLines="0" tabSelected="1" workbookViewId="0">
      <selection activeCell="G45" sqref="G45"/>
    </sheetView>
  </sheetViews>
  <sheetFormatPr defaultRowHeight="15" x14ac:dyDescent="0.25"/>
  <cols>
    <col min="1" max="1" width="23" customWidth="1"/>
    <col min="2" max="3" width="16" customWidth="1"/>
    <col min="4" max="4" width="18" customWidth="1"/>
    <col min="5" max="5" width="28" customWidth="1"/>
    <col min="6" max="6" width="14" customWidth="1"/>
    <col min="7" max="7" width="18" customWidth="1"/>
    <col min="8" max="8" width="36" customWidth="1"/>
  </cols>
  <sheetData>
    <row r="1" spans="1:8" ht="24" customHeight="1" x14ac:dyDescent="0.25">
      <c r="A1" s="20" t="s">
        <v>0</v>
      </c>
      <c r="B1" s="21"/>
      <c r="C1" s="21"/>
      <c r="D1" s="21"/>
      <c r="E1" s="21"/>
      <c r="F1" s="21"/>
      <c r="G1" s="21"/>
      <c r="H1" s="21"/>
    </row>
    <row r="2" spans="1:8" ht="18" customHeight="1" x14ac:dyDescent="0.25">
      <c r="A2" s="36" t="s">
        <v>1</v>
      </c>
      <c r="B2" s="23"/>
      <c r="C2" s="23"/>
      <c r="D2" s="23"/>
      <c r="E2" s="23"/>
      <c r="F2" s="23"/>
      <c r="G2" s="23"/>
      <c r="H2" s="23"/>
    </row>
    <row r="3" spans="1:8" ht="18" customHeight="1" x14ac:dyDescent="0.25">
      <c r="A3" s="32" t="s">
        <v>2</v>
      </c>
      <c r="B3" s="23"/>
      <c r="C3" s="23"/>
      <c r="D3" s="23"/>
      <c r="E3" s="23"/>
      <c r="F3" s="23"/>
      <c r="G3" s="23"/>
      <c r="H3" s="23"/>
    </row>
    <row r="5" spans="1:8" ht="19.899999999999999" customHeight="1" x14ac:dyDescent="0.25">
      <c r="A5" s="30" t="s">
        <v>3</v>
      </c>
      <c r="B5" s="31"/>
      <c r="C5" s="31"/>
      <c r="D5" s="31"/>
      <c r="E5" s="30" t="s">
        <v>4</v>
      </c>
      <c r="F5" s="31"/>
      <c r="G5" s="31"/>
      <c r="H5" s="31"/>
    </row>
    <row r="6" spans="1:8" ht="17.25" x14ac:dyDescent="0.25">
      <c r="A6" s="1" t="s">
        <v>5</v>
      </c>
      <c r="B6" s="25" t="s">
        <v>6</v>
      </c>
      <c r="C6" s="23"/>
      <c r="D6" s="23"/>
      <c r="E6" s="24" t="s">
        <v>7</v>
      </c>
      <c r="F6" s="23"/>
      <c r="G6" s="28">
        <f>SUM(F13:F17)+B18</f>
        <v>0.24349999999999997</v>
      </c>
      <c r="H6" s="23"/>
    </row>
    <row r="7" spans="1:8" ht="17.25" x14ac:dyDescent="0.25">
      <c r="A7" s="1" t="s">
        <v>8</v>
      </c>
      <c r="B7" s="25" t="s">
        <v>9</v>
      </c>
      <c r="C7" s="23"/>
      <c r="D7" s="23"/>
      <c r="E7" s="24" t="s">
        <v>10</v>
      </c>
      <c r="F7" s="23"/>
      <c r="G7" s="28">
        <f>((1+SUM(F13:F15))*(1+F16)*(1+F17)/(1-B18))-1</f>
        <v>0.2739378215654078</v>
      </c>
      <c r="H7" s="23"/>
    </row>
    <row r="8" spans="1:8" ht="17.25" x14ac:dyDescent="0.25">
      <c r="A8" s="1" t="s">
        <v>11</v>
      </c>
      <c r="B8" s="25" t="s">
        <v>12</v>
      </c>
      <c r="C8" s="23"/>
      <c r="D8" s="23"/>
      <c r="E8" s="24" t="s">
        <v>13</v>
      </c>
      <c r="F8" s="23"/>
      <c r="G8" s="22" t="s">
        <v>14</v>
      </c>
      <c r="H8" s="23"/>
    </row>
    <row r="9" spans="1:8" ht="17.25" x14ac:dyDescent="0.25">
      <c r="A9" s="1" t="s">
        <v>15</v>
      </c>
      <c r="B9" s="25" t="s">
        <v>16</v>
      </c>
      <c r="C9" s="23"/>
      <c r="D9" s="23"/>
      <c r="E9" s="24" t="s">
        <v>17</v>
      </c>
      <c r="F9" s="23"/>
      <c r="G9" s="28">
        <f>G6</f>
        <v>0.24349999999999997</v>
      </c>
      <c r="H9" s="23"/>
    </row>
    <row r="10" spans="1:8" x14ac:dyDescent="0.25">
      <c r="A10" s="1" t="s">
        <v>18</v>
      </c>
      <c r="B10" s="25" t="s">
        <v>19</v>
      </c>
      <c r="C10" s="23"/>
      <c r="D10" s="23"/>
      <c r="E10" s="24" t="s">
        <v>20</v>
      </c>
      <c r="F10" s="23"/>
      <c r="G10" s="29" t="str">
        <f>IF(AND(G9&gt;=24%,G9&lt;=25%),"OK - dentro do padrão MS","Revisar faixa")</f>
        <v>OK - dentro do padrão MS</v>
      </c>
      <c r="H10" s="23"/>
    </row>
    <row r="12" spans="1:8" ht="19.899999999999999" customHeight="1" x14ac:dyDescent="0.25">
      <c r="A12" s="30" t="s">
        <v>21</v>
      </c>
      <c r="B12" s="31"/>
      <c r="C12" s="31"/>
      <c r="D12" s="31"/>
      <c r="E12" s="30" t="s">
        <v>22</v>
      </c>
      <c r="F12" s="31"/>
      <c r="G12" s="31"/>
      <c r="H12" s="31"/>
    </row>
    <row r="13" spans="1:8" x14ac:dyDescent="0.25">
      <c r="A13" s="1" t="s">
        <v>23</v>
      </c>
      <c r="B13" s="3">
        <v>6.4999999999999997E-3</v>
      </c>
      <c r="C13" s="27" t="s">
        <v>24</v>
      </c>
      <c r="D13" s="23"/>
      <c r="E13" s="1" t="s">
        <v>25</v>
      </c>
      <c r="F13" s="3">
        <v>4.4999999999999998E-2</v>
      </c>
      <c r="G13" s="5" t="s">
        <v>26</v>
      </c>
      <c r="H13" s="4" t="s">
        <v>27</v>
      </c>
    </row>
    <row r="14" spans="1:8" x14ac:dyDescent="0.25">
      <c r="A14" s="1" t="s">
        <v>28</v>
      </c>
      <c r="B14" s="3">
        <v>0.03</v>
      </c>
      <c r="C14" s="27" t="s">
        <v>24</v>
      </c>
      <c r="D14" s="23"/>
      <c r="E14" s="1" t="s">
        <v>29</v>
      </c>
      <c r="F14" s="3">
        <v>1.2E-2</v>
      </c>
      <c r="G14" s="5" t="s">
        <v>30</v>
      </c>
      <c r="H14" s="4" t="s">
        <v>31</v>
      </c>
    </row>
    <row r="15" spans="1:8" x14ac:dyDescent="0.25">
      <c r="A15" s="1" t="s">
        <v>32</v>
      </c>
      <c r="B15" s="3">
        <v>0.05</v>
      </c>
      <c r="C15" s="27" t="s">
        <v>33</v>
      </c>
      <c r="D15" s="23"/>
      <c r="E15" s="1" t="s">
        <v>34</v>
      </c>
      <c r="F15" s="3">
        <v>0.03</v>
      </c>
      <c r="G15" s="5" t="s">
        <v>35</v>
      </c>
      <c r="H15" s="4" t="s">
        <v>36</v>
      </c>
    </row>
    <row r="16" spans="1:8" x14ac:dyDescent="0.25">
      <c r="A16" s="1" t="s">
        <v>37</v>
      </c>
      <c r="B16" s="3">
        <v>0</v>
      </c>
      <c r="C16" s="27" t="s">
        <v>38</v>
      </c>
      <c r="D16" s="23"/>
      <c r="E16" s="1" t="s">
        <v>39</v>
      </c>
      <c r="F16" s="3">
        <v>0.01</v>
      </c>
      <c r="G16" s="5" t="s">
        <v>40</v>
      </c>
      <c r="H16" s="4" t="s">
        <v>41</v>
      </c>
    </row>
    <row r="17" spans="1:8" x14ac:dyDescent="0.25">
      <c r="E17" s="1" t="s">
        <v>42</v>
      </c>
      <c r="F17" s="3">
        <v>0.06</v>
      </c>
      <c r="G17" s="5" t="s">
        <v>43</v>
      </c>
      <c r="H17" s="4" t="s">
        <v>44</v>
      </c>
    </row>
    <row r="18" spans="1:8" x14ac:dyDescent="0.25">
      <c r="A18" s="6" t="s">
        <v>45</v>
      </c>
      <c r="B18" s="7">
        <f>SUM(B13:B16)</f>
        <v>8.6499999999999994E-2</v>
      </c>
      <c r="C18" s="37" t="s">
        <v>46</v>
      </c>
      <c r="D18" s="23"/>
      <c r="E18" s="26" t="s">
        <v>47</v>
      </c>
      <c r="F18" s="23"/>
      <c r="G18" s="23"/>
      <c r="H18" s="23"/>
    </row>
    <row r="20" spans="1:8" ht="19.899999999999999" customHeight="1" x14ac:dyDescent="0.25">
      <c r="A20" s="30" t="s">
        <v>48</v>
      </c>
      <c r="B20" s="31"/>
      <c r="C20" s="31"/>
      <c r="D20" s="31"/>
      <c r="E20" s="31"/>
      <c r="F20" s="31"/>
      <c r="G20" s="31"/>
      <c r="H20" s="31"/>
    </row>
    <row r="21" spans="1:8" x14ac:dyDescent="0.25">
      <c r="A21" s="29" t="s">
        <v>49</v>
      </c>
      <c r="B21" s="23"/>
      <c r="C21" s="23"/>
      <c r="D21" s="23"/>
      <c r="E21" s="23"/>
      <c r="F21" s="23"/>
      <c r="G21" s="23"/>
      <c r="H21" s="23"/>
    </row>
    <row r="22" spans="1:8" x14ac:dyDescent="0.25">
      <c r="A22" s="8" t="s">
        <v>26</v>
      </c>
      <c r="B22" s="9" t="s">
        <v>25</v>
      </c>
      <c r="D22" s="8" t="s">
        <v>30</v>
      </c>
      <c r="E22" s="9" t="s">
        <v>29</v>
      </c>
      <c r="G22" s="8" t="s">
        <v>35</v>
      </c>
      <c r="H22" s="9" t="s">
        <v>50</v>
      </c>
    </row>
    <row r="23" spans="1:8" x14ac:dyDescent="0.25">
      <c r="A23" s="8" t="s">
        <v>40</v>
      </c>
      <c r="B23" s="9" t="s">
        <v>39</v>
      </c>
      <c r="D23" s="8" t="s">
        <v>43</v>
      </c>
      <c r="E23" s="9" t="s">
        <v>42</v>
      </c>
      <c r="G23" s="8" t="s">
        <v>51</v>
      </c>
      <c r="H23" s="9" t="s">
        <v>52</v>
      </c>
    </row>
    <row r="25" spans="1:8" x14ac:dyDescent="0.25">
      <c r="A25" s="35" t="s">
        <v>53</v>
      </c>
      <c r="B25" s="23"/>
      <c r="C25" s="23"/>
      <c r="D25" s="23"/>
      <c r="E25" s="23"/>
      <c r="F25" s="23"/>
      <c r="G25" s="23"/>
      <c r="H25" s="23"/>
    </row>
    <row r="26" spans="1:8" x14ac:dyDescent="0.25">
      <c r="A26" s="23"/>
      <c r="B26" s="23"/>
      <c r="C26" s="23"/>
      <c r="D26" s="23"/>
      <c r="E26" s="23"/>
      <c r="F26" s="23"/>
      <c r="G26" s="23"/>
      <c r="H26" s="23"/>
    </row>
    <row r="28" spans="1:8" ht="19.899999999999999" customHeight="1" x14ac:dyDescent="0.25">
      <c r="A28" s="30" t="s">
        <v>54</v>
      </c>
      <c r="B28" s="31"/>
      <c r="C28" s="31"/>
      <c r="D28" s="31"/>
      <c r="E28" s="31"/>
      <c r="F28" s="31"/>
      <c r="G28" s="31"/>
      <c r="H28" s="31"/>
    </row>
    <row r="29" spans="1:8" x14ac:dyDescent="0.25">
      <c r="A29" s="1" t="s">
        <v>55</v>
      </c>
      <c r="B29" s="10">
        <v>0</v>
      </c>
      <c r="E29" s="33" t="s">
        <v>56</v>
      </c>
      <c r="F29" s="23"/>
      <c r="G29" s="23"/>
      <c r="H29" s="23"/>
    </row>
    <row r="30" spans="1:8" x14ac:dyDescent="0.25">
      <c r="A30" s="1" t="s">
        <v>57</v>
      </c>
      <c r="B30" s="12">
        <f>B29*(1+G6)</f>
        <v>0</v>
      </c>
      <c r="E30" s="23"/>
      <c r="F30" s="23"/>
      <c r="G30" s="23"/>
      <c r="H30" s="23"/>
    </row>
    <row r="31" spans="1:8" x14ac:dyDescent="0.25">
      <c r="A31" s="1" t="s">
        <v>58</v>
      </c>
      <c r="B31" s="12">
        <f>B29*(1+G7)</f>
        <v>0</v>
      </c>
      <c r="E31" s="23"/>
      <c r="F31" s="23"/>
      <c r="G31" s="23"/>
      <c r="H31" s="23"/>
    </row>
    <row r="32" spans="1:8" x14ac:dyDescent="0.25">
      <c r="A32" s="1" t="s">
        <v>59</v>
      </c>
      <c r="B32" s="12">
        <f>B31-B30</f>
        <v>0</v>
      </c>
      <c r="E32" s="23"/>
      <c r="F32" s="23"/>
      <c r="G32" s="23"/>
      <c r="H32" s="23"/>
    </row>
    <row r="33" spans="1:8" x14ac:dyDescent="0.25">
      <c r="E33" s="23"/>
      <c r="F33" s="23"/>
      <c r="G33" s="23"/>
      <c r="H33" s="23"/>
    </row>
    <row r="35" spans="1:8" ht="19.899999999999999" customHeight="1" x14ac:dyDescent="0.25">
      <c r="A35" s="30" t="s">
        <v>60</v>
      </c>
      <c r="B35" s="31"/>
      <c r="C35" s="31"/>
      <c r="D35" s="31"/>
      <c r="E35" s="31"/>
      <c r="F35" s="31"/>
      <c r="G35" s="31"/>
      <c r="H35" s="31"/>
    </row>
    <row r="36" spans="1:8" x14ac:dyDescent="0.25">
      <c r="A36" s="34" t="s">
        <v>61</v>
      </c>
      <c r="B36" s="23"/>
      <c r="C36" s="23"/>
      <c r="D36" s="23"/>
      <c r="E36" s="23"/>
      <c r="F36" s="23"/>
      <c r="G36" s="23"/>
      <c r="H36" s="23"/>
    </row>
    <row r="37" spans="1:8" x14ac:dyDescent="0.25">
      <c r="A37" s="33" t="s">
        <v>62</v>
      </c>
      <c r="B37" s="23"/>
      <c r="C37" s="23"/>
      <c r="D37" s="23"/>
      <c r="E37" s="23"/>
      <c r="F37" s="23"/>
      <c r="G37" s="23"/>
      <c r="H37" s="23"/>
    </row>
    <row r="38" spans="1:8" x14ac:dyDescent="0.25">
      <c r="A38" s="34" t="s">
        <v>63</v>
      </c>
      <c r="B38" s="23"/>
      <c r="C38" s="23"/>
      <c r="D38" s="23"/>
      <c r="E38" s="23"/>
      <c r="F38" s="23"/>
      <c r="G38" s="23"/>
      <c r="H38" s="23"/>
    </row>
    <row r="39" spans="1:8" x14ac:dyDescent="0.25">
      <c r="A39" s="33" t="s">
        <v>64</v>
      </c>
      <c r="B39" s="23"/>
      <c r="C39" s="23"/>
      <c r="D39" s="23"/>
      <c r="E39" s="23"/>
      <c r="F39" s="23"/>
      <c r="G39" s="23"/>
      <c r="H39" s="23"/>
    </row>
    <row r="40" spans="1:8" x14ac:dyDescent="0.25">
      <c r="A40" s="34" t="s">
        <v>65</v>
      </c>
      <c r="B40" s="23"/>
      <c r="C40" s="23"/>
      <c r="D40" s="23"/>
      <c r="E40" s="23"/>
      <c r="F40" s="23"/>
      <c r="G40" s="23"/>
      <c r="H40" s="23"/>
    </row>
    <row r="41" spans="1:8" ht="31.9" customHeight="1" x14ac:dyDescent="0.25">
      <c r="A41" s="32" t="s">
        <v>66</v>
      </c>
      <c r="B41" s="23"/>
      <c r="C41" s="23"/>
      <c r="D41" s="23"/>
      <c r="E41" s="23"/>
      <c r="F41" s="23"/>
      <c r="G41" s="23"/>
      <c r="H41" s="23"/>
    </row>
    <row r="43" spans="1:8" ht="43.9" customHeight="1" x14ac:dyDescent="0.25">
      <c r="A43" s="27" t="s">
        <v>67</v>
      </c>
      <c r="B43" s="23"/>
      <c r="C43" s="23"/>
      <c r="D43" s="23"/>
      <c r="E43" s="23"/>
      <c r="F43" s="23"/>
      <c r="G43" s="23"/>
      <c r="H43" s="23"/>
    </row>
    <row r="44" spans="1:8" x14ac:dyDescent="0.25">
      <c r="A44" s="23"/>
      <c r="B44" s="23"/>
      <c r="C44" s="23"/>
      <c r="D44" s="23"/>
      <c r="E44" s="23"/>
      <c r="F44" s="23"/>
      <c r="G44" s="23"/>
      <c r="H44" s="23"/>
    </row>
    <row r="48" spans="1:8" x14ac:dyDescent="0.25">
      <c r="E48" s="40"/>
    </row>
    <row r="49" spans="5:5" x14ac:dyDescent="0.25">
      <c r="E49" s="40" t="s">
        <v>134</v>
      </c>
    </row>
    <row r="50" spans="5:5" x14ac:dyDescent="0.25">
      <c r="E50" s="40" t="s">
        <v>135</v>
      </c>
    </row>
    <row r="51" spans="5:5" x14ac:dyDescent="0.25">
      <c r="E51" s="40"/>
    </row>
    <row r="52" spans="5:5" x14ac:dyDescent="0.25">
      <c r="E52" s="40" t="s">
        <v>134</v>
      </c>
    </row>
    <row r="53" spans="5:5" x14ac:dyDescent="0.25">
      <c r="E53" s="40" t="s">
        <v>136</v>
      </c>
    </row>
    <row r="54" spans="5:5" x14ac:dyDescent="0.25">
      <c r="E54" s="40" t="s">
        <v>137</v>
      </c>
    </row>
  </sheetData>
  <mergeCells count="41">
    <mergeCell ref="A43:H44"/>
    <mergeCell ref="A3:H3"/>
    <mergeCell ref="E6:F6"/>
    <mergeCell ref="A21:H21"/>
    <mergeCell ref="A2:H2"/>
    <mergeCell ref="B7:D7"/>
    <mergeCell ref="A35:H35"/>
    <mergeCell ref="E7:F7"/>
    <mergeCell ref="A12:D12"/>
    <mergeCell ref="A20:H20"/>
    <mergeCell ref="A38:H38"/>
    <mergeCell ref="E29:H33"/>
    <mergeCell ref="A28:H28"/>
    <mergeCell ref="C13:D13"/>
    <mergeCell ref="C18:D18"/>
    <mergeCell ref="G9:H9"/>
    <mergeCell ref="A41:H41"/>
    <mergeCell ref="G6:H6"/>
    <mergeCell ref="A37:H37"/>
    <mergeCell ref="E9:F9"/>
    <mergeCell ref="B6:D6"/>
    <mergeCell ref="A40:H40"/>
    <mergeCell ref="A25:H26"/>
    <mergeCell ref="A39:H39"/>
    <mergeCell ref="A36:H36"/>
    <mergeCell ref="A1:H1"/>
    <mergeCell ref="G8:H8"/>
    <mergeCell ref="E8:F8"/>
    <mergeCell ref="B10:D10"/>
    <mergeCell ref="E18:H18"/>
    <mergeCell ref="C16:D16"/>
    <mergeCell ref="G7:H7"/>
    <mergeCell ref="E10:F10"/>
    <mergeCell ref="G10:H10"/>
    <mergeCell ref="E12:H12"/>
    <mergeCell ref="B9:D9"/>
    <mergeCell ref="E5:H5"/>
    <mergeCell ref="A5:D5"/>
    <mergeCell ref="C15:D15"/>
    <mergeCell ref="B8:D8"/>
    <mergeCell ref="C14:D14"/>
  </mergeCells>
  <dataValidations count="2">
    <dataValidation type="decimal" allowBlank="1" prompt="Informe percentual entre 0 e 1. Ex.: 5% = 0,05." sqref="B13:B16 F13:F17" xr:uid="{00000000-0002-0000-0000-000000000000}">
      <formula1>0</formula1>
      <formula2>1</formula2>
    </dataValidation>
    <dataValidation type="decimal" operator="greaterThanOrEqual" allowBlank="1" prompt="Informe valor monetário maior ou igual a zero." sqref="B29" xr:uid="{00000000-0002-0000-0000-000001000000}">
      <formula1>0</formula1>
    </dataValidation>
  </dataValidations>
  <pageMargins left="0.7" right="0.7" top="0.75" bottom="0.75" header="0.3" footer="0.3"/>
  <pageSetup paperSize="9" scale="66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31"/>
  <sheetViews>
    <sheetView showGridLines="0" topLeftCell="A13" workbookViewId="0">
      <selection activeCell="F24" sqref="F24"/>
    </sheetView>
  </sheetViews>
  <sheetFormatPr defaultRowHeight="15" x14ac:dyDescent="0.25"/>
  <cols>
    <col min="1" max="1" width="28" customWidth="1"/>
    <col min="2" max="2" width="16" customWidth="1"/>
    <col min="3" max="3" width="32" customWidth="1"/>
    <col min="4" max="5" width="16" customWidth="1"/>
    <col min="6" max="6" width="38" customWidth="1"/>
  </cols>
  <sheetData>
    <row r="1" spans="1:6" ht="24" customHeight="1" x14ac:dyDescent="0.25">
      <c r="A1" s="20" t="s">
        <v>68</v>
      </c>
      <c r="B1" s="21"/>
      <c r="C1" s="21"/>
      <c r="D1" s="21"/>
      <c r="E1" s="21"/>
      <c r="F1" s="21"/>
    </row>
    <row r="2" spans="1:6" ht="18" customHeight="1" x14ac:dyDescent="0.25">
      <c r="A2" s="36" t="s">
        <v>69</v>
      </c>
      <c r="B2" s="23"/>
      <c r="C2" s="23"/>
      <c r="D2" s="23"/>
      <c r="E2" s="23"/>
      <c r="F2" s="23"/>
    </row>
    <row r="4" spans="1:6" ht="19.899999999999999" customHeight="1" x14ac:dyDescent="0.25">
      <c r="A4" s="30" t="s">
        <v>70</v>
      </c>
      <c r="B4" s="31"/>
      <c r="C4" s="31"/>
    </row>
    <row r="5" spans="1:6" x14ac:dyDescent="0.25">
      <c r="A5" s="14" t="s">
        <v>71</v>
      </c>
      <c r="B5" s="3">
        <v>0.02</v>
      </c>
      <c r="C5" s="11" t="s">
        <v>72</v>
      </c>
    </row>
    <row r="6" spans="1:6" x14ac:dyDescent="0.25">
      <c r="A6" s="14" t="s">
        <v>73</v>
      </c>
      <c r="B6" s="3">
        <v>0.03</v>
      </c>
      <c r="C6" s="11" t="s">
        <v>74</v>
      </c>
    </row>
    <row r="7" spans="1:6" x14ac:dyDescent="0.25">
      <c r="A7" s="14" t="s">
        <v>75</v>
      </c>
      <c r="B7" s="15" t="s">
        <v>76</v>
      </c>
      <c r="C7" s="11" t="s">
        <v>77</v>
      </c>
    </row>
    <row r="10" spans="1:6" ht="19.899999999999999" customHeight="1" x14ac:dyDescent="0.25">
      <c r="A10" s="30" t="s">
        <v>78</v>
      </c>
      <c r="B10" s="31"/>
      <c r="C10" s="31"/>
      <c r="D10" s="31"/>
      <c r="E10" s="31"/>
      <c r="F10" s="31"/>
    </row>
    <row r="11" spans="1:6" x14ac:dyDescent="0.25">
      <c r="A11" s="16" t="s">
        <v>79</v>
      </c>
      <c r="B11" s="16" t="s">
        <v>80</v>
      </c>
      <c r="C11" s="16" t="s">
        <v>81</v>
      </c>
      <c r="D11" s="16" t="s">
        <v>82</v>
      </c>
      <c r="E11" s="16" t="s">
        <v>83</v>
      </c>
      <c r="F11" s="16" t="s">
        <v>84</v>
      </c>
    </row>
    <row r="12" spans="1:6" x14ac:dyDescent="0.25">
      <c r="A12" s="11" t="s">
        <v>85</v>
      </c>
      <c r="B12" s="11" t="s">
        <v>86</v>
      </c>
      <c r="C12" s="11" t="s">
        <v>87</v>
      </c>
      <c r="D12" s="11" t="s">
        <v>88</v>
      </c>
      <c r="E12" s="11" t="s">
        <v>89</v>
      </c>
      <c r="F12" s="11" t="s">
        <v>90</v>
      </c>
    </row>
    <row r="13" spans="1:6" x14ac:dyDescent="0.25">
      <c r="A13" s="13" t="s">
        <v>91</v>
      </c>
      <c r="B13" s="13" t="s">
        <v>14</v>
      </c>
      <c r="C13" s="13" t="s">
        <v>92</v>
      </c>
      <c r="D13" s="13" t="s">
        <v>12</v>
      </c>
      <c r="E13" s="13" t="s">
        <v>89</v>
      </c>
      <c r="F13" s="13" t="s">
        <v>93</v>
      </c>
    </row>
    <row r="14" spans="1:6" ht="25.5" x14ac:dyDescent="0.25">
      <c r="A14" s="11" t="s">
        <v>94</v>
      </c>
      <c r="B14" s="11" t="s">
        <v>95</v>
      </c>
      <c r="C14" s="11" t="s">
        <v>96</v>
      </c>
      <c r="D14" s="11" t="s">
        <v>97</v>
      </c>
      <c r="E14" s="11" t="s">
        <v>89</v>
      </c>
      <c r="F14" s="11" t="s">
        <v>98</v>
      </c>
    </row>
    <row r="15" spans="1:6" ht="25.5" x14ac:dyDescent="0.25">
      <c r="A15" s="13" t="s">
        <v>99</v>
      </c>
      <c r="B15" s="13" t="s">
        <v>100</v>
      </c>
      <c r="C15" s="13" t="s">
        <v>101</v>
      </c>
      <c r="D15" s="13" t="s">
        <v>97</v>
      </c>
      <c r="E15" s="13" t="s">
        <v>102</v>
      </c>
      <c r="F15" s="13" t="s">
        <v>103</v>
      </c>
    </row>
    <row r="17" spans="1:6" ht="18" customHeight="1" x14ac:dyDescent="0.25">
      <c r="A17" s="30" t="s">
        <v>104</v>
      </c>
      <c r="B17" s="31"/>
      <c r="C17" s="31"/>
      <c r="D17" s="31"/>
      <c r="E17" s="31"/>
      <c r="F17" s="31"/>
    </row>
    <row r="18" spans="1:6" x14ac:dyDescent="0.25">
      <c r="A18" s="39" t="s">
        <v>105</v>
      </c>
      <c r="B18" s="23"/>
      <c r="C18" s="23"/>
      <c r="D18" s="23"/>
      <c r="E18" s="23"/>
      <c r="F18" s="23"/>
    </row>
    <row r="19" spans="1:6" ht="31.9" customHeight="1" x14ac:dyDescent="0.25">
      <c r="A19" s="23"/>
      <c r="B19" s="23"/>
      <c r="C19" s="23"/>
      <c r="D19" s="23"/>
      <c r="E19" s="23"/>
      <c r="F19" s="23"/>
    </row>
    <row r="21" spans="1:6" x14ac:dyDescent="0.25">
      <c r="A21" s="38" t="s">
        <v>106</v>
      </c>
      <c r="B21" s="23"/>
      <c r="C21" s="23"/>
      <c r="D21" s="23"/>
      <c r="E21" s="23"/>
      <c r="F21" s="23"/>
    </row>
    <row r="25" spans="1:6" x14ac:dyDescent="0.25">
      <c r="C25" s="40"/>
    </row>
    <row r="26" spans="1:6" x14ac:dyDescent="0.25">
      <c r="C26" s="40" t="s">
        <v>134</v>
      </c>
    </row>
    <row r="27" spans="1:6" x14ac:dyDescent="0.25">
      <c r="C27" s="40" t="s">
        <v>135</v>
      </c>
    </row>
    <row r="28" spans="1:6" x14ac:dyDescent="0.25">
      <c r="C28" s="40"/>
    </row>
    <row r="29" spans="1:6" x14ac:dyDescent="0.25">
      <c r="C29" s="40" t="s">
        <v>134</v>
      </c>
    </row>
    <row r="30" spans="1:6" x14ac:dyDescent="0.25">
      <c r="C30" s="40" t="s">
        <v>136</v>
      </c>
    </row>
    <row r="31" spans="1:6" x14ac:dyDescent="0.25">
      <c r="C31" s="40" t="s">
        <v>137</v>
      </c>
    </row>
  </sheetData>
  <mergeCells count="7">
    <mergeCell ref="A21:F21"/>
    <mergeCell ref="A2:F2"/>
    <mergeCell ref="A10:F10"/>
    <mergeCell ref="A18:F19"/>
    <mergeCell ref="A1:F1"/>
    <mergeCell ref="A17:F17"/>
    <mergeCell ref="A4:C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32"/>
  <sheetViews>
    <sheetView showGridLines="0" topLeftCell="A13" workbookViewId="0">
      <selection activeCell="L26" sqref="L26"/>
    </sheetView>
  </sheetViews>
  <sheetFormatPr defaultRowHeight="15" x14ac:dyDescent="0.25"/>
  <cols>
    <col min="1" max="2" width="14" customWidth="1"/>
    <col min="3" max="3" width="26" customWidth="1"/>
    <col min="4" max="4" width="4" customWidth="1"/>
    <col min="5" max="6" width="22" customWidth="1"/>
    <col min="7" max="7" width="16" customWidth="1"/>
  </cols>
  <sheetData>
    <row r="1" spans="1:7" ht="24" customHeight="1" x14ac:dyDescent="0.25">
      <c r="A1" s="20" t="s">
        <v>107</v>
      </c>
      <c r="B1" s="21"/>
      <c r="C1" s="21"/>
      <c r="D1" s="21"/>
      <c r="E1" s="21"/>
      <c r="F1" s="21"/>
      <c r="G1" s="21"/>
    </row>
    <row r="2" spans="1:7" ht="18" customHeight="1" x14ac:dyDescent="0.25">
      <c r="A2" s="36" t="s">
        <v>108</v>
      </c>
      <c r="B2" s="23"/>
      <c r="C2" s="23"/>
      <c r="D2" s="23"/>
      <c r="E2" s="23"/>
      <c r="F2" s="23"/>
      <c r="G2" s="23"/>
    </row>
    <row r="4" spans="1:7" ht="19.899999999999999" customHeight="1" x14ac:dyDescent="0.25">
      <c r="A4" s="16" t="s">
        <v>109</v>
      </c>
      <c r="B4" s="16" t="s">
        <v>110</v>
      </c>
      <c r="C4" s="16" t="s">
        <v>111</v>
      </c>
      <c r="E4" s="16" t="s">
        <v>112</v>
      </c>
      <c r="F4" s="16" t="s">
        <v>113</v>
      </c>
      <c r="G4" s="16" t="s">
        <v>114</v>
      </c>
    </row>
    <row r="5" spans="1:7" x14ac:dyDescent="0.25">
      <c r="A5" s="8" t="s">
        <v>26</v>
      </c>
      <c r="B5" s="17">
        <f>BDI_MS!F13</f>
        <v>4.4999999999999998E-2</v>
      </c>
      <c r="C5" s="9" t="s">
        <v>25</v>
      </c>
      <c r="E5" s="14" t="s">
        <v>115</v>
      </c>
      <c r="F5" s="18" t="s">
        <v>116</v>
      </c>
      <c r="G5" s="19">
        <f>1+B5+B6+B7</f>
        <v>1.087</v>
      </c>
    </row>
    <row r="6" spans="1:7" x14ac:dyDescent="0.25">
      <c r="A6" s="8" t="s">
        <v>30</v>
      </c>
      <c r="B6" s="17">
        <f>BDI_MS!F14</f>
        <v>1.2E-2</v>
      </c>
      <c r="C6" s="9" t="s">
        <v>29</v>
      </c>
      <c r="E6" s="14" t="s">
        <v>117</v>
      </c>
      <c r="F6" s="18" t="s">
        <v>118</v>
      </c>
      <c r="G6" s="19">
        <f>1+B8</f>
        <v>1.01</v>
      </c>
    </row>
    <row r="7" spans="1:7" x14ac:dyDescent="0.25">
      <c r="A7" s="8" t="s">
        <v>35</v>
      </c>
      <c r="B7" s="17">
        <f>BDI_MS!F15</f>
        <v>0.03</v>
      </c>
      <c r="C7" s="9" t="s">
        <v>50</v>
      </c>
      <c r="E7" s="14" t="s">
        <v>119</v>
      </c>
      <c r="F7" s="18" t="s">
        <v>120</v>
      </c>
      <c r="G7" s="19">
        <f>1+B9</f>
        <v>1.06</v>
      </c>
    </row>
    <row r="8" spans="1:7" x14ac:dyDescent="0.25">
      <c r="A8" s="8" t="s">
        <v>40</v>
      </c>
      <c r="B8" s="17">
        <f>BDI_MS!F16</f>
        <v>0.01</v>
      </c>
      <c r="C8" s="9" t="s">
        <v>39</v>
      </c>
      <c r="E8" s="14" t="s">
        <v>121</v>
      </c>
      <c r="F8" s="18" t="s">
        <v>122</v>
      </c>
      <c r="G8" s="19">
        <f>1-B10</f>
        <v>0.91349999999999998</v>
      </c>
    </row>
    <row r="9" spans="1:7" x14ac:dyDescent="0.25">
      <c r="A9" s="8" t="s">
        <v>43</v>
      </c>
      <c r="B9" s="17">
        <f>BDI_MS!F17</f>
        <v>0.06</v>
      </c>
      <c r="C9" s="9" t="s">
        <v>42</v>
      </c>
      <c r="E9" s="14" t="s">
        <v>123</v>
      </c>
      <c r="F9" s="18" t="s">
        <v>124</v>
      </c>
      <c r="G9" s="19">
        <f>G5*G6*G7/G8</f>
        <v>1.2739378215654078</v>
      </c>
    </row>
    <row r="10" spans="1:7" ht="17.25" x14ac:dyDescent="0.25">
      <c r="A10" s="8" t="s">
        <v>51</v>
      </c>
      <c r="B10" s="17">
        <f>BDI_MS!B18</f>
        <v>8.6499999999999994E-2</v>
      </c>
      <c r="C10" s="9" t="s">
        <v>125</v>
      </c>
      <c r="E10" s="14" t="s">
        <v>10</v>
      </c>
      <c r="F10" s="18" t="s">
        <v>126</v>
      </c>
      <c r="G10" s="2">
        <f>G9-1</f>
        <v>0.2739378215654078</v>
      </c>
    </row>
    <row r="13" spans="1:7" ht="19.899999999999999" customHeight="1" x14ac:dyDescent="0.25">
      <c r="A13" s="30" t="s">
        <v>127</v>
      </c>
      <c r="B13" s="31"/>
      <c r="C13" s="31"/>
      <c r="D13" s="31"/>
      <c r="E13" s="31"/>
      <c r="F13" s="31"/>
      <c r="G13" s="31"/>
    </row>
    <row r="14" spans="1:7" x14ac:dyDescent="0.25">
      <c r="A14" s="34" t="s">
        <v>128</v>
      </c>
      <c r="B14" s="23"/>
      <c r="C14" s="23"/>
      <c r="D14" s="23"/>
      <c r="E14" s="23"/>
      <c r="F14" s="23"/>
      <c r="G14" s="23"/>
    </row>
    <row r="15" spans="1:7" x14ac:dyDescent="0.25">
      <c r="A15" s="33" t="s">
        <v>129</v>
      </c>
      <c r="B15" s="23"/>
      <c r="C15" s="23"/>
      <c r="D15" s="23"/>
      <c r="E15" s="23"/>
      <c r="F15" s="23"/>
      <c r="G15" s="23"/>
    </row>
    <row r="16" spans="1:7" x14ac:dyDescent="0.25">
      <c r="A16" s="34" t="s">
        <v>130</v>
      </c>
      <c r="B16" s="23"/>
      <c r="C16" s="23"/>
      <c r="D16" s="23"/>
      <c r="E16" s="23"/>
      <c r="F16" s="23"/>
      <c r="G16" s="23"/>
    </row>
    <row r="17" spans="1:7" x14ac:dyDescent="0.25">
      <c r="A17" s="33" t="s">
        <v>131</v>
      </c>
      <c r="B17" s="23"/>
      <c r="C17" s="23"/>
      <c r="D17" s="23"/>
      <c r="E17" s="23"/>
      <c r="F17" s="23"/>
      <c r="G17" s="23"/>
    </row>
    <row r="18" spans="1:7" ht="18" customHeight="1" x14ac:dyDescent="0.25"/>
    <row r="19" spans="1:7" x14ac:dyDescent="0.25">
      <c r="A19" s="30" t="s">
        <v>132</v>
      </c>
      <c r="B19" s="31"/>
      <c r="C19" s="31"/>
      <c r="D19" s="31"/>
      <c r="E19" s="31"/>
      <c r="F19" s="31"/>
      <c r="G19" s="31"/>
    </row>
    <row r="20" spans="1:7" ht="43.9" customHeight="1" x14ac:dyDescent="0.25">
      <c r="A20" s="27" t="s">
        <v>133</v>
      </c>
      <c r="B20" s="23"/>
      <c r="C20" s="23"/>
      <c r="D20" s="23"/>
      <c r="E20" s="23"/>
      <c r="F20" s="23"/>
      <c r="G20" s="23"/>
    </row>
    <row r="21" spans="1:7" x14ac:dyDescent="0.25">
      <c r="A21" s="23"/>
      <c r="B21" s="23"/>
      <c r="C21" s="23"/>
      <c r="D21" s="23"/>
      <c r="E21" s="23"/>
      <c r="F21" s="23"/>
      <c r="G21" s="23"/>
    </row>
    <row r="26" spans="1:7" x14ac:dyDescent="0.25">
      <c r="D26" s="40"/>
    </row>
    <row r="27" spans="1:7" x14ac:dyDescent="0.25">
      <c r="D27" s="40" t="s">
        <v>134</v>
      </c>
    </row>
    <row r="28" spans="1:7" x14ac:dyDescent="0.25">
      <c r="D28" s="40" t="s">
        <v>135</v>
      </c>
    </row>
    <row r="29" spans="1:7" x14ac:dyDescent="0.25">
      <c r="D29" s="40"/>
    </row>
    <row r="30" spans="1:7" x14ac:dyDescent="0.25">
      <c r="D30" s="40" t="s">
        <v>134</v>
      </c>
    </row>
    <row r="31" spans="1:7" x14ac:dyDescent="0.25">
      <c r="D31" s="40" t="s">
        <v>136</v>
      </c>
    </row>
    <row r="32" spans="1:7" x14ac:dyDescent="0.25">
      <c r="D32" s="40" t="s">
        <v>137</v>
      </c>
    </row>
  </sheetData>
  <mergeCells count="9">
    <mergeCell ref="A20:G21"/>
    <mergeCell ref="A19:G19"/>
    <mergeCell ref="A13:G13"/>
    <mergeCell ref="A14:G14"/>
    <mergeCell ref="A1:G1"/>
    <mergeCell ref="A17:G17"/>
    <mergeCell ref="A2:G2"/>
    <mergeCell ref="A16:G16"/>
    <mergeCell ref="A15:G1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BDI_MS</vt:lpstr>
      <vt:lpstr>Cenarios</vt:lpstr>
      <vt:lpstr>Memoria</vt:lpstr>
      <vt:lpstr>BDI_MS!_Hlk223762338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Guilherme</dc:creator>
  <cp:lastModifiedBy>Reylla Nayara Pereira Nogueira</cp:lastModifiedBy>
  <cp:lastPrinted>2026-04-17T20:12:41Z</cp:lastPrinted>
  <dcterms:created xsi:type="dcterms:W3CDTF">2026-04-17T19:40:45Z</dcterms:created>
  <dcterms:modified xsi:type="dcterms:W3CDTF">2026-05-08T14:44:27Z</dcterms:modified>
</cp:coreProperties>
</file>