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Z:\11-FRANCISCO DUMONT\FCD- 0177- PROJETO NOVA ENTRADA ESCOLA HENRIQUETA\PLANILHA\"/>
    </mc:Choice>
  </mc:AlternateContent>
  <xr:revisionPtr revIDLastSave="0" documentId="13_ncr:1_{CA25D6F1-01AB-4CB5-B167-82AFAF858162}" xr6:coauthVersionLast="47" xr6:coauthVersionMax="47" xr10:uidLastSave="{00000000-0000-0000-0000-000000000000}"/>
  <bookViews>
    <workbookView xWindow="-120" yWindow="-120" windowWidth="29040" windowHeight="15720" activeTab="2" xr2:uid="{00000000-000D-0000-FFFF-FFFF00000000}"/>
  </bookViews>
  <sheets>
    <sheet name="PLANILHA" sheetId="1" r:id="rId1"/>
    <sheet name="CRONOGRAMA" sheetId="2" r:id="rId2"/>
    <sheet name="PLANO APLICAÇÃO" sheetId="3" r:id="rId3"/>
  </sheets>
  <externalReferences>
    <externalReference r:id="rId4"/>
  </externalReferences>
  <definedNames>
    <definedName name="_xlnm.Print_Area" localSheetId="1">CRONOGRAMA!$A$1:$Q$36</definedName>
    <definedName name="_xlnm.Print_Area" localSheetId="0">PLANILHA!$A$1:$J$2052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NzaABONjY+4nVGhYamhQoxdXgrKljGTRerTH8FsdcnY="/>
    </ext>
  </extLst>
</workbook>
</file>

<file path=xl/calcChain.xml><?xml version="1.0" encoding="utf-8"?>
<calcChain xmlns="http://schemas.openxmlformats.org/spreadsheetml/2006/main">
  <c r="E18" i="3" l="1"/>
  <c r="E17" i="3"/>
  <c r="E16" i="3"/>
  <c r="E15" i="3"/>
  <c r="E14" i="3"/>
  <c r="E13" i="3"/>
  <c r="E12" i="3"/>
  <c r="E11" i="3"/>
  <c r="E10" i="3"/>
  <c r="E9" i="3"/>
  <c r="E8" i="3"/>
  <c r="E7" i="3"/>
  <c r="E6" i="3"/>
  <c r="E5" i="3"/>
  <c r="E4" i="3"/>
  <c r="E3" i="3"/>
  <c r="B18" i="3"/>
  <c r="B17" i="3"/>
  <c r="B16" i="3"/>
  <c r="B15" i="3"/>
  <c r="B14" i="3"/>
  <c r="B13" i="3"/>
  <c r="B12" i="3"/>
  <c r="B11" i="3"/>
  <c r="B10" i="3"/>
  <c r="B9" i="3"/>
  <c r="B8" i="3"/>
  <c r="B7" i="3"/>
  <c r="B6" i="3"/>
  <c r="B5" i="3"/>
  <c r="B4" i="3"/>
  <c r="B3" i="3"/>
  <c r="C18" i="3"/>
  <c r="C17" i="3"/>
  <c r="C16" i="3"/>
  <c r="C15" i="3"/>
  <c r="C14" i="3"/>
  <c r="C13" i="3"/>
  <c r="C12" i="3"/>
  <c r="C11" i="3"/>
  <c r="C10" i="3"/>
  <c r="C9" i="3"/>
  <c r="C8" i="3"/>
  <c r="C7" i="3"/>
  <c r="C6" i="3"/>
  <c r="C5" i="3"/>
  <c r="C19" i="3" s="1"/>
  <c r="C4" i="3"/>
  <c r="C3" i="3"/>
  <c r="S8" i="2"/>
  <c r="S9" i="2"/>
  <c r="S10" i="2"/>
  <c r="S11" i="2"/>
  <c r="S12" i="2"/>
  <c r="S13" i="2"/>
  <c r="S14" i="2"/>
  <c r="S15" i="2"/>
  <c r="S16" i="2"/>
  <c r="S17" i="2"/>
  <c r="S18" i="2"/>
  <c r="S19" i="2"/>
  <c r="S20" i="2"/>
  <c r="S21" i="2"/>
  <c r="S22" i="2"/>
  <c r="S23" i="2"/>
  <c r="S24" i="2"/>
  <c r="S25" i="2"/>
  <c r="S26" i="2"/>
  <c r="S27" i="2"/>
  <c r="S28" i="2"/>
  <c r="S29" i="2"/>
  <c r="S30" i="2"/>
  <c r="S31" i="2"/>
  <c r="S7" i="2"/>
  <c r="J2034" i="1"/>
  <c r="D7" i="1"/>
  <c r="D221" i="1"/>
  <c r="D897" i="1"/>
  <c r="D904" i="1"/>
  <c r="D1477" i="1"/>
  <c r="D1431" i="1"/>
  <c r="E19" i="3" l="1"/>
  <c r="D263" i="1"/>
  <c r="D354" i="1"/>
  <c r="D310" i="1"/>
  <c r="D212" i="1"/>
  <c r="D295" i="1"/>
  <c r="D292" i="1"/>
  <c r="D1412" i="1"/>
  <c r="D206" i="1"/>
  <c r="D200" i="1"/>
  <c r="D1468" i="1"/>
  <c r="D1317" i="1"/>
  <c r="D228" i="1"/>
  <c r="B31" i="2" l="1"/>
  <c r="B30" i="2"/>
  <c r="B29" i="2"/>
  <c r="B28" i="2"/>
  <c r="B27" i="2"/>
  <c r="B26" i="2"/>
  <c r="B25" i="2"/>
  <c r="B24" i="2"/>
  <c r="B23" i="2"/>
  <c r="B22" i="2"/>
  <c r="B21" i="2"/>
  <c r="B20" i="2"/>
  <c r="B19" i="2"/>
  <c r="B18" i="2"/>
  <c r="B17" i="2"/>
  <c r="B16" i="2"/>
  <c r="B15" i="2"/>
  <c r="B14" i="2"/>
  <c r="B13" i="2"/>
  <c r="B12" i="2"/>
  <c r="B11" i="2"/>
  <c r="B10" i="2"/>
  <c r="B9" i="2"/>
  <c r="B8" i="2"/>
  <c r="B7" i="2"/>
  <c r="G2105" i="1"/>
  <c r="C2031" i="1"/>
  <c r="F1639" i="1" s="1"/>
  <c r="G1639" i="1" s="1"/>
  <c r="C2030" i="1"/>
  <c r="F1835" i="1" s="1"/>
  <c r="G1835" i="1" s="1"/>
  <c r="G2026" i="1"/>
  <c r="G2024" i="1"/>
  <c r="G2022" i="1"/>
  <c r="G2020" i="1"/>
  <c r="G2018" i="1"/>
  <c r="G2016" i="1"/>
  <c r="G2028" i="1" s="1"/>
  <c r="F2012" i="1"/>
  <c r="G2012" i="1" s="1"/>
  <c r="F1871" i="1"/>
  <c r="G1871" i="1" s="1"/>
  <c r="F1868" i="1"/>
  <c r="G1868" i="1" s="1"/>
  <c r="F1709" i="1"/>
  <c r="G1709" i="1" s="1"/>
  <c r="F1696" i="1"/>
  <c r="G1696" i="1" s="1"/>
  <c r="F1684" i="1"/>
  <c r="G1684" i="1" s="1"/>
  <c r="F1681" i="1"/>
  <c r="G1681" i="1" s="1"/>
  <c r="F1653" i="1"/>
  <c r="G1653" i="1" s="1"/>
  <c r="F1650" i="1"/>
  <c r="G1650" i="1" s="1"/>
  <c r="F1636" i="1"/>
  <c r="G1636" i="1" s="1"/>
  <c r="F1624" i="1"/>
  <c r="G1624" i="1" s="1"/>
  <c r="F1622" i="1"/>
  <c r="G1622" i="1" s="1"/>
  <c r="F1620" i="1"/>
  <c r="G1620" i="1" s="1"/>
  <c r="F1616" i="1"/>
  <c r="G1616" i="1" s="1"/>
  <c r="F1586" i="1"/>
  <c r="G1586" i="1" s="1"/>
  <c r="F1582" i="1"/>
  <c r="G1582" i="1" s="1"/>
  <c r="F1571" i="1"/>
  <c r="G1571" i="1" s="1"/>
  <c r="F1561" i="1"/>
  <c r="G1561" i="1" s="1"/>
  <c r="F1556" i="1"/>
  <c r="G1556" i="1" s="1"/>
  <c r="F1547" i="1"/>
  <c r="G1547" i="1" s="1"/>
  <c r="F1537" i="1"/>
  <c r="G1537" i="1" s="1"/>
  <c r="F1525" i="1"/>
  <c r="G1525" i="1" s="1"/>
  <c r="F1522" i="1"/>
  <c r="G1522" i="1" s="1"/>
  <c r="F1516" i="1"/>
  <c r="G1516" i="1" s="1"/>
  <c r="F1513" i="1"/>
  <c r="G1513" i="1" s="1"/>
  <c r="F1508" i="1"/>
  <c r="G1508" i="1" s="1"/>
  <c r="F1505" i="1"/>
  <c r="G1505" i="1" s="1"/>
  <c r="F1502" i="1"/>
  <c r="G1502" i="1" s="1"/>
  <c r="F1499" i="1"/>
  <c r="G1499" i="1" s="1"/>
  <c r="F1486" i="1"/>
  <c r="G1486" i="1" s="1"/>
  <c r="F1483" i="1"/>
  <c r="G1483" i="1" s="1"/>
  <c r="F1477" i="1"/>
  <c r="G1477" i="1" s="1"/>
  <c r="F1474" i="1"/>
  <c r="G1474" i="1" s="1"/>
  <c r="F1471" i="1"/>
  <c r="G1471" i="1" s="1"/>
  <c r="F1468" i="1"/>
  <c r="G1468" i="1" s="1"/>
  <c r="F1465" i="1"/>
  <c r="G1465" i="1" s="1"/>
  <c r="F1460" i="1"/>
  <c r="G1460" i="1" s="1"/>
  <c r="F1446" i="1"/>
  <c r="G1446" i="1" s="1"/>
  <c r="F1443" i="1"/>
  <c r="G1443" i="1" s="1"/>
  <c r="F1437" i="1"/>
  <c r="G1437" i="1" s="1"/>
  <c r="F1434" i="1"/>
  <c r="G1434" i="1" s="1"/>
  <c r="F1431" i="1"/>
  <c r="G1431" i="1" s="1"/>
  <c r="F1428" i="1"/>
  <c r="G1428" i="1" s="1"/>
  <c r="F1425" i="1"/>
  <c r="G1425" i="1" s="1"/>
  <c r="F1422" i="1"/>
  <c r="G1422" i="1" s="1"/>
  <c r="F1408" i="1"/>
  <c r="G1408" i="1" s="1"/>
  <c r="F1405" i="1"/>
  <c r="G1405" i="1" s="1"/>
  <c r="F1399" i="1"/>
  <c r="G1399" i="1" s="1"/>
  <c r="F1396" i="1"/>
  <c r="G1396" i="1" s="1"/>
  <c r="F1393" i="1"/>
  <c r="G1393" i="1" s="1"/>
  <c r="F1389" i="1"/>
  <c r="G1389" i="1" s="1"/>
  <c r="F1386" i="1"/>
  <c r="G1386" i="1" s="1"/>
  <c r="F1383" i="1"/>
  <c r="G1383" i="1" s="1"/>
  <c r="F1371" i="1"/>
  <c r="G1371" i="1" s="1"/>
  <c r="F1368" i="1"/>
  <c r="G1368" i="1" s="1"/>
  <c r="F1362" i="1"/>
  <c r="G1362" i="1" s="1"/>
  <c r="F1359" i="1"/>
  <c r="G1359" i="1" s="1"/>
  <c r="F1356" i="1"/>
  <c r="G1356" i="1" s="1"/>
  <c r="F1353" i="1"/>
  <c r="G1353" i="1" s="1"/>
  <c r="F1350" i="1"/>
  <c r="G1350" i="1" s="1"/>
  <c r="F1345" i="1"/>
  <c r="G1345" i="1" s="1"/>
  <c r="F1332" i="1"/>
  <c r="G1332" i="1" s="1"/>
  <c r="F1329" i="1"/>
  <c r="G1329" i="1" s="1"/>
  <c r="F1323" i="1"/>
  <c r="G1323" i="1" s="1"/>
  <c r="F1320" i="1"/>
  <c r="G1320" i="1" s="1"/>
  <c r="F1317" i="1"/>
  <c r="G1317" i="1" s="1"/>
  <c r="F1314" i="1"/>
  <c r="G1314" i="1" s="1"/>
  <c r="F1309" i="1"/>
  <c r="G1309" i="1" s="1"/>
  <c r="F1306" i="1"/>
  <c r="G1306" i="1" s="1"/>
  <c r="F1294" i="1"/>
  <c r="G1294" i="1" s="1"/>
  <c r="F1291" i="1"/>
  <c r="G1291" i="1" s="1"/>
  <c r="F1288" i="1"/>
  <c r="G1288" i="1" s="1"/>
  <c r="F1285" i="1"/>
  <c r="G1285" i="1" s="1"/>
  <c r="F1282" i="1"/>
  <c r="G1282" i="1" s="1"/>
  <c r="F1279" i="1"/>
  <c r="G1279" i="1" s="1"/>
  <c r="F1276" i="1"/>
  <c r="G1276" i="1" s="1"/>
  <c r="F1272" i="1"/>
  <c r="G1272" i="1" s="1"/>
  <c r="F1269" i="1"/>
  <c r="G1269" i="1" s="1"/>
  <c r="F1257" i="1"/>
  <c r="G1257" i="1" s="1"/>
  <c r="F1252" i="1"/>
  <c r="G1252" i="1" s="1"/>
  <c r="F1249" i="1"/>
  <c r="G1249" i="1" s="1"/>
  <c r="F1245" i="1"/>
  <c r="G1245" i="1" s="1"/>
  <c r="F1242" i="1"/>
  <c r="G1242" i="1" s="1"/>
  <c r="F1239" i="1"/>
  <c r="G1239" i="1" s="1"/>
  <c r="F1235" i="1"/>
  <c r="G1235" i="1" s="1"/>
  <c r="F1232" i="1"/>
  <c r="G1232" i="1" s="1"/>
  <c r="F1229" i="1"/>
  <c r="G1229" i="1" s="1"/>
  <c r="F1217" i="1"/>
  <c r="G1217" i="1" s="1"/>
  <c r="F1214" i="1"/>
  <c r="G1214" i="1" s="1"/>
  <c r="F1211" i="1"/>
  <c r="G1211" i="1" s="1"/>
  <c r="F1208" i="1"/>
  <c r="G1208" i="1" s="1"/>
  <c r="F1205" i="1"/>
  <c r="G1205" i="1" s="1"/>
  <c r="F1198" i="1"/>
  <c r="G1198" i="1" s="1"/>
  <c r="F1194" i="1"/>
  <c r="G1194" i="1" s="1"/>
  <c r="F1190" i="1"/>
  <c r="G1190" i="1" s="1"/>
  <c r="F1187" i="1"/>
  <c r="G1187" i="1" s="1"/>
  <c r="F1182" i="1"/>
  <c r="G1182" i="1" s="1"/>
  <c r="F1180" i="1"/>
  <c r="G1180" i="1" s="1"/>
  <c r="F1178" i="1"/>
  <c r="G1178" i="1" s="1"/>
  <c r="F1176" i="1"/>
  <c r="G1176" i="1" s="1"/>
  <c r="F1174" i="1"/>
  <c r="G1174" i="1" s="1"/>
  <c r="F1172" i="1"/>
  <c r="G1172" i="1" s="1"/>
  <c r="F1166" i="1"/>
  <c r="G1166" i="1" s="1"/>
  <c r="F1162" i="1"/>
  <c r="G1162" i="1" s="1"/>
  <c r="F1159" i="1"/>
  <c r="G1159" i="1" s="1"/>
  <c r="F1155" i="1"/>
  <c r="G1155" i="1" s="1"/>
  <c r="F1148" i="1"/>
  <c r="G1148" i="1" s="1"/>
  <c r="F1146" i="1"/>
  <c r="G1146" i="1" s="1"/>
  <c r="F1144" i="1"/>
  <c r="G1144" i="1" s="1"/>
  <c r="F1142" i="1"/>
  <c r="G1142" i="1" s="1"/>
  <c r="F1140" i="1"/>
  <c r="G1140" i="1" s="1"/>
  <c r="F1133" i="1"/>
  <c r="G1133" i="1" s="1"/>
  <c r="F1131" i="1"/>
  <c r="G1131" i="1" s="1"/>
  <c r="F1129" i="1"/>
  <c r="G1129" i="1" s="1"/>
  <c r="F1127" i="1"/>
  <c r="G1127" i="1" s="1"/>
  <c r="F1125" i="1"/>
  <c r="G1125" i="1" s="1"/>
  <c r="F1121" i="1"/>
  <c r="G1121" i="1" s="1"/>
  <c r="F1119" i="1"/>
  <c r="G1119" i="1" s="1"/>
  <c r="F1117" i="1"/>
  <c r="G1117" i="1" s="1"/>
  <c r="F1115" i="1"/>
  <c r="G1115" i="1" s="1"/>
  <c r="F1113" i="1"/>
  <c r="G1113" i="1" s="1"/>
  <c r="F1111" i="1"/>
  <c r="G1111" i="1" s="1"/>
  <c r="F1109" i="1"/>
  <c r="G1109" i="1" s="1"/>
  <c r="F1107" i="1"/>
  <c r="G1107" i="1" s="1"/>
  <c r="F1105" i="1"/>
  <c r="G1105" i="1" s="1"/>
  <c r="F1099" i="1"/>
  <c r="G1099" i="1" s="1"/>
  <c r="F1097" i="1"/>
  <c r="G1097" i="1" s="1"/>
  <c r="F1095" i="1"/>
  <c r="G1095" i="1" s="1"/>
  <c r="F1090" i="1"/>
  <c r="G1090" i="1" s="1"/>
  <c r="F1088" i="1"/>
  <c r="G1088" i="1" s="1"/>
  <c r="F1086" i="1"/>
  <c r="G1086" i="1" s="1"/>
  <c r="F1084" i="1"/>
  <c r="G1084" i="1" s="1"/>
  <c r="F1082" i="1"/>
  <c r="G1082" i="1" s="1"/>
  <c r="F1080" i="1"/>
  <c r="G1080" i="1" s="1"/>
  <c r="F1076" i="1"/>
  <c r="G1076" i="1" s="1"/>
  <c r="F1074" i="1"/>
  <c r="G1074" i="1" s="1"/>
  <c r="F1072" i="1"/>
  <c r="G1072" i="1" s="1"/>
  <c r="F1070" i="1"/>
  <c r="G1070" i="1" s="1"/>
  <c r="F1068" i="1"/>
  <c r="G1068" i="1" s="1"/>
  <c r="F1066" i="1"/>
  <c r="G1066" i="1" s="1"/>
  <c r="F1064" i="1"/>
  <c r="G1064" i="1" s="1"/>
  <c r="F1062" i="1"/>
  <c r="G1062" i="1" s="1"/>
  <c r="F1056" i="1"/>
  <c r="G1056" i="1" s="1"/>
  <c r="F1053" i="1"/>
  <c r="G1053" i="1" s="1"/>
  <c r="F1050" i="1"/>
  <c r="G1050" i="1" s="1"/>
  <c r="F1044" i="1"/>
  <c r="G1044" i="1" s="1"/>
  <c r="F1041" i="1"/>
  <c r="G1041" i="1" s="1"/>
  <c r="F1038" i="1"/>
  <c r="G1038" i="1" s="1"/>
  <c r="F1035" i="1"/>
  <c r="G1035" i="1" s="1"/>
  <c r="F1032" i="1"/>
  <c r="G1032" i="1" s="1"/>
  <c r="F1029" i="1"/>
  <c r="G1029" i="1" s="1"/>
  <c r="F1026" i="1"/>
  <c r="G1026" i="1" s="1"/>
  <c r="F1023" i="1"/>
  <c r="G1023" i="1" s="1"/>
  <c r="F1020" i="1"/>
  <c r="G1020" i="1" s="1"/>
  <c r="F1017" i="1"/>
  <c r="G1017" i="1" s="1"/>
  <c r="F1015" i="1"/>
  <c r="G1015" i="1" s="1"/>
  <c r="F1013" i="1"/>
  <c r="G1013" i="1" s="1"/>
  <c r="F1011" i="1"/>
  <c r="G1011" i="1" s="1"/>
  <c r="F1009" i="1"/>
  <c r="G1009" i="1" s="1"/>
  <c r="F1004" i="1"/>
  <c r="G1004" i="1" s="1"/>
  <c r="F1002" i="1"/>
  <c r="G1002" i="1" s="1"/>
  <c r="F1000" i="1"/>
  <c r="G1000" i="1" s="1"/>
  <c r="F995" i="1"/>
  <c r="G995" i="1" s="1"/>
  <c r="F993" i="1"/>
  <c r="G993" i="1" s="1"/>
  <c r="F991" i="1"/>
  <c r="G991" i="1" s="1"/>
  <c r="F989" i="1"/>
  <c r="G989" i="1" s="1"/>
  <c r="F987" i="1"/>
  <c r="G987" i="1" s="1"/>
  <c r="F985" i="1"/>
  <c r="G985" i="1" s="1"/>
  <c r="F980" i="1"/>
  <c r="G980" i="1" s="1"/>
  <c r="F978" i="1"/>
  <c r="G978" i="1" s="1"/>
  <c r="F976" i="1"/>
  <c r="G976" i="1" s="1"/>
  <c r="F974" i="1"/>
  <c r="G974" i="1" s="1"/>
  <c r="F972" i="1"/>
  <c r="G972" i="1" s="1"/>
  <c r="F970" i="1"/>
  <c r="G970" i="1" s="1"/>
  <c r="F968" i="1"/>
  <c r="G968" i="1" s="1"/>
  <c r="F966" i="1"/>
  <c r="G966" i="1" s="1"/>
  <c r="F964" i="1"/>
  <c r="G964" i="1" s="1"/>
  <c r="F962" i="1"/>
  <c r="G962" i="1" s="1"/>
  <c r="F960" i="1"/>
  <c r="G960" i="1" s="1"/>
  <c r="F958" i="1"/>
  <c r="G958" i="1" s="1"/>
  <c r="F956" i="1"/>
  <c r="G956" i="1" s="1"/>
  <c r="F954" i="1"/>
  <c r="G954" i="1" s="1"/>
  <c r="F952" i="1"/>
  <c r="G952" i="1" s="1"/>
  <c r="F950" i="1"/>
  <c r="G950" i="1" s="1"/>
  <c r="F948" i="1"/>
  <c r="G948" i="1" s="1"/>
  <c r="F946" i="1"/>
  <c r="G946" i="1" s="1"/>
  <c r="F944" i="1"/>
  <c r="G944" i="1" s="1"/>
  <c r="F942" i="1"/>
  <c r="G942" i="1" s="1"/>
  <c r="F940" i="1"/>
  <c r="G940" i="1" s="1"/>
  <c r="F938" i="1"/>
  <c r="G938" i="1" s="1"/>
  <c r="F936" i="1"/>
  <c r="G936" i="1" s="1"/>
  <c r="F934" i="1"/>
  <c r="G934" i="1" s="1"/>
  <c r="F928" i="1"/>
  <c r="G928" i="1" s="1"/>
  <c r="F926" i="1"/>
  <c r="G926" i="1" s="1"/>
  <c r="F924" i="1"/>
  <c r="G924" i="1" s="1"/>
  <c r="F922" i="1"/>
  <c r="G922" i="1" s="1"/>
  <c r="F920" i="1"/>
  <c r="G920" i="1" s="1"/>
  <c r="F918" i="1"/>
  <c r="G918" i="1" s="1"/>
  <c r="F916" i="1"/>
  <c r="G916" i="1" s="1"/>
  <c r="F914" i="1"/>
  <c r="G914" i="1" s="1"/>
  <c r="F912" i="1"/>
  <c r="G912" i="1" s="1"/>
  <c r="F910" i="1"/>
  <c r="G910" i="1" s="1"/>
  <c r="F908" i="1"/>
  <c r="G908" i="1" s="1"/>
  <c r="F906" i="1"/>
  <c r="G906" i="1" s="1"/>
  <c r="F904" i="1"/>
  <c r="G904" i="1" s="1"/>
  <c r="F899" i="1"/>
  <c r="G899" i="1" s="1"/>
  <c r="F897" i="1"/>
  <c r="G897" i="1" s="1"/>
  <c r="F895" i="1"/>
  <c r="G895" i="1" s="1"/>
  <c r="F893" i="1"/>
  <c r="G893" i="1" s="1"/>
  <c r="F888" i="1"/>
  <c r="G888" i="1" s="1"/>
  <c r="F886" i="1"/>
  <c r="G886" i="1" s="1"/>
  <c r="F884" i="1"/>
  <c r="G884" i="1" s="1"/>
  <c r="F882" i="1"/>
  <c r="G882" i="1" s="1"/>
  <c r="F880" i="1"/>
  <c r="G880" i="1" s="1"/>
  <c r="F878" i="1"/>
  <c r="G878" i="1" s="1"/>
  <c r="F876" i="1"/>
  <c r="G876" i="1" s="1"/>
  <c r="F874" i="1"/>
  <c r="G874" i="1" s="1"/>
  <c r="F872" i="1"/>
  <c r="G872" i="1" s="1"/>
  <c r="F870" i="1"/>
  <c r="G870" i="1" s="1"/>
  <c r="F868" i="1"/>
  <c r="G868" i="1" s="1"/>
  <c r="F866" i="1"/>
  <c r="G866" i="1" s="1"/>
  <c r="F864" i="1"/>
  <c r="G864" i="1" s="1"/>
  <c r="F862" i="1"/>
  <c r="G862" i="1" s="1"/>
  <c r="F860" i="1"/>
  <c r="G860" i="1" s="1"/>
  <c r="F858" i="1"/>
  <c r="G858" i="1" s="1"/>
  <c r="F856" i="1"/>
  <c r="G856" i="1" s="1"/>
  <c r="F854" i="1"/>
  <c r="G854" i="1" s="1"/>
  <c r="F852" i="1"/>
  <c r="G852" i="1" s="1"/>
  <c r="F850" i="1"/>
  <c r="G850" i="1" s="1"/>
  <c r="F848" i="1"/>
  <c r="G848" i="1" s="1"/>
  <c r="F846" i="1"/>
  <c r="G846" i="1" s="1"/>
  <c r="F844" i="1"/>
  <c r="G844" i="1" s="1"/>
  <c r="F842" i="1"/>
  <c r="G842" i="1" s="1"/>
  <c r="F836" i="1"/>
  <c r="G836" i="1" s="1"/>
  <c r="F833" i="1"/>
  <c r="G833" i="1" s="1"/>
  <c r="F830" i="1"/>
  <c r="G830" i="1" s="1"/>
  <c r="F827" i="1"/>
  <c r="G827" i="1" s="1"/>
  <c r="F824" i="1"/>
  <c r="G824" i="1" s="1"/>
  <c r="F821" i="1"/>
  <c r="G821" i="1" s="1"/>
  <c r="F818" i="1"/>
  <c r="G818" i="1" s="1"/>
  <c r="F815" i="1"/>
  <c r="G815" i="1" s="1"/>
  <c r="F811" i="1"/>
  <c r="G811" i="1" s="1"/>
  <c r="F809" i="1"/>
  <c r="G809" i="1" s="1"/>
  <c r="F807" i="1"/>
  <c r="G807" i="1" s="1"/>
  <c r="F805" i="1"/>
  <c r="G805" i="1" s="1"/>
  <c r="F803" i="1"/>
  <c r="G803" i="1" s="1"/>
  <c r="F801" i="1"/>
  <c r="G801" i="1" s="1"/>
  <c r="F799" i="1"/>
  <c r="G799" i="1" s="1"/>
  <c r="F797" i="1"/>
  <c r="G797" i="1" s="1"/>
  <c r="F795" i="1"/>
  <c r="G795" i="1" s="1"/>
  <c r="F793" i="1"/>
  <c r="G793" i="1" s="1"/>
  <c r="F791" i="1"/>
  <c r="G791" i="1" s="1"/>
  <c r="F789" i="1"/>
  <c r="G789" i="1" s="1"/>
  <c r="F787" i="1"/>
  <c r="G787" i="1" s="1"/>
  <c r="F781" i="1"/>
  <c r="G781" i="1" s="1"/>
  <c r="F777" i="1"/>
  <c r="G777" i="1" s="1"/>
  <c r="F774" i="1"/>
  <c r="G774" i="1" s="1"/>
  <c r="F769" i="1"/>
  <c r="G769" i="1" s="1"/>
  <c r="F765" i="1"/>
  <c r="G765" i="1" s="1"/>
  <c r="F762" i="1"/>
  <c r="G762" i="1" s="1"/>
  <c r="F759" i="1"/>
  <c r="G759" i="1" s="1"/>
  <c r="F756" i="1"/>
  <c r="G756" i="1" s="1"/>
  <c r="F754" i="1"/>
  <c r="G754" i="1" s="1"/>
  <c r="F752" i="1"/>
  <c r="G752" i="1" s="1"/>
  <c r="F750" i="1"/>
  <c r="G750" i="1" s="1"/>
  <c r="F748" i="1"/>
  <c r="G748" i="1" s="1"/>
  <c r="F743" i="1"/>
  <c r="G743" i="1" s="1"/>
  <c r="F741" i="1"/>
  <c r="G741" i="1" s="1"/>
  <c r="F739" i="1"/>
  <c r="G739" i="1" s="1"/>
  <c r="F733" i="1"/>
  <c r="G733" i="1" s="1"/>
  <c r="F730" i="1"/>
  <c r="G730" i="1" s="1"/>
  <c r="F727" i="1"/>
  <c r="G727" i="1" s="1"/>
  <c r="F724" i="1"/>
  <c r="G724" i="1" s="1"/>
  <c r="F721" i="1"/>
  <c r="G721" i="1" s="1"/>
  <c r="F718" i="1"/>
  <c r="G718" i="1" s="1"/>
  <c r="F715" i="1"/>
  <c r="G715" i="1" s="1"/>
  <c r="F712" i="1"/>
  <c r="G712" i="1" s="1"/>
  <c r="F707" i="1"/>
  <c r="G707" i="1" s="1"/>
  <c r="F704" i="1"/>
  <c r="G704" i="1" s="1"/>
  <c r="F701" i="1"/>
  <c r="G701" i="1" s="1"/>
  <c r="F698" i="1"/>
  <c r="G698" i="1" s="1"/>
  <c r="F695" i="1"/>
  <c r="G695" i="1" s="1"/>
  <c r="F692" i="1"/>
  <c r="G692" i="1" s="1"/>
  <c r="F689" i="1"/>
  <c r="G689" i="1" s="1"/>
  <c r="F686" i="1"/>
  <c r="G686" i="1" s="1"/>
  <c r="F682" i="1"/>
  <c r="G682" i="1" s="1"/>
  <c r="F678" i="1"/>
  <c r="G678" i="1" s="1"/>
  <c r="F675" i="1"/>
  <c r="G675" i="1" s="1"/>
  <c r="F672" i="1"/>
  <c r="G672" i="1" s="1"/>
  <c r="F669" i="1"/>
  <c r="G669" i="1" s="1"/>
  <c r="F667" i="1"/>
  <c r="G667" i="1" s="1"/>
  <c r="F665" i="1"/>
  <c r="G665" i="1" s="1"/>
  <c r="F663" i="1"/>
  <c r="G663" i="1" s="1"/>
  <c r="F661" i="1"/>
  <c r="G661" i="1" s="1"/>
  <c r="F659" i="1"/>
  <c r="G659" i="1" s="1"/>
  <c r="F657" i="1"/>
  <c r="G657" i="1" s="1"/>
  <c r="F652" i="1"/>
  <c r="G652" i="1" s="1"/>
  <c r="F650" i="1"/>
  <c r="G650" i="1" s="1"/>
  <c r="F648" i="1"/>
  <c r="G648" i="1" s="1"/>
  <c r="F646" i="1"/>
  <c r="G646" i="1" s="1"/>
  <c r="F644" i="1"/>
  <c r="G644" i="1" s="1"/>
  <c r="F642" i="1"/>
  <c r="G642" i="1" s="1"/>
  <c r="F640" i="1"/>
  <c r="G640" i="1" s="1"/>
  <c r="F638" i="1"/>
  <c r="G638" i="1" s="1"/>
  <c r="F636" i="1"/>
  <c r="G636" i="1" s="1"/>
  <c r="F630" i="1"/>
  <c r="G630" i="1" s="1"/>
  <c r="F627" i="1"/>
  <c r="G627" i="1" s="1"/>
  <c r="F624" i="1"/>
  <c r="G624" i="1" s="1"/>
  <c r="F621" i="1"/>
  <c r="G621" i="1" s="1"/>
  <c r="F618" i="1"/>
  <c r="G618" i="1" s="1"/>
  <c r="F615" i="1"/>
  <c r="G615" i="1" s="1"/>
  <c r="F612" i="1"/>
  <c r="G612" i="1" s="1"/>
  <c r="F609" i="1"/>
  <c r="G609" i="1" s="1"/>
  <c r="F605" i="1"/>
  <c r="G605" i="1" s="1"/>
  <c r="F602" i="1"/>
  <c r="G602" i="1" s="1"/>
  <c r="F599" i="1"/>
  <c r="G599" i="1" s="1"/>
  <c r="F597" i="1"/>
  <c r="G597" i="1" s="1"/>
  <c r="F595" i="1"/>
  <c r="G595" i="1" s="1"/>
  <c r="F593" i="1"/>
  <c r="G593" i="1" s="1"/>
  <c r="F591" i="1"/>
  <c r="G591" i="1" s="1"/>
  <c r="F589" i="1"/>
  <c r="G589" i="1" s="1"/>
  <c r="F587" i="1"/>
  <c r="G587" i="1" s="1"/>
  <c r="F585" i="1"/>
  <c r="G585" i="1" s="1"/>
  <c r="F583" i="1"/>
  <c r="G583" i="1" s="1"/>
  <c r="F581" i="1"/>
  <c r="G581" i="1" s="1"/>
  <c r="F576" i="1"/>
  <c r="G576" i="1" s="1"/>
  <c r="F574" i="1"/>
  <c r="G574" i="1" s="1"/>
  <c r="F568" i="1"/>
  <c r="G568" i="1" s="1"/>
  <c r="F565" i="1"/>
  <c r="G565" i="1" s="1"/>
  <c r="F562" i="1"/>
  <c r="G562" i="1" s="1"/>
  <c r="F559" i="1"/>
  <c r="G559" i="1" s="1"/>
  <c r="F556" i="1"/>
  <c r="G556" i="1" s="1"/>
  <c r="F553" i="1"/>
  <c r="G553" i="1" s="1"/>
  <c r="F550" i="1"/>
  <c r="G550" i="1" s="1"/>
  <c r="F547" i="1"/>
  <c r="G547" i="1" s="1"/>
  <c r="F544" i="1"/>
  <c r="G544" i="1" s="1"/>
  <c r="F541" i="1"/>
  <c r="G541" i="1" s="1"/>
  <c r="F538" i="1"/>
  <c r="G538" i="1" s="1"/>
  <c r="F535" i="1"/>
  <c r="G535" i="1" s="1"/>
  <c r="F531" i="1"/>
  <c r="G531" i="1" s="1"/>
  <c r="F528" i="1"/>
  <c r="G528" i="1" s="1"/>
  <c r="F525" i="1"/>
  <c r="G525" i="1" s="1"/>
  <c r="F522" i="1"/>
  <c r="G522" i="1" s="1"/>
  <c r="F519" i="1"/>
  <c r="G519" i="1" s="1"/>
  <c r="F516" i="1"/>
  <c r="G516" i="1" s="1"/>
  <c r="F511" i="1"/>
  <c r="G511" i="1" s="1"/>
  <c r="F508" i="1"/>
  <c r="G508" i="1" s="1"/>
  <c r="F505" i="1"/>
  <c r="G505" i="1" s="1"/>
  <c r="F501" i="1"/>
  <c r="G501" i="1" s="1"/>
  <c r="F498" i="1"/>
  <c r="G498" i="1" s="1"/>
  <c r="F495" i="1"/>
  <c r="G495" i="1" s="1"/>
  <c r="F492" i="1"/>
  <c r="G492" i="1" s="1"/>
  <c r="F488" i="1"/>
  <c r="G488" i="1" s="1"/>
  <c r="F485" i="1"/>
  <c r="G485" i="1" s="1"/>
  <c r="F482" i="1"/>
  <c r="G482" i="1" s="1"/>
  <c r="F479" i="1"/>
  <c r="G479" i="1" s="1"/>
  <c r="F476" i="1"/>
  <c r="G476" i="1" s="1"/>
  <c r="F473" i="1"/>
  <c r="G473" i="1" s="1"/>
  <c r="F470" i="1"/>
  <c r="G470" i="1" s="1"/>
  <c r="F467" i="1"/>
  <c r="G467" i="1" s="1"/>
  <c r="F464" i="1"/>
  <c r="G464" i="1" s="1"/>
  <c r="F461" i="1"/>
  <c r="G461" i="1" s="1"/>
  <c r="F459" i="1"/>
  <c r="G459" i="1" s="1"/>
  <c r="F457" i="1"/>
  <c r="G457" i="1" s="1"/>
  <c r="F455" i="1"/>
  <c r="G455" i="1" s="1"/>
  <c r="F449" i="1"/>
  <c r="G449" i="1" s="1"/>
  <c r="F447" i="1"/>
  <c r="G447" i="1" s="1"/>
  <c r="F445" i="1"/>
  <c r="G445" i="1" s="1"/>
  <c r="F440" i="1"/>
  <c r="G440" i="1" s="1"/>
  <c r="F438" i="1"/>
  <c r="G438" i="1" s="1"/>
  <c r="F436" i="1"/>
  <c r="G436" i="1" s="1"/>
  <c r="F434" i="1"/>
  <c r="G434" i="1" s="1"/>
  <c r="F432" i="1"/>
  <c r="G432" i="1" s="1"/>
  <c r="F430" i="1"/>
  <c r="G430" i="1" s="1"/>
  <c r="F425" i="1"/>
  <c r="G425" i="1" s="1"/>
  <c r="F423" i="1"/>
  <c r="G423" i="1" s="1"/>
  <c r="F421" i="1"/>
  <c r="G421" i="1" s="1"/>
  <c r="F419" i="1"/>
  <c r="G419" i="1" s="1"/>
  <c r="F417" i="1"/>
  <c r="G417" i="1" s="1"/>
  <c r="F411" i="1"/>
  <c r="G411" i="1" s="1"/>
  <c r="F408" i="1"/>
  <c r="G408" i="1" s="1"/>
  <c r="F405" i="1"/>
  <c r="G405" i="1" s="1"/>
  <c r="F402" i="1"/>
  <c r="G402" i="1" s="1"/>
  <c r="F399" i="1"/>
  <c r="G399" i="1" s="1"/>
  <c r="F396" i="1"/>
  <c r="G396" i="1" s="1"/>
  <c r="F392" i="1"/>
  <c r="G392" i="1" s="1"/>
  <c r="F389" i="1"/>
  <c r="G389" i="1" s="1"/>
  <c r="F386" i="1"/>
  <c r="G386" i="1" s="1"/>
  <c r="F383" i="1"/>
  <c r="G383" i="1" s="1"/>
  <c r="F380" i="1"/>
  <c r="G380" i="1" s="1"/>
  <c r="F377" i="1"/>
  <c r="G377" i="1" s="1"/>
  <c r="F374" i="1"/>
  <c r="G374" i="1" s="1"/>
  <c r="F371" i="1"/>
  <c r="G371" i="1" s="1"/>
  <c r="F368" i="1"/>
  <c r="G368" i="1" s="1"/>
  <c r="F365" i="1"/>
  <c r="G365" i="1" s="1"/>
  <c r="F362" i="1"/>
  <c r="G362" i="1" s="1"/>
  <c r="F359" i="1"/>
  <c r="G359" i="1" s="1"/>
  <c r="F354" i="1"/>
  <c r="G354" i="1" s="1"/>
  <c r="F351" i="1"/>
  <c r="G351" i="1" s="1"/>
  <c r="F348" i="1"/>
  <c r="G348" i="1" s="1"/>
  <c r="F345" i="1"/>
  <c r="G345" i="1" s="1"/>
  <c r="F342" i="1"/>
  <c r="G342" i="1" s="1"/>
  <c r="F339" i="1"/>
  <c r="G339" i="1" s="1"/>
  <c r="F336" i="1"/>
  <c r="G336" i="1" s="1"/>
  <c r="F333" i="1"/>
  <c r="G333" i="1" s="1"/>
  <c r="F330" i="1"/>
  <c r="G330" i="1" s="1"/>
  <c r="F325" i="1"/>
  <c r="G325" i="1" s="1"/>
  <c r="F322" i="1"/>
  <c r="G322" i="1" s="1"/>
  <c r="F319" i="1"/>
  <c r="G319" i="1" s="1"/>
  <c r="F316" i="1"/>
  <c r="G316" i="1" s="1"/>
  <c r="F313" i="1"/>
  <c r="G313" i="1" s="1"/>
  <c r="F310" i="1"/>
  <c r="G310" i="1" s="1"/>
  <c r="F307" i="1"/>
  <c r="G307" i="1" s="1"/>
  <c r="F304" i="1"/>
  <c r="G304" i="1" s="1"/>
  <c r="F301" i="1"/>
  <c r="G301" i="1" s="1"/>
  <c r="F298" i="1"/>
  <c r="G298" i="1" s="1"/>
  <c r="F295" i="1"/>
  <c r="G295" i="1" s="1"/>
  <c r="F292" i="1"/>
  <c r="G292" i="1" s="1"/>
  <c r="F288" i="1"/>
  <c r="G288" i="1" s="1"/>
  <c r="F285" i="1"/>
  <c r="G285" i="1" s="1"/>
  <c r="F281" i="1"/>
  <c r="G281" i="1" s="1"/>
  <c r="F278" i="1"/>
  <c r="G278" i="1" s="1"/>
  <c r="F275" i="1"/>
  <c r="G275" i="1" s="1"/>
  <c r="F272" i="1"/>
  <c r="G272" i="1" s="1"/>
  <c r="F269" i="1"/>
  <c r="G269" i="1" s="1"/>
  <c r="F266" i="1"/>
  <c r="G266" i="1" s="1"/>
  <c r="F263" i="1"/>
  <c r="G263" i="1" s="1"/>
  <c r="F259" i="1"/>
  <c r="G259" i="1" s="1"/>
  <c r="F256" i="1"/>
  <c r="G256" i="1" s="1"/>
  <c r="F253" i="1"/>
  <c r="G253" i="1" s="1"/>
  <c r="F249" i="1"/>
  <c r="G249" i="1" s="1"/>
  <c r="F246" i="1"/>
  <c r="G246" i="1" s="1"/>
  <c r="F243" i="1"/>
  <c r="G243" i="1" s="1"/>
  <c r="F240" i="1"/>
  <c r="G240" i="1" s="1"/>
  <c r="F237" i="1"/>
  <c r="G237" i="1" s="1"/>
  <c r="F234" i="1"/>
  <c r="G234" i="1" s="1"/>
  <c r="F231" i="1"/>
  <c r="G231" i="1" s="1"/>
  <c r="F228" i="1"/>
  <c r="G228" i="1" s="1"/>
  <c r="F224" i="1"/>
  <c r="G224" i="1" s="1"/>
  <c r="F221" i="1"/>
  <c r="G221" i="1" s="1"/>
  <c r="F218" i="1"/>
  <c r="G218" i="1" s="1"/>
  <c r="F215" i="1"/>
  <c r="G215" i="1" s="1"/>
  <c r="F212" i="1"/>
  <c r="G212" i="1" s="1"/>
  <c r="F209" i="1"/>
  <c r="G209" i="1" s="1"/>
  <c r="F206" i="1"/>
  <c r="G206" i="1" s="1"/>
  <c r="F203" i="1"/>
  <c r="G203" i="1" s="1"/>
  <c r="F200" i="1"/>
  <c r="G200" i="1" s="1"/>
  <c r="F197" i="1"/>
  <c r="G197" i="1" s="1"/>
  <c r="F194" i="1"/>
  <c r="G194" i="1" s="1"/>
  <c r="F192" i="1"/>
  <c r="G192" i="1" s="1"/>
  <c r="F190" i="1"/>
  <c r="G190" i="1" s="1"/>
  <c r="F184" i="1"/>
  <c r="G184" i="1" s="1"/>
  <c r="F181" i="1"/>
  <c r="G181" i="1" s="1"/>
  <c r="F178" i="1"/>
  <c r="G178" i="1" s="1"/>
  <c r="F175" i="1"/>
  <c r="G175" i="1" s="1"/>
  <c r="F172" i="1"/>
  <c r="G172" i="1" s="1"/>
  <c r="F169" i="1"/>
  <c r="G169" i="1" s="1"/>
  <c r="F166" i="1"/>
  <c r="G166" i="1" s="1"/>
  <c r="F163" i="1"/>
  <c r="G163" i="1" s="1"/>
  <c r="F160" i="1"/>
  <c r="G160" i="1" s="1"/>
  <c r="F157" i="1"/>
  <c r="G157" i="1" s="1"/>
  <c r="F154" i="1"/>
  <c r="G154" i="1" s="1"/>
  <c r="F151" i="1"/>
  <c r="G151" i="1" s="1"/>
  <c r="F148" i="1"/>
  <c r="G148" i="1" s="1"/>
  <c r="F145" i="1"/>
  <c r="G145" i="1" s="1"/>
  <c r="F142" i="1"/>
  <c r="G142" i="1" s="1"/>
  <c r="F139" i="1"/>
  <c r="G139" i="1" s="1"/>
  <c r="F136" i="1"/>
  <c r="G136" i="1" s="1"/>
  <c r="F133" i="1"/>
  <c r="G133" i="1" s="1"/>
  <c r="F130" i="1"/>
  <c r="G130" i="1" s="1"/>
  <c r="F127" i="1"/>
  <c r="G127" i="1" s="1"/>
  <c r="F124" i="1"/>
  <c r="G124" i="1" s="1"/>
  <c r="F121" i="1"/>
  <c r="G121" i="1" s="1"/>
  <c r="F118" i="1"/>
  <c r="G118" i="1" s="1"/>
  <c r="F115" i="1"/>
  <c r="G115" i="1" s="1"/>
  <c r="F112" i="1"/>
  <c r="G112" i="1" s="1"/>
  <c r="F109" i="1"/>
  <c r="G109" i="1" s="1"/>
  <c r="F106" i="1"/>
  <c r="G106" i="1" s="1"/>
  <c r="F103" i="1"/>
  <c r="G103" i="1" s="1"/>
  <c r="F100" i="1"/>
  <c r="G100" i="1" s="1"/>
  <c r="F97" i="1"/>
  <c r="G97" i="1" s="1"/>
  <c r="G94" i="1"/>
  <c r="F94" i="1"/>
  <c r="F91" i="1"/>
  <c r="G91" i="1" s="1"/>
  <c r="F88" i="1"/>
  <c r="G88" i="1" s="1"/>
  <c r="F85" i="1"/>
  <c r="G85" i="1" s="1"/>
  <c r="F82" i="1"/>
  <c r="G82" i="1" s="1"/>
  <c r="F79" i="1"/>
  <c r="G79" i="1" s="1"/>
  <c r="F76" i="1"/>
  <c r="G76" i="1" s="1"/>
  <c r="F73" i="1"/>
  <c r="G73" i="1" s="1"/>
  <c r="F70" i="1"/>
  <c r="G70" i="1" s="1"/>
  <c r="F66" i="1"/>
  <c r="G66" i="1" s="1"/>
  <c r="F61" i="1"/>
  <c r="G61" i="1" s="1"/>
  <c r="F59" i="1"/>
  <c r="G59" i="1" s="1"/>
  <c r="F57" i="1"/>
  <c r="G57" i="1" s="1"/>
  <c r="F55" i="1"/>
  <c r="G55" i="1" s="1"/>
  <c r="F53" i="1"/>
  <c r="G53" i="1" s="1"/>
  <c r="F51" i="1"/>
  <c r="G51" i="1" s="1"/>
  <c r="F46" i="1"/>
  <c r="G46" i="1" s="1"/>
  <c r="F43" i="1"/>
  <c r="G43" i="1" s="1"/>
  <c r="F40" i="1"/>
  <c r="G40" i="1" s="1"/>
  <c r="F37" i="1"/>
  <c r="G37" i="1" s="1"/>
  <c r="F34" i="1"/>
  <c r="G34" i="1" s="1"/>
  <c r="F31" i="1"/>
  <c r="G31" i="1" s="1"/>
  <c r="F28" i="1"/>
  <c r="G28" i="1" s="1"/>
  <c r="F25" i="1"/>
  <c r="G25" i="1" s="1"/>
  <c r="F22" i="1"/>
  <c r="G22" i="1" s="1"/>
  <c r="F19" i="1"/>
  <c r="G19" i="1" s="1"/>
  <c r="F16" i="1"/>
  <c r="G16" i="1" s="1"/>
  <c r="F13" i="1"/>
  <c r="G13" i="1" s="1"/>
  <c r="F10" i="1"/>
  <c r="G10" i="1" s="1"/>
  <c r="F7" i="1"/>
  <c r="G7" i="1" s="1"/>
  <c r="F1568" i="1" l="1"/>
  <c r="G1568" i="1" s="1"/>
  <c r="F1630" i="1"/>
  <c r="G1630" i="1" s="1"/>
  <c r="F1724" i="1"/>
  <c r="G1724" i="1" s="1"/>
  <c r="F1763" i="1"/>
  <c r="G1763" i="1" s="1"/>
  <c r="F1326" i="1"/>
  <c r="G1326" i="1" s="1"/>
  <c r="F1365" i="1"/>
  <c r="G1365" i="1" s="1"/>
  <c r="F1402" i="1"/>
  <c r="G1402" i="1" s="1"/>
  <c r="F1440" i="1"/>
  <c r="G1440" i="1" s="1"/>
  <c r="F1480" i="1"/>
  <c r="G1480" i="1" s="1"/>
  <c r="G1510" i="1" s="1"/>
  <c r="C23" i="2" s="1"/>
  <c r="F1519" i="1"/>
  <c r="G1519" i="1" s="1"/>
  <c r="F1574" i="1"/>
  <c r="G1574" i="1" s="1"/>
  <c r="F1818" i="1"/>
  <c r="G1818" i="1" s="1"/>
  <c r="F2009" i="1"/>
  <c r="G2009" i="1" s="1"/>
  <c r="F2016" i="1"/>
  <c r="F2020" i="1"/>
  <c r="F2018" i="1"/>
  <c r="F2024" i="1"/>
  <c r="F2022" i="1"/>
  <c r="F1220" i="1"/>
  <c r="G1220" i="1" s="1"/>
  <c r="F1260" i="1"/>
  <c r="G1260" i="1" s="1"/>
  <c r="F1297" i="1"/>
  <c r="G1297" i="1" s="1"/>
  <c r="F1335" i="1"/>
  <c r="G1335" i="1" s="1"/>
  <c r="G1347" i="1" s="1"/>
  <c r="C20" i="2" s="1"/>
  <c r="F20" i="2" s="1"/>
  <c r="F1374" i="1"/>
  <c r="G1374" i="1" s="1"/>
  <c r="F1412" i="1"/>
  <c r="G1412" i="1" s="1"/>
  <c r="F1451" i="1"/>
  <c r="G1451" i="1" s="1"/>
  <c r="F1489" i="1"/>
  <c r="G1489" i="1" s="1"/>
  <c r="F1528" i="1"/>
  <c r="G1528" i="1" s="1"/>
  <c r="F1588" i="1"/>
  <c r="G1588" i="1" s="1"/>
  <c r="F1671" i="1"/>
  <c r="G1671" i="1" s="1"/>
  <c r="F1952" i="1"/>
  <c r="G1952" i="1" s="1"/>
  <c r="F1101" i="1"/>
  <c r="G1101" i="1" s="1"/>
  <c r="F1150" i="1"/>
  <c r="G1150" i="1" s="1"/>
  <c r="F1223" i="1"/>
  <c r="G1223" i="1" s="1"/>
  <c r="G1254" i="1" s="1"/>
  <c r="C18" i="2" s="1"/>
  <c r="F1263" i="1"/>
  <c r="G1263" i="1" s="1"/>
  <c r="F1300" i="1"/>
  <c r="G1300" i="1" s="1"/>
  <c r="F1338" i="1"/>
  <c r="G1338" i="1" s="1"/>
  <c r="F1377" i="1"/>
  <c r="G1377" i="1" s="1"/>
  <c r="F1415" i="1"/>
  <c r="G1415" i="1" s="1"/>
  <c r="F1454" i="1"/>
  <c r="G1454" i="1" s="1"/>
  <c r="F1492" i="1"/>
  <c r="G1492" i="1" s="1"/>
  <c r="F1531" i="1"/>
  <c r="G1531" i="1" s="1"/>
  <c r="F1595" i="1"/>
  <c r="G1595" i="1" s="1"/>
  <c r="F1673" i="1"/>
  <c r="G1673" i="1" s="1"/>
  <c r="F1958" i="1"/>
  <c r="G1958" i="1" s="1"/>
  <c r="F1047" i="1"/>
  <c r="G1047" i="1" s="1"/>
  <c r="F1078" i="1"/>
  <c r="G1078" i="1" s="1"/>
  <c r="F1103" i="1"/>
  <c r="G1103" i="1" s="1"/>
  <c r="F1123" i="1"/>
  <c r="G1123" i="1" s="1"/>
  <c r="F1152" i="1"/>
  <c r="G1152" i="1" s="1"/>
  <c r="F1184" i="1"/>
  <c r="G1184" i="1" s="1"/>
  <c r="F1226" i="1"/>
  <c r="G1226" i="1" s="1"/>
  <c r="F1266" i="1"/>
  <c r="G1266" i="1" s="1"/>
  <c r="F1303" i="1"/>
  <c r="G1303" i="1" s="1"/>
  <c r="F1342" i="1"/>
  <c r="G1342" i="1" s="1"/>
  <c r="F1380" i="1"/>
  <c r="G1380" i="1" s="1"/>
  <c r="F1419" i="1"/>
  <c r="G1419" i="1" s="1"/>
  <c r="F1457" i="1"/>
  <c r="G1457" i="1" s="1"/>
  <c r="G1462" i="1" s="1"/>
  <c r="C22" i="2" s="1"/>
  <c r="N22" i="2" s="1"/>
  <c r="F1495" i="1"/>
  <c r="G1495" i="1" s="1"/>
  <c r="F1534" i="1"/>
  <c r="G1534" i="1" s="1"/>
  <c r="F1604" i="1"/>
  <c r="G1604" i="1" s="1"/>
  <c r="F1677" i="1"/>
  <c r="G1677" i="1" s="1"/>
  <c r="F2006" i="1"/>
  <c r="G2006" i="1" s="1"/>
  <c r="C31" i="2"/>
  <c r="F1730" i="1"/>
  <c r="G1730" i="1" s="1"/>
  <c r="F1874" i="1"/>
  <c r="G1874" i="1" s="1"/>
  <c r="F1735" i="1"/>
  <c r="G1735" i="1" s="1"/>
  <c r="F1886" i="1"/>
  <c r="G1886" i="1" s="1"/>
  <c r="F1744" i="1"/>
  <c r="G1744" i="1" s="1"/>
  <c r="F1902" i="1"/>
  <c r="G1902" i="1" s="1"/>
  <c r="F1746" i="1"/>
  <c r="G1746" i="1" s="1"/>
  <c r="F1920" i="1"/>
  <c r="G1920" i="1" s="1"/>
  <c r="F1754" i="1"/>
  <c r="G1754" i="1" s="1"/>
  <c r="F1928" i="1"/>
  <c r="G1928" i="1" s="1"/>
  <c r="F1761" i="1"/>
  <c r="G1761" i="1" s="1"/>
  <c r="F1931" i="1"/>
  <c r="G1931" i="1" s="1"/>
  <c r="F1846" i="1"/>
  <c r="G1846" i="1" s="1"/>
  <c r="F1962" i="1"/>
  <c r="G1962" i="1" s="1"/>
  <c r="F1700" i="1"/>
  <c r="G1700" i="1" s="1"/>
  <c r="F1862" i="1"/>
  <c r="G1862" i="1" s="1"/>
  <c r="F1986" i="1"/>
  <c r="G1986" i="1" s="1"/>
  <c r="G356" i="1"/>
  <c r="C12" i="2" s="1"/>
  <c r="J12" i="2" s="1"/>
  <c r="F1960" i="1"/>
  <c r="G1960" i="1" s="1"/>
  <c r="F1889" i="1"/>
  <c r="G1889" i="1" s="1"/>
  <c r="F1973" i="1"/>
  <c r="G1973" i="1" s="1"/>
  <c r="F1899" i="1"/>
  <c r="G1899" i="1" s="1"/>
  <c r="F1976" i="1"/>
  <c r="G1976" i="1" s="1"/>
  <c r="F1844" i="1"/>
  <c r="G1844" i="1" s="1"/>
  <c r="F1922" i="1"/>
  <c r="G1922" i="1" s="1"/>
  <c r="F1989" i="1"/>
  <c r="G1989" i="1" s="1"/>
  <c r="F1926" i="1"/>
  <c r="G1926" i="1" s="1"/>
  <c r="F2004" i="1"/>
  <c r="G2004" i="1" s="1"/>
  <c r="F1540" i="1"/>
  <c r="G1540" i="1" s="1"/>
  <c r="F1580" i="1"/>
  <c r="G1580" i="1" s="1"/>
  <c r="F1598" i="1"/>
  <c r="G1598" i="1" s="1"/>
  <c r="F1627" i="1"/>
  <c r="G1627" i="1" s="1"/>
  <c r="F1656" i="1"/>
  <c r="G1656" i="1" s="1"/>
  <c r="F1687" i="1"/>
  <c r="G1687" i="1" s="1"/>
  <c r="F1713" i="1"/>
  <c r="G1713" i="1" s="1"/>
  <c r="F1765" i="1"/>
  <c r="G1765" i="1" s="1"/>
  <c r="F1848" i="1"/>
  <c r="G1848" i="1" s="1"/>
  <c r="F1877" i="1"/>
  <c r="G1877" i="1" s="1"/>
  <c r="F1905" i="1"/>
  <c r="G1905" i="1" s="1"/>
  <c r="F1934" i="1"/>
  <c r="G1934" i="1" s="1"/>
  <c r="F1964" i="1"/>
  <c r="G1964" i="1" s="1"/>
  <c r="F1544" i="1"/>
  <c r="G1544" i="1" s="1"/>
  <c r="F1601" i="1"/>
  <c r="G1601" i="1" s="1"/>
  <c r="F1659" i="1"/>
  <c r="G1659" i="1" s="1"/>
  <c r="F1720" i="1"/>
  <c r="G1720" i="1" s="1"/>
  <c r="F1737" i="1"/>
  <c r="G1737" i="1" s="1"/>
  <c r="F1850" i="1"/>
  <c r="G1850" i="1" s="1"/>
  <c r="F1880" i="1"/>
  <c r="G1880" i="1" s="1"/>
  <c r="F1937" i="1"/>
  <c r="G1937" i="1" s="1"/>
  <c r="F1992" i="1"/>
  <c r="G1992" i="1" s="1"/>
  <c r="F1690" i="1"/>
  <c r="G1690" i="1" s="1"/>
  <c r="F1782" i="1"/>
  <c r="G1782" i="1" s="1"/>
  <c r="F1853" i="1"/>
  <c r="G1853" i="1" s="1"/>
  <c r="F1908" i="1"/>
  <c r="G1908" i="1" s="1"/>
  <c r="F1940" i="1"/>
  <c r="G1940" i="1" s="1"/>
  <c r="F1967" i="1"/>
  <c r="G1967" i="1" s="1"/>
  <c r="F1995" i="1"/>
  <c r="G1995" i="1" s="1"/>
  <c r="F1550" i="1"/>
  <c r="G1550" i="1" s="1"/>
  <c r="F1607" i="1"/>
  <c r="G1607" i="1" s="1"/>
  <c r="F1662" i="1"/>
  <c r="G1662" i="1" s="1"/>
  <c r="F1693" i="1"/>
  <c r="G1693" i="1" s="1"/>
  <c r="F1722" i="1"/>
  <c r="G1722" i="1" s="1"/>
  <c r="F1739" i="1"/>
  <c r="G1739" i="1" s="1"/>
  <c r="F1796" i="1"/>
  <c r="G1796" i="1" s="1"/>
  <c r="F1856" i="1"/>
  <c r="G1856" i="1" s="1"/>
  <c r="F1883" i="1"/>
  <c r="G1883" i="1" s="1"/>
  <c r="F1911" i="1"/>
  <c r="G1911" i="1" s="1"/>
  <c r="F1943" i="1"/>
  <c r="G1943" i="1" s="1"/>
  <c r="F1998" i="1"/>
  <c r="G1998" i="1" s="1"/>
  <c r="F1553" i="1"/>
  <c r="G1553" i="1" s="1"/>
  <c r="F1584" i="1"/>
  <c r="G1584" i="1" s="1"/>
  <c r="F1610" i="1"/>
  <c r="G1610" i="1" s="1"/>
  <c r="F1633" i="1"/>
  <c r="G1633" i="1" s="1"/>
  <c r="F1665" i="1"/>
  <c r="G1665" i="1" s="1"/>
  <c r="F1859" i="1"/>
  <c r="G1859" i="1" s="1"/>
  <c r="F1914" i="1"/>
  <c r="G1914" i="1" s="1"/>
  <c r="F1946" i="1"/>
  <c r="G1946" i="1" s="1"/>
  <c r="F1970" i="1"/>
  <c r="G1970" i="1" s="1"/>
  <c r="F2001" i="1"/>
  <c r="G2001" i="1" s="1"/>
  <c r="F1590" i="1"/>
  <c r="G1590" i="1" s="1"/>
  <c r="F1642" i="1"/>
  <c r="G1642" i="1" s="1"/>
  <c r="F1703" i="1"/>
  <c r="G1703" i="1" s="1"/>
  <c r="F1726" i="1"/>
  <c r="G1726" i="1" s="1"/>
  <c r="F1751" i="1"/>
  <c r="G1751" i="1" s="1"/>
  <c r="F1820" i="1"/>
  <c r="G1820" i="1" s="1"/>
  <c r="F1893" i="1"/>
  <c r="G1893" i="1" s="1"/>
  <c r="F1924" i="1"/>
  <c r="G1924" i="1" s="1"/>
  <c r="F1954" i="1"/>
  <c r="G1954" i="1" s="1"/>
  <c r="F1979" i="1"/>
  <c r="G1979" i="1" s="1"/>
  <c r="F1564" i="1"/>
  <c r="G1564" i="1" s="1"/>
  <c r="F1592" i="1"/>
  <c r="G1592" i="1" s="1"/>
  <c r="F1618" i="1"/>
  <c r="G1618" i="1" s="1"/>
  <c r="F1647" i="1"/>
  <c r="G1647" i="1" s="1"/>
  <c r="F1675" i="1"/>
  <c r="G1675" i="1" s="1"/>
  <c r="F1706" i="1"/>
  <c r="G1706" i="1" s="1"/>
  <c r="F1728" i="1"/>
  <c r="G1728" i="1" s="1"/>
  <c r="F1828" i="1"/>
  <c r="G1828" i="1" s="1"/>
  <c r="F1865" i="1"/>
  <c r="G1865" i="1" s="1"/>
  <c r="F1896" i="1"/>
  <c r="G1896" i="1" s="1"/>
  <c r="F1956" i="1"/>
  <c r="G1956" i="1" s="1"/>
  <c r="F1983" i="1"/>
  <c r="G1983" i="1" s="1"/>
  <c r="G226" i="1"/>
  <c r="C9" i="2" s="1"/>
  <c r="G1135" i="1"/>
  <c r="C16" i="2" s="1"/>
  <c r="G290" i="1"/>
  <c r="G195" i="1"/>
  <c r="C8" i="2" s="1"/>
  <c r="G513" i="1"/>
  <c r="C13" i="2" s="1"/>
  <c r="G771" i="1"/>
  <c r="C15" i="2" s="1"/>
  <c r="G327" i="1"/>
  <c r="C11" i="2" s="1"/>
  <c r="G709" i="1"/>
  <c r="C14" i="2" s="1"/>
  <c r="G68" i="1"/>
  <c r="C7" i="2" s="1"/>
  <c r="F1771" i="1"/>
  <c r="G1771" i="1" s="1"/>
  <c r="F1833" i="1"/>
  <c r="G1833" i="1" s="1"/>
  <c r="F1812" i="1"/>
  <c r="G1812" i="1" s="1"/>
  <c r="F1773" i="1"/>
  <c r="G1773" i="1" s="1"/>
  <c r="F1794" i="1"/>
  <c r="G1794" i="1" s="1"/>
  <c r="F1824" i="1"/>
  <c r="G1824" i="1" s="1"/>
  <c r="F1806" i="1"/>
  <c r="G1806" i="1" s="1"/>
  <c r="F1792" i="1"/>
  <c r="G1792" i="1" s="1"/>
  <c r="F1780" i="1"/>
  <c r="G1780" i="1" s="1"/>
  <c r="F1837" i="1"/>
  <c r="G1837" i="1" s="1"/>
  <c r="F1822" i="1"/>
  <c r="G1822" i="1" s="1"/>
  <c r="F1803" i="1"/>
  <c r="G1803" i="1" s="1"/>
  <c r="F1790" i="1"/>
  <c r="G1790" i="1" s="1"/>
  <c r="F1778" i="1"/>
  <c r="G1778" i="1" s="1"/>
  <c r="F1798" i="1"/>
  <c r="G1798" i="1" s="1"/>
  <c r="F1784" i="1"/>
  <c r="G1784" i="1" s="1"/>
  <c r="G1202" i="1"/>
  <c r="C17" i="2" s="1"/>
  <c r="F1800" i="1"/>
  <c r="G1800" i="1" s="1"/>
  <c r="F1826" i="1"/>
  <c r="G1826" i="1" s="1"/>
  <c r="F1786" i="1"/>
  <c r="G1786" i="1" s="1"/>
  <c r="F1788" i="1"/>
  <c r="G1788" i="1" s="1"/>
  <c r="F1809" i="1"/>
  <c r="G1809" i="1" s="1"/>
  <c r="G1311" i="1" l="1"/>
  <c r="C19" i="2" s="1"/>
  <c r="H19" i="2" s="1"/>
  <c r="G1448" i="1"/>
  <c r="C21" i="2" s="1"/>
  <c r="F21" i="2" s="1"/>
  <c r="F22" i="2"/>
  <c r="L22" i="2"/>
  <c r="J22" i="2"/>
  <c r="C10" i="2"/>
  <c r="H10" i="2" s="1"/>
  <c r="L12" i="2"/>
  <c r="N12" i="2"/>
  <c r="P12" i="2"/>
  <c r="H12" i="2"/>
  <c r="F12" i="2"/>
  <c r="G1715" i="1"/>
  <c r="C26" i="2" s="1"/>
  <c r="P26" i="2" s="1"/>
  <c r="P22" i="2"/>
  <c r="G1644" i="1"/>
  <c r="C25" i="2" s="1"/>
  <c r="N25" i="2" s="1"/>
  <c r="G1766" i="1"/>
  <c r="C28" i="2" s="1"/>
  <c r="J28" i="2" s="1"/>
  <c r="H20" i="2"/>
  <c r="J20" i="2"/>
  <c r="N20" i="2"/>
  <c r="P20" i="2"/>
  <c r="L20" i="2"/>
  <c r="G2014" i="1"/>
  <c r="C30" i="2" s="1"/>
  <c r="L30" i="2" s="1"/>
  <c r="G1558" i="1"/>
  <c r="C24" i="2" s="1"/>
  <c r="L24" i="2" s="1"/>
  <c r="H22" i="2"/>
  <c r="G1748" i="1"/>
  <c r="C27" i="2" s="1"/>
  <c r="G1839" i="1"/>
  <c r="F14" i="2"/>
  <c r="J14" i="2"/>
  <c r="H14" i="2"/>
  <c r="P14" i="2"/>
  <c r="N14" i="2"/>
  <c r="L14" i="2"/>
  <c r="N11" i="2"/>
  <c r="L11" i="2"/>
  <c r="J11" i="2"/>
  <c r="P11" i="2"/>
  <c r="H11" i="2"/>
  <c r="F11" i="2"/>
  <c r="J7" i="2"/>
  <c r="H7" i="2"/>
  <c r="F7" i="2"/>
  <c r="P7" i="2"/>
  <c r="N7" i="2"/>
  <c r="L7" i="2"/>
  <c r="L13" i="2"/>
  <c r="P13" i="2"/>
  <c r="N13" i="2"/>
  <c r="J13" i="2"/>
  <c r="H13" i="2"/>
  <c r="F13" i="2"/>
  <c r="F8" i="2"/>
  <c r="P8" i="2"/>
  <c r="H8" i="2"/>
  <c r="N8" i="2"/>
  <c r="L8" i="2"/>
  <c r="J8" i="2"/>
  <c r="P31" i="2"/>
  <c r="N31" i="2"/>
  <c r="L31" i="2"/>
  <c r="F31" i="2"/>
  <c r="J31" i="2"/>
  <c r="H31" i="2"/>
  <c r="J15" i="2"/>
  <c r="F15" i="2"/>
  <c r="P15" i="2"/>
  <c r="N15" i="2"/>
  <c r="H15" i="2"/>
  <c r="L15" i="2"/>
  <c r="N17" i="2"/>
  <c r="L17" i="2"/>
  <c r="J17" i="2"/>
  <c r="P17" i="2"/>
  <c r="H17" i="2"/>
  <c r="F17" i="2"/>
  <c r="N23" i="2"/>
  <c r="L23" i="2"/>
  <c r="J23" i="2"/>
  <c r="P23" i="2"/>
  <c r="H23" i="2"/>
  <c r="F23" i="2"/>
  <c r="P18" i="2"/>
  <c r="N18" i="2"/>
  <c r="L18" i="2"/>
  <c r="J18" i="2"/>
  <c r="H18" i="2"/>
  <c r="F18" i="2"/>
  <c r="N16" i="2"/>
  <c r="J16" i="2"/>
  <c r="H16" i="2"/>
  <c r="F16" i="2"/>
  <c r="P16" i="2"/>
  <c r="L16" i="2"/>
  <c r="J9" i="2"/>
  <c r="F9" i="2"/>
  <c r="P9" i="2"/>
  <c r="N9" i="2"/>
  <c r="L9" i="2"/>
  <c r="H9" i="2"/>
  <c r="P10" i="2" l="1"/>
  <c r="J10" i="2"/>
  <c r="F10" i="2"/>
  <c r="F19" i="2"/>
  <c r="Q19" i="2" s="1"/>
  <c r="J19" i="2"/>
  <c r="L19" i="2"/>
  <c r="P19" i="2"/>
  <c r="N19" i="2"/>
  <c r="P21" i="2"/>
  <c r="J21" i="2"/>
  <c r="N21" i="2"/>
  <c r="H21" i="2"/>
  <c r="L21" i="2"/>
  <c r="G2029" i="1"/>
  <c r="P28" i="2"/>
  <c r="F30" i="2"/>
  <c r="N10" i="2"/>
  <c r="L10" i="2"/>
  <c r="Q12" i="2"/>
  <c r="Q20" i="2"/>
  <c r="H26" i="2"/>
  <c r="H32" i="2" s="1"/>
  <c r="J26" i="2"/>
  <c r="L26" i="2"/>
  <c r="N26" i="2"/>
  <c r="N28" i="2"/>
  <c r="F26" i="2"/>
  <c r="Q22" i="2"/>
  <c r="F25" i="2"/>
  <c r="F24" i="2"/>
  <c r="J25" i="2"/>
  <c r="L25" i="2"/>
  <c r="L28" i="2"/>
  <c r="P25" i="2"/>
  <c r="F28" i="2"/>
  <c r="H28" i="2"/>
  <c r="H25" i="2"/>
  <c r="N30" i="2"/>
  <c r="Q8" i="2"/>
  <c r="P30" i="2"/>
  <c r="H24" i="2"/>
  <c r="J24" i="2"/>
  <c r="N24" i="2"/>
  <c r="P24" i="2"/>
  <c r="H30" i="2"/>
  <c r="J30" i="2"/>
  <c r="Q14" i="2"/>
  <c r="Q16" i="2"/>
  <c r="P27" i="2"/>
  <c r="L27" i="2"/>
  <c r="H27" i="2"/>
  <c r="J27" i="2"/>
  <c r="F27" i="2"/>
  <c r="N27" i="2"/>
  <c r="Q31" i="2"/>
  <c r="Q7" i="2"/>
  <c r="Q9" i="2"/>
  <c r="Q17" i="2"/>
  <c r="Q15" i="2"/>
  <c r="Q18" i="2"/>
  <c r="G2030" i="1"/>
  <c r="C29" i="2"/>
  <c r="Q11" i="2"/>
  <c r="Q23" i="2"/>
  <c r="Q13" i="2"/>
  <c r="Q10" i="2" l="1"/>
  <c r="Q21" i="2"/>
  <c r="N32" i="2"/>
  <c r="L32" i="2"/>
  <c r="J32" i="2"/>
  <c r="G2032" i="1"/>
  <c r="G4" i="1" s="1"/>
  <c r="Q25" i="2"/>
  <c r="Q28" i="2"/>
  <c r="Q24" i="2"/>
  <c r="Q26" i="2"/>
  <c r="Q30" i="2"/>
  <c r="Q27" i="2"/>
  <c r="N29" i="2"/>
  <c r="L29" i="2"/>
  <c r="J29" i="2"/>
  <c r="P29" i="2"/>
  <c r="P32" i="2" s="1"/>
  <c r="F29" i="2"/>
  <c r="H29" i="2"/>
  <c r="C33" i="2"/>
  <c r="O32" i="2" l="1"/>
  <c r="D12" i="2"/>
  <c r="D22" i="2"/>
  <c r="D20" i="2"/>
  <c r="D27" i="2"/>
  <c r="D31" i="2"/>
  <c r="D19" i="2"/>
  <c r="D10" i="2"/>
  <c r="D13" i="2"/>
  <c r="D18" i="2"/>
  <c r="D23" i="2"/>
  <c r="D11" i="2"/>
  <c r="D30" i="2"/>
  <c r="D21" i="2"/>
  <c r="D26" i="2"/>
  <c r="D28" i="2"/>
  <c r="D15" i="2"/>
  <c r="D16" i="2"/>
  <c r="D25" i="2"/>
  <c r="D14" i="2"/>
  <c r="D17" i="2"/>
  <c r="D24" i="2"/>
  <c r="D9" i="2"/>
  <c r="D7" i="2"/>
  <c r="D8" i="2"/>
  <c r="D29" i="2"/>
  <c r="I32" i="2"/>
  <c r="G32" i="2"/>
  <c r="Q29" i="2"/>
  <c r="Q32" i="2" s="1"/>
  <c r="Q33" i="2" s="1"/>
  <c r="F32" i="2"/>
  <c r="K32" i="2"/>
  <c r="M32" i="2"/>
  <c r="D33" i="2" l="1"/>
  <c r="E32" i="2"/>
  <c r="S32" i="2" s="1"/>
  <c r="F33" i="2"/>
  <c r="E33" i="2" l="1"/>
  <c r="H33" i="2"/>
  <c r="J33" i="2" l="1"/>
  <c r="G33" i="2"/>
  <c r="L33" i="2" l="1"/>
  <c r="I33" i="2"/>
  <c r="N33" i="2" l="1"/>
  <c r="K33" i="2"/>
  <c r="P33" i="2" l="1"/>
  <c r="O33" i="2" s="1"/>
  <c r="M33" i="2"/>
</calcChain>
</file>

<file path=xl/sharedStrings.xml><?xml version="1.0" encoding="utf-8"?>
<sst xmlns="http://schemas.openxmlformats.org/spreadsheetml/2006/main" count="2875" uniqueCount="2183">
  <si>
    <t>COD ESCOLA:</t>
  </si>
  <si>
    <t>S.R.E.:</t>
  </si>
  <si>
    <t>ISS</t>
  </si>
  <si>
    <t>SERVIÇOS:</t>
  </si>
  <si>
    <t>CONSTRUÇÃO / AMPLIAÇÃO / REFORMA</t>
  </si>
  <si>
    <t>ITEM</t>
  </si>
  <si>
    <t>DESCRIÇÃO</t>
  </si>
  <si>
    <t>UN</t>
  </si>
  <si>
    <t>ANALISADO</t>
  </si>
  <si>
    <t>LOCAL DE INTERVENÇÃO</t>
  </si>
  <si>
    <t>QUANT.</t>
  </si>
  <si>
    <t>P. UNIT. (S/BDI)</t>
  </si>
  <si>
    <t>P. UNIT. (C/BDI)</t>
  </si>
  <si>
    <t>P. TOTAL (C/BDI)</t>
  </si>
  <si>
    <t>MEMÓRIA DE CALCULO</t>
  </si>
  <si>
    <t>010000</t>
  </si>
  <si>
    <t>INSTALAÇÃO DOS SERVIÇOS DE ENGENHARIA</t>
  </si>
  <si>
    <t>010001</t>
  </si>
  <si>
    <t>Locação dos serviços de engenharia: execução de gabarito</t>
  </si>
  <si>
    <t>M</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</si>
  <si>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</si>
  <si>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010002</t>
  </si>
  <si>
    <t>Locação para muros, cercas e alambrados</t>
  </si>
  <si>
    <t>Será medido por comprimento de muros, cercas ou alambrados locados (m).
O item remunera o fornecimento de veículo para locomoção, materiais, mão-de-obra qualificada e equipamentos necessários para execução de serviços de locação de muros, cercas ou alambrados.</t>
  </si>
  <si>
    <t>010003</t>
  </si>
  <si>
    <t>Fornecimento e colocação de placa dos serviços de engenharia em chapa galvanizada (3,00 X 1,50m)   -  Governo do Estado  -  (Ampliação e / ou Reforma acima de R$ 30.000,00)</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</si>
  <si>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</si>
  <si>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</si>
  <si>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</si>
  <si>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r>
      <rPr>
        <sz val="14"/>
        <color theme="1"/>
        <rFont val="Calibri"/>
      </rPr>
      <t>M</t>
    </r>
    <r>
      <rPr>
        <vertAlign val="superscript"/>
        <sz val="14"/>
        <color theme="1"/>
        <rFont val="Calibri"/>
      </rPr>
      <t>2</t>
    </r>
  </si>
  <si>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</si>
  <si>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010005</t>
  </si>
  <si>
    <t>Desmatamento, raspagem e limpeza mecanizada de terreno com árvores com diâmetro do tronco até 30cm com raspagem de no mínimo 15cm.</t>
  </si>
  <si>
    <t>M²</t>
  </si>
  <si>
    <t>Será medido pela área real de terreno, onde ocorrer a limpeza mecanizada de vegetação (m²).
O item remunera o fornecimento de caminhão basculante e trator, equipamentos, a mão-de-obra necessária e ferramentas auxiliares para a execução dos serviços executados mecanicamente e manualmente com auxílio de ferramental apropriado para a roçada, derrubada de árvores e arbustos, destocamento, fragmentação de galhos, troncos e raízes, empilhamento e transporte, abrangendo: a remoção de vegetação, árvores e arbustos, com diâmetro de até 30 cm, medidos na altura de 1,00 m do solo, capim, etc.; arrancamento e remoção de tocos, raízes e troncos; raspagem mecanizada da camada de solo vegetal na espessura mínima de 15 cm; carga mecanizada; e o transporte, interno na obra, num raio de 500m.</t>
  </si>
  <si>
    <t>010006</t>
  </si>
  <si>
    <t>Barracão em madeira, piso cimentado e cobertura em telhas de fibrocimento ondulada</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</si>
  <si>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eucalipto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período da obra e a desmobilização completa deste barracão.</t>
  </si>
  <si>
    <t>010007</t>
  </si>
  <si>
    <t>Barracão  em madeira, piso cimentado e cobertura em telhas de fibrocimento ondulada para instalação sanitária.</t>
  </si>
  <si>
    <t>Será medido pela área de projeção da cobertura de construção provisória executada, com croqui analisado e aprovado previamente pela fiscalização. (M²).
O item remunera o fornecimento de croqui, materiais e mão-de-obra necessários para a execução de sanitário/vestiário provisório constituído por; Piso interno e calçada externa em concreto usinado, Fck 20 MPa; Paredes duplas em madeirite plastificado ou resinado de 6mm com pontaletes e sarrafos para sustentação entre elas; portas em chapa compensada de mesmo material das paredes, com dobradiça em latão cromado e fechadura cromada para uso interno com miolo tipo Gorges; 4 Janelas em caixilho fixo de madeira, com vidro fantasia de 4 mm; Estrutura apoio para cobertura e contraventamentos em pontaletes e tábuas de Pinus ou Cedrinho e engradamento da cobertura de eucalipto imunizado, cobertura com telha em fibrocimento, perfil ondulado de no mínimo 5 mm de espessura; Instalação hidráulica incluindo mictório, bacia sifonada com caixa de descarga plástica de sobrepor, chuveiro elétrico simples de PVC, lavatório em polipropileno, inclusive torneira e conexões;  Reservatórios de fibra de vidro e torneira boia em cobre de 1’; Instalação elétrica; Pintura acrílica; Materiais acessórios para execução total da construção do sanitário/vestiário provisório, conforme norma regulamentadora.
Remunera também manutenção do sanitário/vestiário durante a obra. Devem obedecer a NR 18 (Áreas de vivência). Remunera também a desmobilização completa deste barracão. A configuração de 10,89m², 1 vaso, 1 lavatório, 1 mictório e 2 chuveiros é a configuração mínima para até 20 funcionários.</t>
  </si>
  <si>
    <t>010008</t>
  </si>
  <si>
    <t>Tapume em chapa compensado de 12mm e pontaletes h= 2,20m com portão.</t>
  </si>
  <si>
    <t>Será medido por área, aferida na projeção vertical de tapume executado, previamente aprovado pela fiscalização (M²).
O item remunera o fornecimento de chapa compensada resinada de 12mm, pontalete de Pinus  ou Cedrinho, de 3" x 3", materiais acessórios e a mão-de-obra necessária para a execução do tapume com portão completo com dobradiças, ferragens e cadeado. Remunera também a desmontagem completa do tapume de fechamento e remoção do material utilizado.</t>
  </si>
  <si>
    <t>010009</t>
  </si>
  <si>
    <t xml:space="preserve">Portão para tapume fixo de proteção com fechamento de obra em chapa de compensado, espessura de 12mm </t>
  </si>
  <si>
    <t>Será medido por área, aferida na projeção vertical de portão executado, em local previamente aprovado pela fiscalização (M²).
O item remunera o fornecimento de chapa compensada resinada de 12mm, pontalete de Pinus  ou Cedrinho, de 3" x 3", materiais acessórios e a mão-de-obra necessária para a construção do portão. Remunera também os acessórios necessários inclusive dobradiças e manutenção e posterior desmontagem completa e remoção do material utilizado.</t>
  </si>
  <si>
    <t>010010</t>
  </si>
  <si>
    <t>Tapume fixo de proteção para fechamento de obra em telha metálica galvanizada, tipo trapezoidal, esp. 0,5mm, com módulo na dimensão de (300x220)cm, com reaproveitamento, inclusive pontalete e fixação</t>
  </si>
  <si>
    <t xml:space="preserve">Será medido por área de tapume executado, previamente aprovado pela fiscalização (m²).
O item remunera o fornecimento de materiais, acessórios para fixação e a mão-de-obra necessária para execução de tapume fixo em telhas de aço galvanizado tipo trapezoidal com espessura de 0,50mm, pontalete e sarrafo de Cedrinho, de 3 x 3. Remunera também a manutenção e posteriormente a desmontagem completa do tapume de fechamento e remoção do material utilizado. </t>
  </si>
  <si>
    <t>010011</t>
  </si>
  <si>
    <t>Portão para tapume fixo de proteção com fechamento de obra em telha metálica galvanizada, tipo trapezoidal esp. 0,5mm, com módulo na dimensão de (300x220)cm</t>
  </si>
  <si>
    <t>Será medido por área, aferida na projeção vertical de portão executado, em local previamente aprovado pela fiscalização (M²).
O item remunera o fornecimento de telha de aço galvanizado tipo trapezoidal com espessura de 0,50mm, pontalete de Pinus  ou Cedrinho, de 3" x 3", materiais acessórios e a mão-de-obra necessária para a construção do portão. Remunera também os acessórios necessários inclusive dobradiças e manutenção e posterior desmontagem completa e remoção do material utilizado.</t>
  </si>
  <si>
    <t>010012</t>
  </si>
  <si>
    <t>Remanejamento de tapume fixo de proteção para fechamento de obra (madeira ou metálico), inclusive escavação manual e reaterro compactado</t>
  </si>
  <si>
    <t>Será medido por área, aferida na projeção vertical de tapume remanejado, previamente aprovado pela fiscalização (M²).
O item remunera a mão de obra e materiais adicionais para remoção do tapume existente e a montagem do mesmo em outra posição. Remunera também a desmontagem completa do tapume de fechamento e remoção do material utilizado quando da conclusão das atividades.</t>
  </si>
  <si>
    <t>010013</t>
  </si>
  <si>
    <t>Ligação provisória de luz e força - instalação mínima</t>
  </si>
  <si>
    <t xml:space="preserve">Será medido pela unidade do ponto de entrada instalado, aprovado pela concessionária de energia e energizado (UN).
O item remunera o fornecimento de materiais, equipamentos, mão de obra e a utilização de ferramentas necessárias para construção de padrão de entrada provisório devidamente aprovado pela concessionária de energia para atender as necessidades iniciais e no decorrer da obra. Remunera também o desligamento e remoção deste quando da instalação definitiva.
</t>
  </si>
  <si>
    <t>010014</t>
  </si>
  <si>
    <t>Ligação provisória de água e esgoto a rede pública para obra - instalação mínima</t>
  </si>
  <si>
    <t>Será medido pela unidade do ponto de entrada instalado, aprovado pela concessionária de água e funcionando (UN).
O item remunera o fornecimento de materiais, equipamentos, mão de obra e a utilização de ferramentas necessárias para construção de ligação provisória devidamente aprovada pela concessionária de água e esgoto para atender as necessidades iniciais e no decorrer da obra. Remunera também o desligamento e remoção deste quando da instalação definitiva.</t>
  </si>
  <si>
    <t>010100</t>
  </si>
  <si>
    <t>Padrão CEMIG aéreo TRIFÁSICO:</t>
  </si>
  <si>
    <t xml:space="preserve">Será medido pela unidade do padrão de entrada instalado, aprovado pela concessionária de energia e funcionando (UN)
O item remunera o fornecimento de materiais, equipamentos, mão de obra e a utilização de ferramentas necessárias para construção de padrão de entrada de energia definitivo devidamente aprovado pela concessionária de energia para atender a demanda do prédio escolar.
</t>
  </si>
  <si>
    <t>010102</t>
  </si>
  <si>
    <t xml:space="preserve">Padrão CEMIG aéreo tipo B1 demanda de até 10 KVA, bifásico </t>
  </si>
  <si>
    <t>010103</t>
  </si>
  <si>
    <t>Padrão CEMIG aéreo tipo C1, demanda até 15 KVA, trifásico (serve como base, aproximadamente uma escola Tipo Escola Rural - escolas pequenas até 4 salas de aula)</t>
  </si>
  <si>
    <t>010104</t>
  </si>
  <si>
    <t>Padrão CEMIG aéreo tipo C4, demanda de 27,1 até 38 KVA, trifásico (serve como base, aproximadamente escolas entre 5 e 9 salas de aula)</t>
  </si>
  <si>
    <t>010105</t>
  </si>
  <si>
    <t>Padrão CEMIG aéreo tipo C8, demanda de 66,1 até 75 KVA, trifásico (serve como base, aproximadamente escolas a partir de 10 salas)</t>
  </si>
  <si>
    <t>010106</t>
  </si>
  <si>
    <t>Padrão CEMIG aéreo, tipo F2, carga instalada de 86,1kva até 95kva, trifásico, com saída subterrânea, inclusive poste, caixa para medidor, disjuntor, barramento, aterramento e acessórios</t>
  </si>
  <si>
    <t>010107</t>
  </si>
  <si>
    <t>Padrão CEMIG subterrâneo, tipo F3, carga instalada de 95,1kva até 114kva, trifásico, com saída subterrânea, inclusive poste, caixa para medidor, disjuntor, barramento, aterramento e acessórios</t>
  </si>
  <si>
    <t>010200</t>
  </si>
  <si>
    <t>Caixas de medição de energia padrão CEMIG:</t>
  </si>
  <si>
    <t xml:space="preserve">1) Será medido por unidade de caixa instalado (un).
2) O item remunera o fornecimento de caixa para medidor polifásico para disjuntor bi/tripolar até 125 A com leitura pela via pública; remunera também o fornecimento de materiais acessórios e a mão-de-obra necessária para a instalação completa do quadro, CM-14 padrão CEMIG; não remunera o fornecimento dos disjuntores.
</t>
  </si>
  <si>
    <t>010201</t>
  </si>
  <si>
    <t>Caixa para medição, tipo cm-14, com visor do leitor para via pública (LVP), dimensões conforme padrão CEMIG 46X35X21CM</t>
  </si>
  <si>
    <t>SUB-TOTAL =</t>
  </si>
  <si>
    <t>020000</t>
  </si>
  <si>
    <t>DEMOLIÇÕES E REMOÇÕES</t>
  </si>
  <si>
    <t>020001</t>
  </si>
  <si>
    <t>Remoção de padrão de energia qualquer</t>
  </si>
  <si>
    <t>Será medido por unidade retirada (un).
O item remunera o fornecimento da mão-de-obra necessária para a remoção do padrão completo de energia, inclusive sistema de fixação; remunera também a remoção completa de quadro de distribuição, chamada ou caixa de passagem, inclusive os componentes internos; remunera também a seleção e a guarda das peças reaproveitáveis.</t>
  </si>
  <si>
    <t>020002</t>
  </si>
  <si>
    <t>Demolição de tela de arame galvanizado (tela do alambrado)</t>
  </si>
  <si>
    <t>Será medido por área de entelamento metálico retirado (m²).
O item remunera o fornecimento da mão-de-obra necessária para a retirada de entelamento metálico, em geral; a seleção e a guarda das peças reaproveitáveis não remunera a remoção do quadro de tubos de ferro galvanizado.</t>
  </si>
  <si>
    <t>020003</t>
  </si>
  <si>
    <t>Demolição de alvenaria de elevação em tijolo comum ou elemento vazado, incluindo o revestimento.</t>
  </si>
  <si>
    <r>
      <rPr>
        <sz val="14"/>
        <color theme="1"/>
        <rFont val="Calibri"/>
      </rPr>
      <t>M</t>
    </r>
    <r>
      <rPr>
        <vertAlign val="superscript"/>
        <sz val="14"/>
        <color theme="1"/>
        <rFont val="Calibri"/>
      </rPr>
      <t>3</t>
    </r>
  </si>
  <si>
    <t>Será medido pelo volume real demolido, aferido antes da demolição (m³). 
O item remunera o fornecimento da mão-de-obra necessária e ferramentas adequadas para a execução dos serviços: desmonte, demolição, fragmentação de elementos em alvenaria de elevação em tijolo comum ou elemento vazado,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</si>
  <si>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020004</t>
  </si>
  <si>
    <t>Demolição de revestimento cerâmico incluindo base</t>
  </si>
  <si>
    <t>Será medido por área real de revestimento cerâmico, inclusive a base, demolido, aferida antes da demolição (m²).
O item remunera o fornecimento da mão-de-obra necessária e ferramentas adequadas para a execução dos serviços: demolição, fragmentação de revestimentos cerâmicos,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  serviços.</t>
  </si>
  <si>
    <t>020005</t>
  </si>
  <si>
    <t>Demolição de concreto simples, manual, inclusive afastamento</t>
  </si>
  <si>
    <r>
      <rPr>
        <sz val="14"/>
        <color theme="1"/>
        <rFont val="Calibri"/>
      </rPr>
      <t>M</t>
    </r>
    <r>
      <rPr>
        <vertAlign val="superscript"/>
        <sz val="14"/>
        <color theme="1"/>
        <rFont val="Calibri"/>
      </rPr>
      <t>3</t>
    </r>
  </si>
  <si>
    <t>Será medido pelo volume real demolido, conforme levantamento aferido antes da demolição (m³).
O item remunera o fornecimento da mão-de-obra necessária e ferramentas adequadas para a execução dos serviços: desmonte, demolição, fragmentação de elementos em concreto simples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</si>
  <si>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020006</t>
  </si>
  <si>
    <t>Demolição mecânica de concreto armado</t>
  </si>
  <si>
    <r>
      <rPr>
        <sz val="14"/>
        <color theme="1"/>
        <rFont val="Calibri"/>
      </rPr>
      <t>M</t>
    </r>
    <r>
      <rPr>
        <vertAlign val="superscript"/>
        <sz val="14"/>
        <color theme="1"/>
        <rFont val="Calibri"/>
      </rPr>
      <t>3</t>
    </r>
  </si>
  <si>
    <t>Será medido pelo volume real demolido, conforme levantamento aferido antes da demolição (m³).
O item remunera o fornecimento de equipamentos e mão-de-obra necessários para a execução dos serviços: desmonte, demolição e fragmentação de elementos em concreto armado com rompedor pneumático ( martelete ); a carga, o transporte o descarregamento;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</si>
  <si>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020007</t>
  </si>
  <si>
    <t>Demolição de cobertura  de telha cerâmica sem reaproveitamento.</t>
  </si>
  <si>
    <t>Será medido pela área de cobertura em projeção horizontal (m²), com os acréscimos:
a) 5% para cobertura de 18% a 27% de inclinação;
b) 8% para cobertura de 28% a 38% de inclinação;
c) 12% para cobertura de 39% a 50% de inclinação.
O item remunera o fornecimento da mão-de-obra necessária para a retirada completa das telhas de cerâmica,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</si>
  <si>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020008</t>
  </si>
  <si>
    <t>Demolição de cobertura  de telha cerâmica com reaproveitamento</t>
  </si>
  <si>
    <t>020009</t>
  </si>
  <si>
    <t>Demolição de cobertura de telha ondulada  de  fibrocimento sem reaproveitamento</t>
  </si>
  <si>
    <t>Será medido pela área de cobertura em projeção horizontal (m²):
O item remunera o fornecimento da mão-de-obra necessária para a retirada completa das telhas onduladas em fibrocimento,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</si>
  <si>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020010</t>
  </si>
  <si>
    <t xml:space="preserve">Demolição de cobertura de telha ondulada  de  fibrocimento, com reaproveitamento, transporte e empilhamento </t>
  </si>
  <si>
    <t>Será medido pela área de cobertura em projeção horizontal (m²):
O item remunera o fornecimento da mão-de-obra necessária para a retirada completa das telhas ondulada de fibrocimento,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</si>
  <si>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020011</t>
  </si>
  <si>
    <t>Demolição de cobertura de telha metálica ou de PVC, com ou sem reaproveitamento, transporte e empilhamento.</t>
  </si>
  <si>
    <t>Será medido pela área de cobertura em projeção horizontal (m²):
O item remunera o fornecimento da mão-de-obra necessária para a retirada completa das telhas metálicas ou de PVC,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</si>
  <si>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020012</t>
  </si>
  <si>
    <t>Demolição de cobertura de telha tipo calha de fibrocimento, com ou sem reaproveitamento, transporte e empilhamento</t>
  </si>
  <si>
    <t>Será medido pela área de cobertura em projeção horizontal (m²):
O item remunera o fornecimento da mão-de-obra necessária para a retirada completa das telhas tipo calha de fibrocimento, inclusive elementos de fixação,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</si>
  <si>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020013</t>
  </si>
  <si>
    <t>Demolição de  estrutura de madeira para telhado de telha cerâmica com reaproveitamento, inclusive transporte e empilhamento</t>
  </si>
  <si>
    <t>Será medido pela área de cobertura em projeção horizontal (m²).
O item remunera o fornecimento da mão-de-obra necessária para a retirada completa da estrutura de madeira, para telhas cerâmicas,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</si>
  <si>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020014</t>
  </si>
  <si>
    <t>Demolição de  estrutura de madeira para telhado de telha cerâmica sem reaproveitamento, inclusive transporte e empilhamento</t>
  </si>
  <si>
    <t>Será medido pela área de cobertura em projeção horizontal (m²).
O item remunera o fornecimento da mão-de-obra necessária para a retirada completa da estrutura de madeira, para telhas cerâmicas, a seleção e a guarda das peças possíveis de serem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</si>
  <si>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020015</t>
  </si>
  <si>
    <t>Demolição de  estrutura de madeira para telhado de telha ondulada de fibrocimento, plástica ou metálica com reaproveitamento, inclusive transporte e empilhamento</t>
  </si>
  <si>
    <t>Será medido pela área de cobertura em projeção horizontal (m²).
O item remunera o fornecimento da mão-de-obra necessária para a retirada completa da estrutura de madeira, para telhas onduladas de fibrocimento, plástica ou metálica,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</si>
  <si>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020016</t>
  </si>
  <si>
    <t>Demolição de  estrutura de madeira para telhado de telha ondulada de fibrocimento, plástica ou metálica sem reaproveitamento, inclusive transporte e empilhamento</t>
  </si>
  <si>
    <t>Será medido pela área de cobertura em projeção horizontal (m²).
O item remunera o fornecimento da mão-de-obra necessária para a retirada completa da estrutura de madeira, para telhas ondulada de fibrocimento, plástica ou metálicas, a seleção e a guarda das peças possíveis de serem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</si>
  <si>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020017</t>
  </si>
  <si>
    <t>Demolição de estrutura de madeira para telhado de telha tipo calha de fibrocimento com reaproveitamento inclusive transporte e empilhamento</t>
  </si>
  <si>
    <t>Será medido pela área de cobertura em projeção horizontal (m²).
O item remunera o fornecimento da mão-de-obra necessária para a retirada completa da estrutura de madeira, para telhas tipo calha de fibrocimento,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</si>
  <si>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020018</t>
  </si>
  <si>
    <t>Demolição de estrutura de madeira para telhado de telha tipo calha de fibrocimento sem reaproveitamento inclusive transporte e empilhamento</t>
  </si>
  <si>
    <t>Será medido pela área de cobertura em projeção horizontal (m²).
O item remunera o fornecimento da mão-de-obra necessária para a retirada completa da estrutura de madeira, para tipo calha de fibrocimento,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</si>
  <si>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020019</t>
  </si>
  <si>
    <t>Demolição de reboco ou emboço ou revestimento com argamassa</t>
  </si>
  <si>
    <t>Será medido por área real de revestimento em massa de parede ou teto demolido, medida no projeto, ou aferida antes da demolição (m²).
O item remunera o fornecimento da mão-de-obra necessária e ferramentas adequadas para a execução dos serviços: demolição, fragmentação de revestimentos em massa em parede, ou teto,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</si>
  <si>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020020</t>
  </si>
  <si>
    <t>Remoção de alambrado</t>
  </si>
  <si>
    <t xml:space="preserve">Será medido pela área real do alambrado, inclusive pontos de fixação a ser removido, medido no projeto, ou aferido antes da remoção (m²).
O item remunera o fornecimento da mão-de-obra necessária e ferramentas adequadas para a execução dos serviços: remoção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 </t>
  </si>
  <si>
    <t>020021</t>
  </si>
  <si>
    <t>Remoção de soleira, peitoril e rodapé de cerâmica mármore ou granito inclusive a base</t>
  </si>
  <si>
    <t xml:space="preserve">Será medido por comprimento real de rodapé, soleira, ou peitoril em material cerâmico, mármore ou granito inclusive a base, demolido, medido no projeto, ou aferido antes da demolição (m).
O item remunera o fornecimento da mão-de-obra necessária e ferramentas adequadas para a execução dos serviços: demolição, fragmentação de rodapés, soleiras, ou peitoris em material cerâmico, mármore ou granito,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 </t>
  </si>
  <si>
    <t>020022</t>
  </si>
  <si>
    <t>Demolição de piso cimentado inclusive a base sobre lastro de concreto.</t>
  </si>
  <si>
    <t>Será medido por área real de piso cimentado, inclusive a base, demolido, medida no projeto ou aferida antes da demolição (m²).
O item remunera o fornecimento da mão-de-obra necessária e ferramentas adequadas para a execução dos serviços: demolição, fragmentação de pisos cimentados,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</si>
  <si>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020023</t>
  </si>
  <si>
    <t>Demolição de piso cerâmico inclusive a base sobre lastro de concreto.</t>
  </si>
  <si>
    <t>Será medido por área real de revestimento cerâmico, inclusive a base, demolido, medida no projeto ou aferida antes da demolição (m²).
O item remunera o fornecimento da mão-de-obra necessária e ferramentas adequadas para a execução dos serviços: demolição, fragmentação de revestimentos cerâmicos,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</si>
  <si>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020024</t>
  </si>
  <si>
    <t>Demolição de piso em granilite / marmorite inclusive a base sobre lastro de concreto.</t>
  </si>
  <si>
    <t>Será medido por área real de revestimento em granilite / marmorite, inclusive a base, demolido, medida no projeto ou aferida antes da demolição (m²).
O item remunera o fornecimento da mão-de-obra necessária e ferramentas adequadas para a execução dos serviços: demolição, fragmentação de revestimentos em granilite / marmorite,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</si>
  <si>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020025</t>
  </si>
  <si>
    <t>Demolição do piso em taco de madeira inclusive base</t>
  </si>
  <si>
    <t>Será medido por área real de piso em tacos, inclusive a base, demolido, medida no projeto ou aferida antes da demolição (m²).
O item remunera o fornecimento da mão-de-obra necessária e ferramentas adequadas para a execução dos serviços: demolição e possível aproveitamento do piso de tacos, inclusive a base de assentamento, manualmente; a seleção e acomodação manual do entulho em lotes e a separação e guarda daqueles que poderão ser reaproveitados.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</si>
  <si>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020026</t>
  </si>
  <si>
    <t>Demolição do piso em assoalho de madeira inclusive base e barrotes</t>
  </si>
  <si>
    <t>Será medido por área de piso retirado (m²).
O item remunera o fornecimento da mão-de-obra necessária para a retirada de piso em assoalho de madeira, inclusive o vigamento de assentamento do piso,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</si>
  <si>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020027</t>
  </si>
  <si>
    <t>Remoção de portas, janelas e grades metálicas, inclusive caixilhos</t>
  </si>
  <si>
    <t>Será medido pela área da esquadria retirada (m²).
O item remunera o fornecimento da mão-de-obra necessária para a retirada completa de esquadrias metálicas e acessórios, em geral;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</si>
  <si>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020028</t>
  </si>
  <si>
    <t>Demolição de piso vinílico, incluindo a base.</t>
  </si>
  <si>
    <t>Será medido por área real de revestimento vinílico, inclusive a base, demolido, medida no projeto ou aferida antes da demolição (m²).
O item remunera o fornecimento da mão-de-obra necessária e ferramentas adequadas para a execução dos serviços: demolição, fragmentação de revestimentos vinílicos ou sintéticos em geral,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</si>
  <si>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020029</t>
  </si>
  <si>
    <t>Demolição de piso de pedras (Mármore, Granito, Ardósia, São Tomé, Lagoa Santa), inclusive afastamento.</t>
  </si>
  <si>
    <t>Será medido por área real de revestimento pedras (Mármore, Granito, Ardósia, São Tomé, Lagoa Santa), inclusive a base, demolido, medida no projeto ou aferida antes da demolição (m²).
O item remunera o fornecimento da mão-de-obra necessária e ferramentas adequadas para a execução dos serviços: demolição, fragmentação de revestimentos em pedras,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</si>
  <si>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020030</t>
  </si>
  <si>
    <t>Demolição de pavimentação com pré-moldado de concreto</t>
  </si>
  <si>
    <t>Será medido por área real de pavimentação com pré-moldado de concreto, demolido, medida no projeto ou aferida antes da demolição (m²).
O item remunera o fornecimento da mão-de-obra necessária e ferramentas adequadas para a execução dos serviços: demolição, fragmentação de revestimentos em pré-moldado de concreto, inclusive a base de assentamento,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</si>
  <si>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020031</t>
  </si>
  <si>
    <t>Retirada de folha de porta ou folha de janela de madeira.</t>
  </si>
  <si>
    <t>Será medido por área retirada (m²).
O item remunera o fornecimento de mão-de-obra necessária para a retirada de folha de esquadria em madeira, a seleção e a guarda das peças reaproveitáveis.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</si>
  <si>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020032</t>
  </si>
  <si>
    <t>Remoção de marcos chumbados de madeira, alisares e acessórios</t>
  </si>
  <si>
    <t>Será medido pelo unidade de peças retiradas (un).
O item remunera o fornecimento de mão-de-obra necessária para a retirada de batentes com guarnição e peças lineares em madeira, chumbados; remunera também a seleção e a guarda  das peças reaproveitáveis,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</si>
  <si>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020033</t>
  </si>
  <si>
    <t>Apicoamento de tetos, paredes e pisos com profundidade até 1 cm</t>
  </si>
  <si>
    <t>Será medido por área real de piso, parede ou teto apicoado, medida no projeto ou aferida antes da demolição (m²).
O item remunera o fornecimento da mão-de-obra necessária e ferramentas adequadas para a execução dos serviços: apicoamento, fragmentação de revestimentos em massa, em geral, de piso, parede, ou teto,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</si>
  <si>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020034</t>
  </si>
  <si>
    <t>Remoção de calha galvanizada ou PVC, inclusive afastamento.</t>
  </si>
  <si>
    <t>Será medido pelo comprimento de calha , inclusive sistema de fixação medida no projeto ou aferida antes da remoção (m).
O item remunera o fornecimento da mão-de-obra necessária e ferramentas adequadas para a execução dos serviços: remoção de calhas galvanizadas, condutores e sistema de fixação.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</si>
  <si>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020035</t>
  </si>
  <si>
    <t>Remoção de louças (lavatório, pia, tanque, vaso sanitário)</t>
  </si>
  <si>
    <t>Será medido pela quantidade real de louças com provável reaproveitamento ou não, inclusive sistema de fixação medida no projeto ou aferida antes da demolição (un).
O item remunera o fornecimento da mão-de-obra necessária e ferramentas adequadas para a execução dos serviços: remoção de louças e sistema de fixação, fragmentação das unidades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</si>
  <si>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020036</t>
  </si>
  <si>
    <t>Remoção de bancadas de pedra (mármore, granito ardósia, marmorite, etc.)</t>
  </si>
  <si>
    <t>Será medido por área real de bancada com provável reaproveitamento, inclusive sistema de fixação medida no projeto ou aferida antes da demolição (m²).
O item remunera o fornecimento da mão-de-obra necessária e ferramentas adequadas para a execução dos serviços: remoção de bancadas ou divisórias de pedras e sistema de fixação, fragmentação das pedras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</si>
  <si>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020037</t>
  </si>
  <si>
    <t>Demolição de contrapiso.</t>
  </si>
  <si>
    <t>Será medido por área real de contrapiso demolido, medida no projeto ou aferida antes da demolição (m²).
O item remunera o fornecimento da mão-de-obra necessária e ferramentas adequadas para a execução dos serviços: demolição, fragmentação de contrapisos,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</si>
  <si>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020038</t>
  </si>
  <si>
    <t>Remoção de rufo de chapa galvanizada, inclusive afastamento</t>
  </si>
  <si>
    <t>Será medido pelo comprimento de rufo independente da largura, medido no projeto ou aferida antes da remoção (m).
O item remunera o fornecimento da mão-de-obra necessária e ferramentas adequadas para a execução dos serviços: remoção de rufos galvanizadas.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</si>
  <si>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020039</t>
  </si>
  <si>
    <t>Remoção de divisórias sanitárias de pedra (mármore, granito ardósia, marmorite, etc.)</t>
  </si>
  <si>
    <t>Será medido por área real de divisórias com provável reaproveitamento, inclusive sistema de fixação medida no projeto ou aferida antes da demolição (m²).
O item remunera o fornecimento da mão-de-obra necessária e ferramentas adequadas para a execução dos serviços: remoção de bancadas ou divisórias de pedras e sistema de fixação, fragmentação das pedras sem possibilidade de reaproveitamento e a seleção e acomodação do restante, separação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</si>
  <si>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020100</t>
  </si>
  <si>
    <t>Demolição de forro</t>
  </si>
  <si>
    <t>Será medido por área real de forro demolido, inclusive sistema de fixação, aferida antes da demolição (m²).
O item remunera o fornecimento da mão-de-obra necessária e ferramentas adequadas para a execução dos serviços: demolição, fragmentação de forro, inclusive o sistema de fixação,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</si>
  <si>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020101</t>
  </si>
  <si>
    <t>Forro de tábuas de pinho.</t>
  </si>
  <si>
    <t>020102</t>
  </si>
  <si>
    <t>Forro de gesso em placas ou acartonados.</t>
  </si>
  <si>
    <t>020103</t>
  </si>
  <si>
    <t xml:space="preserve">Forro de PVC. </t>
  </si>
  <si>
    <t>030000</t>
  </si>
  <si>
    <t>TRABALHOS EM TERRA</t>
  </si>
  <si>
    <t>030001</t>
  </si>
  <si>
    <t>Aterro Compactado manual, com soquete</t>
  </si>
  <si>
    <r>
      <rPr>
        <sz val="14"/>
        <color theme="1"/>
        <rFont val="Calibri"/>
      </rPr>
      <t>M</t>
    </r>
    <r>
      <rPr>
        <vertAlign val="superscript"/>
        <sz val="14"/>
        <color theme="1"/>
        <rFont val="Calibri"/>
      </rPr>
      <t>3</t>
    </r>
  </si>
  <si>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</si>
  <si>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</si>
  <si>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</si>
  <si>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r>
      <rPr>
        <sz val="14"/>
        <color theme="1"/>
        <rFont val="Calibri"/>
      </rPr>
      <t>M</t>
    </r>
    <r>
      <rPr>
        <vertAlign val="superscript"/>
        <sz val="14"/>
        <color theme="1"/>
        <rFont val="Calibri"/>
      </rPr>
      <t>3</t>
    </r>
  </si>
  <si>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</si>
  <si>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</si>
  <si>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</si>
  <si>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r>
      <rPr>
        <sz val="14"/>
        <color theme="1"/>
        <rFont val="Calibri"/>
      </rPr>
      <t>M</t>
    </r>
    <r>
      <rPr>
        <vertAlign val="superscript"/>
        <sz val="14"/>
        <color theme="1"/>
        <rFont val="Calibri"/>
      </rPr>
      <t>3</t>
    </r>
  </si>
  <si>
    <t>Será medido pelo volume real escavado (m³).
O item remunera o fornecimento da mão-de-obra necessária para a escavação manual em solo, de primeira ou segunda categoria, em campo aberto.</t>
  </si>
  <si>
    <t>030004</t>
  </si>
  <si>
    <t>Regularização de fundo de vala com apiloamento com maço de 30kg</t>
  </si>
  <si>
    <r>
      <rPr>
        <sz val="14"/>
        <color theme="1"/>
        <rFont val="Calibri"/>
      </rPr>
      <t>M</t>
    </r>
    <r>
      <rPr>
        <vertAlign val="superscript"/>
        <sz val="14"/>
        <color theme="1"/>
        <rFont val="Calibri"/>
      </rPr>
      <t>2</t>
    </r>
  </si>
  <si>
    <t>Será medido pela área de fundo da vala (m²).
O item remunera o fornecimento de equipamentos e mão-de-obra necessários para execução dos serviços de regularização do fundo de vala com maço de 30 kg.</t>
  </si>
  <si>
    <t>030005</t>
  </si>
  <si>
    <t>Reaterro manual de vala apiloado</t>
  </si>
  <si>
    <r>
      <rPr>
        <sz val="14"/>
        <color theme="1"/>
        <rFont val="Calibri"/>
      </rPr>
      <t>M</t>
    </r>
    <r>
      <rPr>
        <vertAlign val="superscript"/>
        <sz val="14"/>
        <color theme="1"/>
        <rFont val="Calibri"/>
      </rPr>
      <t>3</t>
    </r>
  </si>
  <si>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</si>
  <si>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030006</t>
  </si>
  <si>
    <t xml:space="preserve">Reaterro Compactado mecanizado empregando compactador de placa vibratória, em camadas de 20 a 40 cm. </t>
  </si>
  <si>
    <r>
      <rPr>
        <sz val="14"/>
        <color theme="1"/>
        <rFont val="Calibri"/>
      </rPr>
      <t>M</t>
    </r>
    <r>
      <rPr>
        <vertAlign val="superscript"/>
        <sz val="14"/>
        <color theme="1"/>
        <rFont val="Calibri"/>
      </rPr>
      <t>3</t>
    </r>
  </si>
  <si>
    <t>Será medido pelo volume de reaterro em valas, poços ou cavas executado (m³).
O item remunera o fornecimento da mão-de-obra, ferramentas e equipamentos  necessários para a execução dos serviços de reaterro com compactador de placa, com material existente ou importado, sem controle de compactação.</t>
  </si>
  <si>
    <t>030007</t>
  </si>
  <si>
    <t xml:space="preserve">Escavação manual de tubulão à céu aberto </t>
  </si>
  <si>
    <r>
      <rPr>
        <sz val="14"/>
        <color theme="1"/>
        <rFont val="Calibri"/>
      </rPr>
      <t>M</t>
    </r>
    <r>
      <rPr>
        <vertAlign val="superscript"/>
        <sz val="14"/>
        <color theme="1"/>
        <rFont val="Calibri"/>
      </rPr>
      <t>3</t>
    </r>
  </si>
  <si>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</si>
  <si>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030008</t>
  </si>
  <si>
    <t>Encamisamento de tubulão com tubo de concreto (manilha), diâmetro 90cm, inclusive transporte e fornecimento</t>
  </si>
  <si>
    <t>Será medido pela profundidade alcançada pelo encamisamento (m³)
O item remunera o fornecimento de material e mão de obra, ferramentas e equipamentos necessários para a execução dos serviços de instalação do encamisamento em manilha de concreto com diâmetro de 90cm.</t>
  </si>
  <si>
    <t>030009</t>
  </si>
  <si>
    <t>Regularização e compactação de terreno c/ placa vibratória, em camadas de 20 a 40cm de espessura</t>
  </si>
  <si>
    <r>
      <rPr>
        <sz val="14"/>
        <color theme="1"/>
        <rFont val="Calibri"/>
      </rPr>
      <t>M</t>
    </r>
    <r>
      <rPr>
        <vertAlign val="superscript"/>
        <sz val="14"/>
        <color theme="1"/>
        <rFont val="Calibri"/>
      </rPr>
      <t>2</t>
    </r>
  </si>
  <si>
    <t xml:space="preserve">Será medido por área de plataforma, aferida na projeção horizontal, com regularização e compactação executada (m²).   
O item remunera o fornecimento de equipamentos, materiais e mão-de-obra necessários para a execução de regularização e compactação mecanizada, englobando os serviços: regularização e compactação em solo, acabamento da superfície, para o acerto das cotas; locação se necessário por meio de piquetes, do eixo e cotas do greide.
</t>
  </si>
  <si>
    <t>030010</t>
  </si>
  <si>
    <t>Escavação mecanizada em campo aberto, profundidade até 2,00m, solo de 1ª categoria</t>
  </si>
  <si>
    <r>
      <rPr>
        <sz val="14"/>
        <color theme="1"/>
        <rFont val="Calibri"/>
      </rPr>
      <t>M</t>
    </r>
    <r>
      <rPr>
        <vertAlign val="superscript"/>
        <sz val="14"/>
        <color theme="1"/>
        <rFont val="Calibri"/>
      </rPr>
      <t>3</t>
    </r>
  </si>
  <si>
    <t>Será medido pelo volume de corte, considerado na caixa (m³).
O item remunera o fornecimento de equipamentos, materiais acessórios e mão-de-obra necessária para a execução de corte, em campo aberto, para solos de primeira categoria, englobando os serviços: escavação e carga mecanizadas; transporte interno a obra, locação dos platôs e taludes; nivelamento, acertos e acabamentos manuais. Não remunera a limpeza e raspagem do terreno, incluindo a retirada de raízes e troncos.</t>
  </si>
  <si>
    <t xml:space="preserve"> </t>
  </si>
  <si>
    <t>040000</t>
  </si>
  <si>
    <t>SONDAGEM, FUNDAÇÕES, MUROS E CONTENÇÕES</t>
  </si>
  <si>
    <t>040001</t>
  </si>
  <si>
    <r>
      <rPr>
        <b/>
        <sz val="12"/>
        <color theme="1"/>
        <rFont val="Calibri"/>
      </rPr>
      <t>Armadura de aço, CA 50, corte e dobra no canteiro</t>
    </r>
    <r>
      <rPr>
        <sz val="12"/>
        <color theme="1"/>
        <rFont val="Calibri"/>
      </rPr>
      <t xml:space="preserve">                                                                                                                    </t>
    </r>
  </si>
  <si>
    <t>KG</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</si>
  <si>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</si>
  <si>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</si>
  <si>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</si>
  <si>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r>
      <rPr>
        <sz val="14"/>
        <color theme="1"/>
        <rFont val="Calibri"/>
      </rPr>
      <t>M</t>
    </r>
    <r>
      <rPr>
        <vertAlign val="superscript"/>
        <sz val="14"/>
        <color theme="1"/>
        <rFont val="Calibri"/>
      </rPr>
      <t>2</t>
    </r>
  </si>
  <si>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</si>
  <si>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</si>
  <si>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</si>
  <si>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</si>
  <si>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incluído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</si>
  <si>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</si>
  <si>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 controle "A", consistência para vibração, brita 1, FCK=20 MPA e lançamento em fundação</t>
  </si>
  <si>
    <t>M³</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</si>
  <si>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</si>
  <si>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</si>
  <si>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Contrapiso não estrutural impermeabilizado, E=5 cm</t>
  </si>
  <si>
    <r>
      <rPr>
        <sz val="14"/>
        <color theme="1"/>
        <rFont val="Calibri"/>
      </rPr>
      <t>M</t>
    </r>
    <r>
      <rPr>
        <vertAlign val="superscript"/>
        <sz val="14"/>
        <color theme="1"/>
        <rFont val="Calibri"/>
      </rPr>
      <t>2</t>
    </r>
  </si>
  <si>
    <t>Será medido pela área onde será executado, na espessura mínima de 5cm (m²).
O item remunera o fornecimento de cimento, areia, pedra britada nº 1, 2, e a mão-de-obra necessária para o apiloamento do terreno e execução do lastro.</t>
  </si>
  <si>
    <t>040006</t>
  </si>
  <si>
    <t>Execução de estaca broca c/ trado manual de 25 cm de diâmetro completa.</t>
  </si>
  <si>
    <t>Será medido pelo comprimento, considerando-se a distância entre o respaldo inferior do bloco e a extremidade inferior de apoio da broca (m).
O item remunera o fornecimento dos materiais e a mão-de-obra para a perfuração, armação, preparo e lançamento do concreto com Fck mínimo 20 Mpa, para a execução de brocas com diâmetro de 25 cm. Remunera também ferragem de espera.</t>
  </si>
  <si>
    <t>040007</t>
  </si>
  <si>
    <t>Concreto magro de cimento Portland Fck &gt;= 10,0 Mpa (execução, incluindo o fornecimento e transporte dos agregados)</t>
  </si>
  <si>
    <t>Será medido pelo volume calculado no local de aplicação (m³).
O item remunera o fornecimento de betoneira, pedra britada número 1, cimento, areia e a mão-de-obra necessária para o preparo do concreto, com resistência mínima à compressão de 10,0 MPa. Remunera também o transporte, lançamento e adensamento.</t>
  </si>
  <si>
    <t>040008</t>
  </si>
  <si>
    <t>Execução de estaca broca c/ trado manual de 30 cm de diâmetro completa.</t>
  </si>
  <si>
    <t>Será medido pelo comprimento, considerando-se a distância entre o respaldo inferior do bloco e a extremidade inferior de apoio da broca (m).
O item remunera o fornecimento dos materiais e a mão-de-obra para a perfuração, armação, preparo e lançamento do concreto com Fck mínimo 20 Mpa, para a execução de brocas com diâmetro de 30 cm. Remunera também ferragem de espera.</t>
  </si>
  <si>
    <t>040100</t>
  </si>
  <si>
    <t>Muros.</t>
  </si>
  <si>
    <t>040101</t>
  </si>
  <si>
    <t>Muro divisório em bloco de concreto aparente espessura 15 cm, altura útil de 2,20m,  assentado com argamassa mista de cimento, cal hidratada e areia sem peneira traço 1:0,5:8 inclusive sapata corrida em concreto armado com Fck mínimo de 20 MPA e chapéu de muro</t>
  </si>
  <si>
    <t>Será medido pelo comprimento executado, descontando-se todos os vãos (m).
O item remunera o fornecimento de materiais e mão-de-obra necessários para a execução de sapata com dimensão mínima de 40 x 20 cm com escavação manual de 50 x 55cm, apiloamento de fundo de vala, reaterro, forma de fundação e concreto armado com Fck mínimo de 20MPA suas respectivas especificações,  impermeabilização da sapata, alvenaria de vedação aparente, confeccionada em bloco vazado de concreto simples, com superfície isenta de trincas, lascas, ou pequenas imperfeições nas faces que ficarão expostas,, assentada com argamassa de cimento, cal hidratada e areia; dimensões padronizadas de 14 x 19 x 39 cm, e resistência mínima à compressão de acordo com a NBR 6136. Remunera também a construção de pilares armados a cada 2,50m com Fck mínimo de 20MPA com dimensões de 14 x 20 cm com a respectiva broca de 25 cm x 1,00 m concretada e o fornecimento e colocação de chapéu de muro.</t>
  </si>
  <si>
    <t>040102</t>
  </si>
  <si>
    <t>Muro divisório com bloco de concreto revestido 14x19x39cm, e=15cm, altura h=2,20m, assentado  com argamassa mista de cimento, cal hidratada e areia sem peneirar traço 1:0,5:8, inclusive sapata de concreto armado, Fck = 20 Mpa, incluindo chapéu de muro</t>
  </si>
  <si>
    <t>Será medido pelo comprimento executado, descontando-se todos os vãos (m).
O item remunera o fornecimento de materiais e mão-de-obra necessários para a execução de sapata corrida com dimensão mínima de 40 x 20 cm com escavação manual de 50 x 55cm, apiloamento de fundo de vala, reaterro, forma de fundação e concreto armado com Fck mínimo de 20MPA suas respectivas especificações,  impermeabilização da sapata,  alvenaria de vedação revestida, confeccionada em bloco vazado de concreto simples,  assentada com argamassa de cimento, cal hidratada e areia, chapiscado e rebocado em ambos os lados, dimensões padronizadas de 14 x 19 x 39 cm, e resistência mínima à compressão de acordo com a NBR 6136. Remunera também a construção de pilares armados a cada 2,50m com Fck mínimo de 20MPA com dimensões de 14 x 20 cm e o fornecimento e colocação de chapéu de muro.</t>
  </si>
  <si>
    <t>040103</t>
  </si>
  <si>
    <t>Chapéu de muro ou cimalha em concreto com pingadeira para muros em alvenaria em bloco de concreto ou tijolo cerâmico</t>
  </si>
  <si>
    <t>Será medido por metro linear de chapéu de muro ou cimalha em concreto executada (m).
O item remunera o fornecimento dos materiais, equipamentos necessários e a mão-de-obra
necessária para execução do chapéu de muro ou cimalha em concreto com pingadeira (20X5cm)</t>
  </si>
  <si>
    <t>040200</t>
  </si>
  <si>
    <t>Impermeabilizações de fundações e drenos</t>
  </si>
  <si>
    <t>040201</t>
  </si>
  <si>
    <t>Impermeabilizações de sapatas em concreto ou alvenaria de embasamento com aplicação de tinta betuminosa</t>
  </si>
  <si>
    <t>Será medido por área de superfície com aplicação de imprimação, nas dimensões da sapata ou alvenaria de embasamento (baldrame) (m²).
O item remunera o fornecimento de materiais e mão-de-obra necessários para a execução de pintura com tinta betuminosa em duas demãos em todo baldrame (laterais e parte superior). Remunera também a limpeza necessária para aplicação da tinta.</t>
  </si>
  <si>
    <t>040202</t>
  </si>
  <si>
    <t>Dreno com areia grossa - fornecimento e colocação</t>
  </si>
  <si>
    <t>Será medido pelo volume acabado, nas dimensões indicadas em projeto ou memorial descritivo (m³).
O item remunera o fornecimento de areia grossa posto obra, o lançamento e a mão-de-obra necessária para o espalhamento da areia de acordo com o projeto e / ou memorial descritivo.</t>
  </si>
  <si>
    <t>040203</t>
  </si>
  <si>
    <t>Dreno com brita 2 e 3 - fornecimento e colocação</t>
  </si>
  <si>
    <t>Será medido pelo volume acabado, nas dimensões indicadas em projeto ou memorial descritivo (m³).
O item remunera o fornecimento de pedra britada 2 e 3 posto obra, o lançamento e a mão-de-obra necessária para o espalhamento da pedra britada de acordo com o projeto e / ou memorial descritivo.</t>
  </si>
  <si>
    <t>040204</t>
  </si>
  <si>
    <t>Tubo dreno plástico corrugado perfurado de 100mm em barras</t>
  </si>
  <si>
    <t>Será medido por comprimento de tubulação instalada (m).
O item remunera o fornecimento e instalação de tubo-dreno plástico corrugado, inclusive conexões, com diâmetro nominal de 100 mm em polietileno, perfurado, flexível, resistente a
agentes químicos e intempéries, para drenagem; não remunera os serviços de escavação.</t>
  </si>
  <si>
    <t>040205</t>
  </si>
  <si>
    <t>Tubo dreno plástico corrugado perfurado de 160mm em barras</t>
  </si>
  <si>
    <t>Será medido por comprimento de tubulação instalada (m).
O item remunera o fornecimento e instalação de tubo-dreno plástico corrugado, inclusive conexões, com diâmetro nominal de 160 mm em polietileno, perfurado, flexível, resistente a
agentes químicos e intempéries, para drenagem; não remunera os serviços de escavação.</t>
  </si>
  <si>
    <t>040206</t>
  </si>
  <si>
    <t>Manta Geotêxtil usada como filtro envolvendo o material drenante</t>
  </si>
  <si>
    <t>Será medido pela área de manta utilizada (m²).
O item remunera o fornecimento de manta geotêxtil, tipo Bidim da Rhodia-Ster, ou Hate da Huesker, ou equivalente e a mão-de-obra necessária para a colocação da manta como filtro envolvendo material drenante.</t>
  </si>
  <si>
    <t>040207</t>
  </si>
  <si>
    <t>Barbacã Ø 75mm².</t>
  </si>
  <si>
    <t>Será medido pela unidade de furos resultantes de dreno em muros (un).
O item remunera o fornecimento de tubo de PVC de 75mm² perpendicular ao pano de muro ou alvenaria em contato com a terra, o comprimento médio de 50cm, remunera também todos os materiais e mão-de-obra necessários para a perfeita colocação destes.</t>
  </si>
  <si>
    <t>040300</t>
  </si>
  <si>
    <t>Sondagem a percussão</t>
  </si>
  <si>
    <t>040301</t>
  </si>
  <si>
    <t>Mobilização e desmobilização por equipamentos de sondagem a percussão d= 2 1/2"</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</si>
  <si>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</si>
  <si>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</si>
  <si>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percussão d=2 1/2" (profundidade mínima para medição 30m)</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</si>
  <si>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</si>
  <si>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</si>
  <si>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</si>
  <si>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050001</t>
  </si>
  <si>
    <t>Armadura de aço p/ vigas e pilares  CA-50, corte e dobra no canteiro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</si>
  <si>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t>
  </si>
  <si>
    <t>050002</t>
  </si>
  <si>
    <t>Fornecimento, transporte, execução de Fôrma de chapa compensada plastificada, e=12mm, 3 aproveitamentos, inclusive desforma para vigas, pilares e lajes maciças.</t>
  </si>
  <si>
    <r>
      <rPr>
        <sz val="14"/>
        <color theme="1"/>
        <rFont val="Calibri"/>
      </rPr>
      <t>M</t>
    </r>
    <r>
      <rPr>
        <vertAlign val="superscript"/>
        <sz val="14"/>
        <color theme="1"/>
        <rFont val="Calibri"/>
      </rPr>
      <t>2</t>
    </r>
  </si>
  <si>
    <t>Será medido pelo desenvolvimento das áreas em contato do concreto, não se descontando áreas de interseção até 0,20 m² (m²).
O item remunera o fornecimento de materiais e mão-de-obra para execução e instalação de formas em chapas compensadas plastificadas de 12 mm de espessura para concreto aparente; incluindo cimbramento até 3,00 m de altura; gravatas; sarrafos de enrijecimento em Pinus  ou Cedrinho, desmoldante, desforma e descimbramento.</t>
  </si>
  <si>
    <t>050003</t>
  </si>
  <si>
    <t>Fornecimento, transporte, execução de Fôrma  de madeira maciça, 3 aproveitamentos, inclusive desforma para VIGAS</t>
  </si>
  <si>
    <r>
      <rPr>
        <sz val="14"/>
        <color theme="1"/>
        <rFont val="Calibri"/>
      </rPr>
      <t>M</t>
    </r>
    <r>
      <rPr>
        <vertAlign val="superscript"/>
        <sz val="14"/>
        <color theme="1"/>
        <rFont val="Calibri"/>
      </rPr>
      <t>2</t>
    </r>
  </si>
  <si>
    <t>Será medido pelo desenvolvimento das áreas em contato com o concreto, não se descontando áreas de interseção até 0,20 m² (m²).
O item remunera o fornecimento de materiais e mão-de-obra necessários para a execução e instalação de formas, para estrutura, em tábua de Pinus ou Cedrinho de 1" x 12" e pontaletes de Pinus ou Cedrinho de 3" x 3"; incluindo cimbramento até 3,00 m de altura, gravatas, sarrafos de enrijecimento 1 x 3", desmoldante, desforma e descimbramento.</t>
  </si>
  <si>
    <t>050004</t>
  </si>
  <si>
    <t>Fornecimento, transporte, execução de Fôrma  de madeira maciça, 3 aproveitamentos, inclusive desforma para PILARES</t>
  </si>
  <si>
    <r>
      <rPr>
        <sz val="14"/>
        <color theme="1"/>
        <rFont val="Calibri"/>
      </rPr>
      <t>M</t>
    </r>
    <r>
      <rPr>
        <vertAlign val="superscript"/>
        <sz val="14"/>
        <color theme="1"/>
        <rFont val="Calibri"/>
      </rPr>
      <t>2</t>
    </r>
  </si>
  <si>
    <t>Será medido pelo desenvolvimento das áreas em contato com o concreto, não se descontando áreas de interseção até 0,20 m² (m²).
O item remunera o fornecimento de materiais e mão-de-obra necessários para a execução e instalação de formas, para estrutura, em tábua de Pinus ou Cedrinho de 1" x 12" e pontaletes de Pinus ou Cedrinho de 3" x 3"; gravatas, sarrafos de enrijecimento 1 x 3", desmoldante e desforma.</t>
  </si>
  <si>
    <t>050005</t>
  </si>
  <si>
    <t>Concreto armado (incluindo fornecimento, transporte, lançamento, forma e desforma)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</si>
  <si>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</si>
  <si>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incluído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</si>
  <si>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050006</t>
  </si>
  <si>
    <t>Concreto estrutural virado no local, consistência para vibração, brita 1 e 2, FCK 20 MPA e lançamento em estrutura</t>
  </si>
  <si>
    <r>
      <rPr>
        <sz val="14"/>
        <color theme="1"/>
        <rFont val="Calibri"/>
      </rPr>
      <t>M</t>
    </r>
    <r>
      <rPr>
        <vertAlign val="superscript"/>
        <sz val="14"/>
        <color theme="1"/>
        <rFont val="Calibri"/>
      </rPr>
      <t>3</t>
    </r>
  </si>
  <si>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20,0 MPa. Remunera também o transporte, lançamento e adensamento.</t>
  </si>
  <si>
    <t>050007</t>
  </si>
  <si>
    <t>Concreto estrutural virado no local, consistência para vibração, brita 1 e 2, FCK 25 MPA e lançamento em estrutura</t>
  </si>
  <si>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25,0 MPa. Remunera também o transporte, lançamento e adensamento.</t>
  </si>
  <si>
    <t>050008</t>
  </si>
  <si>
    <t>laje pré-moldada unidirecional com enchimento em poliestireno expandido (EPS), inclusive concreto estrutural, usinado bombeado com Fck de 20mpa, e=12cm (capeamento 5 cm) sobrecarga mínima 100 Kgf / m²</t>
  </si>
  <si>
    <r>
      <rPr>
        <sz val="14"/>
        <color theme="1"/>
        <rFont val="Calibri"/>
      </rPr>
      <t>M</t>
    </r>
    <r>
      <rPr>
        <vertAlign val="superscript"/>
        <sz val="14"/>
        <color theme="1"/>
        <rFont val="Calibri"/>
      </rPr>
      <t>2</t>
    </r>
  </si>
  <si>
    <t>Será medido pela área delimitada pelos eixos das paredes e/ou vigas (m²).
O item remunera o fornecimento de vigota pré-fabricada; poliestireno expandido (EPS); concreto com Fck maior ou igual a 20MPa, para o capeamento; aço para armadura de distribuição; materiais  acessórios e a mão-de-obra necessária para a execução dos serviços: a estocagem das vigotas e EPS, conforme exigências e recomendações do fabricante; o transporte interno à obra; o içamento das vigotas e do EPS; a montagem completa; resultando laje para forro; a execução e instalação da armadura de distribuição posicionada na capa, para o controle da fissuração; o escoramento até 3,00 m de altura e a retirada do mesmo.</t>
  </si>
  <si>
    <t>050009</t>
  </si>
  <si>
    <t xml:space="preserve">laje pré-moldada unidirecional com enchimento em poliestireno expandido (EPS), inclusive concreto estrutural, usinado bombeado com Fck de 20mpa, e=12cm (capeamento 5 cm) sobrecarga mínima 300 Kgf / m² </t>
  </si>
  <si>
    <r>
      <rPr>
        <sz val="14"/>
        <color theme="1"/>
        <rFont val="Calibri"/>
      </rPr>
      <t>M</t>
    </r>
    <r>
      <rPr>
        <vertAlign val="superscript"/>
        <sz val="14"/>
        <color theme="1"/>
        <rFont val="Calibri"/>
      </rPr>
      <t>2</t>
    </r>
  </si>
  <si>
    <t>050010</t>
  </si>
  <si>
    <t>Cimbramento (escoramento) de madeira</t>
  </si>
  <si>
    <t>Será medido pelo volume, ou seja, a área do pano a ser escorado vigas ou laje com a altura das escoras entre 2,20 e 3,00 m (m³). Nas peças de concreto em que as formas remunerem cimbramento, este deverá ser descontado; 
O item remunera o fornecimento de materiais e mão-de-obra necessários para a execução de escoramento de madeira com estroncas de eucalipto com diâmetro mínimo de 12 cm.</t>
  </si>
  <si>
    <t>050011</t>
  </si>
  <si>
    <t>Descimbramento (retirada do escoramento) de madeira</t>
  </si>
  <si>
    <t>Será medido pela área do pano escorado e a ser desmontado de vigas ou laje com altura das escoras entre 2,20 a 3,00m (m²).  
O item remunera o fornecimento da mão-de-obra necessária para a execução de descimbramento de madeira; remunera também a seleção e guarda das peças reaproveitáveis.</t>
  </si>
  <si>
    <t>050012</t>
  </si>
  <si>
    <t>Vergas ou contravergas retas em concreto armado Fck 20 Mpa</t>
  </si>
  <si>
    <t>Será medido pelo volume real calculado no projeto de formas dos diversos elementos estruturais (m³).
O item remunera o fornecimento de cimento, areia e pedra britada nº 2 para o concreto; aço CA-25 e arame cozido para armação; tábua de Pinus ou Cedrinho de 1" x 12" e acessórios para as formas e a mão-de-obra necessária para a execução das vergas ou contravergas.</t>
  </si>
  <si>
    <t>060000</t>
  </si>
  <si>
    <t>ALVENARIA</t>
  </si>
  <si>
    <t>060100</t>
  </si>
  <si>
    <t>Execução de:</t>
  </si>
  <si>
    <t>060101</t>
  </si>
  <si>
    <t>Alvenaria de vedação com tijolo cerâmico furado 9x19x19cm, espessura da parede 9cm, juntas de 10mm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</si>
  <si>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</si>
  <si>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90 x 190 x 190 mm, e resistência mínima à compressão de acordo com a NBR 15270-1.</t>
  </si>
  <si>
    <t>060102</t>
  </si>
  <si>
    <t>Alvenaria de vedação com tijolo cerâmico furado 14x19x39cm, espessura da parede 14cm, juntas de 10mm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</si>
  <si>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</si>
  <si>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140 x 190 x 390 mm, e resistência mínima à compressão de acordo com a NBR 15270-1.</t>
  </si>
  <si>
    <t>060103</t>
  </si>
  <si>
    <t>Alvenaria de vedação com tijolo cerâmico furado 19 x 19 x 39 cm, espessura da parede 19 cm, juntas de 10 mm, assentado com argamassa mista de cimento, cal hidratada e areia sem peneirar traço 1:2:8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</si>
  <si>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</si>
  <si>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190 x 190 x 390 mm, e resistência mínima à compressão de acordo com a NBR 15270-1.</t>
  </si>
  <si>
    <t>060104</t>
  </si>
  <si>
    <t>Alvenaria de vedação com tijolo cerâmico laminado 5,5x11x23,5cm, espessura da parede 10cm, juntas de 10mm com argamassa mista de cimento, cal hidratada e areia sem peneirar traço 1:1:6</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</si>
  <si>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</si>
  <si>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para a execução da alvenaria em tijolo de barro laminado especial à vista e assentamento com argamassa de cal hidratada, cimento e areia.</t>
  </si>
  <si>
    <t>060105</t>
  </si>
  <si>
    <t>Alvenaria de vedação com bloco de concreto, 9x19x39 cm, espessura da parede 9 cm, juntas de 10mm com argamassa mista de cimento, cal hidratada e areia sem peneirar traço 1:0,5:8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</si>
  <si>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</si>
  <si>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09 x 19 x 39 cm, e resistência mínima à compressão de acordo com a NBR 6136.</t>
  </si>
  <si>
    <t>060106</t>
  </si>
  <si>
    <t>Alvenaria de vedação com bloco de concreto, 19x19x39 cm, espessura da parede 19 cm, juntas de 10mm com argamassa mista de cimento, cal e areia sem peneirar traço 1:0,5:8</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</si>
  <si>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</si>
  <si>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19 x 19 x 39 cm, e resistência mínima à compressão de acordo com a NBR 6136.</t>
  </si>
  <si>
    <t>060107</t>
  </si>
  <si>
    <t xml:space="preserve">Alvenaria de vedação com bloco de concreto, 14x19x39 cm, espessura da parede 14 cm, juntas de 10mm com argamassa mista de cimento, cal hidratada e areia sem peneirar traço 1:0,5:8 </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</si>
  <si>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</si>
  <si>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</si>
  <si>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060108</t>
  </si>
  <si>
    <t>Alvenaria estrutural com bloco de concreto, 19x19x39 cm, aparente espessura da parede 19 cm, juntas de 10mm com argamassa mista de cimento, cal hidratada e areia sem peneirar traço 1:0,25:3</t>
  </si>
  <si>
    <r>
      <rPr>
        <sz val="14"/>
        <color theme="1"/>
        <rFont val="Calibri"/>
      </rPr>
      <t>M</t>
    </r>
    <r>
      <rPr>
        <vertAlign val="superscript"/>
        <sz val="14"/>
        <color theme="1"/>
        <rFont val="Calibri"/>
      </rPr>
      <t>2</t>
    </r>
  </si>
  <si>
    <t>Será medido por área de superfície executada, descontando-se todos os vãos (m²).
O item remunera o fornecimento de materiais e mão-de-obra necessários para a execução de alvenaria estrutural, confeccionada em bloco vazado de concreto estrutural, aparente, assentada com argamassa de cimento, cal hidratada e areia; dimensões padronizadas de 19 x 19 x 39 cm, e resistência mínima à compressão de acordo com a NBR 6136.</t>
  </si>
  <si>
    <t>060109</t>
  </si>
  <si>
    <t>Alvenaria estrutural com bloco de concreto 19x19x39cm cheios e armado.</t>
  </si>
  <si>
    <t>Será medido por área de superfície executada, descontando-se todos os vãos (m²).
O item remunera o fornecimento de materiais e mão-de-obra necessários para a execução de alvenaria estrutural, confeccionada em bloco vazado de concreto estrutural, assentado com argamassa de cimento, cal hidratada e areia; dimensões padronizadas de 19 x 19 x 39 cm com os furos com concreto Fck de 25MPA feito em obra e complementado com armação de aço CA 50, e resistência mínima à compressão de acordo com a NBR 6136.</t>
  </si>
  <si>
    <t>070000</t>
  </si>
  <si>
    <t>COBERTURA E FORRO</t>
  </si>
  <si>
    <t>070100</t>
  </si>
  <si>
    <t xml:space="preserve">Fornecimento, transporte e colocação de telhas, tipo: </t>
  </si>
  <si>
    <t>070101</t>
  </si>
  <si>
    <t xml:space="preserve">Fibrocimento, perfil ondulado, e = 6 mm, altura 51 m, largura útil 1.050 mm, largura normal 1.100 mm, inclinação 27% ,  (m²=área de projeção do telhado x 1,05)          </t>
  </si>
  <si>
    <r>
      <rPr>
        <sz val="12"/>
        <color theme="1"/>
        <rFont val="Calibri"/>
      </rPr>
      <t xml:space="preserve">Será medido pela área de telhamento (m²), com os acréscimos:
Pela área de vedação lateral em projeção horizontal, com os acréscimos:
- </t>
    </r>
    <r>
      <rPr>
        <b/>
        <sz val="12"/>
        <color theme="1"/>
        <rFont val="Calibri"/>
      </rPr>
      <t>5% para coberturas de 18% a 27% de inclinação;</t>
    </r>
    <r>
      <rPr>
        <sz val="12"/>
        <color theme="1"/>
        <rFont val="Calibri"/>
      </rPr>
      <t xml:space="preserve">
- 8% para coberturas de 28% a 38% de inclinação;
- 12% para coberturas de 39% a 50% de inclinação.
O item remunera o fornecimento das telhas em chapa de fibrocimento em perfil ondulado com 6 mm de espessura, em qualquer comprimento, materiais acessórios para a fixação das telhas em estrutura de apoio, metálica, ou de madeira e a mão-de-obra necessária para o transporte interno à obra, içamento e a montagem completa das telhas.</t>
    </r>
  </si>
  <si>
    <t>070102</t>
  </si>
  <si>
    <t>Fibrocimento estrutural, uma água, perfil trapezoidal, e = 8 mm, altura 181 mm, largura útil 490 mm e largura nominal 468 mm, inclinação mínima 5% (TIPO CANALETE 49 DA ETERNIT)</t>
  </si>
  <si>
    <r>
      <rPr>
        <sz val="12"/>
        <color theme="1"/>
        <rFont val="Calibri"/>
      </rPr>
      <t xml:space="preserve">Será medido pela área de telhamento (m²), sendo:
A) </t>
    </r>
    <r>
      <rPr>
        <b/>
        <sz val="12"/>
        <color theme="1"/>
        <rFont val="Calibri"/>
      </rPr>
      <t>Quando plano, ou inclinado abaixo de 18%, pela área de cobertura em projeção horizontal, ou pela área de vedação lateral em projeção vertical;</t>
    </r>
    <r>
      <rPr>
        <sz val="12"/>
        <color theme="1"/>
        <rFont val="Calibri"/>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 de materiais acessórios e a mão-de-obra necessária para colocação das telhas em fibrocimento ou CRFS, perfil modulado, trapezoidal ou maxplac.</t>
    </r>
  </si>
  <si>
    <t>070103</t>
  </si>
  <si>
    <t>Cerâmica tipo Plan, inclinação 35%  (m²=área de projeção do telhado x 1,08)</t>
  </si>
  <si>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materiais, acessórios e a mão-de-obra necessária para a colocação, fixação e emboçamento das telhas.</t>
    </r>
  </si>
  <si>
    <t>070104</t>
  </si>
  <si>
    <t>Cerâmica Francesa, inclinação 35% (m²=área de projeção do telhado x 1,08)</t>
  </si>
  <si>
    <r>
      <rPr>
        <sz val="14"/>
        <color theme="1"/>
        <rFont val="Calibri"/>
      </rPr>
      <t>M</t>
    </r>
    <r>
      <rPr>
        <vertAlign val="superscript"/>
        <sz val="14"/>
        <color theme="1"/>
        <rFont val="Calibri"/>
      </rPr>
      <t>2</t>
    </r>
  </si>
  <si>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materiais, acessórios e a mão-de-obra necessária para a colocação, fixação e emboçamento das telhas. </t>
    </r>
  </si>
  <si>
    <t>070105</t>
  </si>
  <si>
    <t xml:space="preserve">Cerâmica Colonial, inclinação 35% (m²= área de projeção do telhado x 1,08) </t>
  </si>
  <si>
    <r>
      <rPr>
        <sz val="14"/>
        <color theme="1"/>
        <rFont val="Calibri"/>
      </rPr>
      <t>M</t>
    </r>
    <r>
      <rPr>
        <vertAlign val="superscript"/>
        <sz val="14"/>
        <color theme="1"/>
        <rFont val="Calibri"/>
      </rPr>
      <t>2</t>
    </r>
  </si>
  <si>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materiais, acessórios e a mão-de-obra necessária para a colocação, fixação e emboçamento das telhas.</t>
    </r>
  </si>
  <si>
    <t>070106</t>
  </si>
  <si>
    <t>Cerâmica romana, inclinação 35% (m² = área de projeção do telhado x 1,08)</t>
  </si>
  <si>
    <r>
      <rPr>
        <sz val="14"/>
        <color theme="1"/>
        <rFont val="Calibri"/>
      </rPr>
      <t>M</t>
    </r>
    <r>
      <rPr>
        <vertAlign val="superscript"/>
        <sz val="14"/>
        <color theme="1"/>
        <rFont val="Calibri"/>
      </rPr>
      <t>2</t>
    </r>
  </si>
  <si>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e de acessórios e a mão-de-obra necessária para a colocação, fixação e emboçamento das telhas.</t>
    </r>
  </si>
  <si>
    <t>070107</t>
  </si>
  <si>
    <t>Cerâmica qualquer, inclinação 35% (m²= área de projeção do telhado x 1,08) apenas mão de obra</t>
  </si>
  <si>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de acessórios e a mão-de-obra necessária para a colocação, fixação e emboçamento das telhas.</t>
    </r>
  </si>
  <si>
    <t>070108</t>
  </si>
  <si>
    <t>Telha de aço galvanizado trapezoidal, esp. Mínima = 0,5 mm/ inclinação:10% / largura nominal: 1265mm/ largura útil: 1207mm./ peso: 1,97 kg./m² / vão livre : 3,50 m.</t>
  </si>
  <si>
    <r>
      <rPr>
        <sz val="12"/>
        <color theme="1"/>
        <rFont val="Calibri"/>
      </rPr>
      <t xml:space="preserve">Será medido pela área de telhamento (m²), sendo: 
</t>
    </r>
    <r>
      <rPr>
        <b/>
        <sz val="12"/>
        <color theme="1"/>
        <rFont val="Calibri"/>
      </rPr>
      <t>A) Quando plano, ou inclinado abaixo de 18%, pela área de cobertura em projeção horizontal, ou pela área de vedação lateral em projeção vertical;</t>
    </r>
    <r>
      <rPr>
        <sz val="12"/>
        <color theme="1"/>
        <rFont val="Calibri"/>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em chapa de aço galvanizado, perfil trapezoidal com no mínimo 5 mm de espessura, altura de 40 mm, em qualquer comprimento, materiais acessórios para a fixação das telhas, em estrutura, de apoio, metálica, ou de madeira, costura, fechamento e vedação entre as telhas e a mão-de-obra necessária para o transporte interno à obra, içamento e a montagem completa das telhas.</t>
    </r>
  </si>
  <si>
    <t>070109</t>
  </si>
  <si>
    <t>Cobertura em telha ondulada tradicional de fibra vegetal com betume esp. 3mm, inclinação mínima 18% (área de projeção x 1,05)</t>
  </si>
  <si>
    <r>
      <rPr>
        <sz val="12"/>
        <color theme="1"/>
        <rFont val="Calibri"/>
      </rPr>
      <t xml:space="preserve">Será medido pela área de telhamento (m²), sendo:
A) Quando plano, ou inclinado abaixo de 18%, pela área de cobertura em projeção horizontal, ou pela área de vedação lateral em projeção vertical;
B) Quando inclinado a partir de 18%, pela área de cobertura em projeção horizontal, ou pela área de vedação lateral em projeção vertical, com os acréscimos:
- </t>
    </r>
    <r>
      <rPr>
        <b/>
        <sz val="12"/>
        <color theme="1"/>
        <rFont val="Calibri"/>
      </rPr>
      <t xml:space="preserve"> 5% para coberturas de 18% a 27% de inclinação;</t>
    </r>
    <r>
      <rPr>
        <sz val="12"/>
        <color theme="1"/>
        <rFont val="Calibri"/>
      </rPr>
      <t xml:space="preserve">
-  8% para coberturas de 28% a 38% de inclinação;
- 12% para coberturas de 39% a 50% de inclinação.
C) Quando curvo, pelo desenvolvimento da curvatura da cobertura.
O item remunera o fornecimento das telhas em fibra vegetal saturada com betume, acabamento à base de pigmentação com resina resistente aos raios ultravioleta em ambas as faces, em várias cores, perfil ondulado com espessura média de 3,0 mm, referência Onduline, fabricação da Onduline do Brasil, ou equivalente; materiais acessórios para a fixação das telhas, em estrutura, de apoio, metálica, ou de madeira e a mão-de-obra necessária para o transporte interno à obra, içamento e a montagem completa das telhas.</t>
    </r>
  </si>
  <si>
    <t>070110</t>
  </si>
  <si>
    <t xml:space="preserve">Fibrocimento, perfil ondulado, (m²=área de projeção do telhado x 1,05) apenas mão de obra         </t>
  </si>
  <si>
    <r>
      <rPr>
        <sz val="12"/>
        <color theme="1"/>
        <rFont val="Calibri"/>
      </rPr>
      <t xml:space="preserve">Será medido pela área de telhamento (m²), com os acréscimos:
Pela área de vedação lateral em projeção horizontal, com os acréscimos:
- </t>
    </r>
    <r>
      <rPr>
        <b/>
        <sz val="12"/>
        <color theme="1"/>
        <rFont val="Calibri"/>
      </rPr>
      <t>5% para coberturas de 18% a 27% de inclinação;</t>
    </r>
    <r>
      <rPr>
        <sz val="12"/>
        <color theme="1"/>
        <rFont val="Calibri"/>
      </rPr>
      <t xml:space="preserve">
- 8% para coberturas de 28% a 38% de inclinação;
- 12% para coberturas de 39% a 50% de inclinação.
O item remunera o fornecimento de acessórios e a mão-de-obra necessária para a colocação, fixação e emboçamento das telhas.</t>
    </r>
  </si>
  <si>
    <t>070111</t>
  </si>
  <si>
    <t>Cerâmica americana, inclinação 35% (m² = área de projeção do telhado x 1,08)</t>
  </si>
  <si>
    <r>
      <rPr>
        <sz val="12"/>
        <color theme="1"/>
        <rFont val="Calibri"/>
      </rPr>
      <t xml:space="preserve">Será medido pela área de cobertura em projeção horizontal (m²) com os acréscimos:
A) 5% para coberturas de 18% a 27% de inclinação;
</t>
    </r>
    <r>
      <rPr>
        <b/>
        <sz val="12"/>
        <color theme="1"/>
        <rFont val="Calibri"/>
      </rPr>
      <t>B) 8% para coberturas de 28% a 38% de inclinação;</t>
    </r>
    <r>
      <rPr>
        <sz val="12"/>
        <color theme="1"/>
        <rFont val="Calibri"/>
      </rPr>
      <t xml:space="preserve">
C) 12% para coberturas de 39% a 50% de inclinação.
O item remunera o fornecimento das telhas e de acessórios e a mão-de-obra necessária para a colocação, fixação e emboçamento das telhas.</t>
    </r>
  </si>
  <si>
    <t>070112</t>
  </si>
  <si>
    <t>Telha metálica galvanizada trapezoidal, tipo dupla termoacústica com duas faces trapezoidais, esp. 0,43mm, preenchimento em poliestireno expandido/isopor com esp. 30mm, acabamento natural, inclusive acessórios para fixação, fornecimento e instalação</t>
  </si>
  <si>
    <r>
      <rPr>
        <sz val="12"/>
        <color theme="1"/>
        <rFont val="Calibri"/>
      </rPr>
      <t xml:space="preserve">Será medido pela área de telhamento (m²), sendo: 
</t>
    </r>
    <r>
      <rPr>
        <b/>
        <sz val="12"/>
        <color theme="1"/>
        <rFont val="Calibri"/>
      </rPr>
      <t>A) Quando plano, ou inclinado abaixo de 18%, pela área de cobertura em projeção horizontal, ou pela área de vedação lateral em projeção vertical;</t>
    </r>
    <r>
      <rPr>
        <sz val="12"/>
        <color theme="1"/>
        <rFont val="Calibri"/>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em chapa de aço galvanizado, perfil trapezoidal com no mínimo 0,43 mm de espessura, dupla ambas trapezoidais preenchida com poliestireno expandido /isopor, materiais acessórios para a fixação das telhas, em estrutura, de apoio, metálica, ou de madeira, costura, fechamento e vedação entre as telhas e a mão-de-obra necessária para o transporte interno à obra, içamento e a montagem completa das telhas.</t>
    </r>
  </si>
  <si>
    <t>070200</t>
  </si>
  <si>
    <t>Fornecimento, transporte e colocação de cumeeira e espigão:</t>
  </si>
  <si>
    <t>070201</t>
  </si>
  <si>
    <t>Para telha cerâmica referência 3 unidades / m</t>
  </si>
  <si>
    <t>Será medido pelo comprimento executado (m).
O item remunera o fornecimento das peças de cumeeiras e ou espigão, materiais acessórios e a mão-de-obra necessária para o assentamento e emboçamento das peças.</t>
  </si>
  <si>
    <t>070202</t>
  </si>
  <si>
    <t>Normal de fibrocimento p/ telha de perfil ondulado, e = 6 ou 8 mm</t>
  </si>
  <si>
    <t>Será medido por comprimento de cumeeira executada (m).
O item remunera o fornecimento das peças de cumeeira modelo universal, em fibrocimento, para perfil ondulado, materiais acessórios para a fixação das peças em estrutura de apoio metálica, ou de madeira e a mão-de-obra obra necessária para o transporte interno à obra, içamento e a montagem completa da cumeeira.</t>
  </si>
  <si>
    <t>070203</t>
  </si>
  <si>
    <t>Normal de fibrocimento para telha tipo Kalheta, Canalete 49</t>
  </si>
  <si>
    <t>Será medido por comprimento de cumeeira executada (m).
O item remunera o fornecimento das peças de cumeeira para telhas de fibrocimento do tipo Kalheta, Canalete 49, materiais acessórios para a fixação das peças em estrutura de apoio, metálica, ou de madeira e a mão-de-obra necessária para o transporte interno à obra, içamento e a montagem completa da cumeeira.</t>
  </si>
  <si>
    <t>070204</t>
  </si>
  <si>
    <t>Em fibra vegetal lisa, com espessura de 3,0mm</t>
  </si>
  <si>
    <t>Será medido por comprimento de cumeeira e / ou espigão executado (m).
O item remunera o fornecimento de peças de cumeeiras e/ou espigões, em fibra vegetal saturada com betume, acabamento à base de pigmentação com resina resistente aos raios
ultravioleta em ambas as faces, em várias cores, perfil liso com espessura média de 3,0 mm, fabricação da Onduline do Brasil, ou equivalente; materiais acessórios para a fixação das peças, em estrutura, de apoio, metálica, ou de madeira e a mão-de-obra necessária para o transporte interno à obra, içamento e a montagem completa da cumeeira e / ou espigão.</t>
  </si>
  <si>
    <t>070205</t>
  </si>
  <si>
    <t>Emboçamento da fiada lateral de telha cerâmica com argamassa de cimento, cal hidratada e areia sem peneirar, no traço 1:2:9</t>
  </si>
  <si>
    <t>Será medido pelo comprimento executado (m).
O item remunera o fornecimento dos materiais acessórios e a mão-de-obra necessária para o assentamento e emboçamento da fiada lateral fiada de telhas cerâmicas.</t>
  </si>
  <si>
    <t>070206</t>
  </si>
  <si>
    <t>De aço termoacústica, perfil trapezoidal</t>
  </si>
  <si>
    <t>Será medido pelo comprimento executado (m) 
O item remunera o fornecimento das cumeeiras telhas em chapa de aço galvanizado, perfil trapezoidal com no mínimo 0,43 mm de espessura, dupla ambas trapezoidais preenchida com poliestireno expandido /isopor, materiais acessórios para a fixação e a mão-de-obra necessária para o transporte interno à obra, içamento e a montagem completa das peças.</t>
  </si>
  <si>
    <t>070300</t>
  </si>
  <si>
    <t>Substituição de peças de madeira complementares.</t>
  </si>
  <si>
    <t>Será medido pela real substituição da peça complementar (m).
Os itens abaixo remuneram a remoção e instalação de novas peças em metros em madeira seca maciça, referência Cupiúba, Paraju ou outra madeira classificada conforme a resistência à compressão paralela às fibras de acordo com a NBR 7190 / 97 , livre de esmagamentos, isenta de defeitos como nós, fendas ou rachaduras, arqueamento, sinais de deterioração por insetos ou fungos, desbitolamento, ou qualquer outro defeito que comprometa a resistência da madeira; pregos, equipamentos e a mão-de-obra necessária para a remoção das peças inservíveis e colocação das novas.</t>
  </si>
  <si>
    <t>070301</t>
  </si>
  <si>
    <t xml:space="preserve">Dimensão 15 x 8 cm   </t>
  </si>
  <si>
    <t>070302</t>
  </si>
  <si>
    <t xml:space="preserve">Dimensão 12 x 8 cm   </t>
  </si>
  <si>
    <t>070303</t>
  </si>
  <si>
    <t xml:space="preserve">Dimensão 8 x 8 cm  </t>
  </si>
  <si>
    <t>070304</t>
  </si>
  <si>
    <t xml:space="preserve">Dimensão   7 x 4 cm (caibro) </t>
  </si>
  <si>
    <t>070305</t>
  </si>
  <si>
    <t xml:space="preserve">dimensão 4 x 1,5 cm (ripa)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</si>
  <si>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</si>
  <si>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</si>
  <si>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</si>
  <si>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070401</t>
  </si>
  <si>
    <t xml:space="preserve">Calha de chapa galvanizada, nº 24 desenvolvimento 33 cm                  </t>
  </si>
  <si>
    <t>070402</t>
  </si>
  <si>
    <t>Calha de chapa galvanizada, nº 24 desenvolvimento 50 cm</t>
  </si>
  <si>
    <t>070403</t>
  </si>
  <si>
    <t>Calha de chapa galvanizada, nº 24 desenvolvimento 60 cm</t>
  </si>
  <si>
    <t>070404</t>
  </si>
  <si>
    <t>Rufo de chapa de aço galvanizado nº 24, desenvolvimento 25cm</t>
  </si>
  <si>
    <t>070405</t>
  </si>
  <si>
    <t xml:space="preserve">Rufo de chapa de aço galvanizado nº 24, desenvolvimento 33cm </t>
  </si>
  <si>
    <t>070406</t>
  </si>
  <si>
    <t>Rufo de chapa de aço galvanizado nº 24, desenvolvimento 50cm</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</si>
  <si>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</si>
  <si>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</si>
  <si>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</si>
  <si>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070501</t>
  </si>
  <si>
    <t>Condutor de água (tubo de PVC branco, com conexões, ponta bolsa e virola, diâmetro da seção 75mm)</t>
  </si>
  <si>
    <t>070502</t>
  </si>
  <si>
    <t>Condutor de água (tubo de PVC branco, com conexões, ponta bolsa e virola, diâmetro da seção 100mm)</t>
  </si>
  <si>
    <t>070503</t>
  </si>
  <si>
    <t>Buzinote para lajes e marquises em tubo PVC de 2" embutido no concreto ou alvenaria.</t>
  </si>
  <si>
    <t xml:space="preserve">Será medido por comprimento instalado (m).
O item remunera o fornecimento de materiais e mão de obra para furar a alvenaria ou concreto, instalação de tubo de PVC na cor branca  de 2", e acabamento do local trabalhado. </t>
  </si>
  <si>
    <t>070600</t>
  </si>
  <si>
    <t>Fornecimento, transporte e execução de engradamento:</t>
  </si>
  <si>
    <t>Será medido pela área de projeção horizontal da cobertura (m²).
O item remunera o fornecimento de: madeira seca maciça, referência Cupiúba,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em tesouras com vãos conforme abaixo, para cobertura em telhas cerâmicas ou de concreto, constituída por: armação principal em treliças paralelas ( tesouras ) e trama com com terças, caibros e ripas, nas dimensões conforme projeto e determinações da NBR 7190 / 97.</t>
  </si>
  <si>
    <t>070601</t>
  </si>
  <si>
    <t xml:space="preserve">Estrutura de madeira tesourada p/ telha cerâmica ou de concreto, vão de até 7,00m </t>
  </si>
  <si>
    <r>
      <rPr>
        <sz val="14"/>
        <color theme="1"/>
        <rFont val="Calibri"/>
      </rPr>
      <t>M</t>
    </r>
    <r>
      <rPr>
        <vertAlign val="superscript"/>
        <sz val="14"/>
        <color theme="1"/>
        <rFont val="Calibri"/>
      </rPr>
      <t>2</t>
    </r>
  </si>
  <si>
    <t>070602</t>
  </si>
  <si>
    <t xml:space="preserve">Estrutura de madeira tesourada p/ telha cerâmica ou de concreto, vão de 7,01 a 10,00m </t>
  </si>
  <si>
    <r>
      <rPr>
        <sz val="14"/>
        <color theme="1"/>
        <rFont val="Calibri"/>
      </rPr>
      <t>M</t>
    </r>
    <r>
      <rPr>
        <vertAlign val="superscript"/>
        <sz val="14"/>
        <color theme="1"/>
        <rFont val="Calibri"/>
      </rPr>
      <t>2</t>
    </r>
  </si>
  <si>
    <t>070603</t>
  </si>
  <si>
    <t xml:space="preserve">Estrutura de madeira tesourada p/ telha cerâmica ou de concreto, vão de 10,01 a 13,00m </t>
  </si>
  <si>
    <t>070604</t>
  </si>
  <si>
    <t>Estrutura de madeira para telha cerâmica ou de concreto, ancorada em laje ou parede</t>
  </si>
  <si>
    <t>Será medido pela área de projeção horizontal da estrutura (m²).
O item remunera o fornecimento de: madeira seca maciça, referência Cupiúba, Parajú ou outra madeira classificada conforme a resistência à compressão paralela às fibras de acordo com a NBR 7190,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pontaletada, para cobertura em telhas cerâmicas ou concreto, constituída por: peças em madeira dispostas verticalmente, constituindo pilares apoiados sobre laje, contraventados com mãos-francesas e / ou diagonais e trama</t>
  </si>
  <si>
    <t>070605</t>
  </si>
  <si>
    <t xml:space="preserve">Estrutura de madeira para telha de fibrocimento, plástico ou metálica todas onduladas, ancorada em laje ou parede. </t>
  </si>
  <si>
    <r>
      <rPr>
        <sz val="14"/>
        <color theme="1"/>
        <rFont val="Calibri"/>
      </rPr>
      <t>M</t>
    </r>
    <r>
      <rPr>
        <vertAlign val="superscript"/>
        <sz val="14"/>
        <color theme="1"/>
        <rFont val="Calibri"/>
      </rPr>
      <t>2</t>
    </r>
  </si>
  <si>
    <t>Será medido pela área de projeção horizontal da cobertura (m²).
O item remunera o fornecimento de: madeira seca maciça, referência Cupiúba ou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apoiada em paredes ou lajes, para cobertura de telhas onduladas em cimento, plástico, ou metal, constituída por: peças em madeira dispostas verticalmente, constituindo pilares apoiados sobre laje, contraventados com mãos-francesas e / ou diagonais e trama com terças, caibros e ripas, nas dimensões conforme projeto e determinações da NBR 7190 / 97.</t>
  </si>
  <si>
    <t>070607</t>
  </si>
  <si>
    <t>Estrutura de madeira para telha estrutural de fibrocimento tipo Kalheta, Canalete 49</t>
  </si>
  <si>
    <t>Será medido pela área de projeção horizontal da cobertura (m²).
O item remunera o fornecimento de: madeira seca maciça, referência Cupiúba,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para cobertura em telhas estrutural de fibrocimento tipo Kalheta, nas dimensões conforme projeto e determinações da NBR 7190 / 97.</t>
  </si>
  <si>
    <t>070608</t>
  </si>
  <si>
    <t>Mão de obra e acessórios para montagem de estrutura de madeira para telha cerâmica ou telha de concreto (no caso de reaproveitamento da madeira do telhado demolido)</t>
  </si>
  <si>
    <r>
      <rPr>
        <sz val="14"/>
        <color theme="1"/>
        <rFont val="Calibri"/>
      </rPr>
      <t>M</t>
    </r>
    <r>
      <rPr>
        <vertAlign val="superscript"/>
        <sz val="14"/>
        <color theme="1"/>
        <rFont val="Calibri"/>
      </rPr>
      <t>2</t>
    </r>
  </si>
  <si>
    <t>Será medido pela área de projeção horizontal da cobertura (m²).
O item remunera o fornecimento de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em tesouras para cobertura em telhas cerâmicas ou de concreto, constituída por: armação principal em treliças paralelas ( tesouras ) e trama com com terças, caibros e ripas, nas dimensões conforme projeto e determinações da NBR 7190 / 97.</t>
  </si>
  <si>
    <t>070609</t>
  </si>
  <si>
    <t>Mão de obra e acessórios para montagem de estrutura de madeira para telha de fibrocimento, plástico ou metálica todas onduladas, ancorada em laje ou parede (no caso de reaproveitamento da madeira do telhado demolido)</t>
  </si>
  <si>
    <r>
      <rPr>
        <sz val="14"/>
        <color theme="1"/>
        <rFont val="Calibri"/>
      </rPr>
      <t>M</t>
    </r>
    <r>
      <rPr>
        <vertAlign val="superscript"/>
        <sz val="14"/>
        <color theme="1"/>
        <rFont val="Calibri"/>
      </rPr>
      <t>2</t>
    </r>
  </si>
  <si>
    <t>Será medido pela área de projeção horizontal da cobertura (m²).
O item remunera o fornecimento de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para telha de fibrocimento, plástico ou metálica todas onduladas, ancorada em laje ou parede.  nas dimensões conforme projeto e determinações da NBR 7190 / 97.</t>
  </si>
  <si>
    <t>070610</t>
  </si>
  <si>
    <t>Fornecimento, fabricação, transporte e montagem de estrutura metálica para telhado sobre laje para telhas cerâmicas, inclusive tratamento anticorrosivo com aplicação de zarcão em duas demãos e pintura esmalte em duas demãos.</t>
  </si>
  <si>
    <r>
      <rPr>
        <sz val="14"/>
        <color theme="1"/>
        <rFont val="Calibri"/>
      </rPr>
      <t>M</t>
    </r>
    <r>
      <rPr>
        <vertAlign val="superscript"/>
        <sz val="14"/>
        <color theme="1"/>
        <rFont val="Calibri"/>
      </rPr>
      <t>2</t>
    </r>
  </si>
  <si>
    <t>Será medido pela projeção horizontal da cobertura (m²).
O item remunera o fornecimento de estrutura metálica em aço ASTM-A36, incluindo chapas de ligação, soldas, parafusos galvanizados, chumbadores, perdas e acessórios, beneficiamento e pré-montagem de partes da estrutura em fábrica ou canteiro, transporte e descarregamento, traslado interno à obra, montagem e instalação completa,  remunera também o preparo da superfície das peças por meio utilização de Zarcão e a execução de serviços como limpeza da superfície,  lixamento final, remoção do pó e a aplicação em duas demãos de esmalte.</t>
  </si>
  <si>
    <t>070611</t>
  </si>
  <si>
    <t>Fornecimento, fabricação, transporte e montagem de estrutura metálica sem o apoio de lajes para telhas cerâmicas, de concreto, fibrocimento onduladas ou estruturais, metálicas ou de material vegetal. inclusive tratamento anticorrosivo com aplicação de zarcão em duas demãos e pintura esmalte em duas demãos. 13,87Kg/m²</t>
  </si>
  <si>
    <t>Será medido pela projeção horizontal da cobertura em m² convertido para quilos (Kg)
O item remunera o fornecimento de estrutura metálica em aço ASTM-A36, incluindo chapas de ligação, soldas, parafusos galvanizados, chumbadores, perdas e acessórios, beneficiamento e pré-montagem de partes da estrutura em fábrica ou canteiro, transporte e descarregamento, traslado interno à obra, montagem e instalação completa,  remunera também o preparo da superfície das peças por meio utilização de Zarcão e a execução de serviços como limpeza da superfície,  lixamento final, remoção do pó e a aplicação em duas demãos de esmalte.</t>
  </si>
  <si>
    <t>070612</t>
  </si>
  <si>
    <t>Fornecimento, fabricação, transporte e montagem de estrutura metálica sobre lajes para telha ondulada de fibrocimento, metálica, plástica ou termoacústica</t>
  </si>
  <si>
    <r>
      <rPr>
        <sz val="14"/>
        <color theme="1"/>
        <rFont val="Calibri"/>
      </rPr>
      <t>M</t>
    </r>
    <r>
      <rPr>
        <vertAlign val="superscript"/>
        <sz val="14"/>
        <color theme="1"/>
        <rFont val="Calibri"/>
      </rPr>
      <t>2</t>
    </r>
  </si>
  <si>
    <t>Será medido pela projeção horizontal da cobertura (m²).
O item remunera o fornecimento de estrutura metálica em aço laminado perfil "U" enrijecido E = 3,75 mm, H =200 mm e  L = 75 mm, incluindo chapas de ligação, soldas, parafusos galvanizados, chumbadores, perdas e acessórios, beneficiamento e pré-montagem de partes da estrutura em fábrica ou canteiro, transporte e descarregamento, traslado interno à obra, montagem e instalação completa.</t>
  </si>
  <si>
    <t>070613</t>
  </si>
  <si>
    <t>Empena de madeira (régua)</t>
  </si>
  <si>
    <r>
      <rPr>
        <sz val="14"/>
        <color theme="1"/>
        <rFont val="Calibri"/>
      </rPr>
      <t>M</t>
    </r>
    <r>
      <rPr>
        <vertAlign val="superscript"/>
        <sz val="14"/>
        <color theme="1"/>
        <rFont val="Calibri"/>
      </rPr>
      <t>2</t>
    </r>
  </si>
  <si>
    <t>Será medido por área de empena executado (m²).
O item remunera o fornecimento de ripas em Angelim vermelho ou Paraju; de 1,2 x 5 cm; sarrafo em Pinus  ou Cedrinho nas dimensões de 10 x 2,5 cm e 5 x 2,5 cm; inclusive acessórios e a mão-de-obra necessária para a execução da empena e do tarugamento.</t>
  </si>
  <si>
    <t>070614</t>
  </si>
  <si>
    <t>Fechamento de empena com quadro em perfil, cantoneira 2" x 2", soldado, e tela fio 12 malha 1/2".</t>
  </si>
  <si>
    <r>
      <rPr>
        <sz val="14"/>
        <color theme="1"/>
        <rFont val="Calibri"/>
      </rPr>
      <t>M</t>
    </r>
    <r>
      <rPr>
        <vertAlign val="superscript"/>
        <sz val="14"/>
        <color theme="1"/>
        <rFont val="Calibri"/>
      </rPr>
      <t>2</t>
    </r>
  </si>
  <si>
    <t>Será medido por área de empena executado (m²).
O item remunera o fornecimento de tela com fio 12 malha 1/2", cantoneira 2" x 2" soldada; inclusive acessórios e a mão-de-obra necessária para a execução da empena e pintura de proteção e esmalte e soldas.</t>
  </si>
  <si>
    <t>070700</t>
  </si>
  <si>
    <t>Fornecimento, transporte e colocação de forro:</t>
  </si>
  <si>
    <t>070701</t>
  </si>
  <si>
    <t>Forro com tábua de pinho de 10x1cm ou pinus, fixada em sarrafos de 10x2,5cm</t>
  </si>
  <si>
    <r>
      <rPr>
        <sz val="14"/>
        <color theme="1"/>
        <rFont val="Calibri"/>
      </rPr>
      <t>M</t>
    </r>
    <r>
      <rPr>
        <vertAlign val="superscript"/>
        <sz val="14"/>
        <color theme="1"/>
        <rFont val="Calibri"/>
      </rPr>
      <t>2</t>
    </r>
  </si>
  <si>
    <t>Será medido por área de forro executado (m²).
O item remunera o fornecimento de tábuas em pinho ou pinus , tipo macho e fêmea de 1 x 10 cm; sarrafo em Pinus ou Cedrinho nas dimensões de 10 x 2,5 cm e 5 x 2,5 cm; inclusive acessórios e a mão-de-obra necessária para execução do forro e do tarugamento.</t>
  </si>
  <si>
    <t>070703</t>
  </si>
  <si>
    <t>Forro de PVC em painéis lineares encaixados entre si e fixados em estrutura de aço (Metalon), dimensões 200x6000 mm</t>
  </si>
  <si>
    <r>
      <rPr>
        <sz val="14"/>
        <color theme="1"/>
        <rFont val="Calibri"/>
      </rPr>
      <t>M</t>
    </r>
    <r>
      <rPr>
        <vertAlign val="superscript"/>
        <sz val="14"/>
        <color theme="1"/>
        <rFont val="Calibri"/>
      </rPr>
      <t>2</t>
    </r>
  </si>
  <si>
    <t>Será medido por área de forro instalado (m²).
O item remunera o fornecimento e instalação de forro alveolar extrudado, em lâminas de PVC rígido, auto extinguível, imune à corrosão, resistente a álcool e materiais de limpeza, constituído por: lâminas com largura de 200 mm e espessuras de 8 a 10 mm, estrutura de sustentação primária, em tubos de aço (Metalon) de 20 x 20 mm, espessura de 1,0 mm, com espaçamento máximo de: 500 mm, estrutura de sustentação secundária em perfil cartola de 1 1/4" x 5/8", espessura de 0,7 mm, com espaçamento máximo de: 1000 mm, materiais acessórios para fixação.</t>
  </si>
  <si>
    <t>070704</t>
  </si>
  <si>
    <t>Forro de gesso fixo monolítico com placa pré-moldada, encaixe macho-fêmea (espessura: 30 mm)</t>
  </si>
  <si>
    <t>Será medido por área de placas instaladas (m²).
O item remunera o fornecimento e instalação de placas de gesso fixo para a execução de forros, sancas ou arremates laterais, por meio de tirantes e perfis metálicos; remunera também: recortes de interferência, rejunte entre as placas com acabamento liso, execução de juntas de dilatação quando necessário e arremates junto às paredes ou anteparos com moldura.</t>
  </si>
  <si>
    <t>070705</t>
  </si>
  <si>
    <t>Forro de gesso acartonado  fixo monolítico,  suspensos por pendurais de arame galvanizado nº 18 painel, e=12,5 mm</t>
  </si>
  <si>
    <r>
      <rPr>
        <sz val="14"/>
        <color theme="1"/>
        <rFont val="Calibri"/>
      </rPr>
      <t>M</t>
    </r>
    <r>
      <rPr>
        <vertAlign val="superscript"/>
        <sz val="14"/>
        <color theme="1"/>
        <rFont val="Calibri"/>
      </rPr>
      <t>2</t>
    </r>
  </si>
  <si>
    <t xml:space="preserve">Será medido por área desenvolvida de forro executado (m²).
O item remunera o fornecimento e instalação de forro monolítico em gesso para uso interno "drywall", retos ou curvos, horizontais ou inclinados constituído por:
A) Estrutura em perfis leves de aço galvanizado com zincagem tipo B ( 260 g / m² ), compreendendo: perfis de aço com espessura de 0,50 mm, denominados canaletas longitudinais, ou perfil tabica, espaçados a cada 60 cm; união em aço para a fixação dos perfis longitudinais, entre si; presilhas de regulagem em aço, para a fixação dos perfis nos pendurais de sustentação do forro; suspensão com regulagem em aço galvanizado para a fixação dos montantes; pendurais em arame galvanizado nº 10 ( BWG ); parafusos auto perfurantes e atarrachantes, galvanizados para a fixação das chapas e perfil / perfil;
B) Uma chapa, fixada na face externa da estrutura, industrializada a partir da gipsita natural e cartão duplex, tipo Standard ( ST ), com espessura de 12,5 mm;
C) Fita de papel microperfurada, empregada nas juntas entre chapas;
D) Fita de papel, com reforço metálico, para acabamento e proteção das chapas nos cantos salientes, quando houver;
E) Massa especial para rejuntamento de pega rápida em pó, para o preparo da superfície a ser calafetada, e massa especial para a calafetação e colagem das chapas;
F) Remunera também todo o material acessório, equipamentos e a mão-de-obra necessária para a execução de forros, de acordo com as recomendações e especificações dos fabricantes, inclusive a execução de recortes para luminárias, pilares ou vigas, não devendo ser descontados os vãos decorrentes.
H) Após o rejuntamento, os forros em chapas de gesso deverão apresentar a superfície lisa, monolítica e sem junta aparente, para receber acabamento final em pintura;
</t>
  </si>
  <si>
    <t>070800</t>
  </si>
  <si>
    <t>Impermeabilização de lajes</t>
  </si>
  <si>
    <t>070801</t>
  </si>
  <si>
    <t>Regularização sarrafeada de base para revestimento de piso com argamassa de cimento e areia sem peneirar espessura: 3 cm / traço: 1:3</t>
  </si>
  <si>
    <t>Será medido pela área onde será executado, na espessura mínima de 3 cm (m²).
O item remunera o fornecimento de cimento, areia e a mão-de-obra necessária para a regularização do contra piso acertando o contrapiso para o recebimento do piso com a utilização de régua para um perfeito acabamento.</t>
  </si>
  <si>
    <t>070802</t>
  </si>
  <si>
    <t>Impermeabilização com manta asfáltica pré-fabricada com espessura mínima de 4mm</t>
  </si>
  <si>
    <t>Será medido por área de superfície impermeabilizada (m²).
O item remunera o fornecimento de impermeabilização flexível com manta asfáltica pré-fabricada, compreendendo:
A) Manta asfáltica pré-fabricada, com as características técnicas impressas na manta:
  Classificação, conforme NBR 9952, tipo III;
  Espessura mínima de 4 mm;
  Armadura interna com filme de poliéster ( não tecido de poliéster ), destinada a absorver esforços conferindo resistência mecânica à manta;
  Carga máxima de resistência à tração nos sentidos longitudinal e transversal &gt; 400 N;
  Alongamento mínimo nos sentidos longitudinal e transversal &gt; 30%;
  Absorção de água &lt; 1%;
  Flexibilidade a baixa temperatura &lt; (-)5ºC;
  Resistência ao impacto, à temperatura de 0ºC &gt; 4,9 J;
  Escorrimento mínimo &gt; 95ºC;
  Estabilidade dimensional &lt; 1%;
  Flexibilidade após envelhecimento acelerado &lt; 5ºC;
  Acabamento em polietileno em ambas as faces, ou uma das faces em areia e outra em polietileno;
B) Solução asfáltica composta por asfalto modificado e solventes orgânicos, para a imprimação da superfície onde será aplicada a manta, com as características técnicas:
  Densidade &gt; 0,90 g/cm³, conforme NBR 5829;
  Secagem ao toque &lt; 2h40min, conforme NBR 9558;
 C) Materiais acessórios e a mão-de-obra necessária para a execução dos serviços</t>
  </si>
  <si>
    <t>070803</t>
  </si>
  <si>
    <t>Proteção mecânica de superfície sujeita a pouco trânsito com com argamassa de areia e cimento traço 1:3 e=3,00cm</t>
  </si>
  <si>
    <t>Será medido pela área revestida com argamassa traço 1:3 (m²).
O item remunera o fornecimento de cimento, areia e a mão-de-obra necessária para a execução da argamassa para proteção de manta asfáltica.</t>
  </si>
  <si>
    <t>080000</t>
  </si>
  <si>
    <t>INSTALAÇÕES HIDRÁULICAS</t>
  </si>
  <si>
    <t>080100</t>
  </si>
  <si>
    <t>Fornecimento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</si>
  <si>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</si>
  <si>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</si>
  <si>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</si>
  <si>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080102</t>
  </si>
  <si>
    <t>Torneira de pressão metálica com arejador, cromada, para uso em tanques.</t>
  </si>
  <si>
    <t>Será medido por unidade de torneira instalada (un).
O item remunera o fornecimento e instalação de torneira curta com rosca, para uso geral, em latão fundido cromado de 1/2" ou 3/4"; inclusive materiais acessórios necessários à instalação e ligação à rede de água.</t>
  </si>
  <si>
    <t>080103</t>
  </si>
  <si>
    <t>Torneira de pressão metálica para pia de cozinha e laboratórios, bica móvel, de mesa / parede</t>
  </si>
  <si>
    <t>Será medido por unidade de torneira instalada (un).
O item remunera o fornecimento e instalação de torneira para pia com bica móvel e arejador, para instalação em parede ou mesa, em latão fundido cromado de 3/4" ou 1/2"; inclusive materiais acessórios necessários à instalação e ligação à rede de água.</t>
  </si>
  <si>
    <t>080104</t>
  </si>
  <si>
    <t>Torneira de pressão metálica cromada e com arejador para lavatório de mesa / parede</t>
  </si>
  <si>
    <t>Será medido por unidade de torneira instalada (un).
O item remunera o fornecimento e instalação de torneira de mesa, modelo compacto para lavatórios ou cubas pequenas, com acionamento por meio de válvula de sistema hidromecânico, acabamento cromado, diâmetro nominal de 1/2" ou 3/4", inclusive materiais acessórios necessários à instalação e ligação à rede de água.</t>
  </si>
  <si>
    <t>080105</t>
  </si>
  <si>
    <t>Torneira de boia para Caixa d'água Ø 32mm.</t>
  </si>
  <si>
    <t>Será medido por unidade de torneira instalada (un).
O item remunera o fornecimento e a instalação da torneira de boia, com diâmetro nominal de 1", inclusive material de vedação.</t>
  </si>
  <si>
    <t>080106</t>
  </si>
  <si>
    <t>Torneira elétrica automática, 5400 W</t>
  </si>
  <si>
    <t>Será medido por unidade de torneira instalada (un).
O item remunera o fornecimento de torneira elétrica, constituída por: torneira branca, termoplástica, potência na faixa de 4.800 / 5.500 W, bica móvel com arejador, 3 temperaturas (quente, morna e fria), com tolerância de mais ou menos 5%, resistência de liga especial e contato de prata; remunera também materiais acessórios e a mão-de-obra necessária para a sua instalação e ligação às redes de energia elétrica e água.</t>
  </si>
  <si>
    <t>080200</t>
  </si>
  <si>
    <t>080201</t>
  </si>
  <si>
    <t>Válvula de descarga metálica com registro interno e canopla, D: 32mm (1 1/4") ou 40mm (1 1/2)</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</si>
  <si>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</si>
  <si>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080202</t>
  </si>
  <si>
    <t>Caixa de descarga de sobrepor (suspensa) de plástico</t>
  </si>
  <si>
    <t>Será medido por unidade de caixas de descarga instalada (un).
O item remunera o fornecimento e instalação de caixas de descargas de PVC completa com capacidade mínima de 9l com tubo de ligação, boia e tubo de descida,  inclusive materiais acessórios de vedação.</t>
  </si>
  <si>
    <t>080203</t>
  </si>
  <si>
    <t>Grelha metálica c/ porta grelha para ralo, inox c/ fecho 10x10</t>
  </si>
  <si>
    <t>Será medido por unidade instalada (un).
O item remunera o fornecimento da mão-de-obra, inclusive materiais acessórios, necessários para a instalação de grelha metálica inox com caixilho.</t>
  </si>
  <si>
    <t>080204</t>
  </si>
  <si>
    <t>Grelha metálica c/ porta grelha para caixa sifonada, inox, com fecho giratório 15 x 15 cm</t>
  </si>
  <si>
    <t>080205</t>
  </si>
  <si>
    <t>Lavatório de louça para coluna (somente lavatório completo, sem a coluna)</t>
  </si>
  <si>
    <t>Será medido por unidade de lavatório instalado (un).
O item remunera o fornecimento e a instalação do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</si>
  <si>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080206</t>
  </si>
  <si>
    <t>Lavatório de louça, com coluna completo.</t>
  </si>
  <si>
    <t>Será medido por unidade instalada (un).
O item remunera o fornecimento e a instalação do lavatório constituído por: lavatório de louça com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</si>
  <si>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080207</t>
  </si>
  <si>
    <t>Lavatório de louça, sem coluna completa para fixação direta.</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</si>
  <si>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</si>
  <si>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080208</t>
  </si>
  <si>
    <t xml:space="preserve">Chuveiro Elétrico automático,220v-5400w </t>
  </si>
  <si>
    <t>Será medido por unidade de chuveiro instalado (un).
O item remunera o fornecimento e instalação do chuveiro elétrico com potência de 5.400 W para 220 V, com resistência blindada, inclusive materiais acessórios necessários à instalação e ligação às redes elétrica e de água.</t>
  </si>
  <si>
    <t>080209</t>
  </si>
  <si>
    <t>Vaso sanitário com caixa acoplada branca.</t>
  </si>
  <si>
    <t>1) Será medido por unidade (conjunto) instalado (un).
O item remunera o fornecimento do conjunto de bacia sifonada em louça e caixa acoplada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</si>
  <si>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</si>
  <si>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</si>
  <si>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</si>
  <si>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080211</t>
  </si>
  <si>
    <t>Válvula para mictório com fechamento automático d = 1/2"</t>
  </si>
  <si>
    <t>Será medido por unidade de válvula instalada (un).
O item remunera o fornecimento e instalação da válvula de acionamento manual e fechamento automático em latão ou bronze, com acabamento cromado liso, diâmetro nominal de 1/2",  inclusive materiais acessórios de vedação e o tubo de descida.</t>
  </si>
  <si>
    <t>080212</t>
  </si>
  <si>
    <t>Vaso sanitário sifonado convencional para PCD sem furo frontal com louça branca sem assento, incluso conjunto de ligação para bacia sanitária ajustável - fornecimento e instalação</t>
  </si>
  <si>
    <t>Será medido por unidade instalada (un).
O item remunera o fornecimento da bacia sifonada de louça para atendimento PCD sem furo frontal. com altura mínima sem assento de 43cm.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</si>
  <si>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080300</t>
  </si>
  <si>
    <t xml:space="preserve">Fornecimento e instalação de registro de pressão: </t>
  </si>
  <si>
    <t>Será medido por unidade de registro instalado (un).
O item remunera o fornecimento e instalação de registro de pressão em latão fundido, diâmetro nominal e acabamento conforme indicado, inclusive materiais acessórios e de vedação.</t>
  </si>
  <si>
    <t>080303</t>
  </si>
  <si>
    <t>Tipo base,  roscável 3/4" (para tubo soldável ou PPR dn 25mm/cpvc dn 22mm), inclusive acabamento e canopla cromados</t>
  </si>
  <si>
    <t>080304</t>
  </si>
  <si>
    <t>Tipo base,  roscável 1/2" (para tubo soldável ou PPR dn 20mm/cpvc dn 15mm), inclusive acabamento e canopla cromados</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</si>
  <si>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</si>
  <si>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</si>
  <si>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</si>
  <si>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080401</t>
  </si>
  <si>
    <t>Acabamento bruto diâmetro 20mm (1/2")</t>
  </si>
  <si>
    <t>080402</t>
  </si>
  <si>
    <t>Acabamento bruto diâmetro 25mm (3/4")</t>
  </si>
  <si>
    <t>080403</t>
  </si>
  <si>
    <t>Acabamento bruto diâmetro 32mm (1")</t>
  </si>
  <si>
    <t>080404</t>
  </si>
  <si>
    <t>Acabamento bruto diâmetro 50mm (1 1/2")</t>
  </si>
  <si>
    <t>080405</t>
  </si>
  <si>
    <t>Acabamento bruto diâmetro 60mm (2") (Registro Geral - prox.. a caixa d'água)</t>
  </si>
  <si>
    <t>080406</t>
  </si>
  <si>
    <t>Com canopla diâmetro 20mm (1/2") - (acabamento cromado)</t>
  </si>
  <si>
    <t>080407</t>
  </si>
  <si>
    <t>Com canopla diâmetro 25mm (3/4") - (acabamento cromado)</t>
  </si>
  <si>
    <t>080408</t>
  </si>
  <si>
    <t>Com canopla diâmetro 32mm (1") - (acabamento cromado)</t>
  </si>
  <si>
    <t>080409</t>
  </si>
  <si>
    <t>Com canopla diâmetro 40mm (1 1/4") - (acabamento cromado)</t>
  </si>
  <si>
    <t>080410</t>
  </si>
  <si>
    <t>Com canopla diâmetro 50mm (1 1/2") - (acabamento cromado)</t>
  </si>
  <si>
    <t>080500</t>
  </si>
  <si>
    <t>Serviços de fixação de:</t>
  </si>
  <si>
    <t>080501</t>
  </si>
  <si>
    <t>Lavatório (inclui apenas serviço de fixação)</t>
  </si>
  <si>
    <t>Será medido por unidade instalada (un).
O item remunera a instalação do lavatório constituído por: lavatório de louça com ou sem coluna; torneira de mesa, sifão cromado, tubo de ligação cromado com canopla; válvula metálica  e ligação à rede de esgoto.</t>
  </si>
  <si>
    <t>080502</t>
  </si>
  <si>
    <t>Vaso sanitário (inclui apenas serviço de fixação)</t>
  </si>
  <si>
    <t>Será medido por unidade instalada (un).
O item remunera a mão de obra para instalação da bacia sifonada de louça, bolsa de borracha; anel de borracha de expansão de 4"; tubo de ligação com canopla, parafusos niquelados; massa de vidro para fixação e assentamento da base e a instalação e ligação às redes de água e esgoto.</t>
  </si>
  <si>
    <t>080600</t>
  </si>
  <si>
    <t>Fornecimento, transporte e instalação de:</t>
  </si>
  <si>
    <t>080601</t>
  </si>
  <si>
    <t>Conjunto elevatório motor-bomba (centrífuga) de 0,76CV 3/4 HP</t>
  </si>
  <si>
    <t xml:space="preserve">Será medido por unidade de conjunto motor-bomba instalado e testado de acordo com a vazão exigida em projeto (un).
O item remunera o fornecimento e instalação de conjunto motor-bomba centrífuga com multiestágio trifásico, potência de 3/4HP, para vazões de no mínimo 12,70 m³/h com altura manométrica mínima de 8,0 m.c.a, remunera também materiais complementares e acessórios como chumbadores e a mão-de-obra necessária para a fixação, instalação completa e realização dos testes de funcionamento.
</t>
  </si>
  <si>
    <t>080602</t>
  </si>
  <si>
    <t>Conjunto elevatório motor-bomba (centrífuga) de 1 CV.</t>
  </si>
  <si>
    <t>Será medido por unidade de conjunto motor-bomba instalado e testado de acordo com a vazão exigida em projeto (un).
O item remunera o fornecimento e instalação de conjunto motor-bomba centrífuga trifásica, potência de 1 CV para vazões de 23,4 m³/h  para altura manométrica de 8,0 m.c.a, remunera também materiais complementares com manômetros e acessórios como chumbadores e a mão-de-obra necessária para a fixação, instalação completa e realização dos testes de funcionamento</t>
  </si>
  <si>
    <t>080603</t>
  </si>
  <si>
    <t xml:space="preserve">Conjunto elevatório motor-bomba (centrífuga) de 1,5 CV. </t>
  </si>
  <si>
    <t>Será medido por unidade de conjunto motor-bomba instalado e testado de acordo com a vazão exigida em projeto (un).
O item remunera o fornecimento e instalação de conjunto motor-bomba centrífuga trifásica, potência de 1,5 CV para vazões de 39,6 m³/h  para altura manométrica de 8,0 m.c.a, remunera também materiais complementares com manômetros e acessórios como chumbadores e a mão-de-obra necessária para a fixação, instalação completa e realização dos testes de funcionamento</t>
  </si>
  <si>
    <t>080604</t>
  </si>
  <si>
    <t>Conjunto elevatório motor-bomba (centrífuga) de 2 CV</t>
  </si>
  <si>
    <t>Será medido por unidade de conjunto motor-bomba instalado e testado de acordo com a vazão exigida em projeto (un).
O item remunera o fornecimento e instalação de conjunto motor-bomba centrífuga trifásica, potência de 2 CV para vazões de 55,0 m³/h  para altura manométrica de 8,0 m.c.a, remunera também materiais complementares com manômetros e acessórios como chumbadores e a mão-de-obra necessária para a fixação, instalação completa e realização dos testes de funcionamento</t>
  </si>
  <si>
    <t>080605</t>
  </si>
  <si>
    <t>Conjunto elevatório motor-bomba (centrífuga) de 3 CV</t>
  </si>
  <si>
    <t>Será medido por unidade de conjunto motor-bomba instalado e testado de acordo com a vazão exigida em projeto (un).
O item remunera o fornecimento e instalação de conjunto motor-bomba centrífuga trifásica, potência de 3 CV para vazões de 72,0 m³/h  para altura manométrica de 8,0 m.c.a, remunera também materiais complementares com manômetros e acessórios como chumbadores e a mão-de-obra necessária para a fixação, instalação completa e realização dos testes de funcionamento</t>
  </si>
  <si>
    <t>080606</t>
  </si>
  <si>
    <t xml:space="preserve">Conjunto elevatório motor-bomba (centrífuga) de 5 CV </t>
  </si>
  <si>
    <t>Será medido por unidade de conjunto motor-bomba instalado e testado de acordo com a vazão exigida em projeto (un).
O item remunera o fornecimento e instalação de conjunto motor-bomba centrífuga trifásica, potência de 5 CV para vazões de 94,6 m³/h  para altura manométrica de 8,0 m.c.a, remunera também materiais complementares com manômetros e acessórios como chumbadores e a mão-de-obra necessária para a fixação, instalação completa e realização dos testes de funcionamento</t>
  </si>
  <si>
    <t>080607</t>
  </si>
  <si>
    <t>Conjunto elevatório motor-bomba (centrífuga) de 7,5 CV</t>
  </si>
  <si>
    <t>Será medido por unidade de conjunto motor-bomba instalado e testado de acordo com a vazão exigida em projeto (un).
O item remunera o fornecimento e instalação de conjunto motor-bomba centrífuga trifásica, potência de 7,5 CV para vazões de 115 m³/h  para altura manométrica de 8,0 m.c.a, remunera também materiais complementares com manômetros e acessórios como chumbadores e a mão-de-obra necessária para a fixação, instalação completa e realização dos testes de funcionamento</t>
  </si>
  <si>
    <t>080608</t>
  </si>
  <si>
    <t>Conjunto elevatório motor-bomba (centrífuga) de 10 CV</t>
  </si>
  <si>
    <t>Será medido por unidade de conjunto motor-bomba instalado e testado de acordo com a vazão exigida em projeto (un).
O item remunera o fornecimento e instalação de conjunto motor-bomba centrífuga trifásica, potência de 10 CV para vazões de 134 m³/h  para altura manométrica de 8,0 m.c.a, remunera também materiais complementares com manômetros e acessórios como chumbadores e a mão-de-obra necessária para a fixação, instalação completa e realização dos testes de funcionamento</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</si>
  <si>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</si>
  <si>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</si>
  <si>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</si>
  <si>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080701</t>
  </si>
  <si>
    <t>Roscável de 1/2" (inclui serviços de: execução de rasgo em alvenaria e enchimento de rasgo em alvenaria com argamassa para passagem da tubulação)</t>
  </si>
  <si>
    <t>080702</t>
  </si>
  <si>
    <t>Roscável de 3/4" (inclui serviços de: execução de rasgo em alvenaria e enchimento de rasgo em alvenaria com argamassa para passagem da tubulação)</t>
  </si>
  <si>
    <t>080703</t>
  </si>
  <si>
    <t>Roscável de 1" (inclui serviços de: execução de rasgo em alvenaria e enchimento de rasgo em alvenaria com argamassa para passagem da tubulação)</t>
  </si>
  <si>
    <t>080704</t>
  </si>
  <si>
    <t>Tubo PVC soldável  20mm (com conexões), incluindo serviços de rasgo e enchimento de rasgo em alvenaria com argamassa para passagem de tubulação</t>
  </si>
  <si>
    <t>080705</t>
  </si>
  <si>
    <t>Tubo PVC soldável  25mm (com conexões), incluindo serviços de rasgo e enchimento de rasgo em alvenaria com argamassa para passagem de tubulação</t>
  </si>
  <si>
    <t>080706</t>
  </si>
  <si>
    <t>Tubo PVC soldável  32mm (com conexões), incluindo serviços de rasgo e enchimento de rasgo em alvenaria com argamassa para passagem de tubulação</t>
  </si>
  <si>
    <t>080707</t>
  </si>
  <si>
    <t>Tubo PVC soldável  40mm (com conexões), incluindo serviços de rasgo e enchimento de rasgo em alvenaria com argamassa para passagem de tubulação</t>
  </si>
  <si>
    <t>080708</t>
  </si>
  <si>
    <t>Tubo PVC soldável  50mm (com conexões), incluindo serviços de rasgo e enchimento de rasgo em alvenaria com argamassa para passagem de tubulação</t>
  </si>
  <si>
    <t>080709</t>
  </si>
  <si>
    <t>Tubo PVC soldável  60mm (com conexões), incluindo serviços de rasgo e enchimento de rasgo em alvenaria com argamassa para passagem de tubulação</t>
  </si>
  <si>
    <t>080800</t>
  </si>
  <si>
    <t>Fornecimento, transporte e instalação de reservatório d´água (OBS  quando a instalação for enterrada usar a do tipo cisterna)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</si>
  <si>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</si>
  <si>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</si>
  <si>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cilíndrico com tampa, capacidade 1.000 litros </t>
  </si>
  <si>
    <t>080802</t>
  </si>
  <si>
    <t xml:space="preserve">De polietileno cilíndrico com tampa, capacidade 1.500 litros </t>
  </si>
  <si>
    <t>080803</t>
  </si>
  <si>
    <t xml:space="preserve">De polietileno cilíndrico com tampa, capacidade 3.000 litros </t>
  </si>
  <si>
    <t>080804</t>
  </si>
  <si>
    <t xml:space="preserve">De polietileno cilíndrico com tampa, capacidade 5.000 litros </t>
  </si>
  <si>
    <t>080805</t>
  </si>
  <si>
    <t xml:space="preserve">Em fibra de vidro cilíndrico com tampa, capacidade 10.000 litros </t>
  </si>
  <si>
    <t>080806</t>
  </si>
  <si>
    <t>Em fibra de vidro cilíndrico com tampa, capacidade 15.000 litros</t>
  </si>
  <si>
    <t>080807</t>
  </si>
  <si>
    <t>Em fibra de vidro cilíndrico com tampa, capacidade 20.000 litros</t>
  </si>
  <si>
    <t>080900</t>
  </si>
  <si>
    <t>Dispenser em plástico ABS</t>
  </si>
  <si>
    <t>080901</t>
  </si>
  <si>
    <t xml:space="preserve">Saboneteira tipo dispenser, para refil de 800ml </t>
  </si>
  <si>
    <t>Será medido por unidade de saboneteira instalada (un).
O item remunera o fornecimento de saboneteira tipo dispenser, constituída por reservatório em plástico ABS, para refil de 800 ml de sabão líquido tipo gel, materiais acessórios e a mão-de-obra necessária para a instalação da saboneteira; não remunera o fornecimento do refil.</t>
  </si>
  <si>
    <t>080902</t>
  </si>
  <si>
    <t>Porta álcool gel tipo dispenser, para refil de 800ml</t>
  </si>
  <si>
    <t>Será medido por unidade de dispenser instalada (un).
O item remunera o fornecimento de porta álcool gel tipo dispenser, constituída por reservatório em plástico ABS, para refil de 800 ml de álcool tipo gel, materiais acessórios e a mão-de-obra necessária para a instalação da saboneteira; não remunera o fornecimento do refil.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</si>
  <si>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</si>
  <si>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</si>
  <si>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</si>
  <si>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081000</t>
  </si>
  <si>
    <t>Fornecimento, transporte e instalação de bebedouro:</t>
  </si>
  <si>
    <t>081001</t>
  </si>
  <si>
    <t>Bebedouro tipo cocho, C = 200 cm em alvenaria, revestido em azulejo, com filtro e sem refrigeração, 5 torneiras metálicas de parede, com ligação hidrosanitária  (conforme desenho caderno de especificações)</t>
  </si>
  <si>
    <t>Será medido pela quantidade de cochos construídos (un).
O item remunera a construção de cocho destinado ao uso como bebedouro com largura de 200 cm, altura 70 cm e profundidade de 45 cm, composto de 5 torneiras metálicas para usos geral, instalações hidrosanitária. Remunera também o revestimento em cerâmica (15 x 15 cm) preferencialmente na cor branca e a instalação de um filtro industrial (carcaça e elemento filtrante) com vazão mínima de 1.000 l/h instalado à rede hidráulica.</t>
  </si>
  <si>
    <t>081100</t>
  </si>
  <si>
    <t>Outros (Fornecimento e instalação):</t>
  </si>
  <si>
    <t>081101</t>
  </si>
  <si>
    <t>Mictório de aço inoxidável coletivo (completo)</t>
  </si>
  <si>
    <t>Será medido por comprimento, na projeção horizontal, de mictório instalado (m).
O item remunera o fornecimento e instalação do mictório coletivo constituído por: mictório coletivo em aço inoxidável; sifão cromado tipo copo de 1 1/2"x 2"; tubo de ligação cromado com canopla; válvula cromada de 1 1/2" para ligação ao sifão; parafusos para fixação; materiais acessórios necessários para sua instalação e ligação à rede de esgoto.</t>
  </si>
  <si>
    <t>081102</t>
  </si>
  <si>
    <t>Mictório de louça individual (completo)</t>
  </si>
  <si>
    <t>Será medido por unidade de mictório instalado (un).
O item remunera o fornecimento e a instalação do mictório constituído por: mictório com sifão integrado autoaspirante em louça; jogo de acessórios para mictório com tubo flexível para interligação à rede de água; sistema de fixação por meio de parafusos; materiais acessórios necessários para sua instalação e ligação às redes de água e esgoto.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</si>
  <si>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</si>
  <si>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</si>
  <si>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</si>
  <si>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</si>
  <si>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</si>
  <si>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</si>
  <si>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081105</t>
  </si>
  <si>
    <t>Porta-toalhas de louça branca</t>
  </si>
  <si>
    <t>Será medido por unidade de porta-toalhas instalado (un).
O item remunera o fornecimento e a instalação de porta-toalhas de louça com bastão;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</si>
  <si>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</si>
  <si>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</si>
  <si>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</si>
  <si>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</si>
  <si>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</si>
  <si>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</si>
  <si>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081108</t>
  </si>
  <si>
    <t>Lavatório de louça de embutir (cuba), com torneira de pressão e acessórios.</t>
  </si>
  <si>
    <t>Será medido por unidade instalada (un).
O item remunera o fornecimento e instalação da cuba de louça de embutir para lavatório, torneira de mesa para lavatório acabamento em latão cromado de 1/2",   sifão cromado de 1" x 1 1/2"; tubo de ligação cromado com canopla; válvula metálica de 1" para ligação ao sifão, materiais acessórios necessários para sua instalação em bancadas e ligação à rede de esgoto.</t>
  </si>
  <si>
    <t>090000</t>
  </si>
  <si>
    <t>INSTALAÇÕES SANITÁRIAS</t>
  </si>
  <si>
    <t>090100</t>
  </si>
  <si>
    <t>090101</t>
  </si>
  <si>
    <t>Caixa de Inspeção ou passagem em alvenaria  60 X 60 X 60 cm, inclusive tampa em concreto, escavação, reaterro e bota-fora</t>
  </si>
  <si>
    <t>Será medido por unidade de caixa executada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asfáltica em duas demãos.</t>
  </si>
  <si>
    <t>090102</t>
  </si>
  <si>
    <t>Caixa de Inspeção ou passagem em alvenaria  60 X 60 X 60 cm, inclusive tampa em grelha de aço, escavação, reaterro e bota-fora</t>
  </si>
  <si>
    <t>Será medido por unidade de caixa executado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grelha de aço; remunera também os serviços de escavação, escoramento da vala,  reaterro e disposição das sobras e impermeabilização interna através de pintura de proteção asfáltica em duas demãos..</t>
  </si>
  <si>
    <t>090103</t>
  </si>
  <si>
    <t>Caixa de passagem em alvenaria e tampa de concreto, fundo de brita 50 x 50 x  60cm, inclusive escavação, reaterro e bota fora.</t>
  </si>
  <si>
    <t>Será medido por unidade de caixa executada (un).
O item remunera o fornecimento de materiais e mão-de-obra necessários para a execução do caixa de inspeção com dimensões descritas, constituído por: alvenaria de tijolo comum com revestimento em argamassa: fundo de brita 1 e cinta de amarração superior para apoio do tampão em concreto; remunera também os serviços de escavação, escoramento da vala,  reaterro e disposição das sobras e impermeabilização interna através de pintura de proteção asfáltica em duas demãos..</t>
  </si>
  <si>
    <t>090104</t>
  </si>
  <si>
    <t>Caixa de gordura pré-fabricada simples volume de 120 litros.</t>
  </si>
  <si>
    <t>Será medido por unidade de caixa executada (un).
O item remunera o fornecimento de materiais e mão-de-obra necessários para a execução do caixa de gordura com o volume descrito, pré-moldada com tampa; remunera também os serviços de escavação, e limpeza.</t>
  </si>
  <si>
    <t>090105</t>
  </si>
  <si>
    <t>Canaletas   de   águas   pluviais,   em concreto  moldado in-loco, largura 30cm, com grelha em barra redonda de 3/4".</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</si>
  <si>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escavação, uma demão de fundo anticorrosivo, duas demãos de esmalte reaterro e retirada do excedente escavado.</t>
  </si>
  <si>
    <t>090106</t>
  </si>
  <si>
    <t>Canaletas   de   águas   pluviais,  em concreto  moldado in-loco, largura 30cm com tampa de concreto pré-moldada perfurada para canaleta.</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</si>
  <si>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confecção e instalação de tampa de concreto com largura de 350mm, comprimento 1000mm e espessura 50mm, compreendendo os serviços de forma, lançamento de concreto Fck mínimo 20 MPa usinado ou preparado em obra e a instalação destas sobre as canaletas, Remunera também a escavação, reaterro e retirada do excedente escavado terreno.</t>
  </si>
  <si>
    <t>090107</t>
  </si>
  <si>
    <t>Tampa de concreto pré-moldada perfurada para canaleta, largura 35 cm</t>
  </si>
  <si>
    <t>Será medido pelo comprimento, aferido no comprimento das tampas colocadas na canaleta (m).
O item remunera o fornecimento de materiais e a mão-de-obra necessária para a construção e instalação de tampas de canaletas com largura de 35cm, comprimento 60cm e espessura 5cm, compreendendo os serviços de forma, lançamento de concreto Fck mínimo 20 MPa usinado ou preparado em obra e a instalação destas sobre as canaletas.</t>
  </si>
  <si>
    <t>090108</t>
  </si>
  <si>
    <t>Grelha em ferro fundido para canaleta largura 30 cm (com caixilho de apoio)</t>
  </si>
  <si>
    <t>Será medido por comprimento de grelha de ferro instalada (m).
O item remunera o fornecimento de grelha com requadro, em barras chatas de ferro fundido com peso mínimo de 25 kg / m², apoiadas em cantoneiras de abas iguais de 5/8" x 1/8" e  acessórios e a mão-de-obra necessária para o grampeamento do requadro e colocação da grelha, em pisos e áreas com tráfego leve.</t>
  </si>
  <si>
    <t>090200</t>
  </si>
  <si>
    <t>Canaleta em tubo de concreto meia-cana para águas pluviais</t>
  </si>
  <si>
    <t>Será medido pelo comprimento, aferido na projeção horizontal do desenvolvimento, das canaletas instaladas (m).
O item remunera o fornecimento de materiais e a mão-de-obra necessária para a instalação de canaletas pré-moldadas meia cana tipo macho fêmea ou ponta e bolsa, compreendendo os serviços de preparação, regularização do terreno e berço em solo cimento no traço 1:10 para acomodação das canaletas, fornecimento cimento e areia, inclusive perdas para execução de argamassa de cimento e areia e o rejuntamento. Remunera também a escavação e transporte em caçamba.</t>
  </si>
  <si>
    <t>090201</t>
  </si>
  <si>
    <t>Canaleta em tubo de concreto meia-cana para águas pluviais, Ø 300 mm</t>
  </si>
  <si>
    <t>090202</t>
  </si>
  <si>
    <t>Canaleta em tubo de concreto meia-cana para águas pluviais, Ø 400 mm</t>
  </si>
  <si>
    <t>090203</t>
  </si>
  <si>
    <t>Canaleta em tubo de concreto meia-cana para águas pluviais, Ø 500 mm</t>
  </si>
  <si>
    <t>090300</t>
  </si>
  <si>
    <t>Fornecimento, 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</si>
  <si>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</si>
  <si>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</si>
  <si>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</si>
  <si>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090302</t>
  </si>
  <si>
    <t xml:space="preserve">Diâmetro de 50 mm </t>
  </si>
  <si>
    <t>090303</t>
  </si>
  <si>
    <t>Diâmetro de 75 mm</t>
  </si>
  <si>
    <t>090304</t>
  </si>
  <si>
    <t>Diâmetro de 100 mm</t>
  </si>
  <si>
    <t>090305</t>
  </si>
  <si>
    <t>Diâmetro de 150 mm</t>
  </si>
  <si>
    <t>090400</t>
  </si>
  <si>
    <t>Outros:</t>
  </si>
  <si>
    <t>090402</t>
  </si>
  <si>
    <t>Cuba simples de aço inoxidável, cuba simples, 465 x 330 mm.</t>
  </si>
  <si>
    <t>Será medido por unidade instalada (un).
O item remunera o fornecimento e instalação da cuba simples de 465 x 330 mm, em aço inoxidável em bancadas, com os respetivos acessórios: sifão metálico tipo “copo” de 1” x 2”, válvula americana para pia de 3 1/2”, material de vedação para sua instalação e ligação à rede de esgoto.</t>
  </si>
  <si>
    <t>090403</t>
  </si>
  <si>
    <t>Cuba de aço inox 304, dimensões 80 x 50 x 30cm, e=0,8mm, com válvula cromada, sifão cromado, torneira cromada (PARA LAVAR PANELAS).</t>
  </si>
  <si>
    <t>Será medido por unidade instalada (un).
O item remunera o fornecimento e instalação da cuba simples de 80 x 50 x 30 cm, em aço inoxidável 304 em bancadas, com os respetivos acessórios: sifões metálicos tipo “copo” de 1” x 2”, válvulas americana para pia de 3 1/2”, torneira, material de vedação para sua instalação e ligação à rede de esgoto.</t>
  </si>
  <si>
    <t>090406</t>
  </si>
  <si>
    <t>Tanque de louça com coluna</t>
  </si>
  <si>
    <t>Será medido por unidade instalada (un).
O item remunera o fornecimento e a instalação do tanque constituído por: tanque com coluna em louça com capacidade para 22 litros, inclusiva sifão plástico de 1 1/4" x 2"; tubo em PVC de 2"; válvula em latão de 1 1/4’ x 2" para ligação ao sifão; conjunto para fixação de tanque; materiais acessórios necessários para sua instalação e ligação à rede de esgoto.</t>
  </si>
  <si>
    <t>090500</t>
  </si>
  <si>
    <t>Fornecimento e instalação de caixa sifonada:</t>
  </si>
  <si>
    <t>090501</t>
  </si>
  <si>
    <t>Em PVC, com grelha quadrada/redonda,150x150x50mm</t>
  </si>
  <si>
    <t>Será medido por unidade caixa instalada (un).
O item remunera o fornecimento e instalação da caixa sifonada, em PVC rígido, de 150 x 150 x 50 mm, inclusive grelha metálica e o material necessário para sua ligação à rede de esgoto.</t>
  </si>
  <si>
    <t>INSTALAÇÃO ELÉTRICA</t>
  </si>
  <si>
    <t>100100</t>
  </si>
  <si>
    <t>Fornecimento e instalação de globo tipo drops:</t>
  </si>
  <si>
    <t>100101</t>
  </si>
  <si>
    <t>Globo leitoso tamanho médio exceto lâmpada</t>
  </si>
  <si>
    <t>Será medido por unidade de luminária instalada (un).
O item remunera o fornecimento luminária tipo globo leitoso tamanho médio, inclusive materiais acessórios e a mão-de-obra necessária para a instalação.</t>
  </si>
  <si>
    <t>100102</t>
  </si>
  <si>
    <t>Globo leitoso tamanho médio completo inclusive lâmpada</t>
  </si>
  <si>
    <t>Será medido por unidade de luminária instalada (un).
O item remunera o fornecimento luminária tipo globo leitoso tamanho médio, com suporte de fixação e soquete para uma lâmpada incandescente de até 150 W, ou fluorescente compacta eletrônica com base E 27, inclusive materiais acessórios e a mão-de-obra necessária para a instalação inclusive o fornecimento de lâmpada fluorescente compacta até 25W ou LED de 10W.</t>
  </si>
  <si>
    <t>100200</t>
  </si>
  <si>
    <t>100201</t>
  </si>
  <si>
    <t xml:space="preserve">Hastes terra Copperweld 3/4"x 2,40m para aterramento </t>
  </si>
  <si>
    <t>Será medido por unidade de haste de aterramento instalada (un).
O item remunera o fornecimento de haste para aterramento em aço SAE 1010 / 1020, trefilado e revestido de cobre eletrolítico por eletrodeposição com camada de 254 micros, de 5/8" x 2,40 m, materiais acessórios e a mão-de-obra necessária para a instalação da haste e a conexão através da cordoalha de cobre nu com diâmetro de 10 mm²  ao aterramento existente.</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</si>
  <si>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</si>
  <si>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</si>
  <si>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ou LED de 9 ou 18 W, inclusive materiais acessórios e a mão-de-obra necessária para a instalação da luminária; inclusive o fornecimento de lâmpada e reator (quando for fluorescente)  e teste de funcionamento.</t>
  </si>
  <si>
    <t>100301</t>
  </si>
  <si>
    <t>Luminária fluorescente completa com 1 lâmpadas de 20W ou 16W, tipo calha de sobrepor</t>
  </si>
  <si>
    <t>100302</t>
  </si>
  <si>
    <t>Luminária fluorescente completa com 2 lâmpadas de 20W ou 16W, tipo calha de sobrepor</t>
  </si>
  <si>
    <t>100303</t>
  </si>
  <si>
    <t>Luminária fluorescente completa com 1 lâmpadas de 40W ou 32W, tipo calha de sobrepor</t>
  </si>
  <si>
    <t>100304</t>
  </si>
  <si>
    <t>Luminária fluorescente completa com 2 lâmpadas de 40W ou 32W, tipo calha de sobrepor</t>
  </si>
  <si>
    <t>100305</t>
  </si>
  <si>
    <t>Luminária fluorescente completa com 4 lâmpadas de 40W ou 32W, tipo calha de sobrepor</t>
  </si>
  <si>
    <t>100306</t>
  </si>
  <si>
    <t>Luminária de sobrepor com refletor e aletas - lâmpadas fluorescentes (2 x 18W)</t>
  </si>
  <si>
    <t>100307</t>
  </si>
  <si>
    <t>Luminária LED completa para uma (1) lâmpada tubular led 1x9w-øt8, temperatura da cor 6500k calha de sobrepor</t>
  </si>
  <si>
    <t>100308</t>
  </si>
  <si>
    <t>Luminária LED completa para uma (1) lâmpada tubular led 1x18w-øt8, temperatura da cor 6500k, calha de sobrepor</t>
  </si>
  <si>
    <t>100309</t>
  </si>
  <si>
    <t>Luminária LED completa para duas (2) lâmpadas tubulares led 2x9w-øt8, temperatura da cor 6500k, calha de sobrepor</t>
  </si>
  <si>
    <t>100310</t>
  </si>
  <si>
    <t>Luminária LED completa para duas (2) lâmpadas tubulares led 2x18w-øt8, temperatura da cor 6500k, calha de sobrepor</t>
  </si>
  <si>
    <t>100311</t>
  </si>
  <si>
    <t>Luminária LED completa para quatro (4) lâmpadas tubulares led 4x9w-øt8, temperatura da cor 6500k, calha de sobrepor</t>
  </si>
  <si>
    <t>100312</t>
  </si>
  <si>
    <t>Luminária LED completa para quatro (4) lâmpadas tubulares led 4x18w-øt8, temperatura da cor 6500k, calha de sobrepor</t>
  </si>
  <si>
    <t>100313</t>
  </si>
  <si>
    <t>Retirada e recolocação da mesma luminária qualquer tipo (somente mão de obra)</t>
  </si>
  <si>
    <t>Será medido por unidade de luminária reinstalada (un).
O item remunera a retirada da luminária existente e mão de obra para instalação inclusive com fornecimento de materiais acessórios e teste de funcionamento.</t>
  </si>
  <si>
    <t>100400</t>
  </si>
  <si>
    <t>Fornecimento e instalação interruptor e tomadas, inclusive placa:</t>
  </si>
  <si>
    <t>100401</t>
  </si>
  <si>
    <t>Tomada universal 2 P+T (10A)</t>
  </si>
  <si>
    <t>Será medido por unidade de tomada instalada (un).
O item remunera o fornecimento e instalação de tomada com dois polos e um terra de 10A para 250V; com placa, haste, contatos de prata e componentes de função elétrica em liga de cobre, conforme ABNT NBR 14136. Remunera também o fornecimento e instalação de placa espelho.</t>
  </si>
  <si>
    <t>100402</t>
  </si>
  <si>
    <t>Tomada universal 2 P+T (20A)</t>
  </si>
  <si>
    <t>Será medido por unidade de tomada instalada (un).
O item remunera o fornecimento e instalação de tomada com dois polos e um terra de 20A para 250V; com placa, haste, contatos de prata e componentes de função elétrica em liga de cobre, conforme ABNT NBR 14136. Remunera também o fornecimento e instalação de placa espelho.</t>
  </si>
  <si>
    <t>100403</t>
  </si>
  <si>
    <t xml:space="preserve">01 tecla simples 10A - 250V </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</si>
  <si>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</si>
  <si>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100404</t>
  </si>
  <si>
    <t>02 teclas simples 10A - 250V</t>
  </si>
  <si>
    <t>Será medido por unidade de interruptor instalado (un).
O item remunera o fornecimento e instalação de interruptor, simples de embutir, com duas teclas fosforescente, com contatos de prata, a prova de faísca, de funcionamento silencioso; remunera também o espelho correspondente.</t>
  </si>
  <si>
    <t>100405</t>
  </si>
  <si>
    <t>03 teclas simples 10A - 250V</t>
  </si>
  <si>
    <t>Será medido por unidade de interruptor instalado (un).
O item remunera o fornecimento e instalação de interruptor, simples de embutir, com três teclas fosforescente, com contatos de prata, a prova de faísca, de funcionamento silencioso; remunera também o espelho correspondente.</t>
  </si>
  <si>
    <t>100406</t>
  </si>
  <si>
    <t>01 tecla paralelo</t>
  </si>
  <si>
    <t>Será medido por unidade de interruptor paralelo instalado (un).
O item remunera o fornecimento e instalação de conjunto de 01 (um) interruptor paralelo de 10A para 250V; com placa, haste, contatos de prata e componentes de função elétrica em liga de cobre, conforme ABNT NBR 14136.</t>
  </si>
  <si>
    <t>100407</t>
  </si>
  <si>
    <t>Placa (espelho) para caixa 4x2"</t>
  </si>
  <si>
    <t>Será medido por unidade instalada (un).
O item remunera o fornecimento e instalação de placa espelho 4 x 2" qualquer configuração.</t>
  </si>
  <si>
    <t>100408</t>
  </si>
  <si>
    <t>Placa (espelho) para caixa 4x4"</t>
  </si>
  <si>
    <t>100500</t>
  </si>
  <si>
    <t>Fornecimento e instalação de disjuntor automático:</t>
  </si>
  <si>
    <t>Será medido por unidade de disjuntor instalado (un).
O item remunera o fornecimento de disjuntor automático, com proteção termomagnética, DIN linha residencial ou caixa moldada linha industrial, polos e correntes variáveis conforme o solicitado e tensão de 127 / 220 V, conforme norma NBR 5361 e selo de conformidade do INMETRO, remunera também materiais acessórios e a mão-de-obra necessária para a instalação do disjuntor por meio de parafusos, ilhoses ou terminais de compressão em suporte apropriado; não remunera o fornecimento do suporte.</t>
  </si>
  <si>
    <t>100501</t>
  </si>
  <si>
    <t>Monopolar DIN de 10  a 32 A</t>
  </si>
  <si>
    <t>100502</t>
  </si>
  <si>
    <t>Monopolar DIN de 35 a 50 A</t>
  </si>
  <si>
    <t>100503</t>
  </si>
  <si>
    <t>Bipolar DIN de 15 a 35 A</t>
  </si>
  <si>
    <t>100504</t>
  </si>
  <si>
    <t>Bipolar DIN de 40 a 50 A</t>
  </si>
  <si>
    <t>100505</t>
  </si>
  <si>
    <t>Tripolar DIN de 63A</t>
  </si>
  <si>
    <t>100506</t>
  </si>
  <si>
    <t>Tripolar DIN de70A</t>
  </si>
  <si>
    <t>100507</t>
  </si>
  <si>
    <t xml:space="preserve">Tripolar DIN de 80A, </t>
  </si>
  <si>
    <t>100508</t>
  </si>
  <si>
    <t>Tripolar DIN de 100A</t>
  </si>
  <si>
    <t>100509</t>
  </si>
  <si>
    <t>Tripolar DIN de 125A</t>
  </si>
  <si>
    <t>100510</t>
  </si>
  <si>
    <t>Tripolar caixa moldada de 150A</t>
  </si>
  <si>
    <t>100511</t>
  </si>
  <si>
    <t>Tripolar  caixa moldada de 160A</t>
  </si>
  <si>
    <t>100512</t>
  </si>
  <si>
    <t>Tripolar  caixa moldada de 175A</t>
  </si>
  <si>
    <t>100513</t>
  </si>
  <si>
    <t>Tripolar  caixa moldada de 200A</t>
  </si>
  <si>
    <t>100514</t>
  </si>
  <si>
    <t>Tripolar  caixa moldada de 225A</t>
  </si>
  <si>
    <t>100515</t>
  </si>
  <si>
    <t>Tripolar  caixa moldada de 250A</t>
  </si>
  <si>
    <t>100516</t>
  </si>
  <si>
    <t>Tripolar  caixa moldada de 300A</t>
  </si>
  <si>
    <t>100517</t>
  </si>
  <si>
    <t>Tripolar  caixa moldada de 400A</t>
  </si>
  <si>
    <t>100518</t>
  </si>
  <si>
    <t>Disjuntor de proteção diferencial residual (DR), bipolar, tipo DIN, corrente nominal de 25A, alta sensibilidade, corrente diferencial residual nominal com atuação de 30ma</t>
  </si>
  <si>
    <t>100519</t>
  </si>
  <si>
    <t>Disjuntor de proteção diferencial residual (DR), bipolar, tipo DIN, corrente nominal de 40A, alta sensibilidade, corrente diferencial residual nominal com atuação de 30ma</t>
  </si>
  <si>
    <t>100520</t>
  </si>
  <si>
    <t>Disjuntor de proteção diferencial residual (DR), bipolar, tipo DIN, corrente nominal de 63a, alta sensibilidade, corrente diferencial residual nominal com atuação de 30ma</t>
  </si>
  <si>
    <t>100521</t>
  </si>
  <si>
    <t>Dispositivo de proteção contra surto de tensão DPS 20kA - 175v</t>
  </si>
  <si>
    <t>100522</t>
  </si>
  <si>
    <t>Dispositivo de proteção contra surto de tensão DPS 40kA - 175v</t>
  </si>
  <si>
    <t>100523</t>
  </si>
  <si>
    <t>Dispositivo de proteção contra surto de tensão DPS 40kA - 440v</t>
  </si>
  <si>
    <t>100524</t>
  </si>
  <si>
    <t>Dispositivo de proteção contra surto de tensão DPS 60kA - 275v</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</si>
  <si>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</si>
  <si>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</si>
  <si>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</si>
  <si>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100601</t>
  </si>
  <si>
    <r>
      <rPr>
        <b/>
        <sz val="12"/>
        <color theme="1"/>
        <rFont val="Calibri"/>
      </rPr>
      <t>Isolado de PVC seção 1,5 mm</t>
    </r>
    <r>
      <rPr>
        <b/>
        <vertAlign val="superscript"/>
        <sz val="12"/>
        <color theme="1"/>
        <rFont val="Calibri"/>
      </rPr>
      <t>2</t>
    </r>
  </si>
  <si>
    <t>100602</t>
  </si>
  <si>
    <r>
      <rPr>
        <b/>
        <sz val="12"/>
        <color theme="1"/>
        <rFont val="Calibri"/>
      </rPr>
      <t>Isolado de PVC seção 2,5 mm</t>
    </r>
    <r>
      <rPr>
        <b/>
        <vertAlign val="superscript"/>
        <sz val="12"/>
        <color theme="1"/>
        <rFont val="Calibri"/>
      </rPr>
      <t xml:space="preserve">2 </t>
    </r>
  </si>
  <si>
    <t>100603</t>
  </si>
  <si>
    <r>
      <rPr>
        <b/>
        <sz val="12"/>
        <color theme="1"/>
        <rFont val="Calibri"/>
      </rPr>
      <t>Isolado de PVC seção 4,0 mm</t>
    </r>
    <r>
      <rPr>
        <b/>
        <vertAlign val="superscript"/>
        <sz val="12"/>
        <color theme="1"/>
        <rFont val="Calibri"/>
      </rPr>
      <t>2</t>
    </r>
  </si>
  <si>
    <t>100604</t>
  </si>
  <si>
    <r>
      <rPr>
        <b/>
        <sz val="12"/>
        <color theme="1"/>
        <rFont val="Calibri"/>
      </rPr>
      <t>Isolado de PVC seção 6,0 mm</t>
    </r>
    <r>
      <rPr>
        <b/>
        <vertAlign val="superscript"/>
        <sz val="12"/>
        <color theme="1"/>
        <rFont val="Calibri"/>
      </rPr>
      <t>2</t>
    </r>
  </si>
  <si>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</si>
  <si>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</si>
  <si>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</si>
  <si>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</si>
  <si>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r>
      <rPr>
        <b/>
        <sz val="12"/>
        <color theme="1"/>
        <rFont val="Calibri"/>
      </rPr>
      <t>Isolado em PVC seção 10 mm</t>
    </r>
    <r>
      <rPr>
        <b/>
        <vertAlign val="superscript"/>
        <sz val="12"/>
        <color theme="1"/>
        <rFont val="Calibri"/>
      </rPr>
      <t>2</t>
    </r>
  </si>
  <si>
    <t>100702</t>
  </si>
  <si>
    <r>
      <rPr>
        <b/>
        <sz val="12"/>
        <color theme="1"/>
        <rFont val="Calibri"/>
      </rPr>
      <t>Isolado em PVC seção 16 mm</t>
    </r>
    <r>
      <rPr>
        <b/>
        <vertAlign val="superscript"/>
        <sz val="12"/>
        <color theme="1"/>
        <rFont val="Calibri"/>
      </rPr>
      <t>2</t>
    </r>
  </si>
  <si>
    <t>100703</t>
  </si>
  <si>
    <r>
      <rPr>
        <b/>
        <sz val="12"/>
        <color theme="1"/>
        <rFont val="Calibri"/>
      </rPr>
      <t>Isolado em PVC seção 25 mm</t>
    </r>
    <r>
      <rPr>
        <b/>
        <vertAlign val="superscript"/>
        <sz val="12"/>
        <color theme="1"/>
        <rFont val="Calibri"/>
      </rPr>
      <t>2</t>
    </r>
  </si>
  <si>
    <t>100704</t>
  </si>
  <si>
    <r>
      <rPr>
        <b/>
        <sz val="12"/>
        <color theme="1"/>
        <rFont val="Calibri"/>
      </rPr>
      <t>Isolado em PVC seção 35 mm</t>
    </r>
    <r>
      <rPr>
        <b/>
        <vertAlign val="superscript"/>
        <sz val="12"/>
        <color theme="1"/>
        <rFont val="Calibri"/>
      </rPr>
      <t>2</t>
    </r>
  </si>
  <si>
    <t>100705</t>
  </si>
  <si>
    <r>
      <rPr>
        <b/>
        <sz val="12"/>
        <color theme="1"/>
        <rFont val="Calibri"/>
      </rPr>
      <t>Isolado de PVC seção 50 mm</t>
    </r>
    <r>
      <rPr>
        <b/>
        <vertAlign val="superscript"/>
        <sz val="12"/>
        <color theme="1"/>
        <rFont val="Calibri"/>
      </rPr>
      <t>2</t>
    </r>
  </si>
  <si>
    <t>100706</t>
  </si>
  <si>
    <t xml:space="preserve">Isolado em PVC seção 70 mm² </t>
  </si>
  <si>
    <t>100707</t>
  </si>
  <si>
    <t xml:space="preserve">Isolado em PVC seção 95mm² </t>
  </si>
  <si>
    <t>100708</t>
  </si>
  <si>
    <t xml:space="preserve">Isolado em PVC seção 120 mm² </t>
  </si>
  <si>
    <t>100709</t>
  </si>
  <si>
    <t xml:space="preserve">Isolado em PVC seção 150 mm² </t>
  </si>
  <si>
    <t>100710</t>
  </si>
  <si>
    <t xml:space="preserve">Isolado em PVC seção 185 mm² </t>
  </si>
  <si>
    <t>100711</t>
  </si>
  <si>
    <t xml:space="preserve">Isolado em PVC seção 240 mm² </t>
  </si>
  <si>
    <t>100712</t>
  </si>
  <si>
    <t xml:space="preserve">Isolado em PVC seção 300 mm² </t>
  </si>
  <si>
    <t xml:space="preserve">Cobre nu # 10mm² para aterramento </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</si>
  <si>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</si>
  <si>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100800</t>
  </si>
  <si>
    <t>Conduletes em alumínio ou PVC</t>
  </si>
  <si>
    <t>Será medido por unidade de condulete instalado (un).
O item remunera o fornecimento e instalação de condulete, constituído por: corpo e tampa em alumínio silício de alta resistência mecânica, injetado, ou fundido, ou PVC com saídas laterais em vários modelos, com ou sem rosca, utilizado para interligar qualquer tipo de eletroduto com bitola especificada, ou incorporar equipamentos como tomadas, ou interruptores sejam eles de energia, ou telefonia, ou lógica, em redes aparentes abrigadas; 1 (uma) tampa, tipo cega, ou com furação compatível ao equipamento a ser instalado no seu interior.</t>
  </si>
  <si>
    <t>100802</t>
  </si>
  <si>
    <t>condulete tipo C, LL OU LR d=3/4"</t>
  </si>
  <si>
    <t>100803</t>
  </si>
  <si>
    <t>condulete tipo C, LL OU LR d=1"</t>
  </si>
  <si>
    <t>100804</t>
  </si>
  <si>
    <t>condulete tipo C, LL OU LR d=1 1/4"</t>
  </si>
  <si>
    <t>100805</t>
  </si>
  <si>
    <t>condulete tipo C, LL OU LR d=1 1/2"</t>
  </si>
  <si>
    <t>100807</t>
  </si>
  <si>
    <t>condulete tipo B OU E d=3/4"</t>
  </si>
  <si>
    <t>100808</t>
  </si>
  <si>
    <t>condulete tipo B OU E d=1"</t>
  </si>
  <si>
    <t>100809</t>
  </si>
  <si>
    <t>condulete tipo B OU E d=1 1/4"</t>
  </si>
  <si>
    <t>100810</t>
  </si>
  <si>
    <t>condulete tipo B OU E d=1 1/2"</t>
  </si>
  <si>
    <t>100812</t>
  </si>
  <si>
    <t>condulete tipo T d=3/4"</t>
  </si>
  <si>
    <t>100813</t>
  </si>
  <si>
    <t>condulete tipo T d=1"</t>
  </si>
  <si>
    <t>100814</t>
  </si>
  <si>
    <t>condulete tipo T d=1 1/4"</t>
  </si>
  <si>
    <t>100815</t>
  </si>
  <si>
    <t>condulete tipo T d=1 1/2"</t>
  </si>
  <si>
    <t>100817</t>
  </si>
  <si>
    <t>condulete tipo X d=3/4"</t>
  </si>
  <si>
    <t>100818</t>
  </si>
  <si>
    <t>condulete tipo X d=1"</t>
  </si>
  <si>
    <t>100819</t>
  </si>
  <si>
    <t>condulete tipo X d=1 1/4"</t>
  </si>
  <si>
    <t>100820</t>
  </si>
  <si>
    <t>condulete tipo X d=1 1/2"</t>
  </si>
  <si>
    <t>100821</t>
  </si>
  <si>
    <t>condulete de PVC tipo C, LL OU LR d=3/4"</t>
  </si>
  <si>
    <t>100822</t>
  </si>
  <si>
    <t>condulete de PVC tipo C, LL OU LR d=1"</t>
  </si>
  <si>
    <t>100823</t>
  </si>
  <si>
    <t>condulete de PVC tipo B OU E d=3/4"</t>
  </si>
  <si>
    <t>100824</t>
  </si>
  <si>
    <t>condulete de PVC tipo B OU E d=1"</t>
  </si>
  <si>
    <t>100825</t>
  </si>
  <si>
    <t>condulete de PVC tipo T d=3/4"</t>
  </si>
  <si>
    <t>100826</t>
  </si>
  <si>
    <t>condulete de PVC tipo T d=1"</t>
  </si>
  <si>
    <t>100827</t>
  </si>
  <si>
    <t>condulete de PVC tipo X d=3/4"</t>
  </si>
  <si>
    <t>100828</t>
  </si>
  <si>
    <t>condulete de PVC tipo X d=1"</t>
  </si>
  <si>
    <t>100900</t>
  </si>
  <si>
    <t>Fornecimento e colocação de eletroduto em PVC roscável, 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</si>
  <si>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</si>
  <si>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</si>
  <si>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</si>
  <si>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100902</t>
  </si>
  <si>
    <t>Diâmetro 25mm (1")</t>
  </si>
  <si>
    <t>100903</t>
  </si>
  <si>
    <t>Diâmetro 32mm (1.1/4")</t>
  </si>
  <si>
    <t>100904</t>
  </si>
  <si>
    <t>Diâmetro 40mm (1 1/2")</t>
  </si>
  <si>
    <t>100905</t>
  </si>
  <si>
    <t xml:space="preserve">Diâmetro 50 mm (2") </t>
  </si>
  <si>
    <t>100906</t>
  </si>
  <si>
    <t>Diâmetro 75 mm (3")</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</si>
  <si>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</si>
  <si>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</si>
  <si>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</si>
  <si>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101001</t>
  </si>
  <si>
    <t>Diâmetro 20mm (1/2")</t>
  </si>
  <si>
    <t>101002</t>
  </si>
  <si>
    <t>Diâmetro 25mm (3/4")</t>
  </si>
  <si>
    <t>101003</t>
  </si>
  <si>
    <t>Diâmetro 32mm (1")</t>
  </si>
  <si>
    <t>101100</t>
  </si>
  <si>
    <t>Eletroduto de ferro galvanizado leve e médio com conexões</t>
  </si>
  <si>
    <t>Será medido pelo comprimento de tubulação instalada (m).
O item remunera o fornecimento e instalação de eletrodutos e conexões rígidos, em aço carbono de diâmetro especificado, tipo leve ou médio, com as características: costura longitudinal; luva e protetor de rosca; acabamento externo com galvanização eletrolítica, conforme NBR 13057; buchas, arruelas e braçadeiras em aço maleável galvanizado eletrolítico, para instalações elétricas e de telefonia, aparentes, ou enterradas; remunera também o fornecimento de materiais acessórios e a mão-de-obra necessária para a execução dos serviços: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</si>
  <si>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101101</t>
  </si>
  <si>
    <t>101102</t>
  </si>
  <si>
    <t>101103</t>
  </si>
  <si>
    <t>101104</t>
  </si>
  <si>
    <t>101105</t>
  </si>
  <si>
    <t>101200</t>
  </si>
  <si>
    <t>101201</t>
  </si>
  <si>
    <t>Sirene p/ alcance até 500 m</t>
  </si>
  <si>
    <t>Será medido por unidade de sirene instalada (un).
O item remunera o fornecimento e instalação de sirene audível até 500m e acessórios necessários ao seu funcionamento.</t>
  </si>
  <si>
    <t>101202</t>
  </si>
  <si>
    <t>Caixa de passagem 4"x 2" sem placa</t>
  </si>
  <si>
    <t>Será medido por unidade de caixa instalada (un).
O item remunera o fornecimento e instalação de caixa em PVC rígido de 4" x 2".</t>
  </si>
  <si>
    <t>101203</t>
  </si>
  <si>
    <t>Caixa de passagem 4"x 4" sem placa</t>
  </si>
  <si>
    <t>Será medido por unidade de caixa instalada (un).
O item remunera o fornecimento e instalação de caixa em PVC rígido de 4" x 4".</t>
  </si>
  <si>
    <t>101204</t>
  </si>
  <si>
    <t>Caixa octogonal p/ teto (laje maciça ou pré fabricada)</t>
  </si>
  <si>
    <t>Será medido por unidade de caixa instalada (un).
O item remunera o fornecimento e instalação de caixa em PVC rígido com fundo móvel de 4 "x 4" para fixação em lajes.</t>
  </si>
  <si>
    <t>101205</t>
  </si>
  <si>
    <t>Luminária tipo tartaruga para lâmpada incandescente, LED ou fluorescente compacta.</t>
  </si>
  <si>
    <t>Será medido por unidade de luminária instalada (un).
O item remunera o fornecimento de luminária do tipo tartaruga vidro leitoso, acabamento em pintura epóxi, para lâmpada compacta eletrônica ou incandescente. Remunera o fornecimento e a instalação de lâmpadas.</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</si>
  <si>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</si>
  <si>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</si>
  <si>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</si>
  <si>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101207</t>
  </si>
  <si>
    <t>Poste telecônico reto h=9,0m em aço galvanizado</t>
  </si>
  <si>
    <t>Será medido por unidade de poste instalado (un).
O item remunera o fornecimento de poste telecônico em aço galvanizado, altura útil de 8,00 m, em aço SAE-1010 / 1020 galvanizado a fogo com prolongamento para engastar, materiais complementares e acessórios e a mão-de-obra necessária para a instalação completa do poste com eletrodutos, conexões e cabo de cobre flexível de no diâmetro necessário, inclusive a execução da base de concreto para a fixação.</t>
  </si>
  <si>
    <t>101208</t>
  </si>
  <si>
    <t>Plafonier para lâmpada fluorescente / LED compacta</t>
  </si>
  <si>
    <t>Será medido por unidade de plafonier instalado (un).
O item remunera o fornecimento de plafonier, para acabamento de ponto de luz, com soquete E-27 integrado para lâmpadas até 100 W, em plástico ou PVC,  na cor branca, remunera também materiais acessórios e a mão-de-obra necessária para a instalação do plafonier em teto ou parede; não remunera o fornecimento da lâmpada.</t>
  </si>
  <si>
    <t>101209</t>
  </si>
  <si>
    <t>Refletor Slim LED 100W de potência, branco Frio, 6500k, Autovolt.</t>
  </si>
  <si>
    <t>Será medido por unidade de refletor instalado (un).
O item remunera o fornecimento e instalação de Refletor LED com proteção IP65 indicado para iluminar áreas internas e externas; deve possuir driver incorporado, fluxo luminoso constante em toda faixa de tensão, com corpo e dissipador em alumínio com tampo em vidro, trabalhar, bivolt automático e emissão na cor branca.</t>
  </si>
  <si>
    <t>101210</t>
  </si>
  <si>
    <t>Refletor Slim LED 150W de potência, branco Frio, 6500k, Autovolt</t>
  </si>
  <si>
    <t>101211</t>
  </si>
  <si>
    <t>Refletor Slim LED 200W de potência, branco Frio, 6500k</t>
  </si>
  <si>
    <t>Será medido por unidade de refletor instalado (un).
O item remunera o fornecimento e instalação de Refletor LED com proteção mínima IP65 indicado para iluminar áreas internas e externas; deve possuir driver incorporado, fluxo luminoso constante em toda faixa de tensão, com corpo e dissipador em alumínio com tampo em vidro, trabalhar, bivolt automático e emissão na cor branca.</t>
  </si>
  <si>
    <t>101212</t>
  </si>
  <si>
    <t>Relé fotoelétrico, tensão 120v com capacidade de carga 1200va, inclusive base e instalação</t>
  </si>
  <si>
    <t xml:space="preserve">Será medido por unidade de relé fotoelétrico instalado (un).
Corpo e tampa em polipropileno estabilizado contra radiações UV; Contatos de encaixe em Latão estanhado, funcionamento eletromagnético e acionamento instantâneo, tensão nominal: 127Vca frequência: 50/60Hz e capacidade de carga: Em 127Vca: 1000W, 1200VA 
</t>
  </si>
  <si>
    <t>101213</t>
  </si>
  <si>
    <t xml:space="preserve">Sensor de presença sem fotocélula, fixação em parede ou poste </t>
  </si>
  <si>
    <t xml:space="preserve">Será medido por unidade de sensor de presença instalado (un).
O sensor deve ser instalado em uma altura mínima de 1,8 e máxima de 2,5 metros, deve possuir um ângulo de detecção de 180° e alcance de até 12 metros, a tensão para 127v preferencialmente deve ser 500w para lâmpadas incandescentes e/ou 200w para lâmpadas LED/Eletrônica/Fluorescente, como pode ser instalado em áreas externas deve resistir as condições climáticas de sol e chuva, com tratamento UV e interior com verniz de vedação para proteger contra chuva e umidade.
</t>
  </si>
  <si>
    <t>101300</t>
  </si>
  <si>
    <t>Lâmpadas Led ou Fluorescentes 127V</t>
  </si>
  <si>
    <t>Será medido por unidade de lâmpada instalada (un).
O item remunera o fornecimento de lâmpada especificada compacta para base E27ou TLDRS; remunera também o fornecimento da mão-de-obra necessária para a instalação da lâmpada.</t>
  </si>
  <si>
    <t>101301</t>
  </si>
  <si>
    <t>Lâmpada Fluorescente compacta PL 9W</t>
  </si>
  <si>
    <t>101302</t>
  </si>
  <si>
    <t>Lâmpada Fluorescente compacta PL 11W</t>
  </si>
  <si>
    <t>101303</t>
  </si>
  <si>
    <t>Lâmpada Fluorescente compacta PL 15W</t>
  </si>
  <si>
    <t>101304</t>
  </si>
  <si>
    <t>Lâmpada Fluorescente compacta PL 20W</t>
  </si>
  <si>
    <t>101305</t>
  </si>
  <si>
    <t>Lâmpada Fluorescente compacta PL 23W</t>
  </si>
  <si>
    <t>101306</t>
  </si>
  <si>
    <t>Lâmpada Fluorescente TLDRS 16/84 16W - G13</t>
  </si>
  <si>
    <t>101307</t>
  </si>
  <si>
    <t>Lâmpada Fluorescente TLDRS 32/84 32W - G13</t>
  </si>
  <si>
    <t>101308</t>
  </si>
  <si>
    <t>Lâmpada Fluorescente TLDRS 20/84 20W - G13</t>
  </si>
  <si>
    <t>101309</t>
  </si>
  <si>
    <t>Lâmpada Fluorescente TLDRS 40/84 40W - G13</t>
  </si>
  <si>
    <t>101310</t>
  </si>
  <si>
    <t>Lâmpada LED 9 W bivolt branca, formato tradicional (base E27)</t>
  </si>
  <si>
    <t>101311</t>
  </si>
  <si>
    <t>Lâmpada LED 15 W bivolt branca, formato tradicional (base E27)</t>
  </si>
  <si>
    <t>101312</t>
  </si>
  <si>
    <t>Lâmpada LED 20 W bivolt branca, formato tradicional (base E27)</t>
  </si>
  <si>
    <t>101313</t>
  </si>
  <si>
    <t>Lâmpada tubular  LED, base G13, potência 9w, diâmetro 26mm/t8, temperatura da cor 6500k</t>
  </si>
  <si>
    <t>101314</t>
  </si>
  <si>
    <t>Lâmpada tubular  LED, base G13, potência 18w, diâmetro 26mm/t8, temperatura da cor 6500k</t>
  </si>
  <si>
    <t>101315</t>
  </si>
  <si>
    <t>Lâmpada tubular LED, base G13, potência 40w, diâmetro 26mm/t8, temperatura da cor 6500k</t>
  </si>
  <si>
    <t>101400</t>
  </si>
  <si>
    <t>Quadro de distribuição PVC ou chapa de aço de embutir ou sobrepor e barramentos</t>
  </si>
  <si>
    <t>Será medido por unidade de quadro ou barramento instalado (un).
O item remunera o fornecimento do quadro em chapa de aço ou PVC completo, barramento, inclusive suporte para fixação de disjuntores padrão ( “bolt-on” ) NEMA, por meio de parafusos; ou trilho tipo DIN para a fixação de mini disjuntores padrão DIN, por meio de trava ajustável; remunera também o fornecimento de materiais acessórios e a mão-de-obra necessária para a instalação completa do quadro; não remunera o fornecimento dos disjuntores.</t>
  </si>
  <si>
    <t>101401</t>
  </si>
  <si>
    <t>Quadro de distribuição de embutir em PVC para 4 disjuntores DIN, inclusive barramentos neutro/terra, exclusive barramento de fase</t>
  </si>
  <si>
    <t>101402</t>
  </si>
  <si>
    <t>Quadro de distribuição de embutir em PVC, para 8 disjuntores DIN, inclusive barramentos neutro/terra, exclusive barramento de fase</t>
  </si>
  <si>
    <t>101403</t>
  </si>
  <si>
    <t>Quadro de distribuição de embutir em PVC, para 12 disjuntores DIN, inclusive barramentos neutro/terra, exclusive barramento de fase</t>
  </si>
  <si>
    <t>101404</t>
  </si>
  <si>
    <t>Quadro de distribuição de embutir em PVC, para 16 disjuntores DIN, inclusive barramentos neutro/terra, exclusive barramento de fase</t>
  </si>
  <si>
    <t>101405</t>
  </si>
  <si>
    <t xml:space="preserve">Quadro de distribuição de sobrepor em PVC para 4 disjuntores DIN, inclusive barramentos neutro/terra, exclusive barramento de fase </t>
  </si>
  <si>
    <t>101406</t>
  </si>
  <si>
    <t xml:space="preserve">Quadro de distribuição de sobrepor em PVC, para 8 disjuntores DIN, inclusive barramentos neutro/terra, exclusive barramento de fase </t>
  </si>
  <si>
    <t>101407</t>
  </si>
  <si>
    <t xml:space="preserve">Quadro de distribuição de sobrepor em PVC, para 12 disjuntores DIN, inclusive barramentos neutro/terra, exclusive barramento de fase </t>
  </si>
  <si>
    <t>101408</t>
  </si>
  <si>
    <t>Quadro de distribuição de sobrepor em PVC, para 16 disjuntores DIN, inclusive barramentos neutro/terra, exclusive barramento de fase</t>
  </si>
  <si>
    <t>101409</t>
  </si>
  <si>
    <t>Quadro de distribuição de embutir em chapa, para 16 disjuntores DIN, inclusive barramentos neutro/terra e barramento trifásico de 100a</t>
  </si>
  <si>
    <t>101410</t>
  </si>
  <si>
    <t>Quadro de distribuição de embutir em chapa, para 24 disjuntores DIN, inclusive barramentos neutro/terra e barramento trifásico de 150a</t>
  </si>
  <si>
    <t>101411</t>
  </si>
  <si>
    <t>Quadro de distribuição de embutir em chapa, para 34 disjuntores DIN, inclusive barramentos neutro/terra e barramento trifásico de 100a</t>
  </si>
  <si>
    <t>101412</t>
  </si>
  <si>
    <t>Quadro de distribuição de embutir em chapa, para 34 disjuntores DIN, inclusive barramentos neutro/terra e barramento trifásico de 150a</t>
  </si>
  <si>
    <t>101413</t>
  </si>
  <si>
    <t xml:space="preserve">Quadro de distribuição de sobrepor em chapa, para 16 disjuntores DIN, inclusive barramentos neutro/terra e barramento trifásico de 100a </t>
  </si>
  <si>
    <t>101414</t>
  </si>
  <si>
    <t>Quadro de distribuição de sobrepor em chapa, para 24 disjuntores DIN, inclusive barramentos neutro/terra e barramento trifásico de 100a</t>
  </si>
  <si>
    <t>101415</t>
  </si>
  <si>
    <t>Quadro de distribuição de sobrepor em chapa, para 24 disjuntores DIN, inclusive barramentos neutro/terra e barramento trifásico de 150a</t>
  </si>
  <si>
    <t>101416</t>
  </si>
  <si>
    <t>Quadro de distribuição de sobrepor em chapa, para 34 disjuntores DIN, inclusive barramentos neutro/terra e barramento trifásico de 100a</t>
  </si>
  <si>
    <t>101417</t>
  </si>
  <si>
    <t>Quadro de distribuição de sobrepor em chapa, para 34 disjuntores DIN, inclusive barramentos neutro/terra e barramento trifásico de 150a</t>
  </si>
  <si>
    <t>101418</t>
  </si>
  <si>
    <t>Barramento bifásico de 80a para quadro de distribuição</t>
  </si>
  <si>
    <t>101419</t>
  </si>
  <si>
    <t>Barramento monofásico de 80a para quadro de distribuição</t>
  </si>
  <si>
    <t>101420</t>
  </si>
  <si>
    <t>Barramento trifásico de 80a para quadro de distribuição</t>
  </si>
  <si>
    <t>ESQUADRIAS DE MADEIRA</t>
  </si>
  <si>
    <t>Retirada, fornecimento e Instalação de nova porta com aproveitamento dos marcos e guarnições:</t>
  </si>
  <si>
    <t xml:space="preserve">Será medido por unidade de porta instalada (un).
O item remunera a retirada da porta danificada e o fornecimento, acessórios, ferramentas e mão de obra necessária para  instalação de porta e ferragens sendo que a porta poderá ser folheada em madeira que será escolhida de acordo com o acabamento final, Ipê, Sucupira, Freijó e mogno (se for cera ou Verniz) e Imbuia, Angelim e jatobá (se Pintura),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280g para portas sanitárias, 770 g para portas internas, 1.020g para portas externas e targeta livre/ocupado para a porta sanitária. </t>
  </si>
  <si>
    <t>110101</t>
  </si>
  <si>
    <t xml:space="preserve">Prancheta - 0,60 x 2,10m </t>
  </si>
  <si>
    <t>110102</t>
  </si>
  <si>
    <t>Prancheta - 0,70 x 2,10m</t>
  </si>
  <si>
    <t>110103</t>
  </si>
  <si>
    <t>Prancheta - 0,80 x 2,10m</t>
  </si>
  <si>
    <t>110104</t>
  </si>
  <si>
    <t xml:space="preserve">Prancheta - 0,90 x 2,10m </t>
  </si>
  <si>
    <t>110105</t>
  </si>
  <si>
    <t xml:space="preserve">Maciça externa - 0,80 x 2,10m </t>
  </si>
  <si>
    <t>110106</t>
  </si>
  <si>
    <t>Maciça externa - 0,90 x 2,10m</t>
  </si>
  <si>
    <t>110107</t>
  </si>
  <si>
    <t>Sanitária - 0,60 x 1,50m</t>
  </si>
  <si>
    <t>110200</t>
  </si>
  <si>
    <t>Remoção e substituição de:</t>
  </si>
  <si>
    <t>110201</t>
  </si>
  <si>
    <t>Marco de porta e alisar (em angelim) inclusive M.O. de retirar o antigo e colocação do novo</t>
  </si>
  <si>
    <t>Será medido por unidade de marco instalado (un).
O item remunera a retirada do marco danificado e o fornecimento, acessórios, ferramentas e mão de obra necessária para  a instalação de marcos em madeira que será escolhida de acordo com o acabamento final, Ipê, Sucupira, Freijó e mogno (se for cera ou Verniz) e Imbuia, Angelim e jatobá (se Pintura).</t>
  </si>
  <si>
    <t>110300</t>
  </si>
  <si>
    <t>110301</t>
  </si>
  <si>
    <t>Portas (completa)</t>
  </si>
  <si>
    <t>Será medido por unidade de porta instalada (un).
O item remunera apenas a mão de obra necessária para instalação de porta, marcos, guarnições e ferragens. Remunera também materiais básicos como cimento, areia, pregos e parafusos.</t>
  </si>
  <si>
    <t>110302</t>
  </si>
  <si>
    <t>Janelas de madeira (completa)</t>
  </si>
  <si>
    <t>Será medido por unidade de janela instalada (un).
O item remunera apenas a mão de obra necessária para instalação de janela, caixilhos para janelas de abrir ou correr em madeira, guarnições e ferragens. Remunera também materiais básicos como cimento, areia, pregos e parafusos.</t>
  </si>
  <si>
    <t>110400</t>
  </si>
  <si>
    <t>Fornecimento e colocação de régua de proteção:</t>
  </si>
  <si>
    <t>110401</t>
  </si>
  <si>
    <t>De carteiras e/ou cartazes, de 10x1,7cm c/ canto boleado em Ipê, Peroba rosa ou similar, resinado ou pintado</t>
  </si>
  <si>
    <t>Será medido pelo comprimento de régua de proteção instalada (m).
O item remunera o fornecimento de barra em madeira de lei aparelhada, seca em estufa, com 10 cm de largura e 1,7 cm de espessura, para acabamento com tinta, cera ou verniz, parafusos com cabeça chata, apropriados para madeira, e buchas de náilon, para a fixação de barra, alinhados e nivelados, pelo eixo da barra, com espaçamento máximo de 1,00 m, acessórios e a mão-de-obra necessária para a instalação da faixa de proteção, conforme altura definida em projeto; não remunera o preparo prévio da superfície, onde será instalada a  faixa, nem o acabamento posterior da faixa de proteção com aplicação de tinta, cera ou verniz.</t>
  </si>
  <si>
    <t>110500</t>
  </si>
  <si>
    <t>Instalação de porta interna / externa, completa, inclusive marcos e alizares</t>
  </si>
  <si>
    <t xml:space="preserve">Será medido por unidade de porta instalada (un).
O item remunera o fornecimento, acessórios, ferramentas e mão de obra necessária para fornecimento e instalação de porta, marcos, alizares, acessórios e ferragens, sendo que a porta poderá ser folheada em madeira que será escolhida de acordo com o acabamento final, Ipê, Sucupira, Freijó e mogno (se for cera ou Verniz) e Imbuia, Angelim e jatobá (se Pintura), a escolha e instalação dos marcos e alizares devem adotar o mesmo procedimento.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770 g para porta interna e 1.020g para porta externa. 
</t>
  </si>
  <si>
    <t>110501</t>
  </si>
  <si>
    <t xml:space="preserve">Porta interna de madeira, colocação e acabamento, de uma folha com batente, guarnição e ferragem, 0,60x2,10m (porta completa) </t>
  </si>
  <si>
    <t>110502</t>
  </si>
  <si>
    <t>Porta interna de madeira, colocação e acabamento, de uma folha com batente, guarnição e ferragem, 0,70x2,10m (porta completa)</t>
  </si>
  <si>
    <t>110503</t>
  </si>
  <si>
    <t>Porta interna de madeira, colocação e acabamento, de uma folha com batente, guarnição e ferragem, 0,80x2,10m (porta completa)</t>
  </si>
  <si>
    <t>110504</t>
  </si>
  <si>
    <t>Porta interna de madeira colocação e acabamento  de uma folha com batente, guarnição e ferragem 0,90x2,10 m (porta completa)</t>
  </si>
  <si>
    <t>110505</t>
  </si>
  <si>
    <t>Porta externa de madeira maciça, colocação e acabamento, de uma folha com batente, guarnição e ferragem - 0,80 x 2,10m (porta completa)</t>
  </si>
  <si>
    <t>110506</t>
  </si>
  <si>
    <t>Porta externa de madeira maciça, colocação e acabamento, de uma folha com batente, guarnição e ferragem - 0,90 x 2,10m (porta completa)</t>
  </si>
  <si>
    <t>110507</t>
  </si>
  <si>
    <t>Porta externa de madeira maciça, colocação e acabamento, de duas folhas com batente, guarnição e ferragem  - 1,29 x 2,10m (porta completa)</t>
  </si>
  <si>
    <t>110600</t>
  </si>
  <si>
    <t>Portas sanitárias</t>
  </si>
  <si>
    <t>110601</t>
  </si>
  <si>
    <t>Porta de madeira p/ sanitário 90 x 210cm, conforme norma de acessibilidade, acabamento liso à prova d'água, com puxador horizontal interno, Ø= 1”, C=45cm, a 90cm do piso, maçaneta tipo alavanca, proteção na parte inferior, interna e externa, em chapa de aço inox h=40cm.</t>
  </si>
  <si>
    <t xml:space="preserve">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três unidades por porta e com dimensões mínimas de 3” x 2 ½“, espessura de 2 mm e peso mínimo de 110 g, fixada cada por seis parafusos com comprimento mínimo de 25 mm, o conjunto de fechadura deve ser de embutir, cromada, acompanhadas de chaves, maçaneta tipo alavanca, maciça, bordas arredondadas, acabamento cromado, devem possuir roseta com acabamento cromado acompanhando as maçanetas, a porta deverá abrir para fora do ambiente da instalação sanitária acessível. Remunera também o fornecimento e instalação de chapa em aço inoxidável escovado para proteção contra choques mecânicos, nº 22 (espessura aproximada de 0,79mm) na parte interna e externa até uma altura de 40 cm da parte inferior da porta, tornando-se revestimento resistente ao impacto da cadeira de rodas e puxador horizontal em aço inox escovado Ø= 1” e c=45cm, afixado com parafusos auto-atarraxantes, Ø=4 a 6mm, com cabeça tipo panela ou chata e comprimento máximo de 25mm também na parte interna, bem como a identificação universal de acessibilidade do lado externo, remunera também a instalação e fornecimento de marco e alisar em madeira.
</t>
  </si>
  <si>
    <t>110602</t>
  </si>
  <si>
    <t xml:space="preserve">Porta de madeira, interna, colocação e acabamento liso à prova d'água, com batente metálico, para sanitário e vestiário, 0,60 x 1,65m </t>
  </si>
  <si>
    <t>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duas unidades por porta e com dimensões mínimas de 3” x 2 ½“, espessura de 2 mm e peso mínimo de 110 g, fixada cada por seis parafusos com comprimento mínimo de 25 mm, o conjunto de fechadura deve ser de embutir, sem trinco, com lingueta acionada por tranqueta interna e por chave externa de emergência, com 45 mm de distância de broca e peso mínimo de 280 g. Remunera também o fornecimento e instalação de batente em chapa nº 16 dobrada e zincada para a instalação em divisórias.</t>
  </si>
  <si>
    <t>110700</t>
  </si>
  <si>
    <t>Revisão e recuperação de portas e janelas de madeira</t>
  </si>
  <si>
    <t>110701</t>
  </si>
  <si>
    <t>Revisão e recuperação de portas e janelas de madeira com aproveitamento de 70%</t>
  </si>
  <si>
    <t xml:space="preserve">Será medido por área de esquadria a ser restaurada (m²)
O item remunera o fornecimento de material e mão de obra para a desmontagem, o decapeamento para retirada da pintura, lixamento, obturações, enxertos ou mesmo instalação de peças faltantes, emassamento para retirada de irregularidades, pintura em duas demãos em tinta óleo, esmalte ou verniz,  substituição de ferragens e vidros danificados e recolocação. Remunera também os batentes e a montagem da esquadria e batentes.
</t>
  </si>
  <si>
    <t>110800</t>
  </si>
  <si>
    <t>Instalação de Janela de madeira com batente com vidro completa.</t>
  </si>
  <si>
    <t>110801</t>
  </si>
  <si>
    <t>Janela de madeira com batente e vidros completa</t>
  </si>
  <si>
    <t>Será medido por área de vão de caixilho instalado (m²).
O item remunera o fornecimento de caixilho de madeira fixo para colocação de vidros cristal liso de 4mm, com batente e guarnições para acabamento em cera ou pintura; cimento, areia, inclusive materiais acessórios e a mão-de-obra necessária para a montagem e fixação do batente, do caixilho e das guarnições.</t>
  </si>
  <si>
    <t>OBS.: Salas de aula e todas as demais portas que estiverem em áreas externas e de circulação deverão ser obrigatoriamente maciças</t>
  </si>
  <si>
    <t>120000</t>
  </si>
  <si>
    <t>ESQUADRIAS METÁLICAS</t>
  </si>
  <si>
    <t>120100</t>
  </si>
  <si>
    <t>120101</t>
  </si>
  <si>
    <t>Porta metálica, tipo de abrir, com uma (1) folha, em chapa galvanizada lambril, modelo quadrado, fornecimento e assentamento, EXCLUSIVE fechadura, targeta e dobradiça</t>
  </si>
  <si>
    <r>
      <rPr>
        <sz val="14"/>
        <color theme="1"/>
        <rFont val="Calibri"/>
      </rPr>
      <t>M</t>
    </r>
    <r>
      <rPr>
        <vertAlign val="superscript"/>
        <sz val="14"/>
        <color theme="1"/>
        <rFont val="Calibri"/>
      </rPr>
      <t>2</t>
    </r>
  </si>
  <si>
    <t>Será medido por área de porta / portão instalado (m²).
O item remunera o fornecimento da porta e / ou portão de abrir, sob medida, com uma folha, constituído por: folha da porta em chapa de ferro nº 18 ( MSG ), numa face, com ou sem abertura; requadro para a estrutura da folha da porta, em perfil de chapa de ferro nº 18 MSG, tipo tubular; batentes em perfil de chapa dobrada em chapa de ferro nº 14 ( MSG ); jogo completo de ferragens, inclusive cimento, areia, materiais acessórios e a mão-de-obra necessária para a instalação e fixação da porta e do batente. Remunera também materiais acessórios e mão de obra para a execução de duas demãos de zarcão e duas demãos de esmalte.</t>
  </si>
  <si>
    <t>120102</t>
  </si>
  <si>
    <t>Porta/portão metálico, tipo de correr, com uma ou duas folhas, em chapa galvanizada lambril, modelo ondulada, inclusive fornecimento, assentamento, perfis para marco, EXCLUSIVE fechadura e roldanas</t>
  </si>
  <si>
    <r>
      <rPr>
        <sz val="14"/>
        <color theme="1"/>
        <rFont val="Calibri"/>
      </rPr>
      <t>M</t>
    </r>
    <r>
      <rPr>
        <vertAlign val="superscript"/>
        <sz val="14"/>
        <color theme="1"/>
        <rFont val="Calibri"/>
      </rPr>
      <t>2</t>
    </r>
  </si>
  <si>
    <t>Será medido por área de porta / portão instalado (m²).
O item remunera o fornecimento da porta e / ou portão de correr, sob medida, com uma folha, constituído por: folha da porta em chapa de ferro nº 18 ( MSG ), numa face, com ou sem abertura; trilho para roldana e de requadro para a estrutura da folha da porta, em perfil de chapa de ferro nº 18 MSG, tipo tubular; batentes em perfil de chapa dobrada em chapa de ferro nº 14 ( MSG );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</si>
  <si>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</si>
  <si>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de correr</t>
  </si>
  <si>
    <r>
      <rPr>
        <sz val="14"/>
        <color theme="1"/>
        <rFont val="Calibri"/>
      </rPr>
      <t>M</t>
    </r>
    <r>
      <rPr>
        <vertAlign val="superscript"/>
        <sz val="14"/>
        <color theme="1"/>
        <rFont val="Calibri"/>
      </rPr>
      <t>2</t>
    </r>
  </si>
  <si>
    <t>Será medido por área de janela instalada (m²).
O item remunera o fornecimento de janelas de correr,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de vidros cristal 4mm.</t>
  </si>
  <si>
    <t>120104</t>
  </si>
  <si>
    <t>Janela de ferro completa, colocação e acabamento basculante</t>
  </si>
  <si>
    <r>
      <rPr>
        <sz val="14"/>
        <color theme="1"/>
        <rFont val="Calibri"/>
      </rPr>
      <t>M</t>
    </r>
    <r>
      <rPr>
        <vertAlign val="superscript"/>
        <sz val="14"/>
        <color theme="1"/>
        <rFont val="Calibri"/>
      </rPr>
      <t>2</t>
    </r>
  </si>
  <si>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</si>
  <si>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120105</t>
  </si>
  <si>
    <t>Grade de proteção de ferro (colocação e acabamento)</t>
  </si>
  <si>
    <r>
      <rPr>
        <sz val="14"/>
        <color theme="1"/>
        <rFont val="Calibri"/>
      </rPr>
      <t>M</t>
    </r>
    <r>
      <rPr>
        <vertAlign val="superscript"/>
        <sz val="14"/>
        <color theme="1"/>
        <rFont val="Calibri"/>
      </rPr>
      <t>2</t>
    </r>
  </si>
  <si>
    <t>Será medido pela área da grade instalada (m²).
O item remunera o fornecimento de grade de proteção, para janelas e basculantes, constituída por: grade confeccionada com barras chatas de 1 1/4" x 1/4", dispostas horizontalmente, verticalmente e no requadro externo da peça, em aço SAE 1010 / 1020; grapas em chapa de aço de 1” x 1/8”, ou parafuso galvanizado e bucha de nylon nº 8, para a fixação do conjunto; materiais acessórios e a mão-de- obra necessária para a instalação e fixação da grade, por meio de grapas, ou chumbadores nas paredes de blocos estruturais, ou de concreto, ou vigas, ou pilares, etc.; remunera também o fornecimento de solda nas porcas com os parafusos, após a fixação. Remunera também materiais acessórios e mão de obra para a execução de duas demãos de zarcão e duas demãos de esmalte.</t>
  </si>
  <si>
    <t>120106</t>
  </si>
  <si>
    <t>Janela de alumínio sob encomenda, colocação e acabamento , basculante, com contramarcos.</t>
  </si>
  <si>
    <t>Será medido por área de janela instalado (m²).
O item remunera o fornecimento da janela basculante completo, sob medida, em perfis de alumínio anodizado natural L 25; cimento; areia; vidros, acessórios e a mão-de-obra necessária para a instalação completa da janela.</t>
  </si>
  <si>
    <t>120107</t>
  </si>
  <si>
    <t>Janela de alumínio sob encomenda, colocação e acabamento , de correr, com contramarcos</t>
  </si>
  <si>
    <t>Será medido por área de janela instalado (m²).
O item remunera o fornecimento de janela de correr completo, sob medida, em perfis de alumínio anodizado natural L 25; cimento; areia, vidros; acessórios e a mão-de-obra necessária para a instalação completa da janela.</t>
  </si>
  <si>
    <t>120108</t>
  </si>
  <si>
    <t>Porta veneziana em alumínio completa, dimensão (60x210) cm, tipo de abrir, com uma (1) folha, linha 25/suprema, acabamento anodizado natural, inclusive perfis, ferragens e instalação</t>
  </si>
  <si>
    <t>Será medido pela área da porta instalada (un).
O item remunera o fornecimento da porta de entrada de abrir com batentes, sob medida, em alumínio anodizado L 30; inclusive ferragem, cimento, areia, acessórios e a mão-de-obra necessária para a instalação completa da porta.</t>
  </si>
  <si>
    <t>120109</t>
  </si>
  <si>
    <t>Porta veneziana em alumínio completa, dimensão (70x210) cm, tipo de abrir, com uma (1) folha, linha 25/suprema, acabamento anodizado natural, inclusive perfis, ferragens e instalação</t>
  </si>
  <si>
    <t>,</t>
  </si>
  <si>
    <t>120110</t>
  </si>
  <si>
    <t>Porta veneziana em alumínio completa, dimensão (80x210) cm, tipo de abrir, com uma (1) folha, linha 25/suprema, acabamento anodizado natural, inclusive perfis, ferragens e instalação</t>
  </si>
  <si>
    <t>120111</t>
  </si>
  <si>
    <t>Porta veneziana em alumínio completa, dimensão (90x210) cm, tipo de abrir, com uma (1) folha, linha 25/suprema, acabamento anodizado natural, inclusive perfis, ferragens e instalação</t>
  </si>
  <si>
    <t>120200</t>
  </si>
  <si>
    <t>Recuperação de:</t>
  </si>
  <si>
    <t>120201</t>
  </si>
  <si>
    <t>Porta e portão de ferro</t>
  </si>
  <si>
    <t>Será medido pela área de porta / portão recuperado (m²).
O item remunera o fornecimento, acessórios, materiais, ferramentas e mão de obra necessária para  recuperação de portão / porta em ferro. Remunera também materiais acessórios e mão de obra para a execução de duas demãos de zarcão e duas demãos de esmalte.</t>
  </si>
  <si>
    <t>120202</t>
  </si>
  <si>
    <t>Janela de correr de ferro</t>
  </si>
  <si>
    <t>Será medido pela área da janela de correr e / ou abrir recuperada (m²).
O item remunera o fornecimento, acessórios, materiais, ferramentas e mão de obra necessária para  recuperação de janela de abrir / correr em ferro. Remunera também materiais acessórios e mão de obra para a execução de duas demãos de zarcão e duas demãos de esmalte e substituição de vidros.</t>
  </si>
  <si>
    <t>120203</t>
  </si>
  <si>
    <t>Basculante de ferro</t>
  </si>
  <si>
    <t>Será medido pela área da janela basculante fixo ou móvel recuperado (m²).
O item remunera o fornecimento, acessórios, materiais, ferramentas e mão de obra necessária para  recuperação de basculante em ferro. Remunera também materiais acessórios e mão de obra para a execução de duas demãos de zarcão e duas demãos de esmalte e substituição de vidros.</t>
  </si>
  <si>
    <t>120300</t>
  </si>
  <si>
    <t>120301</t>
  </si>
  <si>
    <t>Fixação de grade de proteção (inclui apenas o serviço de fixação-só  M.O)</t>
  </si>
  <si>
    <r>
      <rPr>
        <sz val="14"/>
        <color theme="1"/>
        <rFont val="Calibri"/>
      </rPr>
      <t>M</t>
    </r>
    <r>
      <rPr>
        <vertAlign val="superscript"/>
        <sz val="14"/>
        <color theme="1"/>
        <rFont val="Calibri"/>
      </rPr>
      <t>2</t>
    </r>
  </si>
  <si>
    <t>Será medido pela área da grade instalada (m²).
O item remunera a mão de obra para fixação da grade, por meio de grapas, ou chumbadores nas paredes de blocos estruturais, ou de concreto, ou vigas, ou pilares, etc.; remunera também o fornecimento de solda nas porcas com os parafusos e outros tais como cimento, areia, necessários a esta fixação.</t>
  </si>
  <si>
    <t>120302</t>
  </si>
  <si>
    <t>Serviço de fixação de janelas, de correr,  basculante, portas e portões de aço (completa). Somente M.O.</t>
  </si>
  <si>
    <t>Será medido por unidade de janela ou porta instalada (un).
O item remunera a mão de obra para instalação de janela, basculante, portas e portões em vãos já destinados a este fim, remunera também materiais necessários a esta instalação tais como parafusos e porcas, buchas, cimento, areia e todos aqueles acessórios necessários a esta fixação.</t>
  </si>
  <si>
    <t>FERRAGENS</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</si>
  <si>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</si>
  <si>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</si>
  <si>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</si>
  <si>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130102</t>
  </si>
  <si>
    <t>Fechaduras para porta externa</t>
  </si>
  <si>
    <t xml:space="preserve">Será medido por unidade de fechadura para porta externa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peso mínimo de 1.020 g. </t>
  </si>
  <si>
    <t>130103</t>
  </si>
  <si>
    <t>Tarjeta livre / ocupado para porta sanitária.</t>
  </si>
  <si>
    <t xml:space="preserve">Será medido por unidade de tarjeta para porta sanitária instalada (un).
O item remunera o fornecimento e instalação de fechaduras de embutir, sem trinco, com lingueta acionada por tranqueta interna e por chave externa de emergência. </t>
  </si>
  <si>
    <t>130104</t>
  </si>
  <si>
    <t>Mola hidráulica aérea para porta.</t>
  </si>
  <si>
    <t>Será medido por unidade de mola instalada (un).
O item remunera o fornecimento de mola aérea, para portas e / ou portões, com as características: tamanho compacto, com duas válvulas independentes, onde uma controla a velocidade de fechamento de 180º até 20º e a outra o fechamento final de 20º até 0º; braço com engate rápido; reversível podendo ser instalada à esquerda ou à direita, sem inverter o mecanismo; acabamento em esmalte sintético à base de poliuretano, em várias cores, referência mola hidráulica aérea MA 200 potência 3, fabricação Dorma, ou equivalente; remunera também materiais acessórios e a mão-de-obra necessária para a instalação completa da mola em portas ou portões, em geral, que necessitem esforço para a abertura de 50 até 60 kg.</t>
  </si>
  <si>
    <t>130105</t>
  </si>
  <si>
    <t>Roldana para portão tipo "U" ou meia cana diâmetro de 3" com capacidade de carga de 200Kg de aço, acabamento zincado</t>
  </si>
  <si>
    <t>Será medido por roldana instalada (un).
Produzida em aço 1020 com rolamento em aço cromo, para maior resistência mecânica, deve ter tratamento zincado, para melhor resistência à oxidação, largura 19mm, com rolamento e bucha, medidas do parafuso: 3/8" x 2".</t>
  </si>
  <si>
    <t>130106</t>
  </si>
  <si>
    <t>Dobradiça de ferro, medidas (3.1/2"x3"), tipo pino solto com bola, acabamento cromado, inclusive acessórios para fixação</t>
  </si>
  <si>
    <t xml:space="preserve">Será medido por unidade de dobradiça instalada (un).
O item remunera o fornecimento da dobradiça com anéis, reforçada, em ferro ou latão cromado de 3 1/2" x 3", com capacidade de peso mínimo de 35 kg. Remunera também materiais acessórios e a mão de obra necessária para a instalação.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</si>
  <si>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</si>
  <si>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</si>
  <si>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</si>
  <si>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</si>
  <si>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</si>
  <si>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</si>
  <si>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</si>
  <si>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</si>
  <si>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130203</t>
  </si>
  <si>
    <t>Corrimão simples em tubo de aço galvanizado d = 1 1/2"- fixado em alvenaria</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</si>
  <si>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chapa de ferro galvanizado, espessura de 1/8" e diâmetro de 70 mm, com parafusos auto-atarraxantes, em elementos de concreto; ou grapa tipo rabo de andorinha, para fixação em alvenarias em geral; ou solda, para a fixação em elementos metálicos; sinalização tátil por meio de anel em aço inoxidável com textura contrastante à textura do corrimão, instalado 1,00 m antes das extremidades do corrimão, conforme determina NBR 9050; materiais acessórios e a mão-de-obra necessária para o chumbamento das grapas, ou fixação das rosetas, ou soldagem do corrimão. O item remunera também o fornecimento de materiais e mão-de-obra necessários para: aplicação em uma demão de galvanização a frio, nos pontos de solda e / ou corte dos componentes metálicos, conforme recomendações do fabricante. </t>
  </si>
  <si>
    <t>130204</t>
  </si>
  <si>
    <t>Corrimão duplo em tubo de aço galvanizado d = 1 1/2"- fixado em alvenaria</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</si>
  <si>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</si>
  <si>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130205</t>
  </si>
  <si>
    <t>Corrimão simples em tubo de aço galvanizado d = 1 1/2" - fixado em piso</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</si>
  <si>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 </t>
  </si>
  <si>
    <t>130206</t>
  </si>
  <si>
    <t>Corrimão duplo em tubo de aço galvanizado d = 1 1/2" - fixado em piso</t>
  </si>
  <si>
    <t>130207</t>
  </si>
  <si>
    <t>Guarda-corpo externo h=1,30 em tubo de ferro galvanizado d=2".</t>
  </si>
  <si>
    <t>Será medido pelo comprimento de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com resistência à carga mínima de 900 N, aplicada em qualquer ponto deles, verticalmente de cima para baixo e horizontalmente em ambos os sentidos, conforme determina a norma NBR 9077 / 1993, fechamento vertical em tubos de aço de 1”; com altura de 1,00m. O item remunera também o fornecimento de materiais e mão-de-obra necessários para: aplicação em uma demão de galvanização a frio, nos pontos de solda e / ou corte dos componentes metálicos, conforme recomendações do fabricante.</t>
  </si>
  <si>
    <t>130208</t>
  </si>
  <si>
    <t>Guarda-corpo em tubo de ferro galvanizado d=2", e corrimão simples de tubo de aço galvanizado de d=1 1/2".</t>
  </si>
  <si>
    <t>Será medido pelo comprimento de corrimão com guarda-corpo, instalado (m).
O item remunera o fornecimento  de guarda-corpo constituído de tubo de aço galvanizado com 2” de diâmetro e montantes verticais em tubos de aço galvanizado com 2” de diâmetro espaçados em no máximo 90cm entre eles e altura final para ambientes internos de 1,10m e ambientes externos de 1,30m.
Base fixada no piso através de parafusos ou chumbadores, um corrimão simples em tubo de aço galvanizado com diâmetro de 1 1/2”, com resistência à carga mínima de 900 N, aplicada em qualquer ponto deles, verticalmente de cima para baixo e horizontalmente em ambos os sentidos, conforme determina a norma NBR 9077 / 1993, fechamento vertical em tubos de aço de 1”; com altura de 0,80 m para ambientes internos e 1,00m para áreas externas, inclusive acessórios e a mão-de-obra necessária para a instalação completa do guarda-corpo com corrimão simples. O item remunera também o fornecimento de materiais e mão-de-obra necessários para: aplicação em uma demão de galvanização a frio, nos pontos de solda e / ou corte dos componentes metálicos, conforme recomendações do fabricante.</t>
  </si>
  <si>
    <t>130209</t>
  </si>
  <si>
    <t>Guarda-corpo externo h=1,30m em aço galvanizado  d = 2" e corrimão duplo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</si>
  <si>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</si>
  <si>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130210</t>
  </si>
  <si>
    <t xml:space="preserve">Guarda-corpo interno h=1,10m em aço galvanizado d = 2" </t>
  </si>
  <si>
    <t>Será medido pelo comprimento de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com resistência à carga mínima de 900 N, aplicada em qualquer ponto deles, verticalmente de cima para baixo e horizontalmente em ambos os sentidos, conforme determina a norma NBR 9077 / 1993, fechamento vertical em tubos de aço de 1”; com altura de 0,80m. O item remunera também o fornecimento de materiais e mão-de-obra necessários para: aplicação em uma demão de galvanização a frio, nos pontos de solda e / ou corte dos componentes metálicos, conforme recomendações do fabricante.</t>
  </si>
  <si>
    <t>130211</t>
  </si>
  <si>
    <t>Guarda-corpo interno h=1,10m em tubo de ferro galvanizado d=2", e corrimão simples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</si>
  <si>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um corrimão simples em tubo de aço galvanizado com diâmetro de 1 1/2”,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simples. O item remunera também o fornecimento de materiais e mão-de-obra necessários para: aplicação em uma demão de galvanização a frio, nos pontos de solda e / ou corte dos componentes metálicos, conforme recomendações do fabricante.</t>
  </si>
  <si>
    <t>130212</t>
  </si>
  <si>
    <t>Guarda-corpo interno h=1,10m em aço galvanizado  d = 2" e corrimão duplo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</si>
  <si>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</si>
  <si>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</si>
  <si>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</si>
  <si>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Será medido pela área revestida com emboço,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</si>
  <si>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</si>
  <si>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</si>
  <si>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</si>
  <si>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140103</t>
  </si>
  <si>
    <t>Revestimento camada única 1:3, cimento e areia e=20mm ( emboço desempenado)</t>
  </si>
  <si>
    <t>1) Será medido pela área revestida com emboço, não se descontando vãos de até 2,00 m² e não se considerando espaletas. Os vãos acima de 2,00 m² deverão ser deduzidos na totalidade e as espaletas desenvolvidas (m²).
O item remunera o fornecimento de areia, cimento e a mão-de-obra necessária para a execução do emboço desempenado com espuma de poliéster.</t>
  </si>
  <si>
    <t>140104</t>
  </si>
  <si>
    <t>Chapisco com argamassa 1:3 cimento e areia, a colher</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</si>
  <si>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</si>
  <si>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140105</t>
  </si>
  <si>
    <t>Chapisco com argamassa 1:3 cimento e areia, a peneira</t>
  </si>
  <si>
    <t>Será medido pela área revestida com chapisco fino peneirado, não se descontando vãos de até 2,00 m² e não se considerando espaletas. Os vãos acima de 2,00 m² deverão ser deduzidos na totalidade e as espaletas desenvolvidas (m²).
O item remunera o fornecimento de cimento, areia e a mão-de-obra necessária para a execução do chapisco fino peneirado.</t>
  </si>
  <si>
    <t>140106</t>
  </si>
  <si>
    <t>Chapisco rústico para parede interna ou externa com argamassa de cimento e pedrisco traço 1:2:3 e = 20 mm.</t>
  </si>
  <si>
    <t>Será medido pela área revestida com chapisco rústico, não se descontando vãos de até 2,00 m² e não se considerando espaletas. Os vãos acima de 2,00 m² deverão ser deduzidos na totalidade e as espaletas desenvolvidas (m²).
O item remunera o fornecimento de cimento, areia, pedra britada nº 0 e a mão-de-obra necessária para a execução do chapisco rústico.</t>
  </si>
  <si>
    <t>140107</t>
  </si>
  <si>
    <t>Azulejo extra assentado internamente com argamassa pré-fabricada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</si>
  <si>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</si>
  <si>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140108</t>
  </si>
  <si>
    <t>Rejuntamento de azulejos externos e internos, argamassa pré-fabricada, junta até 3 mm</t>
  </si>
  <si>
    <t>Será medido pela área de revestimento rejuntado, descontando-se toda e qualquer interferência, acrescentando-se as áreas desenvolvidas por espaletas ou dobras (m²).
O item remunera o fornecimento de argamassa industrializada flexível para rejunte de juntas, em várias cores, para áreas internas ou externas, e a mão-de-obra necessária para os serviços de preparo da argamassa, aplicação da argamassa nas juntas, acabamento final com a utilização de esponja macia, ou frisador plástico, ou de acrílico, ou de madeira, e a limpeza das juntas, conforme exigências das normas NBR 8214 e NBR 13754, e recomendações dos fabricantes.</t>
  </si>
  <si>
    <t>140109</t>
  </si>
  <si>
    <t>Revestimento com cerâmica aplicado em parede, acabamento esmaltado, ambiente interno/externo, padrão extra, cor branca, dimensão da peça até 2.025cm², PEI III, assentamento com argamassa industrializada, inclusive rejuntamento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</si>
  <si>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</si>
  <si>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140200</t>
  </si>
  <si>
    <t>140201</t>
  </si>
  <si>
    <t>Enchimento de junta com mastique e = 3 mm</t>
  </si>
  <si>
    <t>Será medido por comprimento de junta com mastique colocado (m).
O item remunera o fornecimento de selante não acético monocomponente à base de silicone, que vulcaniza em contato com o ar na temperatura ambiente formando um elastômero flexível, possibilitando a movimentação de até 50% da medida da largura da junta, referência "Rhodiastic 567" da Rhodia, ou Dow Corning 790 da Dow Corning, ou equivalente; corpo de apoio em Polietileno; materiais acessórios e a mão-de-obra necessária para a execução dos serviços: limpeza da superfície da junta, onde será aplicado o mastique, conforme recomendações do fabricante; instalação do corpo de apoio; mascaramento das laterais com fita adesiva, tipo crepe; aplicação do mastique, na proporção 2:1 respectivamente nas dimensões horizontal e vertical, conforme recomendações do fabricante; remoção da fita adesiva e limpeza da superfície externa. Indicado para juntas de dilatação e movimentação, juntas de painéis pré-fabricados em concreto, com aderência em superfícies como: cerâmica, alvenaria, granito, mármores, ou pedras em geral.</t>
  </si>
  <si>
    <t>140202</t>
  </si>
  <si>
    <t>Tratamento de junta de dilatação de lajes de transição, com isopor e espessura de  2 cm</t>
  </si>
  <si>
    <t>Será medido por comprimento de junta estrutural executada (m).
O item remunera o fornecimento de poliestireno expandido de alta densidade classe P III, densidade de 20 a 25 kg / m³, tipo isopor ou equivalente, na espessura de 2,0 cm; inclusive materiais acessórios e a mão-de-obra necessária para a execução de juntas estruturais.</t>
  </si>
  <si>
    <t>PISOS E RODAPÉS</t>
  </si>
  <si>
    <t>Fornecimento e assentamento de pisos, em:</t>
  </si>
  <si>
    <t>Taco de madeira ipê ou similar, assentado c/ argamassa de cimento e areia peneirada traço 1:4, inclusive desbastamento da superfície de base</t>
  </si>
  <si>
    <r>
      <rPr>
        <sz val="14"/>
        <color theme="1"/>
        <rFont val="Calibri"/>
      </rPr>
      <t>M</t>
    </r>
    <r>
      <rPr>
        <vertAlign val="superscript"/>
        <sz val="14"/>
        <color theme="1"/>
        <rFont val="Calibri"/>
      </rPr>
      <t>2</t>
    </r>
  </si>
  <si>
    <t>Será medido pela área de piso em tacos executado (m²).
O item remunera o fornecimento de tacos em Ipê , de 10 x 40 cm, argamassa de cimento e areia peneirada no traço 1:4 e a mão-de-obra necessária para a colocação inclusive desbastamento.</t>
  </si>
  <si>
    <t>150102</t>
  </si>
  <si>
    <t>Tábua corrida (Assoalho) de madeira ipê ou similar , largura 10 ou 20cm, fixada sobre barrotes trapezoidais de madeira 5x3x2cm com espaçamento de 35cm, assentado em argamassa de cimento e areia sem peneirar traço 1:5)</t>
  </si>
  <si>
    <r>
      <rPr>
        <sz val="14"/>
        <color theme="1"/>
        <rFont val="Calibri"/>
      </rPr>
      <t>M</t>
    </r>
    <r>
      <rPr>
        <vertAlign val="superscript"/>
        <sz val="14"/>
        <color theme="1"/>
        <rFont val="Calibri"/>
      </rPr>
      <t>2</t>
    </r>
  </si>
  <si>
    <t>Será medido pela área de piso de assoalho executado (m²).
O item remunera o fornecimento das tábuas em madeira aparelhada seca em estufa tipo Ipê  ou Jatobá , com até 20 cm de largura e 2 cm de espessura, para acabamento com tinta, cera ou verniz;  e barrotes da mesma madeira, inclusive materiais acessórios como parafuso, bucha e cavilhas da mesma madeira ou de plástico e a mão-de-obra especializada necessária para a colocação do soalho sobre barrote e este sobre lastro ou laje; não remunera o preparo prévio da superfície nem o acabamento posterior do piso como raspagem, calafetação e aplicação de tinta, cera ou verniz.</t>
  </si>
  <si>
    <t>150103</t>
  </si>
  <si>
    <t xml:space="preserve">Ardósia em placas 30x30cm e=1cm, assentado com argamassa pré-fabricada de cimento colante, inclusive rejunte com juntas de 5mm     </t>
  </si>
  <si>
    <r>
      <rPr>
        <sz val="14"/>
        <color theme="1"/>
        <rFont val="Calibri"/>
      </rPr>
      <t>M</t>
    </r>
    <r>
      <rPr>
        <vertAlign val="superscript"/>
        <sz val="14"/>
        <color theme="1"/>
        <rFont val="Calibri"/>
      </rPr>
      <t>2</t>
    </r>
  </si>
  <si>
    <t>Será medido pela área do piso revestida com pedra ardósia, descontando-se toda e qualquer interferência (m²).
O item remunera o fornecimento de pedra ardósia regular, de 30 x 30 cm, argamassa pré-fabricada AC-II,  materiais acessórios e a mão-de-obra necessária para o assentamento, rejuntamento e limpeza das pedras; não remunera o preparo prévio da superfície.</t>
  </si>
  <si>
    <t>150104</t>
  </si>
  <si>
    <t>Revestimento com cerâmica aplicado em piso, acabamento esmaltado, ambiente interno ou externo, padrão extra, cor clara, dimensão da peça até 2.025cm², PEI V, assentamento com argamassa industrializada, inclusive rejuntamento</t>
  </si>
  <si>
    <r>
      <rPr>
        <sz val="14"/>
        <color theme="1"/>
        <rFont val="Calibri"/>
      </rPr>
      <t>M</t>
    </r>
    <r>
      <rPr>
        <vertAlign val="superscript"/>
        <sz val="14"/>
        <color theme="1"/>
        <rFont val="Calibri"/>
      </rPr>
      <t>2</t>
    </r>
  </si>
  <si>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frequente,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</si>
  <si>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150105</t>
  </si>
  <si>
    <t>Ladrilho hidráulico, assentado com argamassa pré-fabricada de cimento colante</t>
  </si>
  <si>
    <r>
      <rPr>
        <sz val="14"/>
        <color theme="1"/>
        <rFont val="Calibri"/>
      </rPr>
      <t>M</t>
    </r>
    <r>
      <rPr>
        <vertAlign val="superscript"/>
        <sz val="14"/>
        <color theme="1"/>
        <rFont val="Calibri"/>
      </rPr>
      <t>2</t>
    </r>
  </si>
  <si>
    <t>Será medido pela área revestida com ladrilho, descontando-se toda e qualquer interferência, acrescentando-se as áreas desenvolvidas por espaletas ou dobras (m²).
O item remunera o fornecimento de ladrilho hidráulico de 20 x 20 cm, com espessura média de 1,8 cm, argamassa colante industrializada classe AC-II, e a mão-de-obra necessária para os serviços: preparo da argamassa colante industrializada; aplicação da argamassa; assentamento de ladrilho hidráulico, conforme paginação prevista em projeto, sobre superfície regularizada, conforme exigências das normas NBR 9457, NBR 9458 e NBR 14081, e recomendações dos fabricantes. Remunera também os serviços de rejuntamento do piso.</t>
  </si>
  <si>
    <t>150106</t>
  </si>
  <si>
    <t>Piso em concreto Fck mínimo de 13,5 Mpa, controle tipo "C", incluindo preparo de caixa e=8cm, revestimento rústico</t>
  </si>
  <si>
    <r>
      <rPr>
        <sz val="14"/>
        <color theme="1"/>
        <rFont val="Calibri"/>
      </rPr>
      <t>M</t>
    </r>
    <r>
      <rPr>
        <vertAlign val="superscript"/>
        <sz val="14"/>
        <color theme="1"/>
        <rFont val="Calibri"/>
      </rPr>
      <t>2</t>
    </r>
  </si>
  <si>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piso com acabamento desempenado, em concreto preparado no local.</t>
  </si>
  <si>
    <t>150107</t>
  </si>
  <si>
    <t>Piso em granilite (marmorite) cimento comum em quadros em de 1,0x 1,0 m</t>
  </si>
  <si>
    <r>
      <rPr>
        <sz val="14"/>
        <color theme="1"/>
        <rFont val="Calibri"/>
      </rPr>
      <t>M</t>
    </r>
    <r>
      <rPr>
        <vertAlign val="superscript"/>
        <sz val="14"/>
        <color theme="1"/>
        <rFont val="Calibri"/>
      </rPr>
      <t>2</t>
    </r>
  </si>
  <si>
    <t>Será medido pela área de piso em granilite executado (m²).
O item remunera o fornecimento e aplicação de granilite "in loco" com espessura mínima de 8 mm, com acabamento polido, mão-de-obra e material adicionais necessários à execução do serviço em pisos, aplicação de resina seladora acrílica estirenada, polimento e juntas de dilatação, remunera também a limpeza. Não remunera a regularização e o preparo prévio da superfície.</t>
  </si>
  <si>
    <t>150108</t>
  </si>
  <si>
    <t>Degrau de granilite moldado "in loco", piso 30 cm, espelho 20 cm</t>
  </si>
  <si>
    <t>Será medido pelo comprimento de degrau revestido, piso e espelho, com granilite (m).
O item remunera o fornecimento aplicação de granilite "in loco" com espessura mínima de 8 mm, com acabamento polido, mão-de-obra e materiais adicionais necessários à execução do serviço em degraus virados a prumo, aplicação da resina seladora acrílica, polimento e limpeza; não remunera a regularização e o preparo prévio da superfície.</t>
  </si>
  <si>
    <t>150111</t>
  </si>
  <si>
    <t>Piso cimentado com argamassa de cimento e areia sem peneirar, traço 1:3, e=2,5cm</t>
  </si>
  <si>
    <r>
      <rPr>
        <sz val="14"/>
        <color theme="1"/>
        <rFont val="Calibri"/>
      </rPr>
      <t>M</t>
    </r>
    <r>
      <rPr>
        <vertAlign val="superscript"/>
        <sz val="14"/>
        <color theme="1"/>
        <rFont val="Calibri"/>
      </rPr>
      <t>2</t>
    </r>
  </si>
  <si>
    <t>Será medido pela área onde será executado, na espessura mínima de 2,5 cm (m²).
O item remunera o fornecimento de cimento, areia e a mão-de-obra necessária para a execução do piso cimentado, acabamento desempenado e feltrado, com modulação 100 x 100cm inclusive junta plástica</t>
  </si>
  <si>
    <t>150112</t>
  </si>
  <si>
    <t>Piso cerâmico vermelho natural 24 x 5,2cm, assentado com argamassa pré-fabricada, inclusive rejuntamento.</t>
  </si>
  <si>
    <t>Será medido pela área de piso revestida com placa cerâmica, descontando-se toda e qualquer interferência, acrescentando-se as áreas desenvolvidas por espaletas ou dobras (m²).
O item remunera o fornecimento de placa cerâmica vermelho natural primeira qualidade indicada para pisos internos sujeitos a lavagem frequente.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</si>
  <si>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150113</t>
  </si>
  <si>
    <t>Placa podotátil direcional ou alerta de borracha e = 5 mm assentada com cola</t>
  </si>
  <si>
    <t xml:space="preserve">Será medido pela área de superfície com revestimento, em borracha sintética, executado (m²).
O item remunera o fornecimento do piso em placas com 25 x 25 cm de borracha sintética colorida ou não, com 5,0 mm de espessura total, para sinalização tátil de alerta ou direcional, conforme a norma da NBR 9050, cola à base de neoprene com alto teor de sólidos, materiais acessórios e a mão-de-obra necessária para a instalação do piso por meio de colagem; remunera também o preparo prévio da superfície.
</t>
  </si>
  <si>
    <t>150115</t>
  </si>
  <si>
    <t>Placa cimentícia 40 x 40 cm, e = 3,5 cm, de alta resistência, podotátil direcional ou alerta, assentada com argamassa de cimento e areia</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</si>
  <si>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</si>
  <si>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150116</t>
  </si>
  <si>
    <t>Revestimento com porcelanato aplicado em piso, acabamento esmaltado acetinado, ambiente interno/externo, padrão extra, borda retificada, dimensão da peça até 45x45cm, assentamento com argamassa industrializada, inclusive rejuntamento (indicado para áreas molhadas)</t>
  </si>
  <si>
    <t xml:space="preserve">1) Será medido pela área de revestimento com placa em porcelanato esmaltado, descontando-se toda e qualquer interferência, acrescentando-se as áreas desenvolvidas por espaletas ou dobras (m²).
2) O item remunera o fornecimento e assentamento de placa em porcelanato esmaltado, resistência química: no mínimo classe B, à abrasão superficial: 4, à gretagem, ao manchamento, a flexão, ao coeficiente de atrito, etc. Rejunte aditivo com polímeros para maior resistência e elasticidade, e cores firmes e duradouras, referência Junta Plus Total da Eliane ou Weber ou Quartzolit ou equivalente.
Remunera também o fornecimento de argamassa industrializada colante tipo ACII, rejunte para porcelanato e a mão-de-obra necessária para a execução dos serviços de preparo da argamassa industrializada colante de assentamento, rejuntamento para junta média 5 mm; aplicação da argamassa de assentamento na espessura média de 2,5 cm, e o assentamento das peças, conforme exigências da norma e recomendações dos fabricantes.
</t>
  </si>
  <si>
    <t>150117</t>
  </si>
  <si>
    <t>Revestimento com porcelanato aplicado em piso, acabamento polido, ambiente interno, padrão extra, borda retificada, dimensão da peça até 60x60cm, assentamento com argamassa industrializada, inclusive rejuntamento</t>
  </si>
  <si>
    <t>150200</t>
  </si>
  <si>
    <t>Fornecimento e instalação de rodapés</t>
  </si>
  <si>
    <t>150201</t>
  </si>
  <si>
    <t>Madeira h=7cm.</t>
  </si>
  <si>
    <t>Será medido por comprimento de rodapé colocado (m).
O item remunera o fornecimento do rodapé em madeira aparelhada seca em estufa tipo Ipê ou Jatobá de 7 x 1,5 cm, para acabamento com tinta, cera ou verniz; toco de sarrafo em Pinus ou Cedrinho de 7 x 2,5 cm; materiais acessórios e a mão-de-obra necessária para a colocação do rodapé.</t>
  </si>
  <si>
    <t>150202</t>
  </si>
  <si>
    <t>Argamassa  H=7cm ( traço 1:3)</t>
  </si>
  <si>
    <t>Será medido por comprimento de rodapé colocado (m).
O item remunera o fornecimento de material e a execução de rodapé em argamassa no traço 1:3 de cimento cal e areia.</t>
  </si>
  <si>
    <t>150203</t>
  </si>
  <si>
    <t>Cerâmica H = 10cm</t>
  </si>
  <si>
    <t>Será medido por comprimento de rodapé colocado (m).
O item remunera o fornecimento de rodapé em placa cerâmica esmaltada de primeira qualidade ( classe A, ou classe extra ), conforme anexo A da NBR 13818, indicado para pisos internos sujeitos a lavagem frequente, com as características:
A) Dimensões: 10 x 30 cm;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</si>
  <si>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150204</t>
  </si>
  <si>
    <t>Ardósia de 7cm de altura, assentado com argamassa pré-fabricada de cimento colante</t>
  </si>
  <si>
    <t>Será medido por comprimento de rodapé colocado (m).
O item remunera o fornecimento de rodapé em ardósia, com 7 cm de altura; materiais acessórios e a mão-de-obra necessária para o assentamento com argamassa colante industrializada, rejuntamento e limpeza das pedras em rodapé; não remunera o preparo prévio da superfície.</t>
  </si>
  <si>
    <t>150205</t>
  </si>
  <si>
    <t>Granilite moldado no local com 10 cm</t>
  </si>
  <si>
    <t>Será medido pelo comprimento de rodapé executado (m).
O item remunera o fornecimento e aplicação de granilite "in loco" com espessura mínima de 10 mm, em várias cores, com acabamento polido, mão-de-obra e material adicionais necessários à execução do rodapé.</t>
  </si>
  <si>
    <t>150206</t>
  </si>
  <si>
    <t>Granito, na cor cinza andorinha, esp. 2cm, altura de 7cm, acabamento polido, assentamento com argamassa industrializada, inclusive rejuntamento</t>
  </si>
  <si>
    <t>Será medido por comprimento de rodapé colocado (m).
O item remunera o fornecimento de materiais e a mão de obra necessária para colocação de rodapé em granito com espessura de 2 cm e altura de 7 cm; assentamento com argamassa colante industrializada; rejuntamento com cimento branco ou rejunte e a limpeza da pedra, acabamento polido, na cor cinza Andorinha</t>
  </si>
  <si>
    <t>150300</t>
  </si>
  <si>
    <t>Contra- piso e regularização:</t>
  </si>
  <si>
    <t>150301</t>
  </si>
  <si>
    <t>Lastro de concreto (contrapiso) não estrutural impermeabilizado, E=6 cm</t>
  </si>
  <si>
    <r>
      <rPr>
        <sz val="14"/>
        <color theme="1"/>
        <rFont val="Calibri"/>
      </rPr>
      <t>M</t>
    </r>
    <r>
      <rPr>
        <vertAlign val="superscript"/>
        <sz val="14"/>
        <color theme="1"/>
        <rFont val="Calibri"/>
      </rPr>
      <t>2</t>
    </r>
  </si>
  <si>
    <t>Será medido pela área onde será executado, na espessura mínima de 6cm (m²).
O item remunera o fornecimento de cimento, areia, pedra britada nº 1, 2 e a mão-de-obra necessária para o apiloamento do terreno e execução do lastro.</t>
  </si>
  <si>
    <t>150302</t>
  </si>
  <si>
    <t>Regularização sarrafeada de base para revestimento de piso com argamassa de cimento e areia sem peneirar traço 1:3,  e=3cm</t>
  </si>
  <si>
    <t>150400</t>
  </si>
  <si>
    <t>Outros (fornecimento e assentamento):</t>
  </si>
  <si>
    <t>150401</t>
  </si>
  <si>
    <t>Fita antiderrapante adesiva</t>
  </si>
  <si>
    <t>Será medido por comprimento de fita adesiva colocada (m).
O item remunera o fornecimento de fita adesiva antiderrapante, na cor preta, com 5 cm de largura e a mão-de-obra necessária para a colocação da fita.</t>
  </si>
  <si>
    <t>150402</t>
  </si>
  <si>
    <t>Pavimentação intertravada em peças pré-moldadas de concreto sobre colchão de areia de e=6,0cm (e=8,0 cm, Fck das pçs. De concreto = 35 Mpa)</t>
  </si>
  <si>
    <r>
      <rPr>
        <sz val="14"/>
        <color theme="1"/>
        <rFont val="Calibri"/>
      </rPr>
      <t>M</t>
    </r>
    <r>
      <rPr>
        <vertAlign val="superscript"/>
        <sz val="14"/>
        <color theme="1"/>
        <rFont val="Calibri"/>
      </rPr>
      <t>2</t>
    </r>
  </si>
  <si>
    <t>Será medido pela área total de piso pavimentado com blocos de concreto (m²).
O item remunera o fornecimento de blocos pré-moldados, articulados, em concreto simples, altamente vibrado e prensado, com resistência média a compressão de 35 MPa, espessura de 8 cm, tipos: raquete e / ou retangular e / ou sextavado e / ou 16 faces, conforme as normas NBR 9780 e NBR 9781;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t>
  </si>
  <si>
    <t>150403</t>
  </si>
  <si>
    <t>Pavimentação intertravada em peças pré-moldadas de concreto sobre colchão de areia de e=6,0cm (EXCETO FORNECIMENTO DAS PEÇAS PRÉ-MOLDADAS)</t>
  </si>
  <si>
    <r>
      <rPr>
        <sz val="14"/>
        <color theme="1"/>
        <rFont val="Calibri"/>
      </rPr>
      <t>M</t>
    </r>
    <r>
      <rPr>
        <vertAlign val="superscript"/>
        <sz val="14"/>
        <color theme="1"/>
        <rFont val="Calibri"/>
      </rPr>
      <t>2</t>
    </r>
  </si>
  <si>
    <t>Será medido pela área total de piso pavimentado com blocos de concreto (m²).
O item remunera o fornecimento de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 não remunera o fornecimento dos blocos de concreto.</t>
  </si>
  <si>
    <t>150404</t>
  </si>
  <si>
    <t>Grama esmeralda em placas</t>
  </si>
  <si>
    <r>
      <rPr>
        <sz val="14"/>
        <color theme="1"/>
        <rFont val="Calibri"/>
      </rPr>
      <t>M</t>
    </r>
    <r>
      <rPr>
        <vertAlign val="superscript"/>
        <sz val="14"/>
        <color theme="1"/>
        <rFont val="Calibri"/>
      </rPr>
      <t>2</t>
    </r>
  </si>
  <si>
    <t>Será medido pela área real de terreno onde ocorrer o plantio de grama (m²).
O item remunera o fornecimento de grama Esmeralda em placas, terra vegetal e a mão-de-obra necessária para a execução dos serviços de: preparo do solo; plantio das placas justapostas, promovendo a completa forração da superfície; irrigação; e cobertura com terra vegetal, em jardins e canteiros. Remunera também a rega e conservação para pega das mudas e a substituição de placas que não pegarem, num prazo de 30 dias.</t>
  </si>
  <si>
    <t>150405</t>
  </si>
  <si>
    <t>Passeio de concreto e= 8 cm, Fck 15 Mpa, c/ preparo p/ terreno, incluindo preparo de caixa, sem revestimento com argamassa de cimento e areia</t>
  </si>
  <si>
    <r>
      <rPr>
        <sz val="14"/>
        <color theme="1"/>
        <rFont val="Calibri"/>
      </rPr>
      <t>M</t>
    </r>
    <r>
      <rPr>
        <vertAlign val="superscript"/>
        <sz val="14"/>
        <color theme="1"/>
        <rFont val="Calibri"/>
      </rPr>
      <t>2</t>
    </r>
  </si>
  <si>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</si>
  <si>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150406</t>
  </si>
  <si>
    <t>Meio-fio de concreto fundido "in loco" 15 x 45 cm inclusive escavação e reaterro</t>
  </si>
  <si>
    <t>1) Será medido pelo comprimento, aferido na projeção horizontal do desenvolvimento, do meio fio instalados (m).
2) O item remunera o fornecimento, posto obra, de equipamentos, materiais e a mão-de-obra necessária para a instalação de meio fio, compreendendo os serviços: piquete amento com intervalo de 5,00 m, em trechos retos, fornecimento de guias retas pré-moldadas, com Fck de 25 MPa e concreto usinado com Fck de 20 MPa, cimento e areia, inclusive perdas; carga, transporte até o local de aplicação, descarga; de posicionamento e assentamento do meio fio; lançamento do concreto para a fixação; execução de argamassa de cimento e areia e o rejuntamento; não remunera o fornecimento de lastro ou base, quando necessário.</t>
  </si>
  <si>
    <t>150407</t>
  </si>
  <si>
    <t>Meio-fio de concreto pré-moldado (12 X 16,7 X 35) cm, inclusive escavação e reaterro</t>
  </si>
  <si>
    <t>1) Será medido pelo comprimento, aferido na projeção horizontal do desenvolvimento, do meio fio instalados (m).
2) O item remunera o fornecimento, posto obra, de equipamentos, materiais e a mão-de-obra necessária para a instalação de meio fio, compreendendo os serviços: piqueteamento com intervalo de 5,00 m, em trechos retos, fornecimento de guias retas pré-moldadas, com Fck de 25 MPa e concreto usinado com Fck de 20 MPa, cimento e areia, inclusive perdas; carga, transporte até o local de aplicação, descarga; de posicionamento e assentamento do meio fio; lançamento do concreto para a fixação; execução de argamassa de cimento e areia e o rejuntamento; remunera também o fornecimento de lastro ou base, quando necessário.</t>
  </si>
  <si>
    <t>150408</t>
  </si>
  <si>
    <t>Meio-fio de concreto pré-moldado (12 X 18 X 45) cm, inclusive escavação e reaterro</t>
  </si>
  <si>
    <t>150409</t>
  </si>
  <si>
    <t>Aplicação de resina plastificante sobre revestimento de pedra piso ou parede</t>
  </si>
  <si>
    <t>1) Será medido pela área de superfície com aplicação de resina acrílica plastificante, deduzindo-se toda e qualquer interferência (m²).
2) O item remunera o fornecimento de resina 100% acrílica, termoplástica e plastificante, para impermeabilização e proteção contra abrasão e impacto, constituído por líquido viscoso transparente, conforme norma NBR 11702 e aplicado de acordo com as recomendações dos fabricantes; materiais acessórios e a mão-de-obra necessária para a aplicação da resina plastificante em pisos de granilite, marmorite, cimentados, ou pedras em geral, internas ou externas. Referência: Resina acrílica da Coral, Resina acrílica a base d’água da Suvinil, ou equivalente.</t>
  </si>
  <si>
    <t>150410</t>
  </si>
  <si>
    <t>Limpeza, estucamento e polimento de piso granilite/marmorite, exclusive resina</t>
  </si>
  <si>
    <t>1) Será medido por área de piso em granilite limpo, estucado e polido (m²).
2) O item remunera o fornecimento de mão-de-obra, materiais acessórios, equipamentos necessários para a execução dos serviços de limpeza, estucamento e polimento, em pisos e patamares em geral de granilite.</t>
  </si>
  <si>
    <t>VIDROS</t>
  </si>
  <si>
    <t>Fornecimento, transporte e instalação de vidro, tipo:</t>
  </si>
  <si>
    <t>Cristal comum liso, colocado em caixilho com ou sem baguetes, duas demãos de massa  e=4mm</t>
  </si>
  <si>
    <r>
      <rPr>
        <sz val="14"/>
        <color theme="1"/>
        <rFont val="Calibri"/>
      </rPr>
      <t>M</t>
    </r>
    <r>
      <rPr>
        <vertAlign val="superscript"/>
        <sz val="14"/>
        <color theme="1"/>
        <rFont val="Calibri"/>
      </rPr>
      <t>2</t>
    </r>
  </si>
  <si>
    <t>Será medido pela área dos caixilhos, deduzindo-se as áreas de chapas de vedação, ou de qualquer outra natureza, ou finalidade (m²).
O item remunera o fornecimento de vidro liso transparente de 4 mm, inclusive materiais acessórios e a mão-de-obra necessária para a colocação do vidro.</t>
  </si>
  <si>
    <t>160102</t>
  </si>
  <si>
    <t>Comum fantasia , colocado em caixilho com ou sem baguetes, duas demãos de massa e=4mm</t>
  </si>
  <si>
    <r>
      <rPr>
        <sz val="14"/>
        <color theme="1"/>
        <rFont val="Calibri"/>
      </rPr>
      <t>M</t>
    </r>
    <r>
      <rPr>
        <vertAlign val="superscript"/>
        <sz val="14"/>
        <color theme="1"/>
        <rFont val="Calibri"/>
      </rPr>
      <t>2</t>
    </r>
  </si>
  <si>
    <t>Será medido pela área dos caixilhos, deduzindo-se as áreas de chapas de vedação ou de qualquer outra natureza, ou finalidade (m²).
O item remunera o fornecimento de vidro fantasia incolor de 4 mm, em vários desenhos  ( ártico, martelado, astral, colmeia, mini boreal, etc... ); remunera também materiais acessórios e a mão-de-obra necessária para a instalação completa do vidro.</t>
  </si>
  <si>
    <t>160104</t>
  </si>
  <si>
    <t>Espelho cristal para sanitário, e=4 mm (40 X 60cm)</t>
  </si>
  <si>
    <t>Será medido pela área de espelho instalado (un).
O item remunera o fornecimento de espelho constituído por: espelho em vidro cristal liso lapidado, com espessura de 4 mm; materiais acessórios e a mão-de-obra necessária para a instalação do espelho aparafusado sobre parede.</t>
  </si>
  <si>
    <t>160105</t>
  </si>
  <si>
    <t>Espelho 90 x 60cm, e=4mm, c/ moldura em alumínio</t>
  </si>
  <si>
    <t>Será medido pela unidade de espelho instalado (un).
O item remunera o fornecimento de espelho constituído por: espelho comum com 4 mm de espessura; requadro em perfil de alumínio (90 x 60 cm), com acabamento anodizado natural,  ou fosco; fundo em compensado de Pinus com espessura de 3 mm; parafusos galvanizados; materiais acessórios e a mão-de-obra necessária para a instalação do espelho.</t>
  </si>
  <si>
    <t>PINTURA</t>
  </si>
  <si>
    <t>Pintura:</t>
  </si>
  <si>
    <r>
      <rPr>
        <b/>
        <sz val="12"/>
        <color theme="1"/>
        <rFont val="Calibri"/>
      </rPr>
      <t>Caiação em parede</t>
    </r>
    <r>
      <rPr>
        <b/>
        <sz val="12"/>
        <color rgb="FFFF0000"/>
        <rFont val="Calibri"/>
      </rPr>
      <t xml:space="preserve"> </t>
    </r>
    <r>
      <rPr>
        <b/>
        <sz val="12"/>
        <color theme="1"/>
        <rFont val="Calibri"/>
      </rPr>
      <t>com 03 demãos</t>
    </r>
  </si>
  <si>
    <r>
      <rPr>
        <sz val="14"/>
        <color theme="1"/>
        <rFont val="Calibri"/>
      </rPr>
      <t>M</t>
    </r>
    <r>
      <rPr>
        <vertAlign val="superscript"/>
        <sz val="14"/>
        <color theme="1"/>
        <rFont val="Calibri"/>
      </rPr>
      <t>2</t>
    </r>
  </si>
  <si>
    <t>Será medido pela área de superfície pintada, não se descontando vãos de até 2,00 m² e não se considerando espaletas, filetes ou molduras. Os vãos acima de 2,00 m deverão ser deduzidos a totalidade e as espaletas, filetes ou molduras desenvolvidas (m²).
O item remunera o fornecimento de cal extinta para pintura, fixador para pintura à base de cal, materiais acessórios e a mão-de-obra necessária para a execução dos serviços de: limpeza da superfície; preparo da tinta; aplicação da tinta, em três demãos cruzadas, sobre superfície revestida com massa.</t>
  </si>
  <si>
    <r>
      <rPr>
        <sz val="14"/>
        <color theme="1"/>
        <rFont val="Calibri"/>
      </rPr>
      <t>M</t>
    </r>
    <r>
      <rPr>
        <vertAlign val="superscript"/>
        <sz val="14"/>
        <color theme="1"/>
        <rFont val="Calibri"/>
      </rPr>
      <t>2</t>
    </r>
  </si>
  <si>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PVA ; tinta látex ( plástica ) à base de PVA, solúvel em água, materiais acessórios e a mão-de-obra necessária para a execução dos serviços de: limpeza da superfície, lixamento, remoção do pó e aplicação do selador, conforme recomendações do fabricante; aplicação da tinta látex PVA, em duas demãos conforme especificações do fabricante, sobre superfície revestida com massa ou não. Não remunera o emassamento.</t>
  </si>
  <si>
    <r>
      <rPr>
        <sz val="14"/>
        <color theme="1"/>
        <rFont val="Calibri"/>
      </rPr>
      <t>M</t>
    </r>
    <r>
      <rPr>
        <vertAlign val="superscript"/>
        <sz val="14"/>
        <color theme="1"/>
        <rFont val="Calibri"/>
      </rPr>
      <t>2</t>
    </r>
  </si>
  <si>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</si>
  <si>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Barrado à óleo interno e externo duas demãos, sem emassamento , inclusive selador</t>
  </si>
  <si>
    <r>
      <rPr>
        <sz val="14"/>
        <color theme="1"/>
        <rFont val="Calibri"/>
      </rPr>
      <t>M</t>
    </r>
    <r>
      <rPr>
        <vertAlign val="superscript"/>
        <sz val="14"/>
        <color theme="1"/>
        <rFont val="Calibri"/>
      </rPr>
      <t>2</t>
    </r>
  </si>
  <si>
    <t>Será medido pela área de superfície preparada e pintada, deduzindo-se toda e qualquer interferência (m²).
O item remunera o fornecimento de selador; tinta óleo; diluente aguarrás; materiais acessórios e a mão-de-obra necessária para a execução dos serviços de: limpeza, lixamento e remoção do pó, conforme recomendações do fabricante; aplicação da tinta óleo, em duas demãos  sobre superfície revestida com massa ou não e aplicação do selador.</t>
  </si>
  <si>
    <t>Esmalte em esquadrias de ferro com duas demãos e uma demão de zarcão</t>
  </si>
  <si>
    <r>
      <rPr>
        <sz val="14"/>
        <color theme="1"/>
        <rFont val="Calibri"/>
      </rPr>
      <t>M</t>
    </r>
    <r>
      <rPr>
        <vertAlign val="superscript"/>
        <sz val="14"/>
        <color theme="1"/>
        <rFont val="Calibri"/>
      </rPr>
      <t>2</t>
    </r>
  </si>
  <si>
    <t>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tinta esmalte sintético, zarcão inclusive materiais acessórios e a mão-de-obra necessária para a limpeza da superfície, lixamento final, remoção do pó e aplicação da tinta e zarcão.</t>
  </si>
  <si>
    <t>Aplicação de fundo anticorrosivo (zarcão) em esquadrias metálicas</t>
  </si>
  <si>
    <t xml:space="preserve">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Zarcão, materiais acessórios e a mão-de-obra necessária para a execução dos serviços como: limpeza da superfície, lixamento final, remoção do pó e aplicação do fundo antioxidante.
</t>
  </si>
  <si>
    <t>Óleo ou esmalte em esquadrias de madeira com duas demãos, sem massa corrida, com fundo nivelador p/ madeira</t>
  </si>
  <si>
    <r>
      <rPr>
        <sz val="14"/>
        <color theme="1"/>
        <rFont val="Calibri"/>
      </rPr>
      <t>M</t>
    </r>
    <r>
      <rPr>
        <vertAlign val="superscript"/>
        <sz val="14"/>
        <color theme="1"/>
        <rFont val="Calibri"/>
      </rPr>
      <t>2</t>
    </r>
  </si>
  <si>
    <t>Será medido por área de superfície preparada e pintada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O item remunera o fornecimento de fundo branco fosco, para superfície de madeira, o fornecimento de tinta esmalte à base de resinas alquídicas ou óleo, diluente aguarrás; materiais acessórios e a mão-de-obra necessária para a execução dos serviços de limpeza da superfície, conforme recomendações do fabricante; aplicação da tinta esmalte, em duas demãos , sendo a primeira demão aplicada como fundo selante, conforme especificações do fabricante.</t>
  </si>
  <si>
    <t>Verniz em esquadrias de madeira com duas demãos</t>
  </si>
  <si>
    <r>
      <rPr>
        <sz val="14"/>
        <color theme="1"/>
        <rFont val="Calibri"/>
      </rPr>
      <t>M</t>
    </r>
    <r>
      <rPr>
        <vertAlign val="superscript"/>
        <sz val="14"/>
        <color theme="1"/>
        <rFont val="Calibri"/>
      </rPr>
      <t>2</t>
    </r>
  </si>
  <si>
    <t>Será medido por área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2)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três demãos, sendo a primeira demão aplicada como fundo selante, conforme especificações do fabricante.</t>
  </si>
  <si>
    <t>Verniz em réguas de afixar cartazes e proteção de carteiras, 2 demãos, fosco</t>
  </si>
  <si>
    <t>Será medido por comprimento de réguas para afixar cartazes e e proteção de carteiras (m).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duas demãos, sendo a primeira demão aplicada como fundo selante, conforme especificações do fabricante.</t>
  </si>
  <si>
    <t>Emassamento de parede interna com massa corrida à base de PVA com duas demãos, para pintura látex</t>
  </si>
  <si>
    <r>
      <rPr>
        <sz val="14"/>
        <color theme="1"/>
        <rFont val="Calibri"/>
      </rPr>
      <t>M</t>
    </r>
    <r>
      <rPr>
        <vertAlign val="superscript"/>
        <sz val="14"/>
        <color theme="1"/>
        <rFont val="Calibri"/>
      </rPr>
      <t>2</t>
    </r>
  </si>
  <si>
    <t>Será medido pela área de superfície emassada, deduzindo-se toda e qualquer interferência (m²).
O item remunera o fornecimento de massa corrida à base de PVA, recomendada para a correção de pequenos defeitos, materiais acessórios e a mão-de-obra necessária para a execução dos serviços de: limpeza da superfície, remoção de partes soltas, irregularidades e poeira, conforme recomendações do fabricante; aplicação da massa, em duas demãos em camadas finas com lixamentos intermediários, conforme especificações do fabricante, lixamento final e remoção do pó da superfície emassada.</t>
  </si>
  <si>
    <t xml:space="preserve">Emassamento de parede interna ou externa com massa corrida com duas demãos, p/ pintura óleo </t>
  </si>
  <si>
    <r>
      <rPr>
        <sz val="14"/>
        <color theme="1"/>
        <rFont val="Calibri"/>
      </rPr>
      <t>M</t>
    </r>
    <r>
      <rPr>
        <vertAlign val="superscript"/>
        <sz val="14"/>
        <color theme="1"/>
        <rFont val="Calibri"/>
      </rPr>
      <t>2</t>
    </r>
  </si>
  <si>
    <t>Será medido pela área de superfície emassada, deduzindo-se toda e qualquer interferência (m²).
O item remunera o fornecimento de massa corrida para pintura à base de óleo, diluente aguarrás; materiais acessórios e a mão-de-obra necessária para a execução dos serviços de: limpeza da superfície e remoção de partes soltas, conforme recomendações do fabricante; aplicação da massa, em duas demãos, em camadas finas com lixamentos intermediários, conforme especificações do fabricante, lixamento final e remoção do pó da superfície emassada.</t>
  </si>
  <si>
    <t xml:space="preserve">Outros: </t>
  </si>
  <si>
    <t>Verniz acrílico, 2 demãos; sobre alvenaria ou concreto</t>
  </si>
  <si>
    <r>
      <rPr>
        <sz val="14"/>
        <color theme="1"/>
        <rFont val="Calibri"/>
      </rPr>
      <t>M</t>
    </r>
    <r>
      <rPr>
        <vertAlign val="superscript"/>
        <sz val="14"/>
        <color theme="1"/>
        <rFont val="Calibri"/>
      </rPr>
      <t>2</t>
    </r>
  </si>
  <si>
    <t>Será medido pela área de superfície envernizada, deduzindo-se toda e qualquer interferência (m²).
O item remunera o fornecimento de verniz acrílico à base de solvente, conforme especificações de projeto e / ou memorial descritivo; materiais acessórios e a mão-de-obra necessária para a execução dos serviços: preparo da superfície, conforme recomendações do fabricante aplicação do verniz, em duas demãos, sobre superfícies de concreto aparente, tijolo aparente, pedras porosas, ou argamassas, sendo a primeira demão com o próprio verniz diluído, ou com primer específico, e as demais com, ou sem diluição, de acordo com o tipo de superfície, a técnica utilizada para a aplicação e as especificações do fabricante.</t>
  </si>
  <si>
    <t>Pintura com tinta acrílica em piso de concreto 2 demãos aplicado com rolo de lã, acabamento liso exceto quadra</t>
  </si>
  <si>
    <r>
      <rPr>
        <sz val="14"/>
        <color theme="1"/>
        <rFont val="Calibri"/>
      </rPr>
      <t>M</t>
    </r>
    <r>
      <rPr>
        <vertAlign val="superscript"/>
        <sz val="14"/>
        <color theme="1"/>
        <rFont val="Calibri"/>
      </rPr>
      <t>2</t>
    </r>
  </si>
  <si>
    <t>Será medido pela área de superfície pintada, deduzindo-se toda e qualquer interferência (m²).
O item remunera o fornecimento de tinta à base de resinas acrílicas,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acrílica, uma demão como primer, com a tinta diluída em 40% de água, duas demãos de acabamento, com a tinta diluída em 20% de água,
conforme especificações do fabricante; não remunera o preparo de base, quando necessário.</t>
  </si>
  <si>
    <t>Pintura texturizada com desempenadeira de aço, lixamento do emboço e fundo selador</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</si>
  <si>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</si>
  <si>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Limpeza total e tratamento de superfície de concreto aparente ou tijolinho laminado, incluindo remoção de tinta antiga, raspagem, estucagem e polimento com resina ou verniz acrílico</t>
  </si>
  <si>
    <t>Será medido pela área de superfície limpa de sujeira, gorduras e tinta antiga, e utilização de resina e verniz, deduzindo-se toda e qualquer interferência (m²).
O item remunera o fornecimento de materiais, ferramentas e mão-de-obra necessária para remoção de tintas, gorduras, raspagem, estucagem para nivelamento e recuperação de trincas e polimento de estruturas de concreto e tijolos aparentes e posterior aplicação de resina e verniz em duas demãos.</t>
  </si>
  <si>
    <t>BANCADAS, PRATELEIRAS E DIVISÓRIAS</t>
  </si>
  <si>
    <t>Execução  de:</t>
  </si>
  <si>
    <t>180101</t>
  </si>
  <si>
    <t>Banco interno em concreto e alvenaria, acabamento em verniz, e = 8 cm, l = 40 cm</t>
  </si>
  <si>
    <t>Será medido por comprimento de banco executado (m).
O item remunera o fornecimento de materiais e mão-de-obra necessários para a execução dos serviços: alvenaria de apoio em tijolos comuns de barro cozido; revestimento da alvenaria em cimentado queimado; tampo de concreto armado com canto arredondado com espessura de 8 cm e largura de 40 cm; remunera também a escavação para construção da base armada e lastro de brita e o acabamento em verniz em duas demãos o serviço de limpeza final.</t>
  </si>
  <si>
    <t>180102</t>
  </si>
  <si>
    <t>Banco de jardim em concreto, 130 x 40 cm, h = 45 cm</t>
  </si>
  <si>
    <t>Será medido por unidade de banco instalado (un).
O item remunera o fornecimento, instalação completa de banco em concreto pré-moldado para jardim, inclusive mão-de-obra e materiais necessários para execução de base em concreto.  O banco deverá ser em concreto pré-moldado; medidas mínimas 130 x 40 x 45 cm.</t>
  </si>
  <si>
    <t>180103</t>
  </si>
  <si>
    <t>Conjunto de mesa e bancos de concreto para jogos (02 bancos em arco com Raio interno = 80 cm e h = 43 cm e mesa com d = 130 cm, e = 8 cm , h = 75 cm)</t>
  </si>
  <si>
    <t>CJ</t>
  </si>
  <si>
    <t>Será medido por conjunto de mesa e bancos instalado (cj).
O item remunera o fornecimento, instalação completa do conjunto de uma mesa e dois bancos em concreto pré-moldado para jardim, inclusive mão-de-obra e materiais necessários para execução de base em concreto.  Os bancos deverão ser em arco, em concreto pré-moldado com raio interno de 80 cm, espessura de 8 cm e altura de 43 cm, a mesa com diâmetro de 130 cm, espessura de 8 cm e altura de 75 cm.</t>
  </si>
  <si>
    <t>180104</t>
  </si>
  <si>
    <t>Bancada de laboratório completa.</t>
  </si>
  <si>
    <t>Será medido por conjunto de bancada e armário de laboratório completo instalado (cj).
O item remunera o fornecimento, instalação completa do conjunto de bancada de laboratório com tampo de granito cinza andorinha l=60cm e c=265cm, testeira de 5cm, rodabanca  de granito cinza andorinha h= 10 cm, base em alvenaria h=10cm, armário em compensado 20mm com portas revestidas em laminado melamínico branco nas duas faces h=75cm, puxadores de metal cromado, prateleiras do mesmo material das portas, cuba de aço inox AISI 304 465 x 330 mm completa com torneira  e acessórios.</t>
  </si>
  <si>
    <t>180105</t>
  </si>
  <si>
    <t>Prateleira de ardósia e=2 cm apoiada em alvenaria ou embutida na parede</t>
  </si>
  <si>
    <r>
      <rPr>
        <sz val="14"/>
        <color theme="1"/>
        <rFont val="Calibri"/>
      </rPr>
      <t>M</t>
    </r>
    <r>
      <rPr>
        <vertAlign val="superscript"/>
        <sz val="14"/>
        <color theme="1"/>
        <rFont val="Calibri"/>
      </rPr>
      <t>2</t>
    </r>
  </si>
  <si>
    <t>Será medido pela área de prateleira instalada (m²).
O item remunera o fornecimento e a instalação de prateleira em ardósia com espessura de 2 cm, bem como materiais, alvenaria de apoio inclusive acabamento e acessórios necessários para a fixação, assentamento e rejuntamento.</t>
  </si>
  <si>
    <t>180106</t>
  </si>
  <si>
    <t>Prateleira de ardósia e=2 cm, apoiada em  console de metalon 20x30 cm</t>
  </si>
  <si>
    <r>
      <rPr>
        <sz val="14"/>
        <color theme="1"/>
        <rFont val="Calibri"/>
      </rPr>
      <t>M</t>
    </r>
    <r>
      <rPr>
        <vertAlign val="superscript"/>
        <sz val="14"/>
        <color theme="1"/>
        <rFont val="Calibri"/>
      </rPr>
      <t>2</t>
    </r>
  </si>
  <si>
    <t>Será medido pela área de prateleira instalada (m²).
O item remunera o fornecimento e a instalação de prateleira em ardósia com espessura de 2 cm, bem como materiais acessórios necessários para a fixação, assentamento e rejuntamento. Remunera também o apoio confeccionado em metalon 20 x 30 mm, chapa 18, pintado e protegido quanto à degradação por corrosão, possuindo extremidade fechada.</t>
  </si>
  <si>
    <t>180107</t>
  </si>
  <si>
    <t>Prateleira de granito cinza andorinha, e = 2 cm, apoiada sobre alvenaria</t>
  </si>
  <si>
    <t>Será medido pela área de prateleira instalada (m²).
O item remunera o fornecimento e a instalação de prateleira em granito tipo andorinha, com espessura de 2 cm, alvenaria de apoio inclusive acabamento desta, bem como materiais acessórios necessários para a fixação, assentamento e rejuntamento.</t>
  </si>
  <si>
    <t>180108</t>
  </si>
  <si>
    <t>Prateleira de granito cinza andorinha, e = 2 cm, apoiada em console de metalon 20 x 30 mm</t>
  </si>
  <si>
    <t>Será medido pela área de prateleira instalada (m²).
O item remunera o fornecimento e a instalação de prateleira em granito tipo andorinha, com espessura de 2 cm, bem como materiais acessórios necessários para a fixação, assentamento e rejuntamento. Remunera também o apoio confeccionado em metalon 20 x 30 mm, chapa 18, pintado e protegido quanto à degradação por corrosão, possuindo extremidade fechada.</t>
  </si>
  <si>
    <t>180109</t>
  </si>
  <si>
    <t>Soleira ou peitoril de ardósia e=2cm</t>
  </si>
  <si>
    <r>
      <rPr>
        <sz val="14"/>
        <color theme="1"/>
        <rFont val="Calibri"/>
      </rPr>
      <t>M</t>
    </r>
    <r>
      <rPr>
        <vertAlign val="superscript"/>
        <sz val="14"/>
        <color theme="1"/>
        <rFont val="Calibri"/>
      </rPr>
      <t>2</t>
    </r>
  </si>
  <si>
    <t>Será medido pelo comprimento de soleira e/ou peitoril revestido com ardósia (m²).
O item remunera o fornecimento de ardósia; areia, cimento, cal, cimento branco ou rejunte, materiais acessórios e a mão-de-obra necessária para o assentamento e rejuntamento de ardósia em soleiras e / ou peitoris, com largura até 20 cm e espessura de 2 cm; não remunera o preparo prévio da superfície.</t>
  </si>
  <si>
    <t>180110</t>
  </si>
  <si>
    <t>Soleira ou peitoril de granito cinza andorinha e=2cm</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</si>
  <si>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</si>
  <si>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180200</t>
  </si>
  <si>
    <t>Outros (fornecimento e execução):</t>
  </si>
  <si>
    <t>180201</t>
  </si>
  <si>
    <t>Bancada p/ lavatório em ardósia e= 3cm e L = 55cm em console de metalon</t>
  </si>
  <si>
    <r>
      <rPr>
        <sz val="14"/>
        <color theme="1"/>
        <rFont val="Calibri"/>
      </rPr>
      <t>M</t>
    </r>
    <r>
      <rPr>
        <vertAlign val="superscript"/>
        <sz val="14"/>
        <color theme="1"/>
        <rFont val="Calibri"/>
      </rPr>
      <t>2</t>
    </r>
  </si>
  <si>
    <t xml:space="preserve">Será medido pela área de tampo instalado (m²).
O item remunera o fornecimento e a instalação do tampo em ardósia com espessura de 3 cm, inclusive testeira, frontão e demais elementos de arremate, bem como materiais acessórios necessários para a fixação, assentamento e rejuntamento. </t>
  </si>
  <si>
    <t>180202</t>
  </si>
  <si>
    <t>Bancada de granito para pia ou lavatório e=3cm, apoiada em console de metalon</t>
  </si>
  <si>
    <t xml:space="preserve">Será medido pela área de bancada instalada (m²).
O item remunera o fornecimento e a instalação da bancada em granito cinza andorinha, Mauá ou corumbá com espessura de 3 cm, inclusive testeira, frontão furos (se necessários) e demais elementos de arremate, bem como console de metalon (mínimo 20 x 30cm) e materiais acessórios necessários para a fixação, assentamento e rejuntamento. </t>
  </si>
  <si>
    <t>180203</t>
  </si>
  <si>
    <t>Bancada de granito e = 3cm apoiada em alvenaria</t>
  </si>
  <si>
    <t xml:space="preserve">Será medido pela área de bancada instalada (m²).
O item remunera o fornecimento e a instalação de bancada em granito tipo andorinha, ou Mauá, ou Corumbá com espessura de 3 cm, inclusive testeira, frontão furos (se necessários) e demais elementos de arremate, bem como materiais acessórios necessários para a fixação, assentamento e rejuntamento. </t>
  </si>
  <si>
    <t>180204</t>
  </si>
  <si>
    <t>Divisória de granito cinza andorinha (incluindo todas as ferragens em latão cromado), e = 3cm</t>
  </si>
  <si>
    <t>Será medido por área de placa instalada (m²).
O item remunera o fornecimento de placas de granito cinza andorinha, com acabamento polido e tratamento à base de resina protetora,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</si>
  <si>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180205</t>
  </si>
  <si>
    <t>Divisória  em  ardósia  polida (incluindo todas as ferragens em latão cromado), e = 3cm com ferragens em latão cromado</t>
  </si>
  <si>
    <t>Será medido por área de placa instalada (m²).
O item remunera o fornecimento de placas em ardósia, com polimento,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</si>
  <si>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DIVERSOS</t>
  </si>
  <si>
    <t>190100</t>
  </si>
  <si>
    <t>190101</t>
  </si>
  <si>
    <t>Alambrado em tela soldada galvanizada, fixada em mourões de concreto armado ponta virada, h=2,80m (espaçados a cada 2,50m), com a cinta de fundação e com acréscimo de 3 fios de arame farpado</t>
  </si>
  <si>
    <t>Será medido por comprimento de cerca executada (m).
O item remunera o fornecimento material e mão-de-obra para instalação de mourões de concreto armado, ponta virada, seção mínima da base 10 x 10 cm, com altura de 2,80 m, com furos de 20 cm em 20 cm e fornecimento e instalação de tela de aço com malha retangular com malha de # 2" fio 12 e outros materiais e acessórios necessários para esta instalação. Remunera também  a construção de cinta em concreto armado em toda a extensão da cerca com dimensões mínimas de 10 x 15 cm, a limpeza do terreno; perfuração para a colocação dos mourões; alojamento dos mourões com recobrimento médio de 0,50 cm, concreto com Fck mínimo de Fck 20Mpa e aço CA 50 e 3 fios de arame farpado na ponta virada.</t>
  </si>
  <si>
    <t>190103</t>
  </si>
  <si>
    <t>Fornecimento e instalação de tela de arame galvanizado em alambrados com quadros em tubos galvanizados existentes.</t>
  </si>
  <si>
    <t>Será medido por área de tela de arame instalada (m²).
O item remunera o fornecimento, acessórios, materiais, ferramentas e mão de obra necessária instalação de tela de aço galvanizada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Não remunera os serviços fornecimento e instalação dos quadros de tubos de aço galvanizados.</t>
  </si>
  <si>
    <t>190200</t>
  </si>
  <si>
    <t>Telas protetoras</t>
  </si>
  <si>
    <t>190201</t>
  </si>
  <si>
    <t>Tela de nylon tipo mosquiteiro com moldura em alumínio anodizado natural</t>
  </si>
  <si>
    <t>Será medido pela área da tela instalada (m²).
O item remunera o fornecimento de tela de proteção removível, com moldura constituída por perfis e chapas de alumínio anodizado natural, tela tipo mosquiteiro de nylon na cor verde com trama de 1,5mm, toda superfície metálica deve estar completamente limpa, seca e desengraxada; Remunera também acessórios e a mão-de-obra necessária para a instalação da tela.</t>
  </si>
  <si>
    <t>190202</t>
  </si>
  <si>
    <t>Tela de nylon tipo mosquiteiro com moldura em madeira.</t>
  </si>
  <si>
    <t>Será medido pela área da tela instalada (m²).
O item remunera o fornecimento de tela de proteção removível, com moldura constituída por perfis de madeira do tipo pinho ou pinus,  tela tipo mosquiteiro de nylon na cor verde com trama de 1,5mm, a moldura de madeira deve apresentar acabamento liso sem rebarbas. Remunera também acessórios e a mão-de-obra necessária para a instalação da tela.</t>
  </si>
  <si>
    <t>190203</t>
  </si>
  <si>
    <t>Tela de proteção contra pássaros</t>
  </si>
  <si>
    <t>Será medido pela área da tela instalada (m²).
O item remunera o fornecimento de tela de proteção em arame galvanizado malha 1/2 fio 24 sem moldura. Remunera também acessórios e a mão-de-obra necessária para a instalação da tela.</t>
  </si>
  <si>
    <t>190300</t>
  </si>
  <si>
    <t>Desafixação e posterior fixação de equipamentos e acessórios (apenas mão de obra)</t>
  </si>
  <si>
    <t>190301</t>
  </si>
  <si>
    <t>Desafixação e posterior fixação de equipamentos e acessórios destinado à rede lógica na sala de informática (apenas mão de obra)</t>
  </si>
  <si>
    <t>Será medido por unidade de serviço executado conforme o caso
O item remunera a retirada provisória (desafixação), proteção contra danos e posterior instalação destes (fixação) incluindo todos acessórios necessários para esta reinstalação.</t>
  </si>
  <si>
    <t>190302</t>
  </si>
  <si>
    <t>Desafixação, afastamento e posterior fixação de conduletes de alumínio qualquer tipo ou tamanho</t>
  </si>
  <si>
    <t>190303</t>
  </si>
  <si>
    <t>Desafixação, afastamento e posterior fixação de armários e caixas de sobrepor qualquer tipo e tamanho tamanho</t>
  </si>
  <si>
    <t>190304</t>
  </si>
  <si>
    <t>Desafixação, afastamento e posterior fixação de eletroduto de PVC rígido qualquer diâmetro</t>
  </si>
  <si>
    <t>190305</t>
  </si>
  <si>
    <t>Desafixação, afastamento e posterior fixação de eletroduto de ferro galvanizado leve, médio ou pesado qualquer diâmetro</t>
  </si>
  <si>
    <t>190306</t>
  </si>
  <si>
    <t>Desafixação, afastamento e posterior fixação de eletrocalha ou canaleta metálica galvanizada de qualquer tipo, com ou sem tampa</t>
  </si>
  <si>
    <t>190307</t>
  </si>
  <si>
    <t>Desafixação, afastamento e posterior fixação de canaleta em PVC para instalação elétrica aparente de qualquer tipo, com ou sem tampa</t>
  </si>
  <si>
    <t>190308</t>
  </si>
  <si>
    <t>Desafixação, afastamento e posterior fixação de quadro para giz, pincel atômico e de cartazes</t>
  </si>
  <si>
    <t>190400</t>
  </si>
  <si>
    <t>Placas e sinalizadores</t>
  </si>
  <si>
    <t>190401</t>
  </si>
  <si>
    <t>Sinalização com pictograma para vaga de estacionamento ou pátio em tinta acrílica fosca para pessoas com mobilidade reduzida.</t>
  </si>
  <si>
    <t>Será medido por unidade de pictograma pintado (un).
O item remunera o fornecimento de tinta acrílica fosca para piso, matriz com símbolo de vaga para estacionamento de veículos que conduzam ou sejam conduzidos por pessoas com mobilidade reduzida ou pátio interno, conforme NBR 9050, inclusive materiais acessórios e a mão-de-obra necessária para o preparo de pavimento betuminoso ou de concreto, marcação do quadro com dimensões de 1,70 x 1,70 m, pintura do fundo e pintura do símbolo.</t>
  </si>
  <si>
    <t>190402</t>
  </si>
  <si>
    <t>Placa em chapa de aço escovado 25x12 cm</t>
  </si>
  <si>
    <t>Será medido por unidade de placa instalada (un).
O item remunera o fornecimento e instalação de placa de identificação constituída por: chapa em aço inoxidável escovado, com espessura mínima de 1,5 mm, orla em aço polido com 5 mm de largura; parafusos e buchas adequados, para fixação.</t>
  </si>
  <si>
    <t>190403</t>
  </si>
  <si>
    <t>Placa de alumínio fundido com denominação dos cômodos 20x5cm</t>
  </si>
  <si>
    <t>Será medido por unidade de placa instalada (un).
O item remunera o fornecimento e instalação de placa de identificação constituída por: chapa em alumínio fundido, com espessura mínima de 1,5 mm, parafusos e buchas adequados, para fixação.</t>
  </si>
  <si>
    <t>190404</t>
  </si>
  <si>
    <t>Placa de alumínio fundido com numeração de portas  5x5cm</t>
  </si>
  <si>
    <t>190405</t>
  </si>
  <si>
    <t>Placa de alumínio anodizado 25x25cm para identificação</t>
  </si>
  <si>
    <t>Será medido por unidade de placa instalada (un).
O item remunera o fornecimento e instalação de placa de identificação constituída por: chapa em alumínio anodizado, com espessura mínima de 1,0 mm, parafusos e buchas adequados, para fixação.</t>
  </si>
  <si>
    <t>190406</t>
  </si>
  <si>
    <t>Placa em alumínio 15x15cm, com pictograma em película adesiva</t>
  </si>
  <si>
    <t>Será medido por unidade de placa instalada (un).
O item remunera o fornecimento e instalação de placa de identificação constituída por: chapa em alumínio, com espessura mínima de 1,0 mm, parafusos e buchas adequados, para fixação e pictograma internacional de pessoas com mobilidade reduzida.</t>
  </si>
  <si>
    <t>190500</t>
  </si>
  <si>
    <t>Casa de gás em alvenaria para:</t>
  </si>
  <si>
    <t>Será medido por unidade de abrigo executado (un).
Os itens abaixo remunera o fornecimento dos materiais e mão-de-obra necessários para a execução do abrigo de gás constituído por: alvenaria de bloco de concreto, revestida com chapisco, emboço, reboco e pintura com tinta a cal; base em concreto simples; laje de cobertura em concreto armado; portão proporcional ao tamanho do abrigo, em tela de arame fio nº 10, malha 2" e tubo galvanizado 2" com acabamento em pintura óleo sobre base antioxidante; remunera também o fornecimento e instalação de tubos e conexões em aço schedule de 3/4"e 1/2", registros, válvulas, acessórios até o local de localização do fogão, o número e tamanho dos cilindros cheios para o abrigo; os serviços de pintura com tinta a base de alumínio para a tubulação, limpeza e apiloamento do terreno. Remunera também o laudo de estanqueidade de acordo com as normas vigentes e com o devido registro no CREA-MG.</t>
  </si>
  <si>
    <t>190501</t>
  </si>
  <si>
    <t>2 botijões de gás 13 Kg (EXCLUSIVE CILINDRO)</t>
  </si>
  <si>
    <t>190502</t>
  </si>
  <si>
    <t>2 botijões de gás 45 Kg (INCLUSIVE CILINDRO CHEIO)</t>
  </si>
  <si>
    <t>190503</t>
  </si>
  <si>
    <t>4 botijões de gás 13 Kg (EXCLUSIVE CILINDRO)</t>
  </si>
  <si>
    <t>190504</t>
  </si>
  <si>
    <t>4 botijões de gás 45 Kg (INCLUSIVE CILINDRO CHEIO)</t>
  </si>
  <si>
    <t>190505</t>
  </si>
  <si>
    <t>Laudo de Vistoria e ART com execução de teste de estanqueidade de gás com emissão de laudo técnico (PARA RENOVAÇÃO DE AVCB)</t>
  </si>
  <si>
    <t>190600</t>
  </si>
  <si>
    <t>Andaimes</t>
  </si>
  <si>
    <t>190601</t>
  </si>
  <si>
    <t>Andaime em cavalete metálico para alvenaria, com chapa de compensado e tábua, com reaproveitamento, inclusive montagem/desmontagem e remanejamento</t>
  </si>
  <si>
    <t>Será medido pelo perímetro da alvenaria a ser construída (m)
O item remunera o transporte do material até o local de aplicação, o  fornecimento, montagem e desmontagem de andaime para alvenaria, incluindo assoalho de tábuas ou chapas, sarrafos, pontaletes, suportes e pregos para fixação e posterior limpeza dos resíduos gerados no local.</t>
  </si>
  <si>
    <t>190602</t>
  </si>
  <si>
    <t>Andaime em cavalete metálico para forro ou serviço em altura interno, com chapa de compensado e tábua, com reaproveitamento, inclusive montagem/desmontagem e remanejamento</t>
  </si>
  <si>
    <t>Será medido pela área em metros quadrados em projeção, na qual foi utilizado o andaime. (m²)
O item remunera o transporte do material até o local de aplicação; o fornecimento, montagem e desmontagem de andaime para revestimento interno, incluindo tábuas ou chapas, sarrafos, pontaletes, suportes e pregos para fixação; e a posterior  limpeza dos resíduos gerados no local</t>
  </si>
  <si>
    <t>190603</t>
  </si>
  <si>
    <t>Fornecimento de andaime metálico para fachada (locação), inclusive piso metálico e sapatas, exclusive montagem e desmontagem</t>
  </si>
  <si>
    <t>M²XMÊS</t>
  </si>
  <si>
    <t>Será medido pela área, na projeção vertical da fachada, do andaime tubular fachadeiro alocado, multiplicada pelo período em meses de locação (m² x mês).
O item remunera o fornecimento de locação de andaime tubular fachadeiro montado com no mínimo 1,0 m de largura a partir da face externa da fachada; mão de obra para translado interno na obra e materiais necessários para a locação do andaime, constituído por: quadros de base com travamentos e ajustes em diagonal, nivelados por meio de sapatas ajustáveis; guarda-corpos e rodapés, plataformas e quadros com escadas; pavimento de pisos metálicos; materiais acessórios como cabo de aço, tubos e braçadeiras
necessários para a montagem; conforme NR 18 e/ou normas vigentes. Não remunera a montagem e desmontagem do andaime</t>
  </si>
  <si>
    <t>190604</t>
  </si>
  <si>
    <t>Montagem e desmontagem de andaime metálico para fachada com piso metálico, exclusive fornecimento do andaime e rodapé/guarda-corpo em madeira</t>
  </si>
  <si>
    <t>Será medido pela área, na projeção vertical da fachada, do andaime montado e desmontado, sendo medido 100% na desmontagem (m²).
O item remunera o fornecimento da mão-de-obra necessária para a montagem, desmontagem, empilhamento das peças e traslado interno na obra, para andaime tubular fachadeiro, inclusive o madeiramento do tablado.</t>
  </si>
  <si>
    <t>190605</t>
  </si>
  <si>
    <t>Fornecimento de andaime metálico tubular tipo torre (locação), inclusive rodízios, exclusive montagem e desmontagem</t>
  </si>
  <si>
    <t>MXMÊS</t>
  </si>
  <si>
    <t>Será medido pela altura de andaime em torre multiplicado pelo período em meses de locação, altura da torre a partir de 2,00 m (m x mês).
O item remunera o fornecimento de locação de andaime tubular tipo torre metálico com base quadrada (1,5 x 1,5 m), mão de obra necessária para transporte interno na obra: Quadros de base com travamentos e rodas emborrachadas para locomoção; guarda-corpo e rodapé, plataforma e quadros com escada; pisos metálicos. Utilizado somente para postes e pontos localizados; não substitui o andaime fachadeiro.
Conforme NR 18 e/ou normas vigentes. Não remunera montagem e desmontagem.</t>
  </si>
  <si>
    <t>190606</t>
  </si>
  <si>
    <t>Montagem e desmontagem de andaime metálico tubular tipo torre, exclusive fornecimento do andaime</t>
  </si>
  <si>
    <t>Será medido pela altura do andaime montado e desmontado, sendo medido 100% na desmontagem (m).
O item remunera o fornecimento da mão-de-obra necessária para a montagem, desmontagem, empilhamento das peças e traslado interno na obra, para andaimes em torres, inclusive o madeiramento do tablado.</t>
  </si>
  <si>
    <t>QUADRA</t>
  </si>
  <si>
    <t>200101</t>
  </si>
  <si>
    <t>200102</t>
  </si>
  <si>
    <r>
      <rPr>
        <sz val="14"/>
        <color theme="1"/>
        <rFont val="Calibri"/>
      </rPr>
      <t>M</t>
    </r>
    <r>
      <rPr>
        <vertAlign val="superscript"/>
        <sz val="14"/>
        <color theme="1"/>
        <rFont val="Calibri"/>
      </rPr>
      <t>2</t>
    </r>
  </si>
  <si>
    <t>200103</t>
  </si>
  <si>
    <r>
      <rPr>
        <sz val="14"/>
        <color theme="1"/>
        <rFont val="Calibri"/>
      </rPr>
      <t>M</t>
    </r>
    <r>
      <rPr>
        <vertAlign val="superscript"/>
        <sz val="14"/>
        <color theme="1"/>
        <rFont val="Calibri"/>
      </rPr>
      <t>2</t>
    </r>
  </si>
  <si>
    <t>Será medido pela área onde será executado, na espessura mínima de 5cm (m²).
O item remunera o fornecimento de cimento, areia, pedra britada nº 1, 2 e a mão-de-obra necessária para o apiloamento do terreno e execução do lastro.</t>
  </si>
  <si>
    <t>200104</t>
  </si>
  <si>
    <t>Piso cimentado com argamassa de cimento e areia sem peneirar, traço 1:4, e=1,5cm</t>
  </si>
  <si>
    <r>
      <rPr>
        <sz val="14"/>
        <color theme="1"/>
        <rFont val="Calibri"/>
      </rPr>
      <t>M</t>
    </r>
    <r>
      <rPr>
        <vertAlign val="superscript"/>
        <sz val="14"/>
        <color theme="1"/>
        <rFont val="Calibri"/>
      </rPr>
      <t>2</t>
    </r>
  </si>
  <si>
    <t>Será medido pela área onde será executado, na espessura mínima de 1,5 cm (m²).
O item remunera o fornecimento de cimento, areia e a mão-de-obra necessária para a execução do piso cimentado.</t>
  </si>
  <si>
    <t xml:space="preserve">Pintura com tinta a base epóxi em piso de quadra esportiva concreto 2 demãos </t>
  </si>
  <si>
    <r>
      <rPr>
        <sz val="14"/>
        <color theme="1"/>
        <rFont val="Calibri"/>
      </rPr>
      <t>M</t>
    </r>
    <r>
      <rPr>
        <vertAlign val="superscript"/>
        <sz val="14"/>
        <color theme="1"/>
        <rFont val="Calibri"/>
      </rPr>
      <t>2</t>
    </r>
  </si>
  <si>
    <t>Será medido pela área de superfície pintada, deduzindo-se toda e qualquer interferência (m²).
O item remunera o fornecimento de tinta à base epóxi,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epóxi,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</si>
  <si>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</si>
  <si>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</si>
  <si>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Preparação para pintura epóxi em piso, inclusive uma demão de primer epóxi</t>
  </si>
  <si>
    <t>Será medido pela área de superfície a ser preparada, deduzindo-se toda e qualquer interferência (m²).
O item remunera o fornecimento de primer para pintura epóxi; materiais acessórios e a mão-de-obra necessária para a execução dos serviços de: limpeza, lixamento, remoção do pó; aplicação do primer, conforme especificações do fabricante.</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</si>
  <si>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</si>
  <si>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</si>
  <si>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</si>
  <si>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</si>
  <si>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200202</t>
  </si>
  <si>
    <r>
      <rPr>
        <b/>
        <sz val="12"/>
        <color theme="1"/>
        <rFont val="Calibri"/>
      </rPr>
      <t>Alambrado para quadra esportiva com tela de arame galvanizado</t>
    </r>
    <r>
      <rPr>
        <b/>
        <i/>
        <u/>
        <sz val="12"/>
        <color theme="1"/>
        <rFont val="Calibri"/>
      </rPr>
      <t xml:space="preserve"> </t>
    </r>
    <r>
      <rPr>
        <b/>
        <sz val="12"/>
        <color theme="1"/>
        <rFont val="Calibri"/>
      </rPr>
      <t>, fixada em quadros de tubos de aço galvanizado, h=2m</t>
    </r>
  </si>
  <si>
    <t>200203</t>
  </si>
  <si>
    <t>Alambrado para quadra esportiva com tela de arame galvanizado, fixada em quadros de tubos de aço galvanizado, h=4m</t>
  </si>
  <si>
    <t>200204</t>
  </si>
  <si>
    <t xml:space="preserve">Portão para alambrado, com uma (1) folha, dimensão (90x210)cm, em tela de arame, exclusive pintura, inclusive fixação e fornecimento em quadros de tubos de aço carbono galvanizado diâmetro de 50mm (2"), </t>
  </si>
  <si>
    <t xml:space="preserve">Será medido pela unidade de portão instalado (un).
O item remunera o fornecimento e instalação de portão pivotante de uma folha com dimensões 90 x 210cm, constituído por: perfil tubular de aço carbono SAE 1008 / 1010 galvanizada norma ASTM A 513, com diâmetro externo de 50mm (2”), batente, dobradiças e cadeado com largura de 50mm, trama losangular de 2" (50,8mm) e fio bwg12 (2,77mm); trinco e ferrolho com porta-cadeado. O item remunera também o fornecimento de materiais e mão-de-obra necessários para uma demão de galvanização a frio, nos pontos de solda e / ou corte dos elementos que compõem o portão, remunera também o cadeado.
</t>
  </si>
  <si>
    <t>200300</t>
  </si>
  <si>
    <t>Outros</t>
  </si>
  <si>
    <t>200301</t>
  </si>
  <si>
    <t xml:space="preserve">Equipamentos esportivos (vôlei, futsal, basquete) todos juntos </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</si>
  <si>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</si>
  <si>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</si>
  <si>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2 e 3 apiloado manualmente com maço de 30kg)</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</si>
  <si>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</si>
  <si>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200303</t>
  </si>
  <si>
    <t>Será medido pela área onde será executado, na espessura mínima de 3 cm (m²).
O item remunera o fornecimento de cimento, areia e a mão-de-obra necessária para a regularização do contrapiso acertando o contrapiso para o recebimento do piso com a utilização de régua para um perfeito acabamento.</t>
  </si>
  <si>
    <t>200304</t>
  </si>
  <si>
    <t>Armadura de tela de aço CA 60B (tela de aço CA 60 soldada com trama de 100x100mm D=4,20mm do fio e arame recozido)</t>
  </si>
  <si>
    <t>Será medido pelo peso nominal das telas constantes no projeto de armadura (m²).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</si>
  <si>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</si>
  <si>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</si>
  <si>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subsequentes à concretagem e durante os 14 dias seguintes e o corte das juntas de dilatação que será executado com serra mecânica provida de disco diamantado com a profundidade do corte de no máximo 3 cm e o fornecimento e instalação de formas e barras de transferência.</t>
  </si>
  <si>
    <t>200308</t>
  </si>
  <si>
    <t>Tela de nylon (malha 10 X 10 cm)</t>
  </si>
  <si>
    <t>Será medido pela área instalada (m²).
O item remunera o fornecimento e instalação de tela de náilon, com malha de 10 x 10 cm, fio com espessura de 2 mm na cor verde. remunera também acessórios para instalação.</t>
  </si>
  <si>
    <t>200400</t>
  </si>
  <si>
    <t>Cobertura:</t>
  </si>
  <si>
    <t>200401</t>
  </si>
  <si>
    <t>Estrutura de aço para cobertura em arco, espaçamento entre arcos de 5,0 m, vão de 20,0 m, em aço  A 36, inclusive montagem</t>
  </si>
  <si>
    <r>
      <rPr>
        <sz val="14"/>
        <color theme="1"/>
        <rFont val="Calibri"/>
      </rPr>
      <t>M</t>
    </r>
    <r>
      <rPr>
        <vertAlign val="superscript"/>
        <sz val="14"/>
        <color theme="1"/>
        <rFont val="Calibri"/>
      </rPr>
      <t>2</t>
    </r>
  </si>
  <si>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</si>
  <si>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200402</t>
  </si>
  <si>
    <t xml:space="preserve">Estrutura de aço para cobertura em arco, espaçamento entre arcos de 6,0 m, vão de 25,0 m, em aço  A 36, inclusive montagem </t>
  </si>
  <si>
    <r>
      <rPr>
        <sz val="14"/>
        <color theme="1"/>
        <rFont val="Calibri"/>
      </rPr>
      <t>M</t>
    </r>
    <r>
      <rPr>
        <vertAlign val="superscript"/>
        <sz val="14"/>
        <color theme="1"/>
        <rFont val="Calibri"/>
      </rPr>
      <t>2</t>
    </r>
  </si>
  <si>
    <t>200403</t>
  </si>
  <si>
    <t xml:space="preserve">Estrutura de aço para cobertura em arco, espaçamento entre arcos de 6,0 m, vão de 30,0 m, em aço  A 36, inclusive montagem </t>
  </si>
  <si>
    <t>200404</t>
  </si>
  <si>
    <t>Cobertura em telhas de aço galvanizado, perfil ondulado, esp.  0,5 mm</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</si>
  <si>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</si>
  <si>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200500</t>
  </si>
  <si>
    <t>Iluminação:</t>
  </si>
  <si>
    <t>200501</t>
  </si>
  <si>
    <t>Iluminação de quadra descoberta.</t>
  </si>
  <si>
    <t xml:space="preserve">Será medido pela composição de diversos serviços (un).
O item remunera o fornecimento e execução / instalação dos serviços a seguir: 
04 postes de 9 metros de altura com: 12 refletores Slim LED 200W de potência; Haste de aterramento, comprimento 2400mm, com parafuso de aperto (03 refletores para cada poste); Terminal para aterramento, com parafuso de aperto, estanhado; Caixa de passagem em alvenaria, 50x50x60cm, tampa em concreto, escavação e reaterro apiloado; Quadro elétrico para 12 circuitos com barramento; Eletroduto pvc rosca 1.1/4"; Cabo de cobre seção 4.0mm2, isolação; Cabo de cobre nu, seção 10mm2; Cabo sintenax isolamento de 1KV 16mm2; Conector para cabo 16mm2 bimetálico; Disjuntor trif.10-30 A; Disjuntor trif. 40 A </t>
  </si>
  <si>
    <t>FOSSAS, FILTROS, CAIXAS E SUMIDOUROS</t>
  </si>
  <si>
    <t>210100</t>
  </si>
  <si>
    <t>Execução fossas</t>
  </si>
  <si>
    <t>Será medido por unidade de fossa executada (un).
O item remunera o fornecimento de materiais e mão-de-obra necessários para a execução dos serviços de escavação da vala e apiloamento do fundo; lastro de brita; drenagem do lençol freático com tubo de PVC branco com 150 mm de diâmetro; fundo de concreto armado moldado in loco; alvenaria de blocos em quantidade para construção da fossa especificada; revestimento, vigas,  cintas, e pilares; armaduras, formas; tampa em concreto com chaminés de acesso e tampões de inspeção em peças pré-fabricadas de concreto armado; vedação do tampo com betume; reaterro, compactação e remoção da sobra de terra.</t>
  </si>
  <si>
    <t>210101</t>
  </si>
  <si>
    <t>Fossa séptica C=3,00m execução in-loco volume útil 7,56m³ (154 contribuintes por turno)</t>
  </si>
  <si>
    <t>210102</t>
  </si>
  <si>
    <t>Fossa séptica C=3,80m execução in-loco volume útil 9,58m³ (226 contribuintes por turno)</t>
  </si>
  <si>
    <t>210103</t>
  </si>
  <si>
    <t>Fossa séptica C=5,40m execução in-loco volume útil 13,61m³ (298 contribuintes por turno)</t>
  </si>
  <si>
    <t>210104</t>
  </si>
  <si>
    <t>Fossa séptica C=4,80m execução in-loco volume útil 20,74m³ (514 contribuintes por turno)</t>
  </si>
  <si>
    <t>210105</t>
  </si>
  <si>
    <t>Fossa séptica C=5,80m execução in-loco volume útil 25,06m³ (622 contribuintes por turno)</t>
  </si>
  <si>
    <t>210106</t>
  </si>
  <si>
    <t>Fossa séptica C=6,40m execução in-loco volume útil 29,39m³ (730 contribuintes por turno)</t>
  </si>
  <si>
    <t>210200</t>
  </si>
  <si>
    <t>Execução filtro anaeróbio</t>
  </si>
  <si>
    <t>Será medido por unidade de filtro executado (un).
O item remunera o fornecimento de materiais e mão-de-obra necessários para a execução dos serviços de escavação da vala e apiloamento do fundo ; lastro de brita; drenagem do lençol freático com tubo de PVC branco com 150 mm de diâmetro; base e tampa em concreto armado moldado in loco; fundo falso, calha vertedoura e tampão em concreto armado pré-moldado; tubos de concreto pré-fabricado com bolsa interna; montagem e rejuntamento dos tubos; tubos de limpeza em PVC branco com 100 mm de diâmetro; vedação do tampo com betume; preenchimento interno com brita 4; reaterro, compactação e remoção da sobra de terra.</t>
  </si>
  <si>
    <t>210201</t>
  </si>
  <si>
    <t>Filtro anaeróbio DN 1,50m H 2,00m</t>
  </si>
  <si>
    <t>210202</t>
  </si>
  <si>
    <t>Filtro anaeróbio DN 2,00m H 2,00m</t>
  </si>
  <si>
    <t>210203</t>
  </si>
  <si>
    <t>Filtro anaeróbico DN 2,00m H 1,50m</t>
  </si>
  <si>
    <t>210300</t>
  </si>
  <si>
    <t>Execução sumidouro</t>
  </si>
  <si>
    <t>Será medido por metro de poço absorvente executado, considerando-se a profundidade efetivamente escavada para sua execução (m).
O item remunera o fornecimento de material e a execução de poço absorvente para sumidouro, independente do tipo de solo, compreendendo os serviços de escavação e bota fora do material escavado, do apiloamento do fundo, inclusive eventual escoramento que se fizer necessário; o revestimento lateral com alvenaria de 1/2” tijolo, junta livre e diâmetro conforme especificado; o coroamento do topo com alvenaria argamassada de 1 tijolo e altura de 60 cm, bem como o lastreamento do fundo do poço, com brita nº 3 e 50 cm de espessura e tampa em concreto armado.</t>
  </si>
  <si>
    <t>210301</t>
  </si>
  <si>
    <t>Sumidouro (poço absorvente) DN 2,50m</t>
  </si>
  <si>
    <t>210302</t>
  </si>
  <si>
    <t>Sumidouro (poço absorvente) DN 3,00m</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</si>
  <si>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</si>
  <si>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</si>
  <si>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</si>
  <si>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</si>
  <si>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</si>
  <si>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</si>
  <si>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</si>
  <si>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230102</t>
  </si>
  <si>
    <t>Raspagem, calafetação e aplicação de cera em piso de madeira</t>
  </si>
  <si>
    <t>Será medido pela área de piso encerado (m²)
O item remunera o preparo do piso com raspagem e calafetação, o fornecimento e aplicação de cera em piso de tacos de madeira.</t>
  </si>
  <si>
    <t>230200</t>
  </si>
  <si>
    <t>Transportes e retirada de entulho:</t>
  </si>
  <si>
    <t xml:space="preserve">Será medido por volume, aferido na caçamba ou caminhão (m³).
O item remunera o fornecimento dos serviços de carregamento manual até a caçamba, remoção e transporte da caçamba até unidade de destinação final indicada pelo Município onde ocorrer a geração e retirada do entulho, ou área licenciada para tal finalidade, abrangendo:
A) A empresa ou prestadora dos serviços de remoção do entulho, resíduos provenientes da construção civil, deverá cumprir todas as exigências e determinações previstas na legislação: Resolução nº 307, de 5 de julho de 2002, pelo Conselho Nacional do Meio Ambiente ( CONAMA ), NBR 15112, NBR 15113, NBR 15114 e outras vigentes à época da execução dos serviços;
B) Fornecimento de caçamba metálica de qualquer tamanho, na obra, remoção da mesma quando cheia, e a reposição por outra caçamba vazia, o transporte e o despejo na unidade de destinação final, independente da distância do local de despejo;
C) Fornecimento da mão-de-obra e recipientes adequados, necessários para o transporte manual, vertical ou horizontal, do material de entulho, até o local onde está situada a caçamba;
D) Proteção das áreas envolvidas, bem como o despejo e acomodação dos materiais na caçamba;
E) A mão-de-obra, os materiais acessórios e os equipamentos necessários ao carregamento, transporte e descarga deverão ser condizentes com a natureza dos serviços prestados, observadas a legislação e as normas vigentes;
</t>
  </si>
  <si>
    <t>F) Na retirada do entulho, a empresa executora dos serviços de coleta e transporte, deverá apresentar o "Controle de Transporte de Resíduos" ( CTR ) devidamente preenchido, contendo informações sobre o gerador, origem, quantidade e descrição dos resíduos e seu destino, unidade de disposição final, bem como o comprovante declarando a sua correta destinação, conforme exigências das normas NBR 15112, NBR15113 e NBR15114; 
G) Estão inclusos todos os impostos legais e despesas necessárias junto aos órgãos regulamentadores das atividades envolvidas.</t>
  </si>
  <si>
    <t>230201</t>
  </si>
  <si>
    <t>Transporte e carga manual de material a granel (ou demolição) em caçamba</t>
  </si>
  <si>
    <t>230202</t>
  </si>
  <si>
    <t>Transporte e carga manual de material de qualquer natureza em caminhão DMT &lt; 5Km</t>
  </si>
  <si>
    <t>M³ X KM</t>
  </si>
  <si>
    <t>230203</t>
  </si>
  <si>
    <t>Transporte e carga manual de material de qualquer natureza em caminhão DMT &gt; 5Km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</si>
  <si>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</si>
  <si>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</si>
  <si>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</si>
  <si>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</si>
  <si>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</si>
  <si>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</si>
  <si>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</si>
  <si>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240102</t>
  </si>
  <si>
    <t xml:space="preserve">Levantamento planialtimétrico e cadastral, urbano, suburbano e rural em terreno de 2.001 a 10.000m² </t>
  </si>
  <si>
    <t>240200</t>
  </si>
  <si>
    <t>Projetos</t>
  </si>
  <si>
    <t>Será medido por unidade de desenho fornecido e aprovado pela fiscalização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</si>
  <si>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</si>
  <si>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(exclusive aprovação)</t>
  </si>
  <si>
    <t>240202</t>
  </si>
  <si>
    <t>Projeto executivo de instalações hidrosanitárias em formato A1</t>
  </si>
  <si>
    <t>240203</t>
  </si>
  <si>
    <t>Projeto executivo de instalações elétricas em formato A1</t>
  </si>
  <si>
    <t>240204</t>
  </si>
  <si>
    <t xml:space="preserve">Projeto executivo de SPDA, </t>
  </si>
  <si>
    <t>240205</t>
  </si>
  <si>
    <t>Projeto de Prevenção e Combate a Incêndio e Pânico, exclusive aprovação no CBMMG</t>
  </si>
  <si>
    <t>240206</t>
  </si>
  <si>
    <t>Projeto executivo e estrutural de estrutura de concreto</t>
  </si>
  <si>
    <t>240207</t>
  </si>
  <si>
    <t>Projeto executivo e estrutural de estrutura metálica</t>
  </si>
  <si>
    <t>240208</t>
  </si>
  <si>
    <t>Projeto executivo de cabeamento estruturado</t>
  </si>
  <si>
    <t>240209</t>
  </si>
  <si>
    <t xml:space="preserve">Projeto executivo de drenagem pluvial </t>
  </si>
  <si>
    <t>240211</t>
  </si>
  <si>
    <t>Projeto executivo de engradamento metálico</t>
  </si>
  <si>
    <t>240212</t>
  </si>
  <si>
    <t>Projeto executivo de ar condicionado /ventilação/climatização</t>
  </si>
  <si>
    <t>240213</t>
  </si>
  <si>
    <t>Levantamento de arquitetura/cadastro de dados técnicos "in loco" para  prédios tombados com aprovação junto ao órgão tombador, com desenvolvimento e detalhamento de gradil, fachada, esquadrias, acabamentos internos e elementos arquitetônicos, apresentados em formato A1, utilizando layers padrão da SEE.</t>
  </si>
  <si>
    <t>Será medido pelo levantamento que possibilite a futura elaboração do projeto arquitetônico e será remunerado após aprovação da fiscalização e o órgão tombador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t>
  </si>
  <si>
    <t>240214</t>
  </si>
  <si>
    <t xml:space="preserve">Levantamento de arquitetura/cadastro de dados técnicos "in loco" e desenvolvimento da arquitetura levantada A1 (EXCLUSIVE APROVAÇÃO), conforme padrão SEE. No caso do levantamento cadastral arquitetônico o mesmo deve apresentar rigorosamente as características físicas da edificação, constituindo-se da representação gráfica detalhada de todos os seus elementos.
</t>
  </si>
  <si>
    <t>Será medido pelo levantamento que possibilite a futura elaboração do projeto arquitetônico e será remunerado após aprovação da fiscalização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 (EXCLUSIVE APROVAÇÃO)</t>
  </si>
  <si>
    <t>240215</t>
  </si>
  <si>
    <t>Aprovação projeto arquitetônico junto a Prefeituras municipais</t>
  </si>
  <si>
    <t>Será medido pela aprovação do projeto arquitetônico ou conjunto de projetos junto à respectiva Prefeitura Municipal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 respectiva Prefeitura</t>
  </si>
  <si>
    <t>240216</t>
  </si>
  <si>
    <t>Aprovação junto ao órgão tombador</t>
  </si>
  <si>
    <t>Será medido pela aprovação do projeto arquitetônico ou conjunto de projetos junto ao órgão tombado (Municipal, Estadual ou Federal)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respectivo órgão Tombador</t>
  </si>
  <si>
    <t>240217</t>
  </si>
  <si>
    <t>Aprovação do Projeto de Prevenção e Combate a Incêndio e Pânico junto ao CBMMG</t>
  </si>
  <si>
    <t>Será medido pela aprovação do projeto PCIP ou conjunto de projetos junto ao CBMMG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Corpo de Bombeiros Militar de Minas Gerais</t>
  </si>
  <si>
    <t>240300</t>
  </si>
  <si>
    <t>As built em formato A1 ou levantamento cadastral arquitetônico</t>
  </si>
  <si>
    <t xml:space="preserve">Será medido pela área construída da edificação reformada e / ou ampliada e aprovado pela fiscalização (m²).
O item remunera o fornecimento de projeto (As built) executivo de arquitetura caso tenha havido diferenças do projeto executivo, contendo todas as informações e detalhes construtivos, de como foi executada a obra de acordo com o padrão da Secretaria Estadual de Educação (SEE MG), inclusive a concessão dos direitos autorais referentes ao projeto para a Caixa Escolar. O projeto deverá ser constituído por: peças gráficas no formato A1; detalhando as alterações ocorridas em relação ao projeto originalmente aprovado e apresentadas como segue:
A) Os produtos gráficos deverão ser desenvolvidos por meio do software "AUTOCAD" versão 2000 ou posterior e apresentada da seguinte forma:
- Apresentações na forma de projeto básico, em papel sulfite, para aprovação pela Diretoria de Rede Física das Regionais, para posterior arquivo;
- A entrega do projeto executivo de arquitetura, devidamente aprovado pela Diretoria de Rede Física das Regionais, deverá ser constituída por: duas cópias plotadas em papel sulfite; uma cópia do arquivo eletrônico com extensão "dwg" em "compact disc" (CD Rom).
No caso do levantamento cadastral arquitetônico o mesmo deve apresentar rigorosamente as características físicas da edificação, constituindo-se da representação gráfica detalhada de todos os seus elementos.
Devem ser apresentados os seguintes desenhos:
 - Planta de implantação/ locação; 
- Plantas dos pavimentos; 
- Planta da cobertura; 
- Cortes (longitudinais e transversais); 
- Elevações (fachadas); 
- Detalhes construtivos (quando necessário); 
</t>
  </si>
  <si>
    <t>240301</t>
  </si>
  <si>
    <t>AS BUILT de projetos ou levantamento cadastral arquitetônico com área até 10.000 m²</t>
  </si>
  <si>
    <r>
      <rPr>
        <sz val="14"/>
        <color theme="1"/>
        <rFont val="Calibri"/>
      </rPr>
      <t>M</t>
    </r>
    <r>
      <rPr>
        <vertAlign val="superscript"/>
        <sz val="14"/>
        <color theme="1"/>
        <rFont val="Calibri"/>
      </rPr>
      <t>2</t>
    </r>
  </si>
  <si>
    <t>240302</t>
  </si>
  <si>
    <t xml:space="preserve">AS BUILT de projetos ou levantamento cadastral arquitetônico com área de 10.001 A 20.000 m² </t>
  </si>
  <si>
    <r>
      <rPr>
        <sz val="14"/>
        <color theme="1"/>
        <rFont val="Calibri"/>
      </rPr>
      <t>M</t>
    </r>
    <r>
      <rPr>
        <vertAlign val="superscript"/>
        <sz val="14"/>
        <color theme="1"/>
        <rFont val="Calibri"/>
      </rPr>
      <t>2</t>
    </r>
  </si>
  <si>
    <t>240303</t>
  </si>
  <si>
    <t>AS BUILT de projetos ou levantamento cadastral arquitetônico com área de 20.001 a 40.000 m²</t>
  </si>
  <si>
    <r>
      <rPr>
        <sz val="14"/>
        <color theme="1"/>
        <rFont val="Calibri"/>
      </rPr>
      <t>M</t>
    </r>
    <r>
      <rPr>
        <vertAlign val="superscript"/>
        <sz val="14"/>
        <color theme="1"/>
        <rFont val="Calibri"/>
      </rPr>
      <t>2</t>
    </r>
  </si>
  <si>
    <t>240304</t>
  </si>
  <si>
    <t>AS BUILT de projetos ou levantamento cadastral arquitetônico com área de 40.001 a 60.000 m²</t>
  </si>
  <si>
    <r>
      <rPr>
        <sz val="14"/>
        <color theme="1"/>
        <rFont val="Calibri"/>
      </rPr>
      <t>M</t>
    </r>
    <r>
      <rPr>
        <vertAlign val="superscript"/>
        <sz val="14"/>
        <color theme="1"/>
        <rFont val="Calibri"/>
      </rPr>
      <t>2</t>
    </r>
  </si>
  <si>
    <t>240305</t>
  </si>
  <si>
    <t>AS BUILT de projetos ou levantamento cadastral arquitetônico com área de 60.001 a 80.000 m²</t>
  </si>
  <si>
    <r>
      <rPr>
        <sz val="14"/>
        <color theme="1"/>
        <rFont val="Calibri"/>
      </rPr>
      <t>M</t>
    </r>
    <r>
      <rPr>
        <vertAlign val="superscript"/>
        <sz val="14"/>
        <color theme="1"/>
        <rFont val="Calibri"/>
      </rPr>
      <t>2</t>
    </r>
  </si>
  <si>
    <t>240306</t>
  </si>
  <si>
    <t>AS BUILT de projetos ou levantamento cadastral arquitetônico com área de 80.001 a 1.000.000 m²</t>
  </si>
  <si>
    <r>
      <rPr>
        <sz val="14"/>
        <color theme="1"/>
        <rFont val="Calibri"/>
      </rPr>
      <t>M</t>
    </r>
    <r>
      <rPr>
        <vertAlign val="superscript"/>
        <sz val="14"/>
        <color theme="1"/>
        <rFont val="Calibri"/>
      </rPr>
      <t>2</t>
    </r>
  </si>
  <si>
    <t>240400</t>
  </si>
  <si>
    <t>Serviços técnicos profissionais para obtenção do AVCB (Auto de Vistoria do Corpo de Bombeiros) junto ao corpo de bombeiros</t>
  </si>
  <si>
    <t>Será medido por auto de vistoria aprovado (un).
O item remunera vistoria previa do prédio, teste de todos os equipamentos de incêndio e pânico existentes, elaboração de planilha em EXCEL (padrão SEE) daqueles que necessitem reparo, troca ou faltantes ou mesmo projetos caso exista divergência entre o previsto e o executado, entrega da planilha ao diretor da unidade escolar e cópia à rede física da Regional para providências, acompanhar e fiscalizar o reparo necessário inclusive orientando a elaboração de novos projetos se solicitado.
Remunera também, elaboração da respectiva ART/RRT se responsabilizando pelas alterações/execução, preenchimento da documentação exigida no INFOSCIP solicitando a renovação do AVCB.</t>
  </si>
  <si>
    <t>240401</t>
  </si>
  <si>
    <t>Para edificações com área construída até 2000 m2</t>
  </si>
  <si>
    <t>240402</t>
  </si>
  <si>
    <t>Para edificações com área construída de 2001 à 5000 m2</t>
  </si>
  <si>
    <t>240403</t>
  </si>
  <si>
    <t>Para edificações com área construída de 5001 à 10000 m2</t>
  </si>
  <si>
    <t>250000</t>
  </si>
  <si>
    <t>DETECÇÃO, COMBATE E PREVENÇÃO A INCÊNDIO</t>
  </si>
  <si>
    <t>250100</t>
  </si>
  <si>
    <t>Abrigos</t>
  </si>
  <si>
    <t>Será medido por unidade de abrigo instalado (un).
O item remunera o fornecimento e instalação de abrigo para hidrante completo, em chapa de ferro nº 14, nas dimensões indicadas, inclusive materiais acessórios para a fixação.</t>
  </si>
  <si>
    <t>250101</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</si>
  <si>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</si>
  <si>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250102</t>
  </si>
  <si>
    <t>Abrigo em chapa de aço carbono de sobrepor, pintado de vermelho nas dimensões (90x60x17)cm com uma porta com vidro transparente com a inscrição "incêndio", incluindo suporte basculante para mangueira, mangueira tipo 1 (1 1/2" 980 KPa) comprimento 15m, registro globo e acessórios, fornecimento e instalação</t>
  </si>
  <si>
    <t>250103</t>
  </si>
  <si>
    <t>Abrigo em chapa de aço carbono de sobrepor, pintado de vermelho nas dimensões (90x60x17)cm com uma porta com vidro transparente com a inscrição "incêndio", incluindo suporte basculante para mangueira, mangueira tipo 2 (1 1/2" 1370KPa) comprimento 15m, registro globo e acessórios, fornecimento e instalação</t>
  </si>
  <si>
    <t>250104</t>
  </si>
  <si>
    <t>Abrigo em chapa de aço carbono de sobrepor, pintado de vermelho nas dimensões (75x30x25)cm com uma porta com vidro transparente com a inscrição "incêndio", para extintor, fornecimento e instalação, exclusive extintor</t>
  </si>
  <si>
    <t>250200</t>
  </si>
  <si>
    <t>Acessórios</t>
  </si>
  <si>
    <t>250201</t>
  </si>
  <si>
    <t>Mangueira com união de engate rápido, tipo 1 (980KPa) DN= 1 1/2´ (38 mm) 15,00m</t>
  </si>
  <si>
    <t>Será medido por unidade de mangueira instalada (un).
O item remunera o fornecimento e instalação de mangueira de fibra longa de algodão, revestida internamente de borracha, pressão mínima de prova de 980kpA, conforme NBR 11861, diâmetro de 1 1/2", com união de engate rápido.</t>
  </si>
  <si>
    <t>250202</t>
  </si>
  <si>
    <t>Mangueira com união de engate rápido, DN= 2 1/2´ (63 mm) 15,00m</t>
  </si>
  <si>
    <t>Será medido por unidade de mangueira instalada (un).
O item remunera o fornecimento e instalação de mangueira de fibra longa de algodão, revestida internamente de borracha, pressão mínima de prova de 28 kgf / cm², pressão mínima de ruptura de 55 kgf / cm², pressão mínima de trabalho de 14 kgf / cm², conforme NBR 11861, diâmetro de 2 1/2", com união de engate rápido.</t>
  </si>
  <si>
    <t>250203</t>
  </si>
  <si>
    <t>Esguicho tipo agulheta, com engate rápido, diâmetro 38mm 1 1/2"</t>
  </si>
  <si>
    <t>Será medido por unidade de esguicho instalado (un).
O item remunera o fornecimento e instalação de esguicho tipo agulheta com as características: engate rápido; diâmetro da base de 1 1/2"; vazão 229 GPM a 100 PSI; em latão polido.</t>
  </si>
  <si>
    <t>250204</t>
  </si>
  <si>
    <t>Esguicho tipo agulheta, com engate rápido, diâmetro 63mm 2 1/2"</t>
  </si>
  <si>
    <t>Será medido por unidade de esguicho instalado (un).
O item remunera o fornecimento e instalação de esguicho tipo agulheta com as características: engate rápido; diâmetro da base de 2 1/2"; vazão 229 GPM a 100 PSI; em latão polido.</t>
  </si>
  <si>
    <t>250205</t>
  </si>
  <si>
    <t>Válvula globo angular de 45° em bronze ou latão, diâmetro 63mm (2 1/2")</t>
  </si>
  <si>
    <t>Será medido por unidade instalada (un).
O item remunera o fornecimento e instalação de válvula globo angular de 45º (graus), em bronze, ou latão, diâmetro nominal de 2 1/2", com classe de pressão mínima de 14 kgf cm², para recalque de rede de incêndio, inclusive materiais acessórios e de vedação.</t>
  </si>
  <si>
    <t>250206</t>
  </si>
  <si>
    <t xml:space="preserve">Adaptador de engate rápido em latão de 2 1/2´ x 1 1/2´ </t>
  </si>
  <si>
    <t>Será medido por unidade de adaptador instalado (un).
O item remunera o fornecimento e instalação de adaptador de engate rápido, em latão, com diâmetro de 2 1/2" x 1 1/2".</t>
  </si>
  <si>
    <t>250207</t>
  </si>
  <si>
    <t xml:space="preserve">Adaptador de engate rápido em latão de 2 1/2´ x 2 1/2´ </t>
  </si>
  <si>
    <t>Será medido por unidade de adaptador instalado (un).
O item remunera o fornecimento e instalação de adaptador de engate rápido, em latão, com diâmetro de 2 1/2" x 2 1/2".</t>
  </si>
  <si>
    <t>250210</t>
  </si>
  <si>
    <t>Chave dupla para conexão de engate rápido</t>
  </si>
  <si>
    <t>Será medido por unidade de chave instalada (un).
O item remunera o fornecimento e instalação, no local de utilização, de chave para conexão de engate rápido, tipo Storz dupla em latão de alta densidade e resistência, com as características:
utilização em conexões de engate rápido com diâmetro de 1 1/2", ou 2 1/2"; comprimento de 300 mm e espessura de 6 mm; corpo em latão fundido escovado.</t>
  </si>
  <si>
    <t>250211</t>
  </si>
  <si>
    <t xml:space="preserve">Válvula de retenção vertical ou horizontal em bronze, DN= 1/2´ </t>
  </si>
  <si>
    <t>Será medido por unidade de válvula instalada (un).
O item remunera o fornecimento e a instalação de válvula de retenção vertical ou horizontal, em bronze, diâmetro nominal de 1/2", inclusive materiais acessórios e de vedação.</t>
  </si>
  <si>
    <t>250212</t>
  </si>
  <si>
    <t xml:space="preserve">Válvula de retenção vertical ou horizontal em bronze, DN= 2 1/2´ </t>
  </si>
  <si>
    <t>Será medido por unidade de válvula instalada (un).
O item remunera o fornecimento e a instalação de válvula de retenção vertical ou horizontal, em bronze, diâmetro nominal de 2 1/2", inclusive materiais acessórios e de vedação.</t>
  </si>
  <si>
    <t>250213</t>
  </si>
  <si>
    <t>Válvula de retenção vertical ou horizontal em bronze, DN= 1 1/2´</t>
  </si>
  <si>
    <t>Será medido por unidade de válvula instalada (un).
O item remunera o fornecimento e a instalação de válvula de retenção vertical ou horizontal, em bronze, diâmetro nominal de 1 1/2", inclusive materiais acessórios e de vedação.</t>
  </si>
  <si>
    <t>250214</t>
  </si>
  <si>
    <t>Mangueira com união de engate rápido, tipo 2 (1370KPa) DN= 1 1/2´ (38 mm) 15,00m</t>
  </si>
  <si>
    <t>Será medido por unidade de mangueira instalada (un).
O item remunera o fornecimento e instalação de mangueira de fibra longa de algodão, revestida internamente de borracha, pressão mínima de prova de 1370kpA conforme NBR 11861, diâmetro de 1 1/2", com união de engate rápido.</t>
  </si>
  <si>
    <t>250215</t>
  </si>
  <si>
    <t>Esguicho jato regulável de 1 1/2", para combate a incêndio -</t>
  </si>
  <si>
    <t>Será medido por unidade de esguicho instalado (un).
O item remunera o fornecimento e instalação de esguicho regulável com as características:
fechamento por válvula central, com três posições: bocal fechado, jato sólido e neblina com variação de leque até 120º; bocal estriado com anel de borracha para proteção; engate rápido; diâmetro da base de 1 1/2"; em latão polido.</t>
  </si>
  <si>
    <t>250300</t>
  </si>
  <si>
    <t>Iluminação e sinalização de emergência</t>
  </si>
  <si>
    <t>250301</t>
  </si>
  <si>
    <t>Luminária autônoma de emergência - LED</t>
  </si>
  <si>
    <t>Será medido por luminária instalada ligada à rede elétrica (un).
O item remunera o fornecimento e instalação de luminária autônoma com no mínimo 30 LED's completa ligada à rede elétrica.</t>
  </si>
  <si>
    <t>250302</t>
  </si>
  <si>
    <t xml:space="preserve">Central de detecção e alarme de incêndio completa para 8 laços, 220 V/12 V </t>
  </si>
  <si>
    <t>Será medido por unidade de central de sinalização de incêndio instalada (un).
O item remunera o fornecimento de central de sinalização de incêndio com bateria para autonomia de 1 hora, carregador e flutuador e de bateria automático, destinada à alimentação de equipamentos para detecção e alarme de incêndio, com acionamento manual por meio de botoeiras tipo quebra-vidro, disparo automático do alarme sonoro e indicação no painel ou quadro, até 8 laços em 12 V, consumo máximo de 55 W (em carga), tensão de alimentação 220 V, inclusive acessórios e a mão-de-obra necessária para a instalação da central.</t>
  </si>
  <si>
    <t>250303</t>
  </si>
  <si>
    <t>Detector óptico de fumaça com base - endereçável</t>
  </si>
  <si>
    <t>Será medido por unidade de detector de fumaça instalado (un).
O item remunera o fornecimento e instalação de detector óptico de fumaça com base, endereçável; remunera também material acessório para instalação.</t>
  </si>
  <si>
    <t>250304</t>
  </si>
  <si>
    <t>Acionador manual quebra-vidro endereçável</t>
  </si>
  <si>
    <t>Será medido por unidade de acionador instalado (un).
O item remunera o fornecimento e instalação de acionador manual tipo quebra vidro endereçável para acionamento de alarme tipo quebra vidro, em plástico ABS antichama, com acionamento automático através de botão push-botton ou manual através de chave reed swit; sistema de supervisão de estado de rede através de LED's indicadores; remunera também material acessórios para instalação.</t>
  </si>
  <si>
    <t>250305</t>
  </si>
  <si>
    <t>Luminária de emergência autônoma, tipo led com dois faróis, potência total de 8w, fornecimento e instalação</t>
  </si>
  <si>
    <t>Será medido por unidade de bloco autônomo instalado (un).
O item remunera o fornecimento e instalação de bloco autônomo de iluminação de emergência completo, em caixa plástica, para dois faróis de lâmpadas LED de 8 W com autonomia mínima de 03 horas</t>
  </si>
  <si>
    <t>250306</t>
  </si>
  <si>
    <t xml:space="preserve">Sirene de incêndio eletrônica </t>
  </si>
  <si>
    <t>Será medido por unidade de sirene eletrônica instalada (un).
O item remunera o fornecimento e instalação de sirene eletrônica pintada em epóxi, com 105db à um metro e consumo de 12 ou 24 Vcc.</t>
  </si>
  <si>
    <t>250307</t>
  </si>
  <si>
    <t>Cabo blindado para alarme e detecção de incêndio 3 x 1,5mm2</t>
  </si>
  <si>
    <t>Será medido por comprimento de cabo instalado (m).
O item remunera o fornecimento do cabo de cobre, com 2 condutores em cobre nu de têmpera mole, com diâmetro nominal de 3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</si>
  <si>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250308</t>
  </si>
  <si>
    <t xml:space="preserve">Cabo blindado para alarme e detecção de incêndio 4 x 1,5mm2 </t>
  </si>
  <si>
    <t>Será medido por comprimento de cabo instalado (m).
O item remunera o fornecimento do cabo de cobre, com 2 condutores em cobre nu de têmpera mole, com diâmetro nominal de 4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</si>
  <si>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250400</t>
  </si>
  <si>
    <t>Placas fotoluminescentes</t>
  </si>
  <si>
    <t xml:space="preserve">Será medido por unidade de placa instalada de acordo com sua finalidade (un).
O item remunera o fornecimento e instalação de placas fotoluminescentes (alerta, proibição e de orientação, salvamento e equipamentos) com o respectivo pictograma com dimensões e forma definidas pela IT - 15 (SINALIZAÇÃO DE EMERGÊNCIA) do Corpo de Bombeiros Militar de Minas Gerais, fabricadas em materiais plásticos; chapas metálicas ou mesmo outros materiais semelhantes e devem atender às seguintes características:
possuir resistência mecânica; possuir espessura suficiente para que não sejam transferidas para a superfície da placa possíveis irregularidades das superfícies onde forem aplicadas; não propagar chamas; resistir a agentes químicos e limpeza; resistir à água; resistir ao intemperismo.
</t>
  </si>
  <si>
    <t>250401</t>
  </si>
  <si>
    <t>Placa fotoluminescente de Orientação, salvamento e equipamentos - 380 X 190 mm</t>
  </si>
  <si>
    <t>250402</t>
  </si>
  <si>
    <t>Placa fotoluminescente de Orientação, salvamento e equipamentos - 300 X 300 mm</t>
  </si>
  <si>
    <t>250403</t>
  </si>
  <si>
    <t>Placa fotoluminescente de alerta (triangular) base de 300 mm</t>
  </si>
  <si>
    <t>250404</t>
  </si>
  <si>
    <t>Placa fotoluminescente de proibição (circular) diâmetro de 300 mm</t>
  </si>
  <si>
    <t>250405</t>
  </si>
  <si>
    <t>Placa de sinalização e orientação, fotoluminescente, retangular, 30 x 40 cm, TIPO M1</t>
  </si>
  <si>
    <t>250500</t>
  </si>
  <si>
    <t>Chuveiros (sprinkler)</t>
  </si>
  <si>
    <t>250501</t>
  </si>
  <si>
    <t>Bico de sprinkler cromado pendente com rompimento da ampola a 68°C</t>
  </si>
  <si>
    <t xml:space="preserve">Será medido por unidade de bico de sprinkler instalado (un).
O item remunera o fornecimento e instalação completa bico de sprinkler cromado, tipo pendente com rompimento da ampola quando a temperatura ambiente atinge 68 graus centígrados, inclusive material de vedação.
</t>
  </si>
  <si>
    <t>250504</t>
  </si>
  <si>
    <t>Extintor de pó químico seco - capacidade de 12 kg</t>
  </si>
  <si>
    <t>Será medido por unidade de extintor instalado (un).
O item remunera o fornecimento e instalação de extintor de pó químico seco, , agente extintor bicarbonato de sódio, capacidade 12 kg, destinado para a extinção de incêndios de classe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15809.</t>
  </si>
  <si>
    <t>250505</t>
  </si>
  <si>
    <t>Extintor manual de água pressurizada - capacidade de 10 litros</t>
  </si>
  <si>
    <t>Será medido por unidade de extintor instalado (un).
O item remunera o fornecimento e instalação de extintor manual de água pressurizada, tipo portátil, capacidade extintora equivalente 2 A (mínimo), agente extintor água, capacidade 10 litros, destinado para a extinção de incêndios de classe "A" (madeira e papel).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15808.</t>
  </si>
  <si>
    <t>250506</t>
  </si>
  <si>
    <t>Extintor manual de pó químico seco ABC - capacidade de 4 kg</t>
  </si>
  <si>
    <t>Será medido por unidade de extintor instalado (un).
O item remunera o fornecimento e instalação de extintor manual de pó químico seco, tipo portátil, capacidade extintora equivalente 10 B (mínimo), agente extintor fosfato monoamônico, capacidade = 4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</si>
  <si>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250507</t>
  </si>
  <si>
    <t>Extintor manual de pó químico seco ABC - capacidade de 6 kg</t>
  </si>
  <si>
    <t>Será medido por unidade de extintor instalado (un).
O item remunera o fornecimento e instalação de extintor manual de pó químico seco, tipo portátil, capacidade extintora equivalente = 10 B (mínimo), agente extintor fosfato monoamônico, capacidade 6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</si>
  <si>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250510</t>
  </si>
  <si>
    <t>Suporte para extintor de piso tipo tripé</t>
  </si>
  <si>
    <t>Será medido por unidade de suporte para extintor instalado (un).
O item remunera o fornecimento e instalação de suporte de piso para extintor base em tripé em ferro redondo ou chapa de aço com acabamento em esmalte na cor vermelha.</t>
  </si>
  <si>
    <t>250600</t>
  </si>
  <si>
    <t>Tubos e conexões em aço galvanizado</t>
  </si>
  <si>
    <t>Será medido por comprimento de tubulação executada (m).
O item remunera o fornecimento e instalação dos tubos em aço galvanizado com costura, diâmetro nominal especificado, inclusive conexões e materiais acessórios para pontas rosqueáveis ou lisas; abertura e fechamento de rasgos, ou escavação e reaterro apiloado de valas com profundidade média de 60 cm, ou fixação por grampos ou presilhas quando tubulação for aparente.</t>
  </si>
  <si>
    <t>250601</t>
  </si>
  <si>
    <t>Tubo aço galvanizado com costura, DN= 3/4´, inclusive conexões</t>
  </si>
  <si>
    <t>250602</t>
  </si>
  <si>
    <t>Tubo aço galvanizado com costura, DN= 1´, inclusive conexões</t>
  </si>
  <si>
    <t>250603</t>
  </si>
  <si>
    <t>Tubo aço galvanizado com costura, DN= 1 1/4´, inclusive conexões</t>
  </si>
  <si>
    <t>250604</t>
  </si>
  <si>
    <t>Tubo aço galvanizado com costura, DN= 1 1/2´, inclusive conexões</t>
  </si>
  <si>
    <t>250605</t>
  </si>
  <si>
    <t>Tubo aço galvanizado com costura, DN= 2´, inclusive conexões</t>
  </si>
  <si>
    <t>250606</t>
  </si>
  <si>
    <t>Tubo aço galvanizado com costura, DN= 2 1/2´, inclusive conexões</t>
  </si>
  <si>
    <t>250607</t>
  </si>
  <si>
    <t>Registro de gaveta acabamento bruto diâmetro 20mm (3/4")</t>
  </si>
  <si>
    <t>Será medido por unidade de registro instalado (un).
O item remunera o fornecimento e instalação de registro de gaveta em latão fundido, diâmetro 3/4" e acabamento bruto, inclusive materiais acessórios e de vedação.</t>
  </si>
  <si>
    <t>250608</t>
  </si>
  <si>
    <t>Registro de gaveta acabamento bruto diâmetro 25mm (1")</t>
  </si>
  <si>
    <t>Será medido por unidade de registro instalado (un).
O item remunera o fornecimento e instalação de registro de gaveta em latão fundido, diâmetro 1" e acabamento bruto, inclusive materiais acessórios e de vedação.</t>
  </si>
  <si>
    <t>250609</t>
  </si>
  <si>
    <t>Registro de gaveta acabamento bruto diâmetro 32 mm (1 1/4")</t>
  </si>
  <si>
    <t>Será medido por unidade de registro instalado (un).
O item remunera o fornecimento e instalação de registro de gaveta em latão fundido, diâmetro 1 1/4" e acabamento bruto, inclusive materiais acessórios e de vedação.</t>
  </si>
  <si>
    <t>250610</t>
  </si>
  <si>
    <t>Registro de gaveta acabamento bruto diâmetro 40mm (1 1/2")</t>
  </si>
  <si>
    <t>Será medido por unidade de registro instalado (un).
O item remunera o fornecimento e instalação de registro de gaveta em latão fundido, diâmetro 1 1/2" e acabamento bruto, inclusive materiais acessórios e de vedação.</t>
  </si>
  <si>
    <t>250611</t>
  </si>
  <si>
    <t>Registro de gaveta acabamento bruto diâmetro 50 mm (2")</t>
  </si>
  <si>
    <t>Será medido por unidade de registro instalado (un).
O item remunera o fornecimento e instalação de registro de gaveta em latão fundido, diâmetro 2" e acabamento bruto, inclusive materiais acessórios e de vedação.</t>
  </si>
  <si>
    <t>250612</t>
  </si>
  <si>
    <t>Registro de gaveta acabamento bruto Diâmetro 65 mm (2 1/2")</t>
  </si>
  <si>
    <t>Será medido por unidade de registro instalado (un).
O item remunera o fornecimento e instalação de registro de gaveta em latão fundido, diâmetro 2 1/2" e acabamento bruto, inclusive materiais acessórios e de vedação.</t>
  </si>
  <si>
    <t>250700</t>
  </si>
  <si>
    <t>Eletrobomba e acessórios</t>
  </si>
  <si>
    <t>250701</t>
  </si>
  <si>
    <t>250702</t>
  </si>
  <si>
    <t>Quadro de comando para uma bomba de potência 3,0cv trifásica, em partida direta com acionamento manual/ automático e detecção de falta de fase</t>
  </si>
  <si>
    <t>Será medido por unidade de quadro de força para motor 3,0 cv instalado e testado (un).
O item remunera o fornecimento, instalação e teste de quadro de força para conjunto motor-bomba centrífuga 127 ou 220v, potência de 3,0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</si>
  <si>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250703</t>
  </si>
  <si>
    <t xml:space="preserve">Pressostato tipo Telemecanique modelo XML B004 A2S11, com escala de 3 a 58 Psi </t>
  </si>
  <si>
    <t>Será medido por unidade de pressostato instalado e testado (un).
O item remunera o fornecimento, instalação e teste de pressostato de controle de pressões com intervalo de regulação de 3 a 58 Psi, incluindo a rede elétrica. totalmente montado, ligado e testado.</t>
  </si>
  <si>
    <t>250704</t>
  </si>
  <si>
    <t>Cilindro de pressão ou mola pneumática de diâmetro 150mm, comprimento 1,20m com garras para fixação na parede</t>
  </si>
  <si>
    <t>Será medido por unidade de cilindro de pressão ou mola pneumática instalado e testado (un).
O item remunera o fornecimento, instalação e teste do cilindro de pressão ou mola pneumática de diâmetro de 150mm e comprimento de 1,20m. totalmente montado, ligado e testado.</t>
  </si>
  <si>
    <t>250705</t>
  </si>
  <si>
    <t>250706</t>
  </si>
  <si>
    <t>250707</t>
  </si>
  <si>
    <t>250708</t>
  </si>
  <si>
    <t>Hidrante de recalque completo em caixa de alvenaria</t>
  </si>
  <si>
    <t xml:space="preserve">Será medido por unidade de caixa para hidrante de recalque executada (un).
O item remunera o fornecimento de materiais e mão-de-obra necessários para a execução do caixa para hidrante de recalque com dimensões 40 x 60 cm e profundidade que varia entre 60 e 100 cm descritas, constituído por: alvenaria de tijolo comum com revestimento em argamassa, fundo de brita 2 e tampa articulada e requadro em ferro fundido ou material similar, identificada pela palavra “incêndio”, com dimensões de 40 x 60 cm e pintada da cor vermelha, remunera também os serviços de escavação, escoramento da vala,  reaterro e disposição das sobras, remunera também Adaptador de engate rápido em latão de 2 1/2´ x 2 1/2´ ", Registro globo angular de 45° em bronze ou latão, diâmetro 63mm (2 1/2") e Tampão cego com corrente para hidrante em latão 2 1/2 "
</t>
  </si>
  <si>
    <t>250709</t>
  </si>
  <si>
    <t>Quadro de comando para uma bomba de potência 5,0cv trifásica, em partida direta com acionamento manual/ automático e detecção de falta de fase</t>
  </si>
  <si>
    <t>Será medido por unidade de quadro de força para motor 5,0 cv instalado e testado (un).
O item remunera o fornecimento, instalação e teste de quadro de força para conjunto motor-bomba centrífuga 127 ou 220v, potência de 5,0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</si>
  <si>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250710</t>
  </si>
  <si>
    <t>Quadro de comando para uma bomba de potência 7,5cv trifásica, em partida direta com acionamento manual/ automático e detecção de falta de fase</t>
  </si>
  <si>
    <t>Será medido por unidade de quadro de força para motor7,5 cv instalado e testado (un).
O item remunera o fornecimento, instalação e teste de quadro de força para conjunto motor-bomba centrífuga 127 ou 220v, potência de 7,5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</si>
  <si>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250711</t>
  </si>
  <si>
    <t>Manômetro willy, mod. 2 1/2", escala de leitura de 0 a 100 Psi</t>
  </si>
  <si>
    <t>1) Será medido por unidade de manômetro instalado (un).
2) O item remunera o fornecimento e instalação de manômetro para indicação de pressão em redes de líquidos, com as características:
A) Caixa e anel em aço 1020 estampado, acabamento com pintura eletrostática em epóxi preto, diâmetros, Grau de proteção IP 54.i;
a) Mostrador Alumínio, fundo branco e marcação preta;
b) Ponteiro em alumínio balanceado;
c) Visor Vidro, opcionalmente em acrílico (opcional XPD);
d) Escalas conjugadas 0 a 7 kg / cm²;
e) Precisão classe B de + 2%;
f) Sistema sensor: Tubo Bourdon em bronze fosforoso e soquete em latão;
g) Mecanismo tipo engrenagens em latão, com recursos para ajustes de angularidade
h) Conexão inferior (vertical) ou traseira (horizontal) com rosca de 1/4" ou 1/2", padrão BSP ou NTP.
Remunera também materiais acessórios e de vedação, necessários à instalação do manômetro.</t>
  </si>
  <si>
    <t>260000</t>
  </si>
  <si>
    <t>OUTROS</t>
  </si>
  <si>
    <t>260001</t>
  </si>
  <si>
    <t>260002</t>
  </si>
  <si>
    <t>260003</t>
  </si>
  <si>
    <t>260004</t>
  </si>
  <si>
    <t>260005</t>
  </si>
  <si>
    <t>260006</t>
  </si>
  <si>
    <t>TOTAL CUSTO =</t>
  </si>
  <si>
    <t>BDI PROJETO =</t>
  </si>
  <si>
    <t xml:space="preserve">BDI OBRA = </t>
  </si>
  <si>
    <t>-</t>
  </si>
  <si>
    <t xml:space="preserve">TOTAL GERAL = </t>
  </si>
  <si>
    <t xml:space="preserve">QUANDO DA CELEBRAÇÃO DO CONTRATO ASSEGURAR QUE A EMPRESA TENHA EM SEU PODER CÓPIA DO CADERNO DE ESPECIFICAÇÕES                  </t>
  </si>
  <si>
    <t>BASE                                                                                           PINI, ORSE, SICOR, SINAPI, SUDECAP OUT/24</t>
  </si>
  <si>
    <t>REV00   MAR/25</t>
  </si>
  <si>
    <t>Data da elaboração:</t>
  </si>
  <si>
    <t>CRONOGRAMA FÍSICO-FINANCEIRO</t>
  </si>
  <si>
    <t>SRE:</t>
  </si>
  <si>
    <t>TOTAL GERAL (C/ BDI)</t>
  </si>
  <si>
    <t>% INC.</t>
  </si>
  <si>
    <t>1º MÊS</t>
  </si>
  <si>
    <t>2º MÊS</t>
  </si>
  <si>
    <t>3º MÊS</t>
  </si>
  <si>
    <t>4º MÊS</t>
  </si>
  <si>
    <t>5º MÊS</t>
  </si>
  <si>
    <t>6º MÊS</t>
  </si>
  <si>
    <t>TOTAL</t>
  </si>
  <si>
    <t>%</t>
  </si>
  <si>
    <t>VALOR</t>
  </si>
  <si>
    <t>TOTAL MENSAL</t>
  </si>
  <si>
    <t>TOTAL ACUMULADO</t>
  </si>
  <si>
    <t xml:space="preserve">MUNICÍPIO:  FRANCISCO DUMONT/MG                                                                                                                                                       </t>
  </si>
  <si>
    <t xml:space="preserve">        SECRETARIA DE ESTADO DE EDUCAÇÃO - SUPERINTENDÊNCIA DE INFRAESTRUTURA E LOGÍSTICA - DIRETORIA DE GESTÃO DE PARCERIAS E FISCALIZAÇÃO - PLANILHA DE SERVIÇOS - SEM DESONERAÇÃO</t>
  </si>
  <si>
    <t>Látex PVA em parede (2 demãos), com fundo preparador / selador</t>
  </si>
  <si>
    <t>Tinta acrílica em parede, sem emassamento (duas demãos)</t>
  </si>
  <si>
    <t>M2</t>
  </si>
  <si>
    <t>00010853 SINAPI 08/2025    	LETRA ACO INOX (AISI 304), CHAPA NUM. 22, RECORTADO, H= 20 CM (SEM RELEVO)</t>
  </si>
  <si>
    <t>M3</t>
  </si>
  <si>
    <t>ED-50452 SETOP  07/2025      PINTURA ACRÍLICA EM TETO, DUAS (2) DEMÃOS, COM APLICAÇÃO MANUAL, EXCLUSIVE SELADOR ACRÍLICO E MASSA ACRÍLICA/CORRIDA (PVA)</t>
  </si>
  <si>
    <t>102073 SINAPI 08/2025       ESCADA EM CONCRETO ARMADO MOLDADO IN LOCO, FCK 25 MPA, COM 1 LANCE E LAJE PLANA, FÔRMA EM CHAPA DE MADEIRA COMPENSADA RESINADA. AF_11/2020</t>
  </si>
  <si>
    <t>88484 SINAPI 08/2025  	   FUNDO SELADOR ACRÍLICO, APLICAÇÃO MANUAL EM TETO, UMA DEMÃO. AF_04/2023</t>
  </si>
  <si>
    <t>E.08.000.026210 SP Obras 09/2025        Placa de alumínio composto "ACM", espessura de 4 mm, acabamento em PVDF, uso externo/interno</t>
  </si>
  <si>
    <t xml:space="preserve">Nome do técnico responsável pela elaboração da planilha: Lwan Matheus Costa Souza                                     </t>
  </si>
  <si>
    <t xml:space="preserve">Nome do responsável legal pelo município:  Nilson José de Azevedo                                   </t>
  </si>
  <si>
    <t>CREA/CAU/CFT: 255.542/D</t>
  </si>
  <si>
    <t>LOCAL / DATA: Francisco Dumont, 24 de outubro de 2025</t>
  </si>
  <si>
    <t>RESPONSÁVEL TÉCNICO: Lwan Matheus Costa Souza</t>
  </si>
  <si>
    <t xml:space="preserve">REPRESENTANTE LEGAL: Nilson José de Azevedo </t>
  </si>
  <si>
    <t xml:space="preserve">MUNICÍPIO / DISTRITO: FRANCISCO DUMONT                                                                                                                                                        </t>
  </si>
  <si>
    <t>SERVIÇOS: REFORMA</t>
  </si>
  <si>
    <t>ENDEREÇO: AV ODILON LOURDES, Nº 378</t>
  </si>
  <si>
    <t xml:space="preserve">ESCOLA : ESCOLA MUNICIPAL HENRIQUETA MEDEIROS PIMENTEL                                                                                                                                                  </t>
  </si>
  <si>
    <t xml:space="preserve">ESCOLA: ESCOLA MUNICIPAL HENRIQUETA MEDEIROS PIMENTEL                                                                                                                </t>
  </si>
  <si>
    <t>COMFORME MEMÓRIA DE CÁLCULO AUXILIAR</t>
  </si>
  <si>
    <t>MACROETAPA</t>
  </si>
  <si>
    <t>DURAÇÃO
EM DIAS</t>
  </si>
  <si>
    <t>DESEMBOLSO
DA ATIVIDADE</t>
  </si>
  <si>
    <t>__________________________________________</t>
  </si>
  <si>
    <t>LWAN MATHEUS COSTA SOUZA</t>
  </si>
  <si>
    <t>ENGENHEIRO CIVIL</t>
  </si>
  <si>
    <t>CREA MG Nº: 255.542/D</t>
  </si>
  <si>
    <t>____________________________________</t>
  </si>
  <si>
    <t xml:space="preserve"> NILSON JOSÉ DE AZEVEDO   </t>
  </si>
  <si>
    <t>PREFEITO MUNICIPAL DE FRANCISCO DUMONT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</si>
</sst>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quot; (&quot;#,##0.00\);&quot; -&quot;#\ ;@\ "/>
    <numFmt numFmtId="165" formatCode="0.00_);\(0.00\)"/>
    <numFmt numFmtId="166" formatCode="_(* #,##0.00_);_(* \(#,##0.00\);_(* &quot;-&quot;??_);_(@_)"/>
    <numFmt numFmtId="167" formatCode="dd/mm/yy"/>
    <numFmt numFmtId="168" formatCode="_(* #,##0.000_);_(* \(#,##0.000\);_(* &quot;-&quot;??_);_(@_)"/>
  </numFmts>
  <fonts count="48" x14ac:knownFonts="1">
    <font>
      <sz val="11"/>
      <color theme="1"/>
      <name val="Calibri"/>
      <scheme val="minor"/>
    </font>
    <font>
      <b/>
      <sz val="12"/>
      <color theme="1"/>
      <name val="Calibri"/>
    </font>
    <font>
      <b/>
      <sz val="14"/>
      <color theme="1"/>
      <name val="Calibri"/>
    </font>
    <font>
      <sz val="11"/>
      <name val="Calibri"/>
    </font>
    <font>
      <sz val="11"/>
      <color theme="1"/>
      <name val="Calibri"/>
    </font>
    <font>
      <sz val="14"/>
      <color theme="1"/>
      <name val="Calibri"/>
    </font>
    <font>
      <b/>
      <sz val="10"/>
      <color theme="1"/>
      <name val="Arial"/>
    </font>
    <font>
      <sz val="12"/>
      <color theme="1"/>
      <name val="Calibri"/>
    </font>
    <font>
      <sz val="10"/>
      <color theme="1"/>
      <name val="Arial"/>
    </font>
    <font>
      <b/>
      <u/>
      <sz val="12"/>
      <color theme="1"/>
      <name val="Calibri"/>
    </font>
    <font>
      <b/>
      <sz val="10"/>
      <color theme="1"/>
      <name val="Calibri"/>
    </font>
    <font>
      <b/>
      <u/>
      <sz val="12"/>
      <color theme="1"/>
      <name val="Calibri"/>
    </font>
    <font>
      <b/>
      <u/>
      <sz val="12"/>
      <color theme="1"/>
      <name val="Calibri"/>
    </font>
    <font>
      <b/>
      <sz val="14"/>
      <color theme="1"/>
      <name val="Arial"/>
    </font>
    <font>
      <b/>
      <sz val="12"/>
      <color rgb="FFFF0000"/>
      <name val="Calibri"/>
    </font>
    <font>
      <sz val="12"/>
      <color theme="1"/>
      <name val="Cambria"/>
    </font>
    <font>
      <b/>
      <sz val="16"/>
      <color rgb="FFFF0000"/>
      <name val="Calibri"/>
    </font>
    <font>
      <b/>
      <sz val="12"/>
      <color theme="1"/>
      <name val="Comic Sans MS"/>
    </font>
    <font>
      <b/>
      <u/>
      <sz val="12"/>
      <color theme="1"/>
      <name val="Calibri"/>
    </font>
    <font>
      <b/>
      <i/>
      <u/>
      <sz val="16"/>
      <color theme="1"/>
      <name val="Calibri"/>
    </font>
    <font>
      <b/>
      <sz val="16"/>
      <color theme="1"/>
      <name val="Arial"/>
    </font>
    <font>
      <b/>
      <sz val="18"/>
      <color theme="1"/>
      <name val="Arial"/>
    </font>
    <font>
      <sz val="14"/>
      <color rgb="FFFF0000"/>
      <name val="Calibri"/>
    </font>
    <font>
      <b/>
      <u/>
      <sz val="12"/>
      <color theme="1"/>
      <name val="Calibri"/>
    </font>
    <font>
      <sz val="14"/>
      <color theme="1"/>
      <name val="Comic Sans MS"/>
    </font>
    <font>
      <sz val="12"/>
      <color theme="1"/>
      <name val="Comic Sans MS"/>
    </font>
    <font>
      <b/>
      <u/>
      <sz val="12"/>
      <color theme="1"/>
      <name val="Calibri"/>
    </font>
    <font>
      <sz val="10"/>
      <color theme="1"/>
      <name val="Calibri"/>
    </font>
    <font>
      <b/>
      <sz val="12"/>
      <color theme="1"/>
      <name val="Cambria"/>
    </font>
    <font>
      <b/>
      <u/>
      <sz val="12"/>
      <color theme="1"/>
      <name val="Calibri"/>
    </font>
    <font>
      <b/>
      <sz val="6"/>
      <color theme="1"/>
      <name val="Comic Sans MS"/>
    </font>
    <font>
      <sz val="11"/>
      <color theme="1"/>
      <name val="Comic Sans MS"/>
    </font>
    <font>
      <b/>
      <sz val="12"/>
      <color theme="1"/>
      <name val="Arial"/>
    </font>
    <font>
      <sz val="14"/>
      <color theme="1"/>
      <name val="Arial"/>
    </font>
    <font>
      <b/>
      <sz val="12"/>
      <color rgb="FFFF0000"/>
      <name val="Arial"/>
    </font>
    <font>
      <b/>
      <sz val="12"/>
      <color rgb="FF000000"/>
      <name val="Arial"/>
    </font>
    <font>
      <b/>
      <sz val="10"/>
      <color rgb="FF000000"/>
      <name val="Arial"/>
    </font>
    <font>
      <b/>
      <sz val="9"/>
      <color theme="1"/>
      <name val="Arial"/>
    </font>
    <font>
      <b/>
      <sz val="11"/>
      <color theme="1"/>
      <name val="Calibri"/>
    </font>
    <font>
      <vertAlign val="superscript"/>
      <sz val="14"/>
      <color theme="1"/>
      <name val="Calibri"/>
    </font>
    <font>
      <b/>
      <vertAlign val="superscript"/>
      <sz val="12"/>
      <color theme="1"/>
      <name val="Calibri"/>
    </font>
    <font>
      <b/>
      <i/>
      <u/>
      <sz val="12"/>
      <color theme="1"/>
      <name val="Calibri"/>
    </font>
    <font>
      <b/>
      <sz val="12"/>
      <color theme="1"/>
      <name val="Calibri"/>
      <family val="2"/>
    </font>
    <font>
      <b/>
      <sz val="14"/>
      <name val="Calibri"/>
      <family val="2"/>
    </font>
    <font>
      <sz val="11"/>
      <name val="Calibri"/>
      <family val="2"/>
    </font>
    <font>
      <sz val="14"/>
      <color theme="1"/>
      <name val="Calibri"/>
      <family val="2"/>
    </font>
    <font>
      <b/>
      <sz val="14"/>
      <color theme="1"/>
      <name val="Calibri"/>
      <family val="2"/>
    </font>
    <font>
      <sz val="11"/>
      <color rgb="FFFF0000"/>
      <name val="Calibri"/>
      <family val="2"/>
    </font>
  </fonts>
  <fills count="6">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B2B2B2"/>
        <bgColor rgb="FFB2B2B2"/>
      </patternFill>
    </fill>
    <fill>
      <patternFill patternType="solid">
        <fgColor rgb="FFC0C0C0"/>
        <bgColor rgb="FFC0C0C0"/>
      </patternFill>
    </fill>
  </fills>
  <borders count="51">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000000"/>
      </left>
      <right/>
      <top/>
      <bottom style="medium">
        <color rgb="FF000000"/>
      </bottom>
      <diagonal/>
    </border>
    <border>
      <left/>
      <right/>
      <top/>
      <bottom/>
      <diagonal/>
    </border>
    <border>
      <left/>
      <right/>
      <top style="medium">
        <color rgb="FF000000"/>
      </top>
      <bottom style="medium">
        <color rgb="FF000000"/>
      </bottom>
      <diagonal/>
    </border>
    <border>
      <left style="medium">
        <color indexed="64"/>
      </left>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bottom/>
      <diagonal/>
    </border>
    <border>
      <left style="medium">
        <color indexed="64"/>
      </left>
      <right style="thin">
        <color rgb="FF000000"/>
      </right>
      <top/>
      <bottom/>
      <diagonal/>
    </border>
    <border>
      <left style="medium">
        <color indexed="64"/>
      </left>
      <right/>
      <top/>
      <bottom/>
      <diagonal/>
    </border>
    <border>
      <left style="medium">
        <color indexed="64"/>
      </left>
      <right/>
      <top style="thin">
        <color rgb="FF000000"/>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thin">
        <color rgb="FF000000"/>
      </left>
      <right/>
      <top style="thin">
        <color rgb="FF000000"/>
      </top>
      <bottom/>
      <diagonal/>
    </border>
    <border>
      <left/>
      <right/>
      <top style="thin">
        <color rgb="FF000000"/>
      </top>
      <bottom/>
      <diagonal/>
    </border>
    <border>
      <left/>
      <right style="medium">
        <color indexed="64"/>
      </right>
      <top style="thin">
        <color rgb="FF000000"/>
      </top>
      <bottom/>
      <diagonal/>
    </border>
  </borders>
  <cellStyleXfs count="1">
    <xf numFmtId="0" fontId="0" fillId="0" borderId="0"/>
  </cellStyleXfs>
  <cellXfs count="298">
    <xf numFmtId="0" fontId="0" fillId="0" borderId="0" xfId="0" applyFont="1" applyAlignment="1"/>
    <xf numFmtId="0" fontId="4" fillId="2" borderId="1" xfId="0" applyFont="1" applyFill="1" applyBorder="1" applyAlignment="1"/>
    <xf numFmtId="0" fontId="2" fillId="2" borderId="4" xfId="0" applyFont="1" applyFill="1" applyBorder="1" applyAlignment="1">
      <alignment vertical="center"/>
    </xf>
    <xf numFmtId="49" fontId="2" fillId="2" borderId="4" xfId="0" applyNumberFormat="1" applyFont="1" applyFill="1" applyBorder="1" applyAlignment="1">
      <alignment horizontal="center" vertical="center"/>
    </xf>
    <xf numFmtId="0" fontId="5" fillId="2" borderId="1" xfId="0" applyFont="1" applyFill="1" applyBorder="1" applyAlignment="1"/>
    <xf numFmtId="49" fontId="2" fillId="2" borderId="6" xfId="0" applyNumberFormat="1" applyFont="1" applyFill="1" applyBorder="1" applyAlignment="1">
      <alignment horizontal="center" vertical="center"/>
    </xf>
    <xf numFmtId="10" fontId="2" fillId="2" borderId="4" xfId="0" applyNumberFormat="1" applyFont="1" applyFill="1" applyBorder="1" applyAlignment="1">
      <alignment horizontal="center" vertical="center"/>
    </xf>
    <xf numFmtId="49" fontId="2" fillId="2" borderId="6" xfId="0" applyNumberFormat="1" applyFont="1" applyFill="1" applyBorder="1" applyAlignment="1">
      <alignment vertical="center"/>
    </xf>
    <xf numFmtId="4" fontId="2" fillId="2" borderId="8" xfId="0" applyNumberFormat="1" applyFont="1" applyFill="1" applyBorder="1" applyAlignment="1">
      <alignment horizontal="center" vertical="center"/>
    </xf>
    <xf numFmtId="0" fontId="2" fillId="2" borderId="4" xfId="0"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0" fontId="6" fillId="2" borderId="1" xfId="0" applyFont="1" applyFill="1" applyBorder="1" applyAlignment="1"/>
    <xf numFmtId="0" fontId="2" fillId="2" borderId="4" xfId="0" applyFont="1" applyFill="1" applyBorder="1" applyAlignment="1">
      <alignment horizontal="left" vertical="center" wrapText="1"/>
    </xf>
    <xf numFmtId="0" fontId="5" fillId="2" borderId="10" xfId="0" applyFont="1" applyFill="1" applyBorder="1" applyAlignment="1">
      <alignment horizontal="center" vertical="center" wrapText="1"/>
    </xf>
    <xf numFmtId="4" fontId="5" fillId="2" borderId="10" xfId="0" applyNumberFormat="1" applyFont="1" applyFill="1" applyBorder="1" applyAlignment="1">
      <alignment horizontal="center" vertical="center" wrapText="1"/>
    </xf>
    <xf numFmtId="164" fontId="5" fillId="2" borderId="10" xfId="0" applyNumberFormat="1" applyFont="1" applyFill="1" applyBorder="1" applyAlignment="1">
      <alignment horizontal="center" vertical="center" wrapText="1"/>
    </xf>
    <xf numFmtId="0" fontId="6" fillId="2" borderId="1" xfId="0" applyFont="1" applyFill="1" applyBorder="1" applyAlignment="1">
      <alignment vertical="center" wrapText="1"/>
    </xf>
    <xf numFmtId="0" fontId="1" fillId="2" borderId="10" xfId="0" applyFont="1" applyFill="1" applyBorder="1" applyAlignment="1">
      <alignment horizontal="left" vertical="center" wrapText="1"/>
    </xf>
    <xf numFmtId="0" fontId="7" fillId="2" borderId="11" xfId="0" applyFont="1" applyFill="1" applyBorder="1" applyAlignment="1">
      <alignment vertical="center" wrapText="1"/>
    </xf>
    <xf numFmtId="2" fontId="1" fillId="2" borderId="11" xfId="0" applyNumberFormat="1" applyFont="1" applyFill="1" applyBorder="1" applyAlignment="1">
      <alignment vertical="center" wrapText="1"/>
    </xf>
    <xf numFmtId="0" fontId="1" fillId="2" borderId="11" xfId="0" applyFont="1" applyFill="1" applyBorder="1" applyAlignment="1">
      <alignment vertical="center" wrapText="1"/>
    </xf>
    <xf numFmtId="0" fontId="1" fillId="2" borderId="11" xfId="0" applyFont="1" applyFill="1" applyBorder="1" applyAlignment="1">
      <alignment horizontal="left" vertical="center" wrapText="1"/>
    </xf>
    <xf numFmtId="0" fontId="5" fillId="2" borderId="11" xfId="0" applyFont="1" applyFill="1" applyBorder="1" applyAlignment="1">
      <alignment horizontal="center" vertical="center" wrapText="1"/>
    </xf>
    <xf numFmtId="2" fontId="5" fillId="2" borderId="11" xfId="0" applyNumberFormat="1" applyFont="1" applyFill="1" applyBorder="1" applyAlignment="1">
      <alignment horizontal="center" vertical="center" wrapText="1"/>
    </xf>
    <xf numFmtId="4" fontId="5" fillId="2" borderId="11" xfId="0" applyNumberFormat="1" applyFont="1" applyFill="1" applyBorder="1" applyAlignment="1">
      <alignment horizontal="center" vertical="center" wrapText="1"/>
    </xf>
    <xf numFmtId="0" fontId="5" fillId="2" borderId="17" xfId="0" applyFont="1" applyFill="1" applyBorder="1" applyAlignment="1">
      <alignment horizontal="center" vertical="center" wrapText="1"/>
    </xf>
    <xf numFmtId="2" fontId="5" fillId="2" borderId="17" xfId="0" applyNumberFormat="1" applyFont="1" applyFill="1" applyBorder="1" applyAlignment="1">
      <alignment horizontal="center" vertical="center" wrapText="1"/>
    </xf>
    <xf numFmtId="4" fontId="5" fillId="2" borderId="17" xfId="0" applyNumberFormat="1" applyFont="1" applyFill="1" applyBorder="1" applyAlignment="1">
      <alignment horizontal="center" vertical="center" wrapText="1"/>
    </xf>
    <xf numFmtId="164" fontId="5" fillId="2" borderId="18" xfId="0" applyNumberFormat="1" applyFont="1" applyFill="1" applyBorder="1" applyAlignment="1">
      <alignment horizontal="center" vertical="center" wrapText="1"/>
    </xf>
    <xf numFmtId="0" fontId="2" fillId="2" borderId="19" xfId="0" applyFont="1" applyFill="1" applyBorder="1" applyAlignment="1">
      <alignment horizontal="center" vertical="center" wrapText="1"/>
    </xf>
    <xf numFmtId="164" fontId="2" fillId="2" borderId="4" xfId="0" applyNumberFormat="1" applyFont="1" applyFill="1" applyBorder="1" applyAlignment="1">
      <alignment horizontal="center" vertical="center" wrapText="1"/>
    </xf>
    <xf numFmtId="2" fontId="5" fillId="2" borderId="10"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 fillId="2" borderId="22" xfId="0" applyFont="1" applyFill="1" applyBorder="1" applyAlignment="1">
      <alignment horizontal="left" vertical="center" wrapText="1"/>
    </xf>
    <xf numFmtId="4" fontId="5" fillId="2"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0" fontId="10" fillId="2" borderId="23" xfId="0" applyFont="1" applyFill="1" applyBorder="1" applyAlignment="1">
      <alignment horizontal="left" vertical="center" wrapText="1"/>
    </xf>
    <xf numFmtId="0" fontId="10" fillId="2" borderId="18" xfId="0" applyFont="1" applyFill="1" applyBorder="1" applyAlignment="1">
      <alignment horizontal="left" vertical="center" wrapText="1"/>
    </xf>
    <xf numFmtId="0" fontId="8" fillId="2" borderId="1" xfId="0" applyFont="1" applyFill="1" applyBorder="1" applyAlignment="1">
      <alignment vertical="center" wrapText="1"/>
    </xf>
    <xf numFmtId="0" fontId="1" fillId="2" borderId="23"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2" fillId="2" borderId="10" xfId="0" applyFont="1" applyFill="1" applyBorder="1" applyAlignment="1">
      <alignment horizontal="center" vertical="center" wrapText="1"/>
    </xf>
    <xf numFmtId="0" fontId="11" fillId="2" borderId="10" xfId="0" applyFont="1" applyFill="1" applyBorder="1" applyAlignment="1">
      <alignment horizontal="left" vertical="center" wrapText="1"/>
    </xf>
    <xf numFmtId="0" fontId="10" fillId="2" borderId="1" xfId="0" applyFont="1" applyFill="1" applyBorder="1" applyAlignment="1">
      <alignment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5" fillId="2" borderId="18" xfId="0" applyFont="1" applyFill="1" applyBorder="1" applyAlignment="1">
      <alignment horizontal="center" vertical="center" wrapText="1"/>
    </xf>
    <xf numFmtId="4" fontId="5" fillId="2" borderId="18" xfId="0" applyNumberFormat="1" applyFont="1" applyFill="1" applyBorder="1" applyAlignment="1">
      <alignment horizontal="center" vertical="center" wrapText="1"/>
    </xf>
    <xf numFmtId="0" fontId="1" fillId="2" borderId="18" xfId="0" applyFont="1" applyFill="1" applyBorder="1" applyAlignment="1">
      <alignment horizontal="left" vertical="center" shrinkToFit="1"/>
    </xf>
    <xf numFmtId="0" fontId="2" fillId="2" borderId="10" xfId="0" applyFont="1" applyFill="1" applyBorder="1" applyAlignment="1">
      <alignment horizontal="left" vertical="center" wrapText="1"/>
    </xf>
    <xf numFmtId="0" fontId="27" fillId="2" borderId="18" xfId="0" applyFont="1" applyFill="1" applyBorder="1" applyAlignment="1">
      <alignment horizontal="left" vertical="center" wrapText="1"/>
    </xf>
    <xf numFmtId="2" fontId="5" fillId="2" borderId="18" xfId="0" applyNumberFormat="1"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9" xfId="0" applyFont="1" applyFill="1" applyBorder="1" applyAlignment="1">
      <alignment horizontal="right" vertical="center" wrapText="1"/>
    </xf>
    <xf numFmtId="164" fontId="2" fillId="2" borderId="8" xfId="0" applyNumberFormat="1" applyFont="1" applyFill="1" applyBorder="1" applyAlignment="1">
      <alignment horizontal="center" vertical="center" wrapText="1"/>
    </xf>
    <xf numFmtId="0" fontId="2" fillId="2" borderId="25" xfId="0" applyFont="1" applyFill="1" applyBorder="1" applyAlignment="1">
      <alignment horizontal="left" vertical="center" wrapText="1"/>
    </xf>
    <xf numFmtId="10" fontId="2" fillId="2" borderId="4" xfId="0" applyNumberFormat="1" applyFont="1" applyFill="1" applyBorder="1" applyAlignment="1">
      <alignment horizontal="right" vertical="center" wrapText="1"/>
    </xf>
    <xf numFmtId="164" fontId="2" fillId="2" borderId="26"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164" fontId="2" fillId="2" borderId="19" xfId="0" applyNumberFormat="1" applyFont="1" applyFill="1" applyBorder="1" applyAlignment="1">
      <alignment horizontal="center" vertical="center" wrapText="1"/>
    </xf>
    <xf numFmtId="0" fontId="1" fillId="2" borderId="27" xfId="0" applyFont="1" applyFill="1" applyBorder="1" applyAlignment="1">
      <alignment horizontal="center" vertical="center" wrapText="1"/>
    </xf>
    <xf numFmtId="0" fontId="6" fillId="2" borderId="1" xfId="0" applyFont="1" applyFill="1" applyBorder="1" applyAlignment="1">
      <alignment horizontal="left" vertical="center" wrapText="1"/>
    </xf>
    <xf numFmtId="49" fontId="7" fillId="2" borderId="1" xfId="0" applyNumberFormat="1" applyFont="1" applyFill="1" applyBorder="1" applyAlignment="1"/>
    <xf numFmtId="0" fontId="32" fillId="2" borderId="1" xfId="0" applyFont="1" applyFill="1" applyBorder="1" applyAlignment="1">
      <alignment horizontal="left" vertical="top" wrapText="1"/>
    </xf>
    <xf numFmtId="0" fontId="33" fillId="2" borderId="1" xfId="0" applyFont="1" applyFill="1" applyBorder="1" applyAlignment="1">
      <alignment vertical="center"/>
    </xf>
    <xf numFmtId="0" fontId="33" fillId="2" borderId="1" xfId="0" applyFont="1" applyFill="1" applyBorder="1" applyAlignment="1">
      <alignment horizontal="center" vertical="center"/>
    </xf>
    <xf numFmtId="4" fontId="33" fillId="2" borderId="1" xfId="0" applyNumberFormat="1" applyFont="1" applyFill="1" applyBorder="1" applyAlignment="1">
      <alignment horizontal="center" vertical="center"/>
    </xf>
    <xf numFmtId="0" fontId="34" fillId="2" borderId="1" xfId="0" applyFont="1" applyFill="1" applyBorder="1" applyAlignment="1">
      <alignment horizontal="center"/>
    </xf>
    <xf numFmtId="0" fontId="35" fillId="2" borderId="1" xfId="0" applyFont="1" applyFill="1" applyBorder="1" applyAlignment="1">
      <alignment horizontal="center"/>
    </xf>
    <xf numFmtId="0" fontId="32" fillId="2" borderId="1" xfId="0" applyFont="1" applyFill="1" applyBorder="1" applyAlignment="1"/>
    <xf numFmtId="0" fontId="36" fillId="2" borderId="1" xfId="0" applyFont="1" applyFill="1" applyBorder="1" applyAlignment="1"/>
    <xf numFmtId="0" fontId="4" fillId="2" borderId="1" xfId="0" applyFont="1" applyFill="1" applyBorder="1" applyAlignment="1">
      <alignment horizontal="left" wrapText="1"/>
    </xf>
    <xf numFmtId="0" fontId="7" fillId="2" borderId="1" xfId="0" applyFont="1" applyFill="1" applyBorder="1" applyAlignment="1">
      <alignment horizontal="center"/>
    </xf>
    <xf numFmtId="0" fontId="7" fillId="2" borderId="1" xfId="0" applyFont="1" applyFill="1" applyBorder="1" applyAlignment="1"/>
    <xf numFmtId="0" fontId="4" fillId="2" borderId="1" xfId="0" applyFont="1" applyFill="1" applyBorder="1" applyAlignment="1">
      <alignment vertical="center"/>
    </xf>
    <xf numFmtId="4" fontId="4" fillId="2" borderId="1" xfId="0" applyNumberFormat="1" applyFont="1" applyFill="1" applyBorder="1" applyAlignment="1">
      <alignment vertical="center"/>
    </xf>
    <xf numFmtId="0" fontId="14" fillId="2" borderId="1" xfId="0" applyFont="1" applyFill="1" applyBorder="1" applyAlignment="1">
      <alignment horizontal="center"/>
    </xf>
    <xf numFmtId="168" fontId="33" fillId="2" borderId="1" xfId="0" applyNumberFormat="1" applyFont="1" applyFill="1" applyBorder="1" applyAlignment="1">
      <alignment horizontal="center" vertical="center"/>
    </xf>
    <xf numFmtId="49" fontId="1" fillId="2" borderId="6" xfId="0" applyNumberFormat="1" applyFont="1" applyFill="1" applyBorder="1" applyAlignment="1">
      <alignment horizontal="center" vertical="center"/>
    </xf>
    <xf numFmtId="49" fontId="1" fillId="2" borderId="6" xfId="0" applyNumberFormat="1" applyFont="1" applyFill="1" applyBorder="1" applyAlignment="1">
      <alignment horizontal="left" vertical="center"/>
    </xf>
    <xf numFmtId="10" fontId="6" fillId="0" borderId="4" xfId="0" applyNumberFormat="1" applyFont="1" applyBorder="1" applyAlignment="1">
      <alignment horizontal="center" vertical="center"/>
    </xf>
    <xf numFmtId="4" fontId="6" fillId="0" borderId="4" xfId="0" applyNumberFormat="1" applyFont="1" applyBorder="1" applyAlignment="1">
      <alignment horizontal="center" vertical="center"/>
    </xf>
    <xf numFmtId="0" fontId="4" fillId="0" borderId="9" xfId="0" applyFont="1" applyBorder="1" applyAlignment="1">
      <alignment horizontal="center" vertical="center"/>
    </xf>
    <xf numFmtId="0" fontId="8" fillId="0" borderId="9" xfId="0" applyFont="1" applyBorder="1" applyAlignment="1">
      <alignment vertical="center"/>
    </xf>
    <xf numFmtId="4" fontId="4" fillId="0" borderId="9" xfId="0" applyNumberFormat="1" applyFont="1" applyBorder="1" applyAlignment="1">
      <alignment horizontal="center" vertical="center"/>
    </xf>
    <xf numFmtId="10" fontId="4" fillId="0" borderId="9" xfId="0" applyNumberFormat="1" applyFont="1" applyBorder="1" applyAlignment="1">
      <alignment horizontal="center" vertical="center"/>
    </xf>
    <xf numFmtId="10" fontId="4" fillId="0" borderId="9" xfId="0" applyNumberFormat="1" applyFont="1" applyBorder="1" applyAlignment="1">
      <alignment vertical="center"/>
    </xf>
    <xf numFmtId="0" fontId="4" fillId="0" borderId="4" xfId="0" applyFont="1" applyBorder="1" applyAlignment="1">
      <alignment horizontal="center" vertical="center"/>
    </xf>
    <xf numFmtId="0" fontId="4" fillId="0" borderId="4" xfId="0" applyFont="1" applyBorder="1" applyAlignment="1">
      <alignment vertical="center"/>
    </xf>
    <xf numFmtId="10" fontId="4" fillId="0" borderId="4" xfId="0" applyNumberFormat="1" applyFont="1" applyBorder="1" applyAlignment="1">
      <alignment vertical="center"/>
    </xf>
    <xf numFmtId="0" fontId="4" fillId="0" borderId="0" xfId="0" applyFont="1" applyAlignment="1">
      <alignment vertical="center"/>
    </xf>
    <xf numFmtId="4" fontId="4" fillId="0" borderId="4" xfId="0" applyNumberFormat="1" applyFont="1" applyBorder="1" applyAlignment="1">
      <alignment horizontal="center" vertical="center"/>
    </xf>
    <xf numFmtId="10" fontId="4" fillId="0" borderId="4" xfId="0" applyNumberFormat="1" applyFont="1" applyBorder="1" applyAlignment="1">
      <alignment horizontal="center" vertical="center"/>
    </xf>
    <xf numFmtId="4" fontId="38" fillId="0" borderId="4" xfId="0" applyNumberFormat="1" applyFont="1" applyBorder="1" applyAlignment="1">
      <alignment horizontal="center" vertical="center"/>
    </xf>
    <xf numFmtId="10" fontId="38" fillId="0" borderId="4" xfId="0" applyNumberFormat="1" applyFont="1" applyBorder="1" applyAlignment="1">
      <alignment horizontal="center" vertical="center"/>
    </xf>
    <xf numFmtId="0" fontId="42" fillId="2" borderId="10" xfId="0" applyFont="1" applyFill="1" applyBorder="1" applyAlignment="1">
      <alignment horizontal="left" vertical="center" wrapText="1"/>
    </xf>
    <xf numFmtId="0" fontId="47" fillId="0" borderId="0" xfId="0" applyFont="1" applyAlignment="1">
      <alignment vertical="center"/>
    </xf>
    <xf numFmtId="0" fontId="47" fillId="0" borderId="4" xfId="0" applyFont="1" applyBorder="1" applyAlignment="1">
      <alignment vertical="center"/>
    </xf>
    <xf numFmtId="10" fontId="0" fillId="0" borderId="0" xfId="0" applyNumberFormat="1" applyFont="1" applyAlignment="1"/>
    <xf numFmtId="0" fontId="4" fillId="2" borderId="28" xfId="0" applyFont="1" applyFill="1" applyBorder="1" applyAlignment="1"/>
    <xf numFmtId="0" fontId="5" fillId="2" borderId="28" xfId="0" applyFont="1" applyFill="1" applyBorder="1" applyAlignment="1"/>
    <xf numFmtId="0" fontId="6" fillId="2" borderId="28" xfId="0" applyFont="1" applyFill="1" applyBorder="1" applyAlignment="1"/>
    <xf numFmtId="0" fontId="6" fillId="2" borderId="28" xfId="0" applyFont="1" applyFill="1" applyBorder="1" applyAlignment="1">
      <alignment vertical="center" wrapText="1"/>
    </xf>
    <xf numFmtId="0" fontId="6" fillId="2" borderId="28" xfId="0" applyFont="1" applyFill="1" applyBorder="1" applyAlignment="1">
      <alignment horizontal="center" vertical="center" wrapText="1"/>
    </xf>
    <xf numFmtId="0" fontId="8" fillId="2" borderId="28" xfId="0" applyFont="1" applyFill="1" applyBorder="1" applyAlignment="1">
      <alignment vertical="center" wrapText="1"/>
    </xf>
    <xf numFmtId="0" fontId="10" fillId="2" borderId="28" xfId="0" applyFont="1" applyFill="1" applyBorder="1" applyAlignment="1">
      <alignment vertical="center" wrapText="1"/>
    </xf>
    <xf numFmtId="0" fontId="20" fillId="2" borderId="28" xfId="0" applyFont="1" applyFill="1" applyBorder="1" applyAlignment="1">
      <alignment horizontal="center" vertical="center" wrapText="1"/>
    </xf>
    <xf numFmtId="0" fontId="21" fillId="2" borderId="28" xfId="0" applyFont="1" applyFill="1" applyBorder="1" applyAlignment="1">
      <alignment horizontal="center" vertical="center" wrapText="1"/>
    </xf>
    <xf numFmtId="167" fontId="2" fillId="2" borderId="28" xfId="0" applyNumberFormat="1" applyFont="1" applyFill="1" applyBorder="1" applyAlignment="1">
      <alignment vertical="center" wrapText="1"/>
    </xf>
    <xf numFmtId="0" fontId="1" fillId="2" borderId="30" xfId="0" applyFont="1" applyFill="1" applyBorder="1" applyAlignment="1">
      <alignment horizontal="center" vertical="center"/>
    </xf>
    <xf numFmtId="49" fontId="1" fillId="2" borderId="38" xfId="0" applyNumberFormat="1"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39" xfId="0" applyFont="1" applyFill="1" applyBorder="1" applyAlignment="1">
      <alignment vertical="center" wrapText="1"/>
    </xf>
    <xf numFmtId="49" fontId="1" fillId="2" borderId="36" xfId="0" applyNumberFormat="1" applyFont="1" applyFill="1" applyBorder="1" applyAlignment="1">
      <alignment horizontal="center" vertical="center" wrapText="1"/>
    </xf>
    <xf numFmtId="0" fontId="5" fillId="2" borderId="24" xfId="0" applyFont="1" applyFill="1" applyBorder="1" applyAlignment="1">
      <alignment horizontal="center" vertical="center" wrapText="1"/>
    </xf>
    <xf numFmtId="4" fontId="5" fillId="2" borderId="24" xfId="0" applyNumberFormat="1" applyFont="1" applyFill="1" applyBorder="1" applyAlignment="1">
      <alignment horizontal="center" vertical="center" wrapText="1"/>
    </xf>
    <xf numFmtId="164" fontId="5" fillId="2" borderId="24" xfId="0" applyNumberFormat="1" applyFont="1" applyFill="1" applyBorder="1" applyAlignment="1">
      <alignment horizontal="center" vertical="center" wrapText="1"/>
    </xf>
    <xf numFmtId="164" fontId="1" fillId="2" borderId="28" xfId="0" applyNumberFormat="1" applyFont="1" applyFill="1" applyBorder="1" applyAlignment="1">
      <alignment horizontal="center" vertical="center" wrapText="1"/>
    </xf>
    <xf numFmtId="10" fontId="1" fillId="2" borderId="39" xfId="0" applyNumberFormat="1" applyFont="1" applyFill="1" applyBorder="1" applyAlignment="1">
      <alignment vertical="center" wrapText="1"/>
    </xf>
    <xf numFmtId="49" fontId="1" fillId="2" borderId="40" xfId="0" applyNumberFormat="1" applyFont="1" applyFill="1" applyBorder="1" applyAlignment="1">
      <alignment horizontal="center" vertical="center" wrapText="1"/>
    </xf>
    <xf numFmtId="0" fontId="7" fillId="2" borderId="24" xfId="0" applyFont="1" applyFill="1" applyBorder="1" applyAlignment="1">
      <alignment horizontal="left" vertical="center" wrapText="1"/>
    </xf>
    <xf numFmtId="0" fontId="7" fillId="2" borderId="28" xfId="0" applyFont="1" applyFill="1" applyBorder="1" applyAlignment="1">
      <alignment vertical="center" wrapText="1"/>
    </xf>
    <xf numFmtId="0" fontId="7" fillId="2" borderId="39" xfId="0" applyFont="1" applyFill="1" applyBorder="1" applyAlignment="1">
      <alignment vertical="center" wrapText="1"/>
    </xf>
    <xf numFmtId="0" fontId="1" fillId="2" borderId="24" xfId="0" applyFont="1" applyFill="1" applyBorder="1" applyAlignment="1">
      <alignment horizontal="left" vertical="center" wrapText="1"/>
    </xf>
    <xf numFmtId="0" fontId="7" fillId="2" borderId="28" xfId="0" applyFont="1" applyFill="1" applyBorder="1" applyAlignment="1">
      <alignment horizontal="left" vertical="center" wrapText="1"/>
    </xf>
    <xf numFmtId="2" fontId="1" fillId="2" borderId="28" xfId="0" applyNumberFormat="1" applyFont="1" applyFill="1" applyBorder="1" applyAlignment="1">
      <alignment vertical="center" wrapText="1"/>
    </xf>
    <xf numFmtId="2" fontId="1" fillId="2" borderId="39" xfId="0" applyNumberFormat="1" applyFont="1" applyFill="1" applyBorder="1" applyAlignment="1">
      <alignment vertical="center" wrapText="1"/>
    </xf>
    <xf numFmtId="0" fontId="1" fillId="2" borderId="28" xfId="0" applyFont="1" applyFill="1" applyBorder="1" applyAlignment="1">
      <alignment vertical="center" wrapText="1"/>
    </xf>
    <xf numFmtId="0" fontId="42" fillId="2" borderId="24" xfId="0" applyFont="1" applyFill="1" applyBorder="1" applyAlignment="1">
      <alignment horizontal="left" vertical="center" wrapText="1"/>
    </xf>
    <xf numFmtId="0" fontId="2" fillId="2" borderId="24" xfId="0" applyFont="1" applyFill="1" applyBorder="1" applyAlignment="1">
      <alignment horizontal="center" vertical="center" wrapText="1"/>
    </xf>
    <xf numFmtId="4" fontId="2" fillId="2" borderId="24" xfId="0" applyNumberFormat="1" applyFont="1" applyFill="1" applyBorder="1" applyAlignment="1">
      <alignment horizontal="center" vertical="center" wrapText="1"/>
    </xf>
    <xf numFmtId="164" fontId="2" fillId="2" borderId="24" xfId="0" applyNumberFormat="1" applyFont="1" applyFill="1" applyBorder="1" applyAlignment="1">
      <alignment horizontal="center" vertical="center" wrapText="1"/>
    </xf>
    <xf numFmtId="0" fontId="9" fillId="2" borderId="24" xfId="0" applyFont="1" applyFill="1" applyBorder="1" applyAlignment="1">
      <alignment horizontal="left" vertical="center" wrapText="1"/>
    </xf>
    <xf numFmtId="2" fontId="5" fillId="2" borderId="24" xfId="0" applyNumberFormat="1" applyFont="1" applyFill="1" applyBorder="1" applyAlignment="1">
      <alignment horizontal="center" vertical="center" wrapText="1"/>
    </xf>
    <xf numFmtId="2" fontId="1" fillId="2" borderId="28" xfId="0" applyNumberFormat="1" applyFont="1" applyFill="1" applyBorder="1" applyAlignment="1">
      <alignment horizontal="left" vertical="center" wrapText="1"/>
    </xf>
    <xf numFmtId="49" fontId="7" fillId="2" borderId="40" xfId="0" applyNumberFormat="1" applyFont="1" applyFill="1" applyBorder="1" applyAlignment="1">
      <alignment horizontal="center" vertical="center" wrapText="1"/>
    </xf>
    <xf numFmtId="2" fontId="7" fillId="2" borderId="24" xfId="0" applyNumberFormat="1" applyFont="1" applyFill="1" applyBorder="1" applyAlignment="1">
      <alignment horizontal="left" vertical="center" wrapText="1"/>
    </xf>
    <xf numFmtId="0" fontId="7" fillId="2" borderId="28" xfId="0" applyFont="1" applyFill="1" applyBorder="1" applyAlignment="1">
      <alignment horizontal="center" vertical="center" wrapText="1"/>
    </xf>
    <xf numFmtId="164" fontId="7" fillId="2" borderId="28" xfId="0" applyNumberFormat="1" applyFont="1" applyFill="1" applyBorder="1" applyAlignment="1">
      <alignment horizontal="center" vertical="center" wrapText="1"/>
    </xf>
    <xf numFmtId="10" fontId="7" fillId="2" borderId="39" xfId="0" applyNumberFormat="1" applyFont="1" applyFill="1" applyBorder="1" applyAlignment="1">
      <alignment vertical="center" wrapText="1"/>
    </xf>
    <xf numFmtId="0" fontId="2" fillId="2" borderId="24" xfId="0" applyFont="1" applyFill="1" applyBorder="1" applyAlignment="1">
      <alignment horizontal="left" vertical="center" wrapText="1"/>
    </xf>
    <xf numFmtId="2" fontId="1" fillId="2" borderId="28" xfId="0" applyNumberFormat="1" applyFont="1" applyFill="1" applyBorder="1" applyAlignment="1">
      <alignment horizontal="center" vertical="center" wrapText="1"/>
    </xf>
    <xf numFmtId="2" fontId="42" fillId="2" borderId="24" xfId="0" applyNumberFormat="1" applyFont="1" applyFill="1" applyBorder="1" applyAlignment="1">
      <alignment horizontal="left" vertical="center" wrapText="1"/>
    </xf>
    <xf numFmtId="2" fontId="1" fillId="2" borderId="24" xfId="0" applyNumberFormat="1" applyFont="1" applyFill="1" applyBorder="1" applyAlignment="1">
      <alignment horizontal="left" vertical="center" wrapText="1"/>
    </xf>
    <xf numFmtId="2" fontId="7" fillId="2" borderId="28" xfId="0" applyNumberFormat="1" applyFont="1" applyFill="1" applyBorder="1" applyAlignment="1">
      <alignment horizontal="left" vertical="center" wrapText="1"/>
    </xf>
    <xf numFmtId="4" fontId="7" fillId="2" borderId="24" xfId="0" applyNumberFormat="1" applyFont="1" applyFill="1" applyBorder="1" applyAlignment="1">
      <alignment horizontal="center" vertical="center" wrapText="1"/>
    </xf>
    <xf numFmtId="49" fontId="1" fillId="2" borderId="41" xfId="0" applyNumberFormat="1" applyFont="1" applyFill="1" applyBorder="1" applyAlignment="1">
      <alignment horizontal="center" vertical="center" wrapText="1"/>
    </xf>
    <xf numFmtId="165" fontId="5" fillId="2" borderId="24" xfId="0" applyNumberFormat="1" applyFont="1" applyFill="1" applyBorder="1" applyAlignment="1">
      <alignment horizontal="center" vertical="center" wrapText="1"/>
    </xf>
    <xf numFmtId="4" fontId="5" fillId="0" borderId="24" xfId="0" applyNumberFormat="1" applyFont="1" applyBorder="1" applyAlignment="1">
      <alignment horizontal="center" vertical="center" wrapText="1"/>
    </xf>
    <xf numFmtId="0" fontId="1" fillId="2" borderId="28" xfId="0" applyFont="1" applyFill="1" applyBorder="1" applyAlignment="1">
      <alignment horizontal="left" vertical="center" wrapText="1"/>
    </xf>
    <xf numFmtId="166" fontId="1" fillId="2" borderId="28" xfId="0" applyNumberFormat="1" applyFont="1" applyFill="1" applyBorder="1" applyAlignment="1">
      <alignment horizontal="center" vertical="center" wrapText="1"/>
    </xf>
    <xf numFmtId="0" fontId="42" fillId="2" borderId="28" xfId="0" applyFont="1" applyFill="1" applyBorder="1" applyAlignment="1">
      <alignment horizontal="left" vertical="center" wrapText="1"/>
    </xf>
    <xf numFmtId="49" fontId="1" fillId="2" borderId="37" xfId="0" applyNumberFormat="1" applyFont="1" applyFill="1" applyBorder="1" applyAlignment="1">
      <alignment horizontal="center" vertical="center" wrapText="1"/>
    </xf>
    <xf numFmtId="49" fontId="12" fillId="2" borderId="24" xfId="0" applyNumberFormat="1" applyFont="1" applyFill="1" applyBorder="1" applyAlignment="1">
      <alignment horizontal="left" vertical="center" wrapText="1"/>
    </xf>
    <xf numFmtId="49" fontId="1" fillId="2" borderId="24" xfId="0" applyNumberFormat="1" applyFont="1" applyFill="1" applyBorder="1" applyAlignment="1">
      <alignment horizontal="center" vertical="center" wrapText="1"/>
    </xf>
    <xf numFmtId="4" fontId="1" fillId="2" borderId="24" xfId="0" applyNumberFormat="1" applyFont="1" applyFill="1" applyBorder="1" applyAlignment="1">
      <alignment horizontal="center" vertical="center" wrapText="1"/>
    </xf>
    <xf numFmtId="49" fontId="1" fillId="2" borderId="28" xfId="0" applyNumberFormat="1" applyFont="1" applyFill="1" applyBorder="1" applyAlignment="1">
      <alignment horizontal="center" vertical="center" wrapText="1"/>
    </xf>
    <xf numFmtId="49" fontId="14" fillId="2" borderId="40" xfId="0" applyNumberFormat="1" applyFont="1" applyFill="1" applyBorder="1" applyAlignment="1">
      <alignment horizontal="center" vertical="center" wrapText="1"/>
    </xf>
    <xf numFmtId="0" fontId="15" fillId="2" borderId="24" xfId="0" applyFont="1" applyFill="1" applyBorder="1" applyAlignment="1">
      <alignment horizontal="left" vertical="center" wrapText="1"/>
    </xf>
    <xf numFmtId="13" fontId="1" fillId="2" borderId="28" xfId="0" applyNumberFormat="1" applyFont="1" applyFill="1" applyBorder="1" applyAlignment="1">
      <alignment horizontal="center" vertical="center" wrapText="1"/>
    </xf>
    <xf numFmtId="0" fontId="16" fillId="2" borderId="24" xfId="0" applyFont="1" applyFill="1" applyBorder="1" applyAlignment="1">
      <alignment horizontal="left" vertical="center" wrapText="1"/>
    </xf>
    <xf numFmtId="49" fontId="17" fillId="2" borderId="40" xfId="0" applyNumberFormat="1" applyFont="1" applyFill="1" applyBorder="1" applyAlignment="1">
      <alignment horizontal="center" vertical="center" wrapText="1"/>
    </xf>
    <xf numFmtId="164" fontId="1" fillId="2" borderId="28" xfId="0" applyNumberFormat="1" applyFont="1" applyFill="1" applyBorder="1" applyAlignment="1">
      <alignment vertical="center" wrapText="1"/>
    </xf>
    <xf numFmtId="164" fontId="1" fillId="2" borderId="39" xfId="0" applyNumberFormat="1" applyFont="1" applyFill="1" applyBorder="1" applyAlignment="1">
      <alignment vertical="center" wrapText="1"/>
    </xf>
    <xf numFmtId="0" fontId="18" fillId="2" borderId="24" xfId="0" applyFont="1" applyFill="1" applyBorder="1" applyAlignment="1">
      <alignment horizontal="left" vertical="top" wrapText="1"/>
    </xf>
    <xf numFmtId="0" fontId="1" fillId="2" borderId="24" xfId="0" applyFont="1" applyFill="1" applyBorder="1" applyAlignment="1">
      <alignment horizontal="left" vertical="top" wrapText="1"/>
    </xf>
    <xf numFmtId="0" fontId="7" fillId="2" borderId="24" xfId="0" applyFont="1" applyFill="1" applyBorder="1" applyAlignment="1">
      <alignment horizontal="left" vertical="top" wrapText="1"/>
    </xf>
    <xf numFmtId="0" fontId="19" fillId="2" borderId="24" xfId="0" applyFont="1" applyFill="1" applyBorder="1" applyAlignment="1">
      <alignment horizontal="left" vertical="center" wrapText="1"/>
    </xf>
    <xf numFmtId="49" fontId="1" fillId="2" borderId="24" xfId="0" applyNumberFormat="1" applyFont="1" applyFill="1" applyBorder="1" applyAlignment="1">
      <alignment horizontal="left" vertical="center" wrapText="1"/>
    </xf>
    <xf numFmtId="49" fontId="7" fillId="2" borderId="24" xfId="0" applyNumberFormat="1" applyFont="1" applyFill="1" applyBorder="1" applyAlignment="1">
      <alignment horizontal="left" vertical="center" wrapText="1"/>
    </xf>
    <xf numFmtId="0" fontId="4" fillId="2" borderId="28" xfId="0" applyFont="1" applyFill="1" applyBorder="1" applyAlignment="1">
      <alignment horizontal="left" vertical="center" wrapText="1"/>
    </xf>
    <xf numFmtId="0" fontId="1" fillId="2" borderId="40" xfId="0" applyFont="1" applyFill="1" applyBorder="1" applyAlignment="1">
      <alignment vertical="center" wrapText="1"/>
    </xf>
    <xf numFmtId="0" fontId="10" fillId="2" borderId="24" xfId="0" applyFont="1" applyFill="1" applyBorder="1" applyAlignment="1">
      <alignment horizontal="center" vertical="center" wrapText="1"/>
    </xf>
    <xf numFmtId="2" fontId="5" fillId="2" borderId="28" xfId="0" applyNumberFormat="1" applyFont="1" applyFill="1" applyBorder="1" applyAlignment="1">
      <alignment horizontal="center" vertical="center" wrapText="1"/>
    </xf>
    <xf numFmtId="0" fontId="14" fillId="2" borderId="28" xfId="0" applyFont="1" applyFill="1" applyBorder="1" applyAlignment="1">
      <alignment horizontal="center" vertical="center" wrapText="1"/>
    </xf>
    <xf numFmtId="1" fontId="1" fillId="2" borderId="38" xfId="0" applyNumberFormat="1" applyFont="1" applyFill="1" applyBorder="1" applyAlignment="1">
      <alignment horizontal="center" vertical="center" wrapText="1"/>
    </xf>
    <xf numFmtId="0" fontId="1" fillId="2" borderId="24" xfId="0" applyFont="1" applyFill="1" applyBorder="1" applyAlignment="1">
      <alignment horizontal="center" vertical="center" wrapText="1"/>
    </xf>
    <xf numFmtId="1" fontId="1" fillId="2" borderId="36" xfId="0" applyNumberFormat="1" applyFont="1" applyFill="1" applyBorder="1" applyAlignment="1">
      <alignment horizontal="center" vertical="center" wrapText="1"/>
    </xf>
    <xf numFmtId="1" fontId="1" fillId="2" borderId="40" xfId="0" applyNumberFormat="1" applyFont="1" applyFill="1" applyBorder="1" applyAlignment="1">
      <alignment horizontal="center" vertical="center" wrapText="1"/>
    </xf>
    <xf numFmtId="1" fontId="14" fillId="2" borderId="40" xfId="0" applyNumberFormat="1" applyFont="1" applyFill="1" applyBorder="1" applyAlignment="1">
      <alignment horizontal="center" vertical="center" wrapText="1"/>
    </xf>
    <xf numFmtId="0" fontId="22" fillId="2" borderId="24" xfId="0" applyFont="1" applyFill="1" applyBorder="1" applyAlignment="1">
      <alignment horizontal="center" vertical="center" wrapText="1"/>
    </xf>
    <xf numFmtId="2" fontId="22" fillId="2" borderId="24" xfId="0" applyNumberFormat="1" applyFont="1" applyFill="1" applyBorder="1" applyAlignment="1">
      <alignment horizontal="center" vertical="center" wrapText="1"/>
    </xf>
    <xf numFmtId="4" fontId="22" fillId="2" borderId="24" xfId="0" applyNumberFormat="1" applyFont="1" applyFill="1" applyBorder="1" applyAlignment="1">
      <alignment horizontal="center" vertical="center" wrapText="1"/>
    </xf>
    <xf numFmtId="1" fontId="1" fillId="2" borderId="37" xfId="0" applyNumberFormat="1" applyFont="1" applyFill="1" applyBorder="1" applyAlignment="1">
      <alignment horizontal="center" vertical="center" wrapText="1"/>
    </xf>
    <xf numFmtId="0" fontId="1" fillId="2" borderId="28" xfId="0" applyFont="1" applyFill="1" applyBorder="1" applyAlignment="1"/>
    <xf numFmtId="0" fontId="7" fillId="2" borderId="28" xfId="0" applyFont="1" applyFill="1" applyBorder="1" applyAlignment="1">
      <alignment wrapText="1"/>
    </xf>
    <xf numFmtId="0" fontId="1" fillId="2" borderId="28" xfId="0" applyFont="1" applyFill="1" applyBorder="1" applyAlignment="1">
      <alignment wrapText="1"/>
    </xf>
    <xf numFmtId="0" fontId="23" fillId="2" borderId="28" xfId="0" applyFont="1" applyFill="1" applyBorder="1" applyAlignment="1">
      <alignment wrapText="1"/>
    </xf>
    <xf numFmtId="49" fontId="1" fillId="2" borderId="42" xfId="0" applyNumberFormat="1" applyFont="1" applyFill="1" applyBorder="1" applyAlignment="1">
      <alignment horizontal="center" vertical="center" wrapText="1"/>
    </xf>
    <xf numFmtId="0" fontId="14" fillId="2" borderId="24" xfId="0" applyFont="1" applyFill="1" applyBorder="1" applyAlignment="1">
      <alignment horizontal="left" vertical="center" wrapText="1"/>
    </xf>
    <xf numFmtId="0" fontId="1" fillId="2" borderId="24" xfId="0" applyFont="1" applyFill="1" applyBorder="1" applyAlignment="1">
      <alignment horizontal="left" vertical="center" shrinkToFit="1"/>
    </xf>
    <xf numFmtId="0" fontId="7" fillId="2" borderId="24" xfId="0" applyFont="1" applyFill="1" applyBorder="1" applyAlignment="1">
      <alignment horizontal="left" vertical="center" shrinkToFit="1"/>
    </xf>
    <xf numFmtId="1" fontId="17" fillId="2" borderId="40" xfId="0" applyNumberFormat="1" applyFont="1" applyFill="1" applyBorder="1" applyAlignment="1">
      <alignment horizontal="center" vertical="center" wrapText="1"/>
    </xf>
    <xf numFmtId="0" fontId="17" fillId="2" borderId="24" xfId="0" applyFont="1" applyFill="1" applyBorder="1" applyAlignment="1">
      <alignment horizontal="left" vertical="center" shrinkToFit="1"/>
    </xf>
    <xf numFmtId="0" fontId="24" fillId="2" borderId="24" xfId="0" applyFont="1" applyFill="1" applyBorder="1" applyAlignment="1">
      <alignment horizontal="center" vertical="center" wrapText="1"/>
    </xf>
    <xf numFmtId="0" fontId="25" fillId="2" borderId="24" xfId="0" applyFont="1" applyFill="1" applyBorder="1" applyAlignment="1">
      <alignment horizontal="left" vertical="center" shrinkToFit="1"/>
    </xf>
    <xf numFmtId="0" fontId="26" fillId="2" borderId="24" xfId="0" applyFont="1" applyFill="1" applyBorder="1" applyAlignment="1">
      <alignment horizontal="left" vertical="center" shrinkToFit="1"/>
    </xf>
    <xf numFmtId="0" fontId="7" fillId="2" borderId="40" xfId="0" applyFont="1" applyFill="1" applyBorder="1" applyAlignment="1">
      <alignment horizontal="center" vertical="center" wrapText="1"/>
    </xf>
    <xf numFmtId="0" fontId="5" fillId="2" borderId="24" xfId="0" applyFont="1" applyFill="1" applyBorder="1" applyAlignment="1">
      <alignment horizontal="center" vertical="top"/>
    </xf>
    <xf numFmtId="4" fontId="5" fillId="2" borderId="24" xfId="0" applyNumberFormat="1" applyFont="1" applyFill="1" applyBorder="1" applyAlignment="1">
      <alignment horizontal="center" vertical="top"/>
    </xf>
    <xf numFmtId="49" fontId="7" fillId="2" borderId="37" xfId="0" applyNumberFormat="1" applyFont="1" applyFill="1" applyBorder="1" applyAlignment="1">
      <alignment vertical="center" wrapText="1"/>
    </xf>
    <xf numFmtId="0" fontId="28" fillId="2" borderId="24" xfId="0" applyFont="1" applyFill="1" applyBorder="1" applyAlignment="1">
      <alignment horizontal="left" vertical="center" wrapText="1"/>
    </xf>
    <xf numFmtId="0" fontId="1" fillId="2" borderId="28" xfId="0" applyFont="1" applyFill="1" applyBorder="1" applyAlignment="1">
      <alignment horizontal="left"/>
    </xf>
    <xf numFmtId="49" fontId="7" fillId="2" borderId="28" xfId="0" applyNumberFormat="1" applyFont="1" applyFill="1" applyBorder="1" applyAlignment="1">
      <alignment horizontal="left" vertical="center" wrapText="1"/>
    </xf>
    <xf numFmtId="0" fontId="7" fillId="2" borderId="24" xfId="0" applyFont="1" applyFill="1" applyBorder="1" applyAlignment="1">
      <alignment horizontal="center" vertical="center" wrapText="1"/>
    </xf>
    <xf numFmtId="0" fontId="29" fillId="2" borderId="28" xfId="0" applyFont="1" applyFill="1" applyBorder="1" applyAlignment="1">
      <alignment horizontal="left" vertical="center" wrapText="1"/>
    </xf>
    <xf numFmtId="0" fontId="1" fillId="2" borderId="28" xfId="0" applyFont="1" applyFill="1" applyBorder="1" applyAlignment="1">
      <alignment horizontal="left" vertical="center"/>
    </xf>
    <xf numFmtId="2" fontId="7" fillId="2" borderId="39" xfId="0" applyNumberFormat="1" applyFont="1" applyFill="1" applyBorder="1" applyAlignment="1">
      <alignment vertical="center" wrapText="1"/>
    </xf>
    <xf numFmtId="0" fontId="5" fillId="2" borderId="24" xfId="0" applyFont="1" applyFill="1" applyBorder="1" applyAlignment="1">
      <alignment horizontal="center" vertical="top" wrapText="1"/>
    </xf>
    <xf numFmtId="0" fontId="45" fillId="2" borderId="24" xfId="0" applyFont="1" applyFill="1" applyBorder="1" applyAlignment="1">
      <alignment horizontal="center" vertical="center" wrapText="1"/>
    </xf>
    <xf numFmtId="0" fontId="10" fillId="2" borderId="28" xfId="0" applyFont="1" applyFill="1" applyBorder="1" applyAlignment="1">
      <alignment horizontal="left" vertical="center" wrapText="1"/>
    </xf>
    <xf numFmtId="0" fontId="1" fillId="2" borderId="39" xfId="0" applyFont="1" applyFill="1" applyBorder="1" applyAlignment="1">
      <alignment horizontal="center" vertical="center" wrapText="1"/>
    </xf>
    <xf numFmtId="0" fontId="1" fillId="2" borderId="39" xfId="0" applyFont="1" applyFill="1" applyBorder="1" applyAlignment="1"/>
    <xf numFmtId="49" fontId="7" fillId="2" borderId="41" xfId="0" applyNumberFormat="1" applyFont="1" applyFill="1" applyBorder="1" applyAlignment="1">
      <alignment horizontal="center" vertical="center" wrapText="1"/>
    </xf>
    <xf numFmtId="0" fontId="1" fillId="2" borderId="28" xfId="0" applyFont="1" applyFill="1" applyBorder="1" applyAlignment="1">
      <alignment horizontal="center"/>
    </xf>
    <xf numFmtId="164" fontId="1" fillId="2" borderId="39" xfId="0" applyNumberFormat="1" applyFont="1" applyFill="1" applyBorder="1" applyAlignment="1"/>
    <xf numFmtId="0" fontId="2" fillId="2" borderId="28" xfId="0" applyFont="1" applyFill="1" applyBorder="1" applyAlignment="1">
      <alignment horizontal="left" vertical="center" wrapText="1"/>
    </xf>
    <xf numFmtId="0" fontId="2" fillId="2" borderId="28" xfId="0" applyFont="1" applyFill="1" applyBorder="1" applyAlignment="1">
      <alignment horizontal="right" vertical="center" wrapText="1"/>
    </xf>
    <xf numFmtId="0" fontId="30" fillId="2" borderId="29" xfId="0" applyFont="1" applyFill="1" applyBorder="1" applyAlignment="1">
      <alignment horizontal="center" vertical="center" wrapText="1"/>
    </xf>
    <xf numFmtId="0" fontId="31" fillId="2" borderId="44" xfId="0" applyFont="1" applyFill="1" applyBorder="1" applyAlignment="1">
      <alignment horizontal="center" vertical="center" wrapText="1"/>
    </xf>
    <xf numFmtId="0" fontId="2" fillId="2" borderId="29" xfId="0" applyFont="1" applyFill="1" applyBorder="1" applyAlignment="1">
      <alignment vertical="center" wrapText="1"/>
    </xf>
    <xf numFmtId="0" fontId="2" fillId="2" borderId="29" xfId="0" applyFont="1" applyFill="1" applyBorder="1" applyAlignment="1">
      <alignment horizontal="right" vertical="center" wrapText="1"/>
    </xf>
    <xf numFmtId="167" fontId="2" fillId="2" borderId="44" xfId="0" applyNumberFormat="1" applyFont="1" applyFill="1" applyBorder="1" applyAlignment="1">
      <alignment vertical="center" wrapText="1"/>
    </xf>
    <xf numFmtId="0" fontId="2" fillId="2" borderId="46" xfId="0" applyFont="1" applyFill="1" applyBorder="1" applyAlignment="1">
      <alignment horizontal="center" vertical="center" wrapText="1"/>
    </xf>
    <xf numFmtId="0" fontId="2" fillId="2" borderId="46" xfId="0" applyFont="1" applyFill="1" applyBorder="1" applyAlignment="1">
      <alignment vertical="center" wrapText="1"/>
    </xf>
    <xf numFmtId="0" fontId="2" fillId="2" borderId="46" xfId="0" applyFont="1" applyFill="1" applyBorder="1" applyAlignment="1">
      <alignment horizontal="right" vertical="center" wrapText="1"/>
    </xf>
    <xf numFmtId="167" fontId="2" fillId="2" borderId="47" xfId="0" applyNumberFormat="1" applyFont="1" applyFill="1" applyBorder="1" applyAlignment="1">
      <alignment vertical="center" wrapText="1"/>
    </xf>
    <xf numFmtId="0" fontId="1" fillId="2" borderId="48"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3" fillId="0" borderId="19" xfId="0" applyFont="1" applyBorder="1"/>
    <xf numFmtId="0" fontId="3" fillId="0" borderId="8" xfId="0" applyFont="1" applyBorder="1"/>
    <xf numFmtId="0" fontId="6" fillId="2" borderId="28" xfId="0" applyFont="1" applyFill="1" applyBorder="1" applyAlignment="1">
      <alignment horizontal="center" vertical="center" wrapText="1"/>
    </xf>
    <xf numFmtId="0" fontId="3" fillId="0" borderId="14" xfId="0" applyFont="1" applyBorder="1"/>
    <xf numFmtId="0" fontId="3" fillId="0" borderId="15" xfId="0" applyFont="1" applyBorder="1"/>
    <xf numFmtId="0" fontId="3" fillId="0" borderId="28" xfId="0" applyFont="1" applyBorder="1"/>
    <xf numFmtId="0" fontId="3" fillId="0" borderId="20" xfId="0" applyFont="1" applyBorder="1"/>
    <xf numFmtId="0" fontId="3" fillId="0" borderId="21" xfId="0" applyFont="1" applyBorder="1"/>
    <xf numFmtId="0" fontId="21" fillId="2" borderId="28" xfId="0" applyFont="1" applyFill="1" applyBorder="1" applyAlignment="1">
      <alignment horizontal="center" vertical="center" wrapText="1"/>
    </xf>
    <xf numFmtId="0" fontId="0" fillId="0" borderId="0" xfId="0" applyFont="1" applyAlignment="1"/>
    <xf numFmtId="0" fontId="3" fillId="0" borderId="16" xfId="0" applyFont="1" applyBorder="1"/>
    <xf numFmtId="0" fontId="20" fillId="2" borderId="28" xfId="0" applyFont="1" applyFill="1" applyBorder="1" applyAlignment="1">
      <alignment horizontal="center" vertical="center" wrapText="1"/>
    </xf>
    <xf numFmtId="0" fontId="3" fillId="0" borderId="12" xfId="0" applyFont="1" applyBorder="1"/>
    <xf numFmtId="0" fontId="3" fillId="0" borderId="13" xfId="0" applyFont="1" applyBorder="1"/>
    <xf numFmtId="4" fontId="2" fillId="2" borderId="6" xfId="0" applyNumberFormat="1" applyFont="1" applyFill="1" applyBorder="1" applyAlignment="1">
      <alignment horizontal="center" vertical="center"/>
    </xf>
    <xf numFmtId="0" fontId="2" fillId="2" borderId="19" xfId="0" applyFont="1" applyFill="1" applyBorder="1" applyAlignment="1">
      <alignment horizontal="center" vertical="center" wrapText="1"/>
    </xf>
    <xf numFmtId="0" fontId="3" fillId="0" borderId="35" xfId="0" applyFont="1" applyBorder="1"/>
    <xf numFmtId="0" fontId="8" fillId="2" borderId="28" xfId="0" applyFont="1" applyFill="1" applyBorder="1" applyAlignment="1">
      <alignment horizontal="left" vertical="center" wrapText="1"/>
    </xf>
    <xf numFmtId="0" fontId="13" fillId="2" borderId="28" xfId="0" applyFont="1" applyFill="1" applyBorder="1" applyAlignment="1">
      <alignment horizontal="center" vertical="center" wrapText="1"/>
    </xf>
    <xf numFmtId="0" fontId="43" fillId="2" borderId="31" xfId="0" applyFont="1" applyFill="1" applyBorder="1" applyAlignment="1">
      <alignment horizontal="center" vertical="center" wrapText="1"/>
    </xf>
    <xf numFmtId="0" fontId="44" fillId="0" borderId="32" xfId="0" applyFont="1" applyBorder="1"/>
    <xf numFmtId="0" fontId="44" fillId="0" borderId="33" xfId="0" applyFont="1" applyBorder="1"/>
    <xf numFmtId="49" fontId="2" fillId="2" borderId="34" xfId="0" applyNumberFormat="1" applyFont="1" applyFill="1" applyBorder="1" applyAlignment="1">
      <alignment horizontal="left" vertical="center"/>
    </xf>
    <xf numFmtId="0" fontId="2" fillId="2" borderId="6" xfId="0" applyFont="1" applyFill="1" applyBorder="1" applyAlignment="1">
      <alignment horizontal="center" vertical="center"/>
    </xf>
    <xf numFmtId="49" fontId="2" fillId="2" borderId="6" xfId="0" applyNumberFormat="1" applyFont="1" applyFill="1" applyBorder="1" applyAlignment="1">
      <alignment horizontal="center" vertical="center"/>
    </xf>
    <xf numFmtId="49" fontId="2" fillId="2" borderId="6" xfId="0" applyNumberFormat="1" applyFont="1" applyFill="1" applyBorder="1" applyAlignment="1">
      <alignment horizontal="left" vertical="center"/>
    </xf>
    <xf numFmtId="49" fontId="2" fillId="2" borderId="36" xfId="0" applyNumberFormat="1" applyFont="1" applyFill="1" applyBorder="1" applyAlignment="1">
      <alignment horizontal="center" vertical="center"/>
    </xf>
    <xf numFmtId="0" fontId="3" fillId="0" borderId="37" xfId="0" applyFont="1" applyBorder="1"/>
    <xf numFmtId="0" fontId="2" fillId="2" borderId="10" xfId="0" applyFont="1" applyFill="1" applyBorder="1" applyAlignment="1">
      <alignment horizontal="center" vertical="center" wrapText="1"/>
    </xf>
    <xf numFmtId="0" fontId="3" fillId="0" borderId="18" xfId="0" applyFont="1" applyBorder="1"/>
    <xf numFmtId="0" fontId="4" fillId="2" borderId="28" xfId="0" applyFont="1" applyFill="1" applyBorder="1" applyAlignment="1">
      <alignment horizontal="center"/>
    </xf>
    <xf numFmtId="0" fontId="46" fillId="2" borderId="43" xfId="0" applyFont="1" applyFill="1" applyBorder="1" applyAlignment="1">
      <alignment horizontal="left" vertical="center" wrapText="1"/>
    </xf>
    <xf numFmtId="0" fontId="3" fillId="0" borderId="29" xfId="0" applyFont="1" applyBorder="1"/>
    <xf numFmtId="0" fontId="46" fillId="2" borderId="29" xfId="0" applyFont="1" applyFill="1" applyBorder="1" applyAlignment="1">
      <alignment horizontal="center" vertical="center" wrapText="1"/>
    </xf>
    <xf numFmtId="0" fontId="46" fillId="2" borderId="45" xfId="0" applyFont="1" applyFill="1" applyBorder="1" applyAlignment="1">
      <alignment horizontal="left" vertical="center" wrapText="1"/>
    </xf>
    <xf numFmtId="0" fontId="3" fillId="0" borderId="46" xfId="0" applyFont="1" applyBorder="1"/>
    <xf numFmtId="0" fontId="5" fillId="2" borderId="24" xfId="0" applyFont="1" applyFill="1" applyBorder="1" applyAlignment="1">
      <alignment horizontal="center" vertical="top" wrapText="1"/>
    </xf>
    <xf numFmtId="0" fontId="3" fillId="0" borderId="24" xfId="0" applyFont="1" applyBorder="1"/>
    <xf numFmtId="0" fontId="2" fillId="2" borderId="6" xfId="0" applyFont="1" applyFill="1" applyBorder="1" applyAlignment="1">
      <alignment horizontal="right" vertical="center" wrapText="1"/>
    </xf>
    <xf numFmtId="0" fontId="2" fillId="2" borderId="19" xfId="0" applyFont="1" applyFill="1" applyBorder="1" applyAlignment="1">
      <alignment horizontal="right" vertical="center" wrapText="1"/>
    </xf>
    <xf numFmtId="0" fontId="43" fillId="2" borderId="43" xfId="0" applyFont="1" applyFill="1" applyBorder="1" applyAlignment="1">
      <alignment horizontal="center" vertical="center" wrapText="1"/>
    </xf>
    <xf numFmtId="0" fontId="44" fillId="0" borderId="29" xfId="0" applyFont="1" applyBorder="1"/>
    <xf numFmtId="0" fontId="38" fillId="0" borderId="2" xfId="0" applyFont="1" applyBorder="1" applyAlignment="1">
      <alignment horizontal="left" vertical="center"/>
    </xf>
    <xf numFmtId="0" fontId="3" fillId="0" borderId="5" xfId="0" applyFont="1" applyBorder="1"/>
    <xf numFmtId="0" fontId="3" fillId="0" borderId="3" xfId="0" applyFont="1" applyBorder="1"/>
    <xf numFmtId="10" fontId="6" fillId="0" borderId="7" xfId="0" applyNumberFormat="1" applyFont="1" applyBorder="1" applyAlignment="1">
      <alignment horizontal="center" vertical="center"/>
    </xf>
    <xf numFmtId="0" fontId="3" fillId="0" borderId="9" xfId="0" applyFont="1" applyBorder="1"/>
    <xf numFmtId="0" fontId="6" fillId="0" borderId="2" xfId="0" applyFont="1" applyBorder="1" applyAlignment="1">
      <alignment horizontal="center" vertical="center"/>
    </xf>
    <xf numFmtId="4" fontId="32" fillId="0" borderId="7" xfId="0" applyNumberFormat="1" applyFont="1" applyBorder="1" applyAlignment="1">
      <alignment horizontal="center" vertical="center"/>
    </xf>
    <xf numFmtId="0" fontId="6" fillId="0" borderId="7" xfId="0" applyFont="1" applyBorder="1" applyAlignment="1">
      <alignment horizontal="center" vertical="center"/>
    </xf>
    <xf numFmtId="4" fontId="6" fillId="3" borderId="7" xfId="0" applyNumberFormat="1" applyFont="1" applyFill="1" applyBorder="1" applyAlignment="1">
      <alignment horizontal="center" vertical="center" wrapText="1"/>
    </xf>
    <xf numFmtId="0" fontId="1" fillId="0" borderId="2" xfId="0" applyFont="1" applyBorder="1" applyAlignment="1">
      <alignment horizontal="center" vertical="center"/>
    </xf>
    <xf numFmtId="49" fontId="1" fillId="2" borderId="2" xfId="0" applyNumberFormat="1" applyFont="1" applyFill="1" applyBorder="1" applyAlignment="1">
      <alignment horizontal="left" vertical="center"/>
    </xf>
    <xf numFmtId="0" fontId="37" fillId="0" borderId="7" xfId="0" applyFont="1" applyBorder="1" applyAlignment="1">
      <alignment horizontal="center" vertical="center"/>
    </xf>
    <xf numFmtId="10" fontId="13" fillId="0" borderId="2" xfId="0" applyNumberFormat="1" applyFont="1" applyBorder="1" applyAlignment="1">
      <alignment horizontal="center" vertical="center"/>
    </xf>
    <xf numFmtId="1" fontId="37" fillId="4" borderId="10" xfId="0" applyNumberFormat="1" applyFont="1" applyFill="1" applyBorder="1" applyAlignment="1">
      <alignment horizontal="center" vertical="center"/>
    </xf>
    <xf numFmtId="0" fontId="6" fillId="4" borderId="10" xfId="0" applyFont="1" applyFill="1" applyBorder="1" applyAlignment="1">
      <alignment horizontal="center" vertical="center" wrapText="1"/>
    </xf>
    <xf numFmtId="4" fontId="6" fillId="4" borderId="10" xfId="0" applyNumberFormat="1" applyFont="1" applyFill="1" applyBorder="1" applyAlignment="1">
      <alignment horizontal="center" vertical="center"/>
    </xf>
    <xf numFmtId="1" fontId="6" fillId="4" borderId="10" xfId="0" applyNumberFormat="1" applyFont="1" applyFill="1" applyBorder="1" applyAlignment="1">
      <alignment horizontal="center" vertical="center" wrapText="1"/>
    </xf>
    <xf numFmtId="4" fontId="6" fillId="5" borderId="10" xfId="0" applyNumberFormat="1" applyFont="1" applyFill="1" applyBorder="1" applyAlignment="1">
      <alignment horizontal="center" vertical="center" wrapText="1"/>
    </xf>
    <xf numFmtId="0" fontId="0" fillId="0" borderId="0" xfId="0"/>
    <xf numFmtId="1" fontId="4" fillId="0" borderId="4" xfId="0" applyNumberFormat="1" applyFont="1" applyBorder="1" applyAlignment="1">
      <alignment horizontal="center" vertical="center"/>
    </xf>
    <xf numFmtId="10" fontId="4" fillId="0" borderId="4" xfId="0" applyNumberFormat="1" applyFont="1" applyBorder="1" applyAlignment="1">
      <alignment vertical="center" wrapText="1"/>
    </xf>
    <xf numFmtId="1" fontId="38" fillId="0" borderId="6" xfId="0" applyNumberFormat="1" applyFont="1" applyBorder="1" applyAlignment="1">
      <alignment horizontal="center" vertical="center"/>
    </xf>
    <xf numFmtId="0" fontId="0" fillId="0" borderId="0" xfId="0"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771525" cy="628650"/>
    <xdr:grpSp>
      <xdr:nvGrpSpPr>
        <xdr:cNvPr id="2" name="Shape 2">
          <a:extLst>
            <a:ext uri="{FF2B5EF4-FFF2-40B4-BE49-F238E27FC236}">
              <a16:creationId xmlns:a16="http://schemas.microsoft.com/office/drawing/2014/main" id="{00000000-0008-0000-0000-000002000000}"/>
            </a:ext>
          </a:extLst>
        </xdr:cNvPr>
        <xdr:cNvGrpSpPr/>
      </xdr:nvGrpSpPr>
      <xdr:grpSpPr>
        <a:xfrm>
          <a:off x="0" y="0"/>
          <a:ext cx="771525" cy="628650"/>
          <a:chOff x="4960238" y="3465675"/>
          <a:chExt cx="771525" cy="6286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7" name="Shape 7">
              <a:extLst>
                <a:ext uri="{FF2B5EF4-FFF2-40B4-BE49-F238E27FC236}">
                  <a16:creationId xmlns:a16="http://schemas.microsoft.com/office/drawing/2014/main" id="{00000000-0008-0000-0000-000007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oneCellAnchor>
    <xdr:from>
      <xdr:col>0</xdr:col>
      <xdr:colOff>0</xdr:colOff>
      <xdr:row>0</xdr:row>
      <xdr:rowOff>0</xdr:rowOff>
    </xdr:from>
    <xdr:ext cx="771525" cy="628650"/>
    <xdr:grpSp>
      <xdr:nvGrpSpPr>
        <xdr:cNvPr id="8" name="Shape 2">
          <a:extLst>
            <a:ext uri="{FF2B5EF4-FFF2-40B4-BE49-F238E27FC236}">
              <a16:creationId xmlns:a16="http://schemas.microsoft.com/office/drawing/2014/main" id="{00000000-0008-0000-0000-000008000000}"/>
            </a:ext>
          </a:extLst>
        </xdr:cNvPr>
        <xdr:cNvGrpSpPr/>
      </xdr:nvGrpSpPr>
      <xdr:grpSpPr>
        <a:xfrm>
          <a:off x="0" y="0"/>
          <a:ext cx="771525" cy="628650"/>
          <a:chOff x="4960238" y="3465675"/>
          <a:chExt cx="771525" cy="628650"/>
        </a:xfrm>
      </xdr:grpSpPr>
      <xdr:grpSp>
        <xdr:nvGrpSpPr>
          <xdr:cNvPr id="9" name="Shape 8">
            <a:extLst>
              <a:ext uri="{FF2B5EF4-FFF2-40B4-BE49-F238E27FC236}">
                <a16:creationId xmlns:a16="http://schemas.microsoft.com/office/drawing/2014/main" id="{00000000-0008-0000-0000-000009000000}"/>
              </a:ext>
            </a:extLst>
          </xdr:cNvPr>
          <xdr:cNvGrpSpPr/>
        </xdr:nvGrpSpPr>
        <xdr:grpSpPr>
          <a:xfrm>
            <a:off x="4960238" y="3465675"/>
            <a:ext cx="771525" cy="628650"/>
            <a:chOff x="0" y="0"/>
            <a:chExt cx="879" cy="701"/>
          </a:xfrm>
        </xdr:grpSpPr>
        <xdr:sp macro="" textlink="">
          <xdr:nvSpPr>
            <xdr:cNvPr id="10" name="Shape 4">
              <a:extLst>
                <a:ext uri="{FF2B5EF4-FFF2-40B4-BE49-F238E27FC236}">
                  <a16:creationId xmlns:a16="http://schemas.microsoft.com/office/drawing/2014/main" id="{00000000-0008-0000-0000-00000A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9">
              <a:extLst>
                <a:ext uri="{FF2B5EF4-FFF2-40B4-BE49-F238E27FC236}">
                  <a16:creationId xmlns:a16="http://schemas.microsoft.com/office/drawing/2014/main" id="{00000000-0008-0000-0000-00000B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10">
              <a:extLst>
                <a:ext uri="{FF2B5EF4-FFF2-40B4-BE49-F238E27FC236}">
                  <a16:creationId xmlns:a16="http://schemas.microsoft.com/office/drawing/2014/main" id="{00000000-0008-0000-0000-00000C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13" name="Shape 11">
              <a:extLst>
                <a:ext uri="{FF2B5EF4-FFF2-40B4-BE49-F238E27FC236}">
                  <a16:creationId xmlns:a16="http://schemas.microsoft.com/office/drawing/2014/main" id="{00000000-0008-0000-0000-00000D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11-FRANCISCO%20DUMONT\FCD-%200183-%20QUADRA%20E.%20M.%20HENRIQUETA\PLANILHA\QUADRA%20MODELO%203%20-%20504,00%20m&#178;%202025.xlsx" TargetMode="External"/><Relationship Id="rId1" Type="http://schemas.openxmlformats.org/officeDocument/2006/relationships/externalLinkPath" Target="/11-FRANCISCO%20DUMONT/FCD-%200183-%20QUADRA%20E.%20M.%20HENRIQUETA/PLANILHA/QUADRA%20MODELO%203%20-%20504,00%20m&#178;%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QUADRA MODELO 3"/>
      <sheetName val="CRONOGRAMA FÍSICO FINANCEIRO"/>
      <sheetName val="PLANO DE APLICAÇÃO"/>
    </sheetNames>
    <sheetDataSet>
      <sheetData sheetId="0">
        <row r="202">
          <cell r="G202">
            <v>905.19092099999989</v>
          </cell>
        </row>
      </sheetData>
      <sheetData sheetId="1">
        <row r="7">
          <cell r="C7" t="str">
            <v>INSTALAÇÃO DOS SERVIÇOS DE ENGENHARIA</v>
          </cell>
        </row>
      </sheetData>
      <sheetData sheetId="2"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105"/>
  <sheetViews>
    <sheetView view="pageBreakPreview" zoomScaleNormal="100" zoomScaleSheetLayoutView="100" workbookViewId="0">
      <pane xSplit="2" ySplit="2" topLeftCell="C1423" activePane="bottomRight" state="frozen"/>
      <selection pane="topRight" activeCell="C1" sqref="C1"/>
      <selection pane="bottomLeft" activeCell="A3" sqref="A3"/>
      <selection pane="bottomRight" activeCell="B1437" sqref="B1437"/>
    </sheetView>
  </sheetViews>
  <sheetFormatPr defaultColWidth="14.42578125" defaultRowHeight="15" customHeight="1" x14ac:dyDescent="0.25"/>
  <cols>
    <col min="1" max="1" width="16.140625" customWidth="1"/>
    <col min="2" max="2" width="88.42578125" customWidth="1"/>
    <col min="3" max="3" width="10.5703125" customWidth="1"/>
    <col min="4" max="4" width="11.28515625" customWidth="1"/>
    <col min="5" max="6" width="19.85546875" customWidth="1"/>
    <col min="7" max="7" width="19.28515625" customWidth="1"/>
    <col min="8" max="8" width="20.5703125" customWidth="1"/>
    <col min="9" max="9" width="17.42578125" customWidth="1"/>
    <col min="10" max="10" width="12.28515625" customWidth="1"/>
    <col min="11" max="21" width="8.42578125" customWidth="1"/>
  </cols>
  <sheetData>
    <row r="1" spans="1:21" ht="49.5" customHeight="1" x14ac:dyDescent="0.25">
      <c r="A1" s="110"/>
      <c r="B1" s="251" t="s">
        <v>2151</v>
      </c>
      <c r="C1" s="252"/>
      <c r="D1" s="252"/>
      <c r="E1" s="252"/>
      <c r="F1" s="252"/>
      <c r="G1" s="252"/>
      <c r="H1" s="252"/>
      <c r="I1" s="252"/>
      <c r="J1" s="253"/>
      <c r="K1" s="100"/>
      <c r="L1" s="1"/>
      <c r="M1" s="1"/>
      <c r="N1" s="1"/>
      <c r="O1" s="1"/>
      <c r="P1" s="1"/>
      <c r="Q1" s="1"/>
      <c r="R1" s="1"/>
      <c r="S1" s="1"/>
      <c r="T1" s="1"/>
      <c r="U1" s="1"/>
    </row>
    <row r="2" spans="1:21" ht="21.75" customHeight="1" x14ac:dyDescent="0.3">
      <c r="A2" s="254" t="s">
        <v>2171</v>
      </c>
      <c r="B2" s="233"/>
      <c r="C2" s="255" t="s">
        <v>0</v>
      </c>
      <c r="D2" s="233"/>
      <c r="E2" s="2"/>
      <c r="F2" s="3" t="s">
        <v>1</v>
      </c>
      <c r="G2" s="256"/>
      <c r="H2" s="232"/>
      <c r="I2" s="232"/>
      <c r="J2" s="248"/>
      <c r="K2" s="101"/>
      <c r="L2" s="4"/>
      <c r="M2" s="4"/>
      <c r="N2" s="4"/>
      <c r="O2" s="4"/>
      <c r="P2" s="4"/>
      <c r="Q2" s="4"/>
      <c r="R2" s="4"/>
      <c r="S2" s="4"/>
      <c r="T2" s="4"/>
      <c r="U2" s="4"/>
    </row>
    <row r="3" spans="1:21" ht="24.75" customHeight="1" x14ac:dyDescent="0.3">
      <c r="A3" s="254" t="s">
        <v>2150</v>
      </c>
      <c r="B3" s="232"/>
      <c r="C3" s="5" t="s">
        <v>2</v>
      </c>
      <c r="D3" s="6">
        <v>0.05</v>
      </c>
      <c r="E3" s="7" t="s">
        <v>3</v>
      </c>
      <c r="F3" s="257" t="s">
        <v>4</v>
      </c>
      <c r="G3" s="232"/>
      <c r="H3" s="232"/>
      <c r="I3" s="232"/>
      <c r="J3" s="248"/>
      <c r="K3" s="101"/>
      <c r="L3" s="4"/>
      <c r="M3" s="4"/>
      <c r="N3" s="4"/>
      <c r="O3" s="4"/>
      <c r="P3" s="4"/>
      <c r="Q3" s="4"/>
      <c r="R3" s="4"/>
      <c r="S3" s="4"/>
      <c r="T3" s="4"/>
      <c r="U3" s="4"/>
    </row>
    <row r="4" spans="1:21" ht="26.25" customHeight="1" x14ac:dyDescent="0.25">
      <c r="A4" s="258" t="s">
        <v>5</v>
      </c>
      <c r="B4" s="260" t="s">
        <v>6</v>
      </c>
      <c r="C4" s="260" t="s">
        <v>7</v>
      </c>
      <c r="D4" s="246" t="s">
        <v>8</v>
      </c>
      <c r="E4" s="232"/>
      <c r="F4" s="233"/>
      <c r="G4" s="8">
        <f>G2032</f>
        <v>432007.05872297502</v>
      </c>
      <c r="H4" s="247" t="s">
        <v>9</v>
      </c>
      <c r="I4" s="232"/>
      <c r="J4" s="248"/>
      <c r="K4" s="100"/>
      <c r="L4" s="1"/>
      <c r="M4" s="1"/>
      <c r="N4" s="1"/>
      <c r="O4" s="1"/>
      <c r="P4" s="1"/>
      <c r="Q4" s="1"/>
      <c r="R4" s="1"/>
      <c r="S4" s="1"/>
      <c r="T4" s="1"/>
      <c r="U4" s="1"/>
    </row>
    <row r="5" spans="1:21" ht="37.5" customHeight="1" x14ac:dyDescent="0.25">
      <c r="A5" s="259"/>
      <c r="B5" s="261"/>
      <c r="C5" s="261"/>
      <c r="D5" s="9" t="s">
        <v>10</v>
      </c>
      <c r="E5" s="10" t="s">
        <v>11</v>
      </c>
      <c r="F5" s="10" t="s">
        <v>12</v>
      </c>
      <c r="G5" s="9" t="s">
        <v>13</v>
      </c>
      <c r="H5" s="231" t="s">
        <v>14</v>
      </c>
      <c r="I5" s="232"/>
      <c r="J5" s="248"/>
      <c r="K5" s="102"/>
      <c r="L5" s="11"/>
      <c r="M5" s="11"/>
      <c r="N5" s="11"/>
      <c r="O5" s="11"/>
      <c r="P5" s="11"/>
      <c r="Q5" s="11"/>
      <c r="R5" s="11"/>
      <c r="S5" s="11"/>
      <c r="T5" s="11"/>
      <c r="U5" s="11"/>
    </row>
    <row r="6" spans="1:21" ht="18.75" customHeight="1" x14ac:dyDescent="0.25">
      <c r="A6" s="111" t="s">
        <v>15</v>
      </c>
      <c r="B6" s="12" t="s">
        <v>16</v>
      </c>
      <c r="C6" s="13"/>
      <c r="D6" s="14"/>
      <c r="E6" s="14"/>
      <c r="F6" s="14"/>
      <c r="G6" s="15"/>
      <c r="H6" s="228" t="s">
        <v>2172</v>
      </c>
      <c r="I6" s="229"/>
      <c r="J6" s="230"/>
      <c r="K6" s="103"/>
      <c r="L6" s="16"/>
      <c r="M6" s="16"/>
      <c r="N6" s="16"/>
      <c r="O6" s="16"/>
      <c r="P6" s="16"/>
      <c r="Q6" s="16"/>
      <c r="R6" s="16"/>
      <c r="S6" s="16"/>
      <c r="T6" s="16"/>
      <c r="U6" s="16"/>
    </row>
    <row r="7" spans="1:21" ht="18.75" customHeight="1" x14ac:dyDescent="0.25">
      <c r="A7" s="114" t="s">
        <v>17</v>
      </c>
      <c r="B7" s="96" t="s">
        <v>18</v>
      </c>
      <c r="C7" s="115" t="s">
        <v>19</v>
      </c>
      <c r="D7" s="116">
        <f>(118.2+48.27)/2</f>
        <v>83.234999999999999</v>
      </c>
      <c r="E7" s="116">
        <v>48.53</v>
      </c>
      <c r="F7" s="116">
        <f>E7*(1+C$2031)</f>
        <v>60.385879000000003</v>
      </c>
      <c r="G7" s="117">
        <f>D7*F7</f>
        <v>5026.2186385650002</v>
      </c>
      <c r="H7" s="112"/>
      <c r="I7" s="118"/>
      <c r="J7" s="119"/>
      <c r="K7" s="103"/>
      <c r="L7" s="16"/>
      <c r="M7" s="16"/>
      <c r="N7" s="16"/>
      <c r="O7" s="16"/>
      <c r="P7" s="16"/>
      <c r="Q7" s="16"/>
      <c r="R7" s="16"/>
      <c r="S7" s="16"/>
      <c r="T7" s="16"/>
      <c r="U7" s="16"/>
    </row>
    <row r="8" spans="1:21" ht="93.75" customHeight="1" x14ac:dyDescent="0.25">
      <c r="A8" s="120"/>
      <c r="B8" s="121" t="s">
        <v>20</v>
      </c>
      <c r="C8" s="115"/>
      <c r="D8" s="116"/>
      <c r="E8" s="116"/>
      <c r="F8" s="116"/>
      <c r="G8" s="117"/>
      <c r="H8" s="18"/>
      <c r="I8" s="122"/>
      <c r="J8" s="123"/>
      <c r="K8" s="249"/>
      <c r="L8" s="244"/>
      <c r="M8" s="244"/>
      <c r="N8" s="244"/>
      <c r="O8" s="244"/>
      <c r="P8" s="244"/>
      <c r="Q8" s="244"/>
      <c r="R8" s="244"/>
      <c r="S8" s="244"/>
      <c r="T8" s="244"/>
      <c r="U8" s="245"/>
    </row>
    <row r="9" spans="1:21" ht="18.75" hidden="1" customHeight="1" x14ac:dyDescent="0.25">
      <c r="A9" s="120"/>
      <c r="B9" s="121"/>
      <c r="C9" s="115"/>
      <c r="D9" s="116"/>
      <c r="E9" s="116"/>
      <c r="F9" s="116"/>
      <c r="G9" s="117"/>
      <c r="H9" s="112"/>
      <c r="I9" s="118"/>
      <c r="J9" s="113"/>
      <c r="K9" s="103"/>
      <c r="L9" s="16"/>
      <c r="M9" s="16"/>
      <c r="N9" s="16"/>
      <c r="O9" s="16"/>
      <c r="P9" s="16"/>
      <c r="Q9" s="16"/>
      <c r="R9" s="16"/>
      <c r="S9" s="16"/>
      <c r="T9" s="16"/>
      <c r="U9" s="16"/>
    </row>
    <row r="10" spans="1:21" ht="18.75" hidden="1" customHeight="1" x14ac:dyDescent="0.25">
      <c r="A10" s="120" t="s">
        <v>21</v>
      </c>
      <c r="B10" s="124" t="s">
        <v>22</v>
      </c>
      <c r="C10" s="115" t="s">
        <v>19</v>
      </c>
      <c r="D10" s="116"/>
      <c r="E10" s="116">
        <v>1.1200000000000001</v>
      </c>
      <c r="F10" s="116">
        <f>E10*(1+C$2031)</f>
        <v>1.3936160000000002</v>
      </c>
      <c r="G10" s="117">
        <f>D10*F10</f>
        <v>0</v>
      </c>
      <c r="H10" s="112"/>
      <c r="I10" s="118"/>
      <c r="J10" s="119"/>
      <c r="K10" s="103"/>
      <c r="L10" s="16"/>
      <c r="M10" s="16"/>
      <c r="N10" s="16"/>
      <c r="O10" s="16"/>
      <c r="P10" s="16"/>
      <c r="Q10" s="16"/>
      <c r="R10" s="16"/>
      <c r="S10" s="16"/>
      <c r="T10" s="16"/>
      <c r="U10" s="16"/>
    </row>
    <row r="11" spans="1:21" ht="47.25" hidden="1" customHeight="1" x14ac:dyDescent="0.25">
      <c r="A11" s="120"/>
      <c r="B11" s="121" t="s">
        <v>23</v>
      </c>
      <c r="C11" s="115"/>
      <c r="D11" s="116"/>
      <c r="E11" s="116"/>
      <c r="F11" s="116"/>
      <c r="G11" s="117"/>
      <c r="H11" s="112"/>
      <c r="I11" s="118"/>
      <c r="J11" s="119"/>
      <c r="K11" s="103"/>
      <c r="L11" s="16"/>
      <c r="M11" s="16"/>
      <c r="N11" s="16"/>
      <c r="O11" s="16"/>
      <c r="P11" s="16"/>
      <c r="Q11" s="16"/>
      <c r="R11" s="16"/>
      <c r="S11" s="16"/>
      <c r="T11" s="16"/>
      <c r="U11" s="16"/>
    </row>
    <row r="12" spans="1:21" ht="18.75" customHeight="1" x14ac:dyDescent="0.25">
      <c r="A12" s="120"/>
      <c r="B12" s="121"/>
      <c r="C12" s="115"/>
      <c r="D12" s="116"/>
      <c r="E12" s="116"/>
      <c r="F12" s="116"/>
      <c r="G12" s="117"/>
      <c r="H12" s="112"/>
      <c r="I12" s="118"/>
      <c r="J12" s="113"/>
      <c r="K12" s="103"/>
      <c r="L12" s="16"/>
      <c r="M12" s="16"/>
      <c r="N12" s="16"/>
      <c r="O12" s="16"/>
      <c r="P12" s="16"/>
      <c r="Q12" s="16"/>
      <c r="R12" s="16"/>
      <c r="S12" s="16"/>
      <c r="T12" s="16"/>
      <c r="U12" s="16"/>
    </row>
    <row r="13" spans="1:21" ht="31.5" customHeight="1" x14ac:dyDescent="0.25">
      <c r="A13" s="120" t="s">
        <v>24</v>
      </c>
      <c r="B13" s="124" t="s">
        <v>25</v>
      </c>
      <c r="C13" s="115" t="s">
        <v>7</v>
      </c>
      <c r="D13" s="116">
        <v>1</v>
      </c>
      <c r="E13" s="116">
        <v>1230.21</v>
      </c>
      <c r="F13" s="116">
        <f>E13*(1+C$2031)</f>
        <v>1530.750303</v>
      </c>
      <c r="G13" s="117">
        <f>D13*F13</f>
        <v>1530.750303</v>
      </c>
      <c r="H13" s="112"/>
      <c r="I13" s="118"/>
      <c r="J13" s="119"/>
      <c r="K13" s="103"/>
      <c r="L13" s="16"/>
      <c r="M13" s="16"/>
      <c r="N13" s="16"/>
      <c r="O13" s="16"/>
      <c r="P13" s="16"/>
      <c r="Q13" s="16"/>
      <c r="R13" s="16"/>
      <c r="S13" s="16"/>
      <c r="T13" s="16"/>
      <c r="U13" s="16"/>
    </row>
    <row r="14" spans="1:21" ht="126" customHeight="1" x14ac:dyDescent="0.25">
      <c r="A14" s="120"/>
      <c r="B14" s="125" t="s">
        <v>26</v>
      </c>
      <c r="C14" s="115"/>
      <c r="D14" s="116"/>
      <c r="E14" s="116"/>
      <c r="F14" s="116"/>
      <c r="G14" s="117"/>
      <c r="H14" s="19"/>
      <c r="I14" s="126"/>
      <c r="J14" s="127"/>
      <c r="K14" s="103"/>
      <c r="L14" s="16"/>
      <c r="M14" s="16"/>
      <c r="N14" s="16"/>
      <c r="O14" s="16"/>
      <c r="P14" s="16"/>
      <c r="Q14" s="16"/>
      <c r="R14" s="16"/>
      <c r="S14" s="16"/>
      <c r="T14" s="16"/>
      <c r="U14" s="16"/>
    </row>
    <row r="15" spans="1:21" ht="18.75" customHeight="1" x14ac:dyDescent="0.25">
      <c r="A15" s="120"/>
      <c r="B15" s="124"/>
      <c r="C15" s="115"/>
      <c r="D15" s="116"/>
      <c r="E15" s="116"/>
      <c r="F15" s="116"/>
      <c r="G15" s="117"/>
      <c r="H15" s="112"/>
      <c r="I15" s="118"/>
      <c r="J15" s="113"/>
      <c r="K15" s="103"/>
      <c r="L15" s="16"/>
      <c r="M15" s="16"/>
      <c r="N15" s="16"/>
      <c r="O15" s="16"/>
      <c r="P15" s="16"/>
      <c r="Q15" s="16"/>
      <c r="R15" s="16"/>
      <c r="S15" s="16"/>
      <c r="T15" s="16"/>
      <c r="U15" s="16"/>
    </row>
    <row r="16" spans="1:21" ht="21" customHeight="1" x14ac:dyDescent="0.25">
      <c r="A16" s="120" t="s">
        <v>27</v>
      </c>
      <c r="B16" s="124" t="s">
        <v>28</v>
      </c>
      <c r="C16" s="115" t="s">
        <v>29</v>
      </c>
      <c r="D16" s="116">
        <v>1197.49</v>
      </c>
      <c r="E16" s="116">
        <v>1.36</v>
      </c>
      <c r="F16" s="116">
        <f>E16*(1+C$2031)</f>
        <v>1.692248</v>
      </c>
      <c r="G16" s="117">
        <f>D16*F16</f>
        <v>2026.45005752</v>
      </c>
      <c r="H16" s="112"/>
      <c r="I16" s="118"/>
      <c r="J16" s="119"/>
      <c r="K16" s="103"/>
      <c r="L16" s="16"/>
      <c r="M16" s="16"/>
      <c r="N16" s="16"/>
      <c r="O16" s="16"/>
      <c r="P16" s="16"/>
      <c r="Q16" s="16"/>
      <c r="R16" s="16"/>
      <c r="S16" s="16"/>
      <c r="T16" s="16"/>
      <c r="U16" s="16"/>
    </row>
    <row r="17" spans="1:21" ht="160.5" customHeight="1" x14ac:dyDescent="0.25">
      <c r="A17" s="120"/>
      <c r="B17" s="121" t="s">
        <v>30</v>
      </c>
      <c r="C17" s="115"/>
      <c r="D17" s="116"/>
      <c r="E17" s="116"/>
      <c r="F17" s="116"/>
      <c r="G17" s="117"/>
      <c r="H17" s="20"/>
      <c r="I17" s="128"/>
      <c r="J17" s="113"/>
      <c r="K17" s="103"/>
      <c r="L17" s="16"/>
      <c r="M17" s="16"/>
      <c r="N17" s="16"/>
      <c r="O17" s="16"/>
      <c r="P17" s="16"/>
      <c r="Q17" s="16"/>
      <c r="R17" s="16"/>
      <c r="S17" s="16"/>
      <c r="T17" s="16"/>
      <c r="U17" s="16"/>
    </row>
    <row r="18" spans="1:21" ht="18.75" customHeight="1" x14ac:dyDescent="0.25">
      <c r="A18" s="120"/>
      <c r="B18" s="124"/>
      <c r="C18" s="115"/>
      <c r="D18" s="116"/>
      <c r="E18" s="116"/>
      <c r="F18" s="116"/>
      <c r="G18" s="117"/>
      <c r="H18" s="112"/>
      <c r="I18" s="118"/>
      <c r="J18" s="113"/>
      <c r="K18" s="103"/>
      <c r="L18" s="16"/>
      <c r="M18" s="16"/>
      <c r="N18" s="16"/>
      <c r="O18" s="16"/>
      <c r="P18" s="16"/>
      <c r="Q18" s="16"/>
      <c r="R18" s="16"/>
      <c r="S18" s="16"/>
      <c r="T18" s="16"/>
      <c r="U18" s="16"/>
    </row>
    <row r="19" spans="1:21" ht="31.5" hidden="1" customHeight="1" x14ac:dyDescent="0.25">
      <c r="A19" s="120" t="s">
        <v>31</v>
      </c>
      <c r="B19" s="124" t="s">
        <v>32</v>
      </c>
      <c r="C19" s="115" t="s">
        <v>33</v>
      </c>
      <c r="D19" s="116"/>
      <c r="E19" s="116">
        <v>0.53</v>
      </c>
      <c r="F19" s="116">
        <f>E19*(1+C$2031)</f>
        <v>0.65947900000000004</v>
      </c>
      <c r="G19" s="117">
        <f>D19*F19</f>
        <v>0</v>
      </c>
      <c r="H19" s="112"/>
      <c r="I19" s="118"/>
      <c r="J19" s="119"/>
      <c r="K19" s="103"/>
      <c r="L19" s="16"/>
      <c r="M19" s="16"/>
      <c r="N19" s="16"/>
      <c r="O19" s="16"/>
      <c r="P19" s="16"/>
      <c r="Q19" s="16"/>
      <c r="R19" s="16"/>
      <c r="S19" s="16"/>
      <c r="T19" s="16"/>
      <c r="U19" s="16"/>
    </row>
    <row r="20" spans="1:21" ht="141.75" hidden="1" customHeight="1" x14ac:dyDescent="0.25">
      <c r="A20" s="120"/>
      <c r="B20" s="121" t="s">
        <v>34</v>
      </c>
      <c r="C20" s="115"/>
      <c r="D20" s="116"/>
      <c r="E20" s="116"/>
      <c r="F20" s="116"/>
      <c r="G20" s="117"/>
      <c r="H20" s="20"/>
      <c r="I20" s="128"/>
      <c r="J20" s="113"/>
      <c r="K20" s="103"/>
      <c r="L20" s="16"/>
      <c r="M20" s="16"/>
      <c r="N20" s="16"/>
      <c r="O20" s="16"/>
      <c r="P20" s="16"/>
      <c r="Q20" s="16"/>
      <c r="R20" s="16"/>
      <c r="S20" s="16"/>
      <c r="T20" s="16"/>
      <c r="U20" s="16"/>
    </row>
    <row r="21" spans="1:21" ht="18.75" hidden="1" customHeight="1" x14ac:dyDescent="0.25">
      <c r="A21" s="120"/>
      <c r="B21" s="124"/>
      <c r="C21" s="115"/>
      <c r="D21" s="116"/>
      <c r="E21" s="116"/>
      <c r="F21" s="116"/>
      <c r="G21" s="117"/>
      <c r="H21" s="112"/>
      <c r="I21" s="118"/>
      <c r="J21" s="113"/>
      <c r="K21" s="103"/>
      <c r="L21" s="16"/>
      <c r="M21" s="16"/>
      <c r="N21" s="16"/>
      <c r="O21" s="16"/>
      <c r="P21" s="16"/>
      <c r="Q21" s="16"/>
      <c r="R21" s="16"/>
      <c r="S21" s="16"/>
      <c r="T21" s="16"/>
      <c r="U21" s="16"/>
    </row>
    <row r="22" spans="1:21" ht="21" hidden="1" customHeight="1" x14ac:dyDescent="0.25">
      <c r="A22" s="120" t="s">
        <v>35</v>
      </c>
      <c r="B22" s="129" t="s">
        <v>36</v>
      </c>
      <c r="C22" s="115" t="s">
        <v>33</v>
      </c>
      <c r="D22" s="116"/>
      <c r="E22" s="116">
        <v>565.51</v>
      </c>
      <c r="F22" s="116">
        <f>E22*(1+C$2031)</f>
        <v>703.66409299999998</v>
      </c>
      <c r="G22" s="117">
        <f>D22*F22</f>
        <v>0</v>
      </c>
      <c r="H22" s="112">
        <v>30</v>
      </c>
      <c r="I22" s="118"/>
      <c r="J22" s="119"/>
      <c r="K22" s="103"/>
      <c r="L22" s="16"/>
      <c r="M22" s="16"/>
      <c r="N22" s="16"/>
      <c r="O22" s="16"/>
      <c r="P22" s="16"/>
      <c r="Q22" s="16"/>
      <c r="R22" s="16"/>
      <c r="S22" s="16"/>
      <c r="T22" s="16"/>
      <c r="U22" s="16"/>
    </row>
    <row r="23" spans="1:21" ht="220.5" hidden="1" customHeight="1" x14ac:dyDescent="0.25">
      <c r="A23" s="120"/>
      <c r="B23" s="121" t="s">
        <v>37</v>
      </c>
      <c r="C23" s="115"/>
      <c r="D23" s="116"/>
      <c r="E23" s="116"/>
      <c r="F23" s="116"/>
      <c r="G23" s="117"/>
      <c r="H23" s="20"/>
      <c r="I23" s="128"/>
      <c r="J23" s="113"/>
      <c r="K23" s="103"/>
      <c r="L23" s="16"/>
      <c r="M23" s="16"/>
      <c r="N23" s="16"/>
      <c r="O23" s="16"/>
      <c r="P23" s="16"/>
      <c r="Q23" s="16"/>
      <c r="R23" s="16"/>
      <c r="S23" s="16"/>
      <c r="T23" s="16"/>
      <c r="U23" s="16"/>
    </row>
    <row r="24" spans="1:21" ht="18.75" hidden="1" customHeight="1" x14ac:dyDescent="0.25">
      <c r="A24" s="120"/>
      <c r="B24" s="121"/>
      <c r="C24" s="115"/>
      <c r="D24" s="116"/>
      <c r="E24" s="116"/>
      <c r="F24" s="116"/>
      <c r="G24" s="117"/>
      <c r="H24" s="112"/>
      <c r="I24" s="118"/>
      <c r="J24" s="113"/>
      <c r="K24" s="103"/>
      <c r="L24" s="16"/>
      <c r="M24" s="16"/>
      <c r="N24" s="16"/>
      <c r="O24" s="16"/>
      <c r="P24" s="16"/>
      <c r="Q24" s="16"/>
      <c r="R24" s="16"/>
      <c r="S24" s="16"/>
      <c r="T24" s="16"/>
      <c r="U24" s="16"/>
    </row>
    <row r="25" spans="1:21" ht="31.5" hidden="1" customHeight="1" x14ac:dyDescent="0.25">
      <c r="A25" s="120" t="s">
        <v>38</v>
      </c>
      <c r="B25" s="124" t="s">
        <v>39</v>
      </c>
      <c r="C25" s="115" t="s">
        <v>33</v>
      </c>
      <c r="D25" s="116"/>
      <c r="E25" s="116">
        <v>625.48</v>
      </c>
      <c r="F25" s="116">
        <f>E25*(1+C$2031)</f>
        <v>778.284764</v>
      </c>
      <c r="G25" s="117">
        <f>D25*F25</f>
        <v>0</v>
      </c>
      <c r="H25" s="112"/>
      <c r="I25" s="118"/>
      <c r="J25" s="119"/>
      <c r="K25" s="103"/>
      <c r="L25" s="16"/>
      <c r="M25" s="16"/>
      <c r="N25" s="16"/>
      <c r="O25" s="16"/>
      <c r="P25" s="16"/>
      <c r="Q25" s="16"/>
      <c r="R25" s="16"/>
      <c r="S25" s="16"/>
      <c r="T25" s="16"/>
      <c r="U25" s="16"/>
    </row>
    <row r="26" spans="1:21" ht="332.25" hidden="1" customHeight="1" x14ac:dyDescent="0.25">
      <c r="A26" s="120"/>
      <c r="B26" s="121" t="s">
        <v>40</v>
      </c>
      <c r="C26" s="115"/>
      <c r="D26" s="116"/>
      <c r="E26" s="116"/>
      <c r="F26" s="116"/>
      <c r="G26" s="117"/>
      <c r="H26" s="112"/>
      <c r="I26" s="118"/>
      <c r="J26" s="113"/>
      <c r="K26" s="103"/>
      <c r="L26" s="16"/>
      <c r="M26" s="16"/>
      <c r="N26" s="16"/>
      <c r="O26" s="16"/>
      <c r="P26" s="16"/>
      <c r="Q26" s="16"/>
      <c r="R26" s="16"/>
      <c r="S26" s="16"/>
      <c r="T26" s="16"/>
      <c r="U26" s="16"/>
    </row>
    <row r="27" spans="1:21" ht="18.75" hidden="1" customHeight="1" x14ac:dyDescent="0.25">
      <c r="A27" s="120"/>
      <c r="B27" s="124"/>
      <c r="C27" s="130"/>
      <c r="D27" s="131"/>
      <c r="E27" s="131"/>
      <c r="F27" s="131"/>
      <c r="G27" s="132"/>
      <c r="H27" s="112"/>
      <c r="I27" s="118"/>
      <c r="J27" s="113"/>
      <c r="K27" s="103"/>
      <c r="L27" s="16"/>
      <c r="M27" s="16"/>
      <c r="N27" s="16"/>
      <c r="O27" s="16"/>
      <c r="P27" s="16"/>
      <c r="Q27" s="16"/>
      <c r="R27" s="16"/>
      <c r="S27" s="16"/>
      <c r="T27" s="16"/>
      <c r="U27" s="16"/>
    </row>
    <row r="28" spans="1:21" ht="18.75" hidden="1" customHeight="1" x14ac:dyDescent="0.25">
      <c r="A28" s="120" t="s">
        <v>41</v>
      </c>
      <c r="B28" s="124" t="s">
        <v>42</v>
      </c>
      <c r="C28" s="115" t="s">
        <v>33</v>
      </c>
      <c r="D28" s="116"/>
      <c r="E28" s="116">
        <v>157.76</v>
      </c>
      <c r="F28" s="116">
        <f>E28*(1+C$2031)</f>
        <v>196.30076799999998</v>
      </c>
      <c r="G28" s="117">
        <f>D28*F28</f>
        <v>0</v>
      </c>
      <c r="H28" s="112"/>
      <c r="I28" s="118"/>
      <c r="J28" s="119"/>
      <c r="K28" s="103"/>
      <c r="L28" s="16"/>
      <c r="M28" s="16"/>
      <c r="N28" s="16"/>
      <c r="O28" s="16"/>
      <c r="P28" s="16"/>
      <c r="Q28" s="16"/>
      <c r="R28" s="16"/>
      <c r="S28" s="16"/>
      <c r="T28" s="16"/>
      <c r="U28" s="16"/>
    </row>
    <row r="29" spans="1:21" ht="94.5" hidden="1" customHeight="1" x14ac:dyDescent="0.25">
      <c r="A29" s="120"/>
      <c r="B29" s="121" t="s">
        <v>43</v>
      </c>
      <c r="C29" s="115"/>
      <c r="D29" s="116"/>
      <c r="E29" s="116"/>
      <c r="F29" s="116"/>
      <c r="G29" s="117"/>
      <c r="H29" s="112"/>
      <c r="I29" s="118"/>
      <c r="J29" s="113"/>
      <c r="K29" s="103"/>
      <c r="L29" s="16"/>
      <c r="M29" s="16"/>
      <c r="N29" s="16"/>
      <c r="O29" s="16"/>
      <c r="P29" s="16"/>
      <c r="Q29" s="16"/>
      <c r="R29" s="16"/>
      <c r="S29" s="16"/>
      <c r="T29" s="16"/>
      <c r="U29" s="16"/>
    </row>
    <row r="30" spans="1:21" ht="18.75" hidden="1" customHeight="1" x14ac:dyDescent="0.25">
      <c r="A30" s="120"/>
      <c r="B30" s="124"/>
      <c r="C30" s="115"/>
      <c r="D30" s="116"/>
      <c r="E30" s="116"/>
      <c r="F30" s="116"/>
      <c r="G30" s="117"/>
      <c r="H30" s="112"/>
      <c r="I30" s="118"/>
      <c r="J30" s="113"/>
      <c r="K30" s="103"/>
      <c r="L30" s="16"/>
      <c r="M30" s="16"/>
      <c r="N30" s="16"/>
      <c r="O30" s="16"/>
      <c r="P30" s="16"/>
      <c r="Q30" s="16"/>
      <c r="R30" s="16"/>
      <c r="S30" s="16"/>
      <c r="T30" s="16"/>
      <c r="U30" s="16"/>
    </row>
    <row r="31" spans="1:21" ht="31.5" hidden="1" customHeight="1" x14ac:dyDescent="0.25">
      <c r="A31" s="120" t="s">
        <v>44</v>
      </c>
      <c r="B31" s="124" t="s">
        <v>45</v>
      </c>
      <c r="C31" s="115" t="s">
        <v>33</v>
      </c>
      <c r="D31" s="116"/>
      <c r="E31" s="116">
        <v>136.58000000000001</v>
      </c>
      <c r="F31" s="116">
        <f>E31*(1+C$2031)</f>
        <v>169.946494</v>
      </c>
      <c r="G31" s="117">
        <f>D31*F31</f>
        <v>0</v>
      </c>
      <c r="H31" s="112"/>
      <c r="I31" s="118"/>
      <c r="J31" s="113"/>
      <c r="K31" s="103"/>
      <c r="L31" s="16"/>
      <c r="M31" s="16"/>
      <c r="N31" s="16"/>
      <c r="O31" s="16"/>
      <c r="P31" s="16"/>
      <c r="Q31" s="16"/>
      <c r="R31" s="16"/>
      <c r="S31" s="16"/>
      <c r="T31" s="16"/>
      <c r="U31" s="16"/>
    </row>
    <row r="32" spans="1:21" ht="94.5" hidden="1" customHeight="1" x14ac:dyDescent="0.25">
      <c r="A32" s="120"/>
      <c r="B32" s="121" t="s">
        <v>46</v>
      </c>
      <c r="C32" s="115"/>
      <c r="D32" s="116"/>
      <c r="E32" s="116"/>
      <c r="F32" s="116"/>
      <c r="G32" s="117"/>
      <c r="H32" s="112"/>
      <c r="I32" s="118"/>
      <c r="J32" s="113"/>
      <c r="K32" s="103"/>
      <c r="L32" s="16"/>
      <c r="M32" s="16"/>
      <c r="N32" s="16"/>
      <c r="O32" s="16"/>
      <c r="P32" s="16"/>
      <c r="Q32" s="16"/>
      <c r="R32" s="16"/>
      <c r="S32" s="16"/>
      <c r="T32" s="16"/>
      <c r="U32" s="16"/>
    </row>
    <row r="33" spans="1:21" ht="18.75" hidden="1" customHeight="1" x14ac:dyDescent="0.25">
      <c r="A33" s="120"/>
      <c r="B33" s="124"/>
      <c r="C33" s="115"/>
      <c r="D33" s="116"/>
      <c r="E33" s="116"/>
      <c r="F33" s="116"/>
      <c r="G33" s="117"/>
      <c r="H33" s="112"/>
      <c r="I33" s="118"/>
      <c r="J33" s="113"/>
      <c r="K33" s="103"/>
      <c r="L33" s="16"/>
      <c r="M33" s="16"/>
      <c r="N33" s="16"/>
      <c r="O33" s="16"/>
      <c r="P33" s="16"/>
      <c r="Q33" s="16"/>
      <c r="R33" s="16"/>
      <c r="S33" s="16"/>
      <c r="T33" s="16"/>
      <c r="U33" s="16"/>
    </row>
    <row r="34" spans="1:21" ht="47.25" hidden="1" customHeight="1" x14ac:dyDescent="0.25">
      <c r="A34" s="120" t="s">
        <v>47</v>
      </c>
      <c r="B34" s="124" t="s">
        <v>48</v>
      </c>
      <c r="C34" s="115" t="s">
        <v>33</v>
      </c>
      <c r="D34" s="116"/>
      <c r="E34" s="116">
        <v>54.94</v>
      </c>
      <c r="F34" s="116">
        <f>E34*(1+C$2031)</f>
        <v>68.361841999999996</v>
      </c>
      <c r="G34" s="117">
        <f>D34*F34</f>
        <v>0</v>
      </c>
      <c r="H34" s="112"/>
      <c r="I34" s="118"/>
      <c r="J34" s="113"/>
      <c r="K34" s="103"/>
      <c r="L34" s="16"/>
      <c r="M34" s="16"/>
      <c r="N34" s="16"/>
      <c r="O34" s="16"/>
      <c r="P34" s="16"/>
      <c r="Q34" s="16"/>
      <c r="R34" s="16"/>
      <c r="S34" s="16"/>
      <c r="T34" s="16"/>
      <c r="U34" s="16"/>
    </row>
    <row r="35" spans="1:21" ht="94.5" hidden="1" customHeight="1" x14ac:dyDescent="0.25">
      <c r="A35" s="120"/>
      <c r="B35" s="121" t="s">
        <v>49</v>
      </c>
      <c r="C35" s="115"/>
      <c r="D35" s="116"/>
      <c r="E35" s="116"/>
      <c r="F35" s="116"/>
      <c r="G35" s="117"/>
      <c r="H35" s="112"/>
      <c r="I35" s="118"/>
      <c r="J35" s="113"/>
      <c r="K35" s="103"/>
      <c r="L35" s="16"/>
      <c r="M35" s="16"/>
      <c r="N35" s="16"/>
      <c r="O35" s="16"/>
      <c r="P35" s="16"/>
      <c r="Q35" s="16"/>
      <c r="R35" s="16"/>
      <c r="S35" s="16"/>
      <c r="T35" s="16"/>
      <c r="U35" s="16"/>
    </row>
    <row r="36" spans="1:21" ht="18.75" hidden="1" customHeight="1" x14ac:dyDescent="0.25">
      <c r="A36" s="120"/>
      <c r="B36" s="124"/>
      <c r="C36" s="115"/>
      <c r="D36" s="116"/>
      <c r="E36" s="116"/>
      <c r="F36" s="116"/>
      <c r="G36" s="117"/>
      <c r="H36" s="112"/>
      <c r="I36" s="118"/>
      <c r="J36" s="113"/>
      <c r="K36" s="103"/>
      <c r="L36" s="16"/>
      <c r="M36" s="16"/>
      <c r="N36" s="16"/>
      <c r="O36" s="16"/>
      <c r="P36" s="16"/>
      <c r="Q36" s="16"/>
      <c r="R36" s="16"/>
      <c r="S36" s="16"/>
      <c r="T36" s="16"/>
      <c r="U36" s="16"/>
    </row>
    <row r="37" spans="1:21" ht="31.5" hidden="1" customHeight="1" x14ac:dyDescent="0.25">
      <c r="A37" s="120" t="s">
        <v>50</v>
      </c>
      <c r="B37" s="124" t="s">
        <v>51</v>
      </c>
      <c r="C37" s="115" t="s">
        <v>33</v>
      </c>
      <c r="D37" s="116"/>
      <c r="E37" s="116">
        <v>121.83</v>
      </c>
      <c r="F37" s="116">
        <f>E37*(1+C$2031)</f>
        <v>151.59306899999999</v>
      </c>
      <c r="G37" s="117">
        <f>D37*F37</f>
        <v>0</v>
      </c>
      <c r="H37" s="112"/>
      <c r="I37" s="118"/>
      <c r="J37" s="113"/>
      <c r="K37" s="103"/>
      <c r="L37" s="16"/>
      <c r="M37" s="16"/>
      <c r="N37" s="16"/>
      <c r="O37" s="16"/>
      <c r="P37" s="16"/>
      <c r="Q37" s="16"/>
      <c r="R37" s="16"/>
      <c r="S37" s="16"/>
      <c r="T37" s="16"/>
      <c r="U37" s="16"/>
    </row>
    <row r="38" spans="1:21" ht="94.5" hidden="1" customHeight="1" x14ac:dyDescent="0.25">
      <c r="A38" s="120"/>
      <c r="B38" s="121" t="s">
        <v>52</v>
      </c>
      <c r="C38" s="115"/>
      <c r="D38" s="116"/>
      <c r="E38" s="116"/>
      <c r="F38" s="116"/>
      <c r="G38" s="117"/>
      <c r="H38" s="112"/>
      <c r="I38" s="118"/>
      <c r="J38" s="113"/>
      <c r="K38" s="103"/>
      <c r="L38" s="16"/>
      <c r="M38" s="16"/>
      <c r="N38" s="16"/>
      <c r="O38" s="16"/>
      <c r="P38" s="16"/>
      <c r="Q38" s="16"/>
      <c r="R38" s="16"/>
      <c r="S38" s="16"/>
      <c r="T38" s="16"/>
      <c r="U38" s="16"/>
    </row>
    <row r="39" spans="1:21" ht="18.75" hidden="1" customHeight="1" x14ac:dyDescent="0.25">
      <c r="A39" s="120"/>
      <c r="B39" s="124"/>
      <c r="C39" s="115"/>
      <c r="D39" s="116"/>
      <c r="E39" s="116"/>
      <c r="F39" s="116"/>
      <c r="G39" s="117"/>
      <c r="H39" s="112"/>
      <c r="I39" s="118"/>
      <c r="J39" s="113"/>
      <c r="K39" s="103"/>
      <c r="L39" s="16"/>
      <c r="M39" s="16"/>
      <c r="N39" s="16"/>
      <c r="O39" s="16"/>
      <c r="P39" s="16"/>
      <c r="Q39" s="16"/>
      <c r="R39" s="16"/>
      <c r="S39" s="16"/>
      <c r="T39" s="16"/>
      <c r="U39" s="16"/>
    </row>
    <row r="40" spans="1:21" ht="31.5" hidden="1" customHeight="1" x14ac:dyDescent="0.25">
      <c r="A40" s="120" t="s">
        <v>53</v>
      </c>
      <c r="B40" s="124" t="s">
        <v>54</v>
      </c>
      <c r="C40" s="115" t="s">
        <v>33</v>
      </c>
      <c r="D40" s="116"/>
      <c r="E40" s="116">
        <v>10.75</v>
      </c>
      <c r="F40" s="116">
        <f>E40*(1+C$2031)</f>
        <v>13.376225</v>
      </c>
      <c r="G40" s="117">
        <f>D40*F40</f>
        <v>0</v>
      </c>
      <c r="H40" s="112"/>
      <c r="I40" s="118"/>
      <c r="J40" s="113"/>
      <c r="K40" s="103"/>
      <c r="L40" s="16"/>
      <c r="M40" s="16"/>
      <c r="N40" s="16"/>
      <c r="O40" s="16"/>
      <c r="P40" s="16"/>
      <c r="Q40" s="16"/>
      <c r="R40" s="16"/>
      <c r="S40" s="16"/>
      <c r="T40" s="16"/>
      <c r="U40" s="16"/>
    </row>
    <row r="41" spans="1:21" ht="78.75" hidden="1" customHeight="1" x14ac:dyDescent="0.25">
      <c r="A41" s="120"/>
      <c r="B41" s="121" t="s">
        <v>55</v>
      </c>
      <c r="C41" s="115"/>
      <c r="D41" s="116"/>
      <c r="E41" s="116"/>
      <c r="F41" s="116"/>
      <c r="G41" s="117"/>
      <c r="H41" s="112"/>
      <c r="I41" s="118"/>
      <c r="J41" s="113"/>
      <c r="K41" s="103"/>
      <c r="L41" s="16"/>
      <c r="M41" s="16"/>
      <c r="N41" s="16"/>
      <c r="O41" s="16"/>
      <c r="P41" s="16"/>
      <c r="Q41" s="16"/>
      <c r="R41" s="16"/>
      <c r="S41" s="16"/>
      <c r="T41" s="16"/>
      <c r="U41" s="16"/>
    </row>
    <row r="42" spans="1:21" ht="18.75" customHeight="1" x14ac:dyDescent="0.25">
      <c r="A42" s="120"/>
      <c r="B42" s="124"/>
      <c r="C42" s="115"/>
      <c r="D42" s="116"/>
      <c r="E42" s="116"/>
      <c r="F42" s="116"/>
      <c r="G42" s="117"/>
      <c r="H42" s="112"/>
      <c r="I42" s="118"/>
      <c r="J42" s="113"/>
      <c r="K42" s="103"/>
      <c r="L42" s="16"/>
      <c r="M42" s="16"/>
      <c r="N42" s="16"/>
      <c r="O42" s="16"/>
      <c r="P42" s="16"/>
      <c r="Q42" s="16"/>
      <c r="R42" s="16"/>
      <c r="S42" s="16"/>
      <c r="T42" s="16"/>
      <c r="U42" s="16"/>
    </row>
    <row r="43" spans="1:21" ht="18.75" customHeight="1" x14ac:dyDescent="0.25">
      <c r="A43" s="120" t="s">
        <v>56</v>
      </c>
      <c r="B43" s="124" t="s">
        <v>57</v>
      </c>
      <c r="C43" s="115" t="s">
        <v>7</v>
      </c>
      <c r="D43" s="116">
        <v>1</v>
      </c>
      <c r="E43" s="116">
        <v>1106.1600000000001</v>
      </c>
      <c r="F43" s="116">
        <f>E43*(1+C$2031)</f>
        <v>1376.394888</v>
      </c>
      <c r="G43" s="117">
        <f>D43*F43</f>
        <v>1376.394888</v>
      </c>
      <c r="H43" s="112"/>
      <c r="I43" s="118"/>
      <c r="J43" s="119"/>
      <c r="K43" s="103"/>
      <c r="L43" s="16"/>
      <c r="M43" s="16"/>
      <c r="N43" s="16"/>
      <c r="O43" s="16"/>
      <c r="P43" s="16"/>
      <c r="Q43" s="16"/>
      <c r="R43" s="16"/>
      <c r="S43" s="16"/>
      <c r="T43" s="16"/>
      <c r="U43" s="16"/>
    </row>
    <row r="44" spans="1:21" ht="109.5" customHeight="1" x14ac:dyDescent="0.25">
      <c r="A44" s="120"/>
      <c r="B44" s="121" t="s">
        <v>58</v>
      </c>
      <c r="C44" s="115"/>
      <c r="D44" s="116"/>
      <c r="E44" s="116"/>
      <c r="F44" s="116"/>
      <c r="G44" s="117"/>
      <c r="H44" s="112"/>
      <c r="I44" s="118"/>
      <c r="J44" s="113"/>
      <c r="K44" s="103"/>
      <c r="L44" s="16"/>
      <c r="M44" s="16"/>
      <c r="N44" s="16"/>
      <c r="O44" s="16"/>
      <c r="P44" s="16"/>
      <c r="Q44" s="16"/>
      <c r="R44" s="16"/>
      <c r="S44" s="16"/>
      <c r="T44" s="16"/>
      <c r="U44" s="16"/>
    </row>
    <row r="45" spans="1:21" ht="18.75" customHeight="1" x14ac:dyDescent="0.25">
      <c r="A45" s="120"/>
      <c r="B45" s="121"/>
      <c r="C45" s="115"/>
      <c r="D45" s="116"/>
      <c r="E45" s="116"/>
      <c r="F45" s="116"/>
      <c r="G45" s="117"/>
      <c r="H45" s="112"/>
      <c r="I45" s="118"/>
      <c r="J45" s="113"/>
      <c r="K45" s="103"/>
      <c r="L45" s="16"/>
      <c r="M45" s="16"/>
      <c r="N45" s="16"/>
      <c r="O45" s="16"/>
      <c r="P45" s="16"/>
      <c r="Q45" s="16"/>
      <c r="R45" s="16"/>
      <c r="S45" s="16"/>
      <c r="T45" s="16"/>
      <c r="U45" s="16"/>
    </row>
    <row r="46" spans="1:21" ht="18.75" customHeight="1" x14ac:dyDescent="0.25">
      <c r="A46" s="120" t="s">
        <v>59</v>
      </c>
      <c r="B46" s="124" t="s">
        <v>60</v>
      </c>
      <c r="C46" s="115" t="s">
        <v>7</v>
      </c>
      <c r="D46" s="116">
        <v>1</v>
      </c>
      <c r="E46" s="116">
        <v>461.42</v>
      </c>
      <c r="F46" s="116">
        <f>E46*(1+C$2031)</f>
        <v>574.14490599999999</v>
      </c>
      <c r="G46" s="117">
        <f>D46*F46</f>
        <v>574.14490599999999</v>
      </c>
      <c r="H46" s="112"/>
      <c r="I46" s="118"/>
      <c r="J46" s="113"/>
      <c r="K46" s="103"/>
      <c r="L46" s="16"/>
      <c r="M46" s="16"/>
      <c r="N46" s="16"/>
      <c r="O46" s="16"/>
      <c r="P46" s="16"/>
      <c r="Q46" s="16"/>
      <c r="R46" s="16"/>
      <c r="S46" s="16"/>
      <c r="T46" s="16"/>
      <c r="U46" s="16"/>
    </row>
    <row r="47" spans="1:21" ht="110.25" x14ac:dyDescent="0.25">
      <c r="A47" s="120"/>
      <c r="B47" s="121" t="s">
        <v>61</v>
      </c>
      <c r="C47" s="115"/>
      <c r="D47" s="116"/>
      <c r="E47" s="116"/>
      <c r="F47" s="116"/>
      <c r="G47" s="117"/>
      <c r="H47" s="112"/>
      <c r="I47" s="118"/>
      <c r="J47" s="113"/>
      <c r="K47" s="103"/>
      <c r="L47" s="16"/>
      <c r="M47" s="16"/>
      <c r="N47" s="16"/>
      <c r="O47" s="16"/>
      <c r="P47" s="16"/>
      <c r="Q47" s="16"/>
      <c r="R47" s="16"/>
      <c r="S47" s="16"/>
      <c r="T47" s="16"/>
      <c r="U47" s="16"/>
    </row>
    <row r="48" spans="1:21" ht="18.75" customHeight="1" x14ac:dyDescent="0.25">
      <c r="A48" s="120"/>
      <c r="B48" s="121"/>
      <c r="C48" s="115"/>
      <c r="D48" s="116"/>
      <c r="E48" s="116"/>
      <c r="F48" s="116"/>
      <c r="G48" s="117"/>
      <c r="H48" s="112"/>
      <c r="I48" s="118"/>
      <c r="J48" s="113"/>
      <c r="K48" s="103"/>
      <c r="L48" s="16"/>
      <c r="M48" s="16"/>
      <c r="N48" s="16"/>
      <c r="O48" s="16"/>
      <c r="P48" s="16"/>
      <c r="Q48" s="16"/>
      <c r="R48" s="16"/>
      <c r="S48" s="16"/>
      <c r="T48" s="16"/>
      <c r="U48" s="16"/>
    </row>
    <row r="49" spans="1:21" ht="18.75" customHeight="1" x14ac:dyDescent="0.25">
      <c r="A49" s="120" t="s">
        <v>62</v>
      </c>
      <c r="B49" s="133" t="s">
        <v>63</v>
      </c>
      <c r="C49" s="115"/>
      <c r="D49" s="116"/>
      <c r="E49" s="116"/>
      <c r="F49" s="116"/>
      <c r="G49" s="117"/>
      <c r="H49" s="112"/>
      <c r="I49" s="118"/>
      <c r="J49" s="113"/>
      <c r="K49" s="103"/>
      <c r="L49" s="16"/>
      <c r="M49" s="16"/>
      <c r="N49" s="16"/>
      <c r="O49" s="16"/>
      <c r="P49" s="16"/>
      <c r="Q49" s="16"/>
      <c r="R49" s="16"/>
      <c r="S49" s="16"/>
      <c r="T49" s="16"/>
      <c r="U49" s="16"/>
    </row>
    <row r="50" spans="1:21" ht="113.25" customHeight="1" x14ac:dyDescent="0.25">
      <c r="A50" s="120"/>
      <c r="B50" s="121" t="s">
        <v>64</v>
      </c>
      <c r="C50" s="115"/>
      <c r="D50" s="116"/>
      <c r="E50" s="116"/>
      <c r="F50" s="116"/>
      <c r="G50" s="117"/>
      <c r="H50" s="112"/>
      <c r="I50" s="118"/>
      <c r="J50" s="113"/>
      <c r="K50" s="103"/>
      <c r="L50" s="16"/>
      <c r="M50" s="16"/>
      <c r="N50" s="16"/>
      <c r="O50" s="16"/>
      <c r="P50" s="16"/>
      <c r="Q50" s="16"/>
      <c r="R50" s="16"/>
      <c r="S50" s="16"/>
      <c r="T50" s="16"/>
      <c r="U50" s="16"/>
    </row>
    <row r="51" spans="1:21" ht="18.75" customHeight="1" x14ac:dyDescent="0.25">
      <c r="A51" s="120" t="s">
        <v>65</v>
      </c>
      <c r="B51" s="124" t="s">
        <v>66</v>
      </c>
      <c r="C51" s="115" t="s">
        <v>7</v>
      </c>
      <c r="D51" s="116">
        <v>1</v>
      </c>
      <c r="E51" s="116">
        <v>2726.26</v>
      </c>
      <c r="F51" s="116">
        <f>E51*(1+C$2031)</f>
        <v>3392.2853180000002</v>
      </c>
      <c r="G51" s="117">
        <f>D51*F51</f>
        <v>3392.2853180000002</v>
      </c>
      <c r="H51" s="112"/>
      <c r="I51" s="118"/>
      <c r="J51" s="119"/>
      <c r="K51" s="103"/>
      <c r="L51" s="16"/>
      <c r="M51" s="16"/>
      <c r="N51" s="16"/>
      <c r="O51" s="16"/>
      <c r="P51" s="16"/>
      <c r="Q51" s="16"/>
      <c r="R51" s="16"/>
      <c r="S51" s="16"/>
      <c r="T51" s="16"/>
      <c r="U51" s="16"/>
    </row>
    <row r="52" spans="1:21" ht="18.75" customHeight="1" x14ac:dyDescent="0.25">
      <c r="A52" s="120"/>
      <c r="B52" s="121"/>
      <c r="C52" s="115"/>
      <c r="D52" s="116"/>
      <c r="E52" s="116"/>
      <c r="F52" s="116"/>
      <c r="G52" s="117"/>
      <c r="H52" s="112"/>
      <c r="I52" s="118"/>
      <c r="J52" s="113"/>
      <c r="K52" s="103"/>
      <c r="L52" s="16"/>
      <c r="M52" s="16"/>
      <c r="N52" s="16"/>
      <c r="O52" s="16"/>
      <c r="P52" s="16"/>
      <c r="Q52" s="16"/>
      <c r="R52" s="16"/>
      <c r="S52" s="16"/>
      <c r="T52" s="16"/>
      <c r="U52" s="16"/>
    </row>
    <row r="53" spans="1:21" ht="31.5" hidden="1" customHeight="1" x14ac:dyDescent="0.25">
      <c r="A53" s="120" t="s">
        <v>67</v>
      </c>
      <c r="B53" s="124" t="s">
        <v>68</v>
      </c>
      <c r="C53" s="115" t="s">
        <v>7</v>
      </c>
      <c r="D53" s="134"/>
      <c r="E53" s="116">
        <v>3135.14</v>
      </c>
      <c r="F53" s="116">
        <f>E53*(1+C$2031)</f>
        <v>3901.0547019999999</v>
      </c>
      <c r="G53" s="117">
        <f>D53*F53</f>
        <v>0</v>
      </c>
      <c r="H53" s="112"/>
      <c r="I53" s="118"/>
      <c r="J53" s="119"/>
      <c r="K53" s="234"/>
      <c r="L53" s="235"/>
      <c r="M53" s="235"/>
      <c r="N53" s="236"/>
      <c r="O53" s="16"/>
      <c r="P53" s="16"/>
      <c r="Q53" s="16"/>
      <c r="R53" s="16"/>
      <c r="S53" s="16"/>
      <c r="T53" s="16"/>
      <c r="U53" s="16"/>
    </row>
    <row r="54" spans="1:21" ht="18.75" hidden="1" customHeight="1" x14ac:dyDescent="0.25">
      <c r="A54" s="120"/>
      <c r="B54" s="124"/>
      <c r="C54" s="115"/>
      <c r="D54" s="134"/>
      <c r="E54" s="116"/>
      <c r="F54" s="116"/>
      <c r="G54" s="117"/>
      <c r="H54" s="112"/>
      <c r="I54" s="118"/>
      <c r="J54" s="113"/>
      <c r="K54" s="237"/>
      <c r="L54" s="241"/>
      <c r="M54" s="241"/>
      <c r="N54" s="242"/>
      <c r="O54" s="16"/>
      <c r="P54" s="16"/>
      <c r="Q54" s="16"/>
      <c r="R54" s="16"/>
      <c r="S54" s="16"/>
      <c r="T54" s="16"/>
      <c r="U54" s="16"/>
    </row>
    <row r="55" spans="1:21" ht="31.5" hidden="1" customHeight="1" x14ac:dyDescent="0.25">
      <c r="A55" s="120" t="s">
        <v>69</v>
      </c>
      <c r="B55" s="124" t="s">
        <v>70</v>
      </c>
      <c r="C55" s="115" t="s">
        <v>7</v>
      </c>
      <c r="D55" s="134"/>
      <c r="E55" s="116">
        <v>3954.48</v>
      </c>
      <c r="F55" s="116">
        <f>E55*(1+C$2031)</f>
        <v>4920.5594639999999</v>
      </c>
      <c r="G55" s="117">
        <f>D55*F55</f>
        <v>0</v>
      </c>
      <c r="H55" s="112"/>
      <c r="I55" s="118"/>
      <c r="J55" s="119"/>
      <c r="K55" s="237"/>
      <c r="L55" s="241"/>
      <c r="M55" s="241"/>
      <c r="N55" s="242"/>
      <c r="O55" s="16"/>
      <c r="P55" s="16"/>
      <c r="Q55" s="16"/>
      <c r="R55" s="16"/>
      <c r="S55" s="16"/>
      <c r="T55" s="16"/>
      <c r="U55" s="16"/>
    </row>
    <row r="56" spans="1:21" ht="18.75" hidden="1" customHeight="1" x14ac:dyDescent="0.25">
      <c r="A56" s="120"/>
      <c r="B56" s="124"/>
      <c r="C56" s="115"/>
      <c r="D56" s="134"/>
      <c r="E56" s="116"/>
      <c r="F56" s="116"/>
      <c r="G56" s="117"/>
      <c r="H56" s="112"/>
      <c r="I56" s="118"/>
      <c r="J56" s="113"/>
      <c r="K56" s="237"/>
      <c r="L56" s="241"/>
      <c r="M56" s="241"/>
      <c r="N56" s="242"/>
      <c r="O56" s="16"/>
      <c r="P56" s="16"/>
      <c r="Q56" s="16"/>
      <c r="R56" s="16"/>
      <c r="S56" s="16"/>
      <c r="T56" s="16"/>
      <c r="U56" s="16"/>
    </row>
    <row r="57" spans="1:21" ht="31.5" hidden="1" customHeight="1" x14ac:dyDescent="0.25">
      <c r="A57" s="120" t="s">
        <v>71</v>
      </c>
      <c r="B57" s="124" t="s">
        <v>72</v>
      </c>
      <c r="C57" s="115" t="s">
        <v>7</v>
      </c>
      <c r="D57" s="134"/>
      <c r="E57" s="116">
        <v>6801.53</v>
      </c>
      <c r="F57" s="116">
        <f>E57*(1+C$2031)</f>
        <v>8463.143779</v>
      </c>
      <c r="G57" s="117">
        <f>D57*F57</f>
        <v>0</v>
      </c>
      <c r="H57" s="112"/>
      <c r="I57" s="118"/>
      <c r="J57" s="119"/>
      <c r="K57" s="237"/>
      <c r="L57" s="241"/>
      <c r="M57" s="241"/>
      <c r="N57" s="242"/>
      <c r="O57" s="16"/>
      <c r="P57" s="16"/>
      <c r="Q57" s="16"/>
      <c r="R57" s="16"/>
      <c r="S57" s="16"/>
      <c r="T57" s="16"/>
      <c r="U57" s="16"/>
    </row>
    <row r="58" spans="1:21" ht="18.75" hidden="1" customHeight="1" x14ac:dyDescent="0.25">
      <c r="A58" s="120"/>
      <c r="B58" s="21"/>
      <c r="C58" s="22"/>
      <c r="D58" s="23"/>
      <c r="E58" s="24"/>
      <c r="F58" s="24"/>
      <c r="G58" s="117"/>
      <c r="H58" s="112"/>
      <c r="I58" s="118"/>
      <c r="J58" s="119"/>
      <c r="K58" s="237"/>
      <c r="L58" s="241"/>
      <c r="M58" s="241"/>
      <c r="N58" s="242"/>
      <c r="O58" s="16"/>
      <c r="P58" s="16"/>
      <c r="Q58" s="16"/>
      <c r="R58" s="16"/>
      <c r="S58" s="16"/>
      <c r="T58" s="16"/>
      <c r="U58" s="16"/>
    </row>
    <row r="59" spans="1:21" ht="47.25" hidden="1" customHeight="1" x14ac:dyDescent="0.25">
      <c r="A59" s="120" t="s">
        <v>73</v>
      </c>
      <c r="B59" s="124" t="s">
        <v>74</v>
      </c>
      <c r="C59" s="115" t="s">
        <v>7</v>
      </c>
      <c r="D59" s="134"/>
      <c r="E59" s="116">
        <v>9922.14</v>
      </c>
      <c r="F59" s="116">
        <f>E59*(1+C$2031)</f>
        <v>12346.118801999999</v>
      </c>
      <c r="G59" s="117">
        <f>D59*F59</f>
        <v>0</v>
      </c>
      <c r="H59" s="112"/>
      <c r="I59" s="118"/>
      <c r="J59" s="119"/>
      <c r="K59" s="237"/>
      <c r="L59" s="241"/>
      <c r="M59" s="241"/>
      <c r="N59" s="242"/>
      <c r="O59" s="16"/>
      <c r="P59" s="16"/>
      <c r="Q59" s="16"/>
      <c r="R59" s="16"/>
      <c r="S59" s="16"/>
      <c r="T59" s="16"/>
      <c r="U59" s="16"/>
    </row>
    <row r="60" spans="1:21" ht="18.75" hidden="1" customHeight="1" x14ac:dyDescent="0.25">
      <c r="A60" s="120"/>
      <c r="B60" s="124"/>
      <c r="C60" s="22"/>
      <c r="D60" s="23"/>
      <c r="E60" s="24"/>
      <c r="F60" s="24"/>
      <c r="G60" s="117"/>
      <c r="H60" s="112"/>
      <c r="I60" s="118"/>
      <c r="J60" s="119"/>
      <c r="K60" s="237"/>
      <c r="L60" s="241"/>
      <c r="M60" s="241"/>
      <c r="N60" s="242"/>
      <c r="O60" s="16"/>
      <c r="P60" s="16"/>
      <c r="Q60" s="16"/>
      <c r="R60" s="16"/>
      <c r="S60" s="16"/>
      <c r="T60" s="16"/>
      <c r="U60" s="16"/>
    </row>
    <row r="61" spans="1:21" ht="47.25" hidden="1" customHeight="1" x14ac:dyDescent="0.25">
      <c r="A61" s="120" t="s">
        <v>75</v>
      </c>
      <c r="B61" s="124" t="s">
        <v>76</v>
      </c>
      <c r="C61" s="115" t="s">
        <v>7</v>
      </c>
      <c r="D61" s="134"/>
      <c r="E61" s="116">
        <v>10211.26</v>
      </c>
      <c r="F61" s="116">
        <f>E61*(1+C$2031)</f>
        <v>12705.870817999999</v>
      </c>
      <c r="G61" s="117">
        <f>D61*F61</f>
        <v>0</v>
      </c>
      <c r="H61" s="112"/>
      <c r="I61" s="118"/>
      <c r="J61" s="119"/>
      <c r="K61" s="237"/>
      <c r="L61" s="241"/>
      <c r="M61" s="241"/>
      <c r="N61" s="242"/>
      <c r="O61" s="16"/>
      <c r="P61" s="16"/>
      <c r="Q61" s="16"/>
      <c r="R61" s="16"/>
      <c r="S61" s="16"/>
      <c r="T61" s="16"/>
      <c r="U61" s="16"/>
    </row>
    <row r="62" spans="1:21" ht="18.75" hidden="1" customHeight="1" x14ac:dyDescent="0.25">
      <c r="A62" s="120"/>
      <c r="B62" s="21"/>
      <c r="C62" s="22"/>
      <c r="D62" s="23"/>
      <c r="E62" s="24"/>
      <c r="F62" s="24"/>
      <c r="G62" s="117"/>
      <c r="H62" s="112"/>
      <c r="I62" s="118"/>
      <c r="J62" s="119"/>
      <c r="K62" s="237"/>
      <c r="L62" s="241"/>
      <c r="M62" s="241"/>
      <c r="N62" s="242"/>
      <c r="O62" s="16"/>
      <c r="P62" s="16"/>
      <c r="Q62" s="16"/>
      <c r="R62" s="16"/>
      <c r="S62" s="16"/>
      <c r="T62" s="16"/>
      <c r="U62" s="16"/>
    </row>
    <row r="63" spans="1:21" ht="18.75" hidden="1" customHeight="1" x14ac:dyDescent="0.25">
      <c r="A63" s="120" t="s">
        <v>77</v>
      </c>
      <c r="B63" s="133" t="s">
        <v>78</v>
      </c>
      <c r="C63" s="22"/>
      <c r="D63" s="23"/>
      <c r="E63" s="24"/>
      <c r="F63" s="24"/>
      <c r="G63" s="117"/>
      <c r="H63" s="112"/>
      <c r="I63" s="118"/>
      <c r="J63" s="119"/>
      <c r="K63" s="237"/>
      <c r="L63" s="241"/>
      <c r="M63" s="241"/>
      <c r="N63" s="242"/>
      <c r="O63" s="16"/>
      <c r="P63" s="16"/>
      <c r="Q63" s="16"/>
      <c r="R63" s="16"/>
      <c r="S63" s="16"/>
      <c r="T63" s="16"/>
      <c r="U63" s="16"/>
    </row>
    <row r="64" spans="1:21" ht="94.5" hidden="1" customHeight="1" x14ac:dyDescent="0.25">
      <c r="A64" s="120"/>
      <c r="B64" s="121" t="s">
        <v>79</v>
      </c>
      <c r="C64" s="22"/>
      <c r="D64" s="23"/>
      <c r="E64" s="24"/>
      <c r="F64" s="24"/>
      <c r="G64" s="117"/>
      <c r="H64" s="112"/>
      <c r="I64" s="118"/>
      <c r="J64" s="119"/>
      <c r="K64" s="237"/>
      <c r="L64" s="241"/>
      <c r="M64" s="241"/>
      <c r="N64" s="242"/>
      <c r="O64" s="16"/>
      <c r="P64" s="16"/>
      <c r="Q64" s="16"/>
      <c r="R64" s="16"/>
      <c r="S64" s="16"/>
      <c r="T64" s="16"/>
      <c r="U64" s="16"/>
    </row>
    <row r="65" spans="1:21" ht="18.75" hidden="1" customHeight="1" x14ac:dyDescent="0.25">
      <c r="A65" s="120"/>
      <c r="B65" s="124"/>
      <c r="C65" s="22"/>
      <c r="D65" s="23"/>
      <c r="E65" s="24"/>
      <c r="F65" s="24"/>
      <c r="G65" s="117"/>
      <c r="H65" s="112"/>
      <c r="I65" s="118"/>
      <c r="J65" s="119"/>
      <c r="K65" s="237"/>
      <c r="L65" s="241"/>
      <c r="M65" s="241"/>
      <c r="N65" s="242"/>
      <c r="O65" s="16"/>
      <c r="P65" s="16"/>
      <c r="Q65" s="16"/>
      <c r="R65" s="16"/>
      <c r="S65" s="16"/>
      <c r="T65" s="16"/>
      <c r="U65" s="16"/>
    </row>
    <row r="66" spans="1:21" ht="31.5" hidden="1" customHeight="1" x14ac:dyDescent="0.25">
      <c r="A66" s="120" t="s">
        <v>80</v>
      </c>
      <c r="B66" s="124" t="s">
        <v>81</v>
      </c>
      <c r="C66" s="115" t="s">
        <v>7</v>
      </c>
      <c r="D66" s="134"/>
      <c r="E66" s="116">
        <v>286.77999999999997</v>
      </c>
      <c r="F66" s="116">
        <f>E66*(1+C$2031)</f>
        <v>356.84035399999993</v>
      </c>
      <c r="G66" s="117">
        <f>D66*F66</f>
        <v>0</v>
      </c>
      <c r="H66" s="112"/>
      <c r="I66" s="118"/>
      <c r="J66" s="119"/>
      <c r="K66" s="237"/>
      <c r="L66" s="241"/>
      <c r="M66" s="241"/>
      <c r="N66" s="242"/>
      <c r="O66" s="16"/>
      <c r="P66" s="16"/>
      <c r="Q66" s="16"/>
      <c r="R66" s="16"/>
      <c r="S66" s="16"/>
      <c r="T66" s="16"/>
      <c r="U66" s="16"/>
    </row>
    <row r="67" spans="1:21" ht="18.75" hidden="1" customHeight="1" x14ac:dyDescent="0.25">
      <c r="A67" s="120"/>
      <c r="B67" s="21"/>
      <c r="C67" s="25"/>
      <c r="D67" s="26"/>
      <c r="E67" s="27"/>
      <c r="F67" s="27"/>
      <c r="G67" s="28"/>
      <c r="H67" s="112"/>
      <c r="I67" s="118"/>
      <c r="J67" s="119"/>
      <c r="K67" s="237"/>
      <c r="L67" s="241"/>
      <c r="M67" s="241"/>
      <c r="N67" s="242"/>
      <c r="O67" s="16"/>
      <c r="P67" s="16"/>
      <c r="Q67" s="16"/>
      <c r="R67" s="16"/>
      <c r="S67" s="16"/>
      <c r="T67" s="16"/>
      <c r="U67" s="16"/>
    </row>
    <row r="68" spans="1:21" ht="18" customHeight="1" x14ac:dyDescent="0.25">
      <c r="A68" s="120"/>
      <c r="B68" s="124"/>
      <c r="C68" s="231" t="s">
        <v>82</v>
      </c>
      <c r="D68" s="232"/>
      <c r="E68" s="233"/>
      <c r="F68" s="29"/>
      <c r="G68" s="30">
        <f>SUM(G7:G67)</f>
        <v>13926.244111085</v>
      </c>
      <c r="H68" s="112"/>
      <c r="I68" s="118"/>
      <c r="J68" s="113"/>
      <c r="K68" s="237"/>
      <c r="L68" s="241"/>
      <c r="M68" s="241"/>
      <c r="N68" s="242"/>
      <c r="O68" s="16"/>
      <c r="P68" s="16"/>
      <c r="Q68" s="16"/>
      <c r="R68" s="16"/>
      <c r="S68" s="16"/>
      <c r="T68" s="16"/>
      <c r="U68" s="16"/>
    </row>
    <row r="69" spans="1:21" ht="18.75" customHeight="1" x14ac:dyDescent="0.25">
      <c r="A69" s="111" t="s">
        <v>83</v>
      </c>
      <c r="B69" s="12" t="s">
        <v>84</v>
      </c>
      <c r="C69" s="13"/>
      <c r="D69" s="31"/>
      <c r="E69" s="14"/>
      <c r="F69" s="14"/>
      <c r="G69" s="117"/>
      <c r="H69" s="228" t="s">
        <v>2172</v>
      </c>
      <c r="I69" s="229"/>
      <c r="J69" s="230"/>
      <c r="K69" s="237"/>
      <c r="L69" s="238"/>
      <c r="M69" s="238"/>
      <c r="N69" s="239"/>
      <c r="O69" s="16"/>
      <c r="P69" s="16"/>
      <c r="Q69" s="16"/>
      <c r="R69" s="16"/>
      <c r="S69" s="16"/>
      <c r="T69" s="16"/>
      <c r="U69" s="16"/>
    </row>
    <row r="70" spans="1:21" ht="18.75" hidden="1" customHeight="1" x14ac:dyDescent="0.25">
      <c r="A70" s="120" t="s">
        <v>85</v>
      </c>
      <c r="B70" s="135" t="s">
        <v>86</v>
      </c>
      <c r="C70" s="115" t="s">
        <v>7</v>
      </c>
      <c r="D70" s="134"/>
      <c r="E70" s="116">
        <v>252.22</v>
      </c>
      <c r="F70" s="116">
        <f>E70*(1+C$2031)</f>
        <v>313.83734599999997</v>
      </c>
      <c r="G70" s="117">
        <f>D70*F70</f>
        <v>0</v>
      </c>
      <c r="H70" s="112"/>
      <c r="I70" s="118"/>
      <c r="J70" s="119"/>
      <c r="K70" s="104"/>
      <c r="L70" s="32"/>
      <c r="M70" s="32"/>
      <c r="N70" s="32"/>
      <c r="O70" s="16"/>
      <c r="P70" s="16"/>
      <c r="Q70" s="16"/>
      <c r="R70" s="16"/>
      <c r="S70" s="16"/>
      <c r="T70" s="16"/>
      <c r="U70" s="16"/>
    </row>
    <row r="71" spans="1:21" ht="78.75" hidden="1" customHeight="1" x14ac:dyDescent="0.25">
      <c r="A71" s="136"/>
      <c r="B71" s="137" t="s">
        <v>87</v>
      </c>
      <c r="C71" s="33"/>
      <c r="D71" s="134"/>
      <c r="E71" s="116"/>
      <c r="F71" s="116"/>
      <c r="G71" s="117"/>
      <c r="H71" s="138"/>
      <c r="I71" s="139"/>
      <c r="J71" s="140"/>
      <c r="K71" s="104"/>
      <c r="L71" s="32"/>
      <c r="M71" s="32"/>
      <c r="N71" s="32"/>
      <c r="O71" s="16"/>
      <c r="P71" s="16"/>
      <c r="Q71" s="16"/>
      <c r="R71" s="16"/>
      <c r="S71" s="16"/>
      <c r="T71" s="16"/>
      <c r="U71" s="16"/>
    </row>
    <row r="72" spans="1:21" ht="18.75" hidden="1" customHeight="1" x14ac:dyDescent="0.25">
      <c r="A72" s="120"/>
      <c r="B72" s="141"/>
      <c r="C72" s="115"/>
      <c r="D72" s="134"/>
      <c r="E72" s="116"/>
      <c r="F72" s="116"/>
      <c r="G72" s="117"/>
      <c r="H72" s="112"/>
      <c r="I72" s="118"/>
      <c r="J72" s="113"/>
      <c r="K72" s="104"/>
      <c r="L72" s="32"/>
      <c r="M72" s="32"/>
      <c r="N72" s="32"/>
      <c r="O72" s="16"/>
      <c r="P72" s="16"/>
      <c r="Q72" s="16"/>
      <c r="R72" s="16"/>
      <c r="S72" s="16"/>
      <c r="T72" s="16"/>
      <c r="U72" s="16"/>
    </row>
    <row r="73" spans="1:21" ht="18.75" hidden="1" customHeight="1" x14ac:dyDescent="0.25">
      <c r="A73" s="120" t="s">
        <v>88</v>
      </c>
      <c r="B73" s="124" t="s">
        <v>89</v>
      </c>
      <c r="C73" s="115" t="s">
        <v>33</v>
      </c>
      <c r="D73" s="134"/>
      <c r="E73" s="116">
        <v>3.49</v>
      </c>
      <c r="F73" s="116">
        <f>E73*(1+C$2031)</f>
        <v>4.3426070000000001</v>
      </c>
      <c r="G73" s="117">
        <f>D73*F73</f>
        <v>0</v>
      </c>
      <c r="H73" s="112"/>
      <c r="I73" s="118"/>
      <c r="J73" s="119"/>
      <c r="K73" s="104"/>
      <c r="L73" s="32"/>
      <c r="M73" s="32"/>
      <c r="N73" s="32"/>
      <c r="O73" s="16"/>
      <c r="P73" s="16"/>
      <c r="Q73" s="16"/>
      <c r="R73" s="16"/>
      <c r="S73" s="16"/>
      <c r="T73" s="16"/>
      <c r="U73" s="16"/>
    </row>
    <row r="74" spans="1:21" ht="63" hidden="1" customHeight="1" x14ac:dyDescent="0.25">
      <c r="A74" s="120"/>
      <c r="B74" s="121" t="s">
        <v>90</v>
      </c>
      <c r="C74" s="115"/>
      <c r="D74" s="134"/>
      <c r="E74" s="116"/>
      <c r="F74" s="116"/>
      <c r="G74" s="117"/>
      <c r="H74" s="142"/>
      <c r="I74" s="118"/>
      <c r="J74" s="113"/>
      <c r="K74" s="104"/>
      <c r="L74" s="32"/>
      <c r="M74" s="32"/>
      <c r="N74" s="32"/>
      <c r="O74" s="16"/>
      <c r="P74" s="16"/>
      <c r="Q74" s="16"/>
      <c r="R74" s="16"/>
      <c r="S74" s="16"/>
      <c r="T74" s="16"/>
      <c r="U74" s="16"/>
    </row>
    <row r="75" spans="1:21" ht="18.75" customHeight="1" x14ac:dyDescent="0.25">
      <c r="A75" s="120"/>
      <c r="B75" s="141"/>
      <c r="C75" s="115"/>
      <c r="D75" s="134"/>
      <c r="E75" s="116"/>
      <c r="F75" s="116"/>
      <c r="G75" s="117"/>
      <c r="H75" s="142"/>
      <c r="I75" s="118"/>
      <c r="J75" s="113"/>
      <c r="K75" s="104"/>
      <c r="L75" s="32"/>
      <c r="M75" s="32"/>
      <c r="N75" s="32"/>
      <c r="O75" s="16"/>
      <c r="P75" s="16"/>
      <c r="Q75" s="16"/>
      <c r="R75" s="16"/>
      <c r="S75" s="16"/>
      <c r="T75" s="16"/>
      <c r="U75" s="16"/>
    </row>
    <row r="76" spans="1:21" ht="31.5" customHeight="1" x14ac:dyDescent="0.25">
      <c r="A76" s="120" t="s">
        <v>91</v>
      </c>
      <c r="B76" s="143" t="s">
        <v>92</v>
      </c>
      <c r="C76" s="115" t="s">
        <v>93</v>
      </c>
      <c r="D76" s="134">
        <v>0.56000000000000005</v>
      </c>
      <c r="E76" s="116">
        <v>106.5</v>
      </c>
      <c r="F76" s="116">
        <f>E76*(1+C$2031)</f>
        <v>132.51794999999998</v>
      </c>
      <c r="G76" s="117">
        <f>D76*F76</f>
        <v>74.210052000000005</v>
      </c>
      <c r="H76" s="112"/>
      <c r="I76" s="118"/>
      <c r="J76" s="119"/>
      <c r="K76" s="103"/>
      <c r="L76" s="16"/>
      <c r="M76" s="16"/>
      <c r="N76" s="16"/>
      <c r="O76" s="16"/>
      <c r="P76" s="16"/>
      <c r="Q76" s="16"/>
      <c r="R76" s="16"/>
      <c r="S76" s="16"/>
      <c r="T76" s="16"/>
      <c r="U76" s="16"/>
    </row>
    <row r="77" spans="1:21" ht="126.75" customHeight="1" x14ac:dyDescent="0.25">
      <c r="A77" s="120"/>
      <c r="B77" s="137" t="s">
        <v>94</v>
      </c>
      <c r="C77" s="115"/>
      <c r="D77" s="134"/>
      <c r="E77" s="116"/>
      <c r="F77" s="116"/>
      <c r="G77" s="117"/>
      <c r="H77" s="112"/>
      <c r="I77" s="118"/>
      <c r="J77" s="113"/>
      <c r="K77" s="103"/>
      <c r="L77" s="16"/>
      <c r="M77" s="16"/>
      <c r="N77" s="16"/>
      <c r="O77" s="16"/>
      <c r="P77" s="16"/>
      <c r="Q77" s="16"/>
      <c r="R77" s="16"/>
      <c r="S77" s="16"/>
      <c r="T77" s="16"/>
      <c r="U77" s="16"/>
    </row>
    <row r="78" spans="1:21" ht="18.75" hidden="1" customHeight="1" x14ac:dyDescent="0.25">
      <c r="A78" s="120"/>
      <c r="B78" s="137"/>
      <c r="C78" s="115"/>
      <c r="D78" s="134"/>
      <c r="E78" s="116"/>
      <c r="F78" s="116"/>
      <c r="G78" s="117"/>
      <c r="H78" s="112"/>
      <c r="I78" s="118"/>
      <c r="J78" s="113"/>
      <c r="K78" s="103"/>
      <c r="L78" s="16"/>
      <c r="M78" s="16"/>
      <c r="N78" s="16"/>
      <c r="O78" s="16"/>
      <c r="P78" s="16"/>
      <c r="Q78" s="16"/>
      <c r="R78" s="16"/>
      <c r="S78" s="16"/>
      <c r="T78" s="16"/>
      <c r="U78" s="16"/>
    </row>
    <row r="79" spans="1:21" ht="18.75" hidden="1" customHeight="1" x14ac:dyDescent="0.25">
      <c r="A79" s="120" t="s">
        <v>95</v>
      </c>
      <c r="B79" s="143" t="s">
        <v>96</v>
      </c>
      <c r="C79" s="115" t="s">
        <v>33</v>
      </c>
      <c r="D79" s="134"/>
      <c r="E79" s="116">
        <v>21.08</v>
      </c>
      <c r="F79" s="116">
        <f>E79*(1+C$2031)</f>
        <v>26.229843999999996</v>
      </c>
      <c r="G79" s="117">
        <f>D79*F79</f>
        <v>0</v>
      </c>
      <c r="H79" s="112"/>
      <c r="I79" s="118"/>
      <c r="J79" s="119"/>
      <c r="K79" s="103"/>
      <c r="L79" s="16"/>
      <c r="M79" s="16"/>
      <c r="N79" s="16"/>
      <c r="O79" s="16"/>
      <c r="P79" s="16"/>
      <c r="Q79" s="16"/>
      <c r="R79" s="16"/>
      <c r="S79" s="16"/>
      <c r="T79" s="16"/>
      <c r="U79" s="16"/>
    </row>
    <row r="80" spans="1:21" ht="126" hidden="1" customHeight="1" x14ac:dyDescent="0.25">
      <c r="A80" s="120"/>
      <c r="B80" s="137" t="s">
        <v>97</v>
      </c>
      <c r="C80" s="115"/>
      <c r="D80" s="134"/>
      <c r="E80" s="116"/>
      <c r="F80" s="116"/>
      <c r="G80" s="117"/>
      <c r="H80" s="112"/>
      <c r="I80" s="118"/>
      <c r="J80" s="113"/>
      <c r="K80" s="103"/>
      <c r="L80" s="16"/>
      <c r="M80" s="16"/>
      <c r="N80" s="16"/>
      <c r="O80" s="16"/>
      <c r="P80" s="16"/>
      <c r="Q80" s="16"/>
      <c r="R80" s="16"/>
      <c r="S80" s="16"/>
      <c r="T80" s="16"/>
      <c r="U80" s="16"/>
    </row>
    <row r="81" spans="1:21" ht="18.75" customHeight="1" x14ac:dyDescent="0.25">
      <c r="A81" s="120"/>
      <c r="B81" s="144"/>
      <c r="C81" s="115"/>
      <c r="D81" s="134"/>
      <c r="E81" s="116"/>
      <c r="F81" s="116"/>
      <c r="G81" s="117"/>
      <c r="H81" s="112"/>
      <c r="I81" s="118"/>
      <c r="J81" s="113"/>
      <c r="K81" s="103"/>
      <c r="L81" s="16"/>
      <c r="M81" s="16"/>
      <c r="N81" s="16"/>
      <c r="O81" s="16"/>
      <c r="P81" s="16"/>
      <c r="Q81" s="16"/>
      <c r="R81" s="16"/>
      <c r="S81" s="16"/>
      <c r="T81" s="16"/>
      <c r="U81" s="16"/>
    </row>
    <row r="82" spans="1:21" ht="21" customHeight="1" x14ac:dyDescent="0.25">
      <c r="A82" s="120" t="s">
        <v>98</v>
      </c>
      <c r="B82" s="143" t="s">
        <v>99</v>
      </c>
      <c r="C82" s="115" t="s">
        <v>100</v>
      </c>
      <c r="D82" s="134">
        <v>1.44</v>
      </c>
      <c r="E82" s="116">
        <v>295.06</v>
      </c>
      <c r="F82" s="116">
        <f>E82*(1+C$2031)</f>
        <v>367.14315799999997</v>
      </c>
      <c r="G82" s="117">
        <f>D82*F82</f>
        <v>528.68614751999996</v>
      </c>
      <c r="H82" s="112"/>
      <c r="I82" s="118"/>
      <c r="J82" s="119"/>
      <c r="K82" s="103"/>
      <c r="L82" s="16"/>
      <c r="M82" s="16"/>
      <c r="N82" s="16"/>
      <c r="O82" s="16"/>
      <c r="P82" s="16"/>
      <c r="Q82" s="16"/>
      <c r="R82" s="16"/>
      <c r="S82" s="16"/>
      <c r="T82" s="16"/>
      <c r="U82" s="16"/>
    </row>
    <row r="83" spans="1:21" ht="110.25" customHeight="1" x14ac:dyDescent="0.25">
      <c r="A83" s="120"/>
      <c r="B83" s="137" t="s">
        <v>101</v>
      </c>
      <c r="C83" s="115"/>
      <c r="D83" s="134"/>
      <c r="E83" s="116"/>
      <c r="F83" s="116"/>
      <c r="G83" s="117"/>
      <c r="H83" s="112"/>
      <c r="I83" s="118"/>
      <c r="J83" s="113"/>
      <c r="K83" s="103"/>
      <c r="L83" s="16"/>
      <c r="M83" s="16"/>
      <c r="N83" s="16"/>
      <c r="O83" s="16"/>
      <c r="P83" s="16"/>
      <c r="Q83" s="16"/>
      <c r="R83" s="16"/>
      <c r="S83" s="16"/>
      <c r="T83" s="16"/>
      <c r="U83" s="16"/>
    </row>
    <row r="84" spans="1:21" ht="18.75" hidden="1" customHeight="1" x14ac:dyDescent="0.25">
      <c r="A84" s="120"/>
      <c r="B84" s="144"/>
      <c r="C84" s="115"/>
      <c r="D84" s="134"/>
      <c r="E84" s="116"/>
      <c r="F84" s="116"/>
      <c r="G84" s="117"/>
      <c r="H84" s="112"/>
      <c r="I84" s="118"/>
      <c r="J84" s="113"/>
      <c r="K84" s="103"/>
      <c r="L84" s="16"/>
      <c r="M84" s="16"/>
      <c r="N84" s="16"/>
      <c r="O84" s="16"/>
      <c r="P84" s="16"/>
      <c r="Q84" s="16"/>
      <c r="R84" s="16"/>
      <c r="S84" s="16"/>
      <c r="T84" s="16"/>
      <c r="U84" s="16"/>
    </row>
    <row r="85" spans="1:21" ht="21" hidden="1" customHeight="1" x14ac:dyDescent="0.25">
      <c r="A85" s="120" t="s">
        <v>102</v>
      </c>
      <c r="B85" s="144" t="s">
        <v>103</v>
      </c>
      <c r="C85" s="115" t="s">
        <v>104</v>
      </c>
      <c r="D85" s="134"/>
      <c r="E85" s="116">
        <v>252.36</v>
      </c>
      <c r="F85" s="116">
        <f>E85*(1+C$2031)</f>
        <v>314.011548</v>
      </c>
      <c r="G85" s="117">
        <f>D85*F85</f>
        <v>0</v>
      </c>
      <c r="H85" s="112"/>
      <c r="I85" s="118"/>
      <c r="J85" s="119"/>
      <c r="K85" s="103"/>
      <c r="L85" s="16"/>
      <c r="M85" s="16"/>
      <c r="N85" s="16"/>
      <c r="O85" s="16"/>
      <c r="P85" s="16"/>
      <c r="Q85" s="16"/>
      <c r="R85" s="16"/>
      <c r="S85" s="16"/>
      <c r="T85" s="16"/>
      <c r="U85" s="16"/>
    </row>
    <row r="86" spans="1:21" ht="126" hidden="1" customHeight="1" x14ac:dyDescent="0.25">
      <c r="A86" s="120"/>
      <c r="B86" s="137" t="s">
        <v>105</v>
      </c>
      <c r="C86" s="115"/>
      <c r="D86" s="134"/>
      <c r="E86" s="116"/>
      <c r="F86" s="116"/>
      <c r="G86" s="117"/>
      <c r="H86" s="112"/>
      <c r="I86" s="118"/>
      <c r="J86" s="113"/>
      <c r="K86" s="103"/>
      <c r="L86" s="16"/>
      <c r="M86" s="16"/>
      <c r="N86" s="16"/>
      <c r="O86" s="16"/>
      <c r="P86" s="16"/>
      <c r="Q86" s="16"/>
      <c r="R86" s="16"/>
      <c r="S86" s="16"/>
      <c r="T86" s="16"/>
      <c r="U86" s="16"/>
    </row>
    <row r="87" spans="1:21" ht="18.75" hidden="1" customHeight="1" x14ac:dyDescent="0.25">
      <c r="A87" s="120"/>
      <c r="B87" s="137"/>
      <c r="C87" s="115"/>
      <c r="D87" s="134"/>
      <c r="E87" s="116"/>
      <c r="F87" s="116"/>
      <c r="G87" s="117"/>
      <c r="H87" s="112"/>
      <c r="I87" s="118"/>
      <c r="J87" s="113"/>
      <c r="K87" s="103"/>
      <c r="L87" s="16"/>
      <c r="M87" s="16"/>
      <c r="N87" s="16"/>
      <c r="O87" s="16"/>
      <c r="P87" s="16"/>
      <c r="Q87" s="16"/>
      <c r="R87" s="16"/>
      <c r="S87" s="16"/>
      <c r="T87" s="16"/>
      <c r="U87" s="16"/>
    </row>
    <row r="88" spans="1:21" ht="18.75" hidden="1" customHeight="1" x14ac:dyDescent="0.25">
      <c r="A88" s="120" t="s">
        <v>106</v>
      </c>
      <c r="B88" s="144" t="s">
        <v>107</v>
      </c>
      <c r="C88" s="115" t="s">
        <v>33</v>
      </c>
      <c r="D88" s="134"/>
      <c r="E88" s="116">
        <v>21.99</v>
      </c>
      <c r="F88" s="116">
        <f>E88*(1+C$2031)</f>
        <v>27.362156999999996</v>
      </c>
      <c r="G88" s="117">
        <f>D88*F88</f>
        <v>0</v>
      </c>
      <c r="H88" s="112"/>
      <c r="I88" s="118"/>
      <c r="J88" s="119"/>
      <c r="K88" s="103"/>
      <c r="L88" s="16"/>
      <c r="M88" s="16"/>
      <c r="N88" s="16"/>
      <c r="O88" s="16"/>
      <c r="P88" s="16"/>
      <c r="Q88" s="16"/>
      <c r="R88" s="16"/>
      <c r="S88" s="16"/>
      <c r="T88" s="16"/>
      <c r="U88" s="16"/>
    </row>
    <row r="89" spans="1:21" ht="173.25" hidden="1" customHeight="1" x14ac:dyDescent="0.25">
      <c r="A89" s="120"/>
      <c r="B89" s="137" t="s">
        <v>108</v>
      </c>
      <c r="C89" s="115"/>
      <c r="D89" s="134"/>
      <c r="E89" s="116"/>
      <c r="F89" s="116"/>
      <c r="G89" s="117"/>
      <c r="H89" s="112"/>
      <c r="I89" s="118"/>
      <c r="J89" s="113"/>
      <c r="K89" s="103"/>
      <c r="L89" s="16"/>
      <c r="M89" s="16"/>
      <c r="N89" s="16"/>
      <c r="O89" s="16"/>
      <c r="P89" s="16"/>
      <c r="Q89" s="16"/>
      <c r="R89" s="16"/>
      <c r="S89" s="16"/>
      <c r="T89" s="16"/>
      <c r="U89" s="16"/>
    </row>
    <row r="90" spans="1:21" ht="18.75" hidden="1" customHeight="1" x14ac:dyDescent="0.25">
      <c r="A90" s="120"/>
      <c r="B90" s="144"/>
      <c r="C90" s="115"/>
      <c r="D90" s="134"/>
      <c r="E90" s="116"/>
      <c r="F90" s="116"/>
      <c r="G90" s="117"/>
      <c r="H90" s="112"/>
      <c r="I90" s="118"/>
      <c r="J90" s="113"/>
      <c r="K90" s="103"/>
      <c r="L90" s="16"/>
      <c r="M90" s="16"/>
      <c r="N90" s="16"/>
      <c r="O90" s="16"/>
      <c r="P90" s="16"/>
      <c r="Q90" s="16"/>
      <c r="R90" s="16"/>
      <c r="S90" s="16"/>
      <c r="T90" s="16"/>
      <c r="U90" s="16"/>
    </row>
    <row r="91" spans="1:21" ht="18.75" hidden="1" customHeight="1" x14ac:dyDescent="0.25">
      <c r="A91" s="120" t="s">
        <v>109</v>
      </c>
      <c r="B91" s="144" t="s">
        <v>110</v>
      </c>
      <c r="C91" s="115" t="s">
        <v>33</v>
      </c>
      <c r="D91" s="134"/>
      <c r="E91" s="116">
        <v>24.68</v>
      </c>
      <c r="F91" s="116">
        <f>E91*(1+C$2031)</f>
        <v>30.709323999999999</v>
      </c>
      <c r="G91" s="117">
        <f>D91*F91</f>
        <v>0</v>
      </c>
      <c r="H91" s="112"/>
      <c r="I91" s="118"/>
      <c r="J91" s="119"/>
      <c r="K91" s="103"/>
      <c r="L91" s="16"/>
      <c r="M91" s="16"/>
      <c r="N91" s="16"/>
      <c r="O91" s="16"/>
      <c r="P91" s="16"/>
      <c r="Q91" s="16"/>
      <c r="R91" s="16"/>
      <c r="S91" s="16"/>
      <c r="T91" s="16"/>
      <c r="U91" s="16"/>
    </row>
    <row r="92" spans="1:21" ht="173.25" hidden="1" customHeight="1" x14ac:dyDescent="0.25">
      <c r="A92" s="120"/>
      <c r="B92" s="137" t="s">
        <v>108</v>
      </c>
      <c r="C92" s="115"/>
      <c r="D92" s="134"/>
      <c r="E92" s="116"/>
      <c r="F92" s="116"/>
      <c r="G92" s="117"/>
      <c r="H92" s="112"/>
      <c r="I92" s="118"/>
      <c r="J92" s="113"/>
      <c r="K92" s="103"/>
      <c r="L92" s="16"/>
      <c r="M92" s="16"/>
      <c r="N92" s="16"/>
      <c r="O92" s="16"/>
      <c r="P92" s="16"/>
      <c r="Q92" s="16"/>
      <c r="R92" s="16"/>
      <c r="S92" s="16"/>
      <c r="T92" s="16"/>
      <c r="U92" s="16"/>
    </row>
    <row r="93" spans="1:21" ht="18.75" hidden="1" customHeight="1" x14ac:dyDescent="0.25">
      <c r="A93" s="120"/>
      <c r="B93" s="144"/>
      <c r="C93" s="115"/>
      <c r="D93" s="134"/>
      <c r="E93" s="116"/>
      <c r="F93" s="116"/>
      <c r="G93" s="117"/>
      <c r="H93" s="112"/>
      <c r="I93" s="118"/>
      <c r="J93" s="113"/>
      <c r="K93" s="103"/>
      <c r="L93" s="16"/>
      <c r="M93" s="16"/>
      <c r="N93" s="16"/>
      <c r="O93" s="16"/>
      <c r="P93" s="16"/>
      <c r="Q93" s="16"/>
      <c r="R93" s="16"/>
      <c r="S93" s="16"/>
      <c r="T93" s="16"/>
      <c r="U93" s="16"/>
    </row>
    <row r="94" spans="1:21" ht="18.75" hidden="1" customHeight="1" x14ac:dyDescent="0.25">
      <c r="A94" s="120" t="s">
        <v>111</v>
      </c>
      <c r="B94" s="144" t="s">
        <v>112</v>
      </c>
      <c r="C94" s="115" t="s">
        <v>33</v>
      </c>
      <c r="D94" s="134"/>
      <c r="E94" s="116">
        <v>5.89</v>
      </c>
      <c r="F94" s="116">
        <f>E94*(1+C$2031)</f>
        <v>7.3289269999999993</v>
      </c>
      <c r="G94" s="117">
        <f>D94*F94</f>
        <v>0</v>
      </c>
      <c r="H94" s="112"/>
      <c r="I94" s="118"/>
      <c r="J94" s="119"/>
      <c r="K94" s="103"/>
      <c r="L94" s="16"/>
      <c r="M94" s="16"/>
      <c r="N94" s="16"/>
      <c r="O94" s="16"/>
      <c r="P94" s="16"/>
      <c r="Q94" s="16"/>
      <c r="R94" s="16"/>
      <c r="S94" s="16"/>
      <c r="T94" s="16"/>
      <c r="U94" s="16"/>
    </row>
    <row r="95" spans="1:21" ht="123.75" hidden="1" customHeight="1" x14ac:dyDescent="0.25">
      <c r="A95" s="120"/>
      <c r="B95" s="137" t="s">
        <v>113</v>
      </c>
      <c r="C95" s="115"/>
      <c r="D95" s="134"/>
      <c r="E95" s="116"/>
      <c r="F95" s="116"/>
      <c r="G95" s="117"/>
      <c r="H95" s="112"/>
      <c r="I95" s="118"/>
      <c r="J95" s="113"/>
      <c r="K95" s="103"/>
      <c r="L95" s="16"/>
      <c r="M95" s="16"/>
      <c r="N95" s="16"/>
      <c r="O95" s="16"/>
      <c r="P95" s="16"/>
      <c r="Q95" s="16"/>
      <c r="R95" s="16"/>
      <c r="S95" s="16"/>
      <c r="T95" s="16"/>
      <c r="U95" s="16"/>
    </row>
    <row r="96" spans="1:21" ht="18.75" hidden="1" customHeight="1" x14ac:dyDescent="0.25">
      <c r="A96" s="120"/>
      <c r="B96" s="144"/>
      <c r="C96" s="115"/>
      <c r="D96" s="134"/>
      <c r="E96" s="116"/>
      <c r="F96" s="116"/>
      <c r="G96" s="117"/>
      <c r="H96" s="112"/>
      <c r="I96" s="118"/>
      <c r="J96" s="113"/>
      <c r="K96" s="103"/>
      <c r="L96" s="16"/>
      <c r="M96" s="16"/>
      <c r="N96" s="16"/>
      <c r="O96" s="16"/>
      <c r="P96" s="16"/>
      <c r="Q96" s="16"/>
      <c r="R96" s="16"/>
      <c r="S96" s="16"/>
      <c r="T96" s="16"/>
      <c r="U96" s="16"/>
    </row>
    <row r="97" spans="1:21" ht="31.5" hidden="1" customHeight="1" x14ac:dyDescent="0.25">
      <c r="A97" s="120" t="s">
        <v>114</v>
      </c>
      <c r="B97" s="144" t="s">
        <v>115</v>
      </c>
      <c r="C97" s="115" t="s">
        <v>33</v>
      </c>
      <c r="D97" s="134"/>
      <c r="E97" s="116">
        <v>13.09</v>
      </c>
      <c r="F97" s="116">
        <f>E97*(1+C$2031)</f>
        <v>16.287886999999998</v>
      </c>
      <c r="G97" s="117">
        <f>D97*F97</f>
        <v>0</v>
      </c>
      <c r="H97" s="112"/>
      <c r="I97" s="118"/>
      <c r="J97" s="119"/>
      <c r="K97" s="103"/>
      <c r="L97" s="16"/>
      <c r="M97" s="16"/>
      <c r="N97" s="16"/>
      <c r="O97" s="16"/>
      <c r="P97" s="16"/>
      <c r="Q97" s="16"/>
      <c r="R97" s="16"/>
      <c r="S97" s="16"/>
      <c r="T97" s="16"/>
      <c r="U97" s="16"/>
    </row>
    <row r="98" spans="1:21" ht="126" hidden="1" customHeight="1" x14ac:dyDescent="0.25">
      <c r="A98" s="120"/>
      <c r="B98" s="137" t="s">
        <v>116</v>
      </c>
      <c r="C98" s="115"/>
      <c r="D98" s="134"/>
      <c r="E98" s="116"/>
      <c r="F98" s="116"/>
      <c r="G98" s="117"/>
      <c r="H98" s="112"/>
      <c r="I98" s="118"/>
      <c r="J98" s="113"/>
      <c r="K98" s="103"/>
      <c r="L98" s="16"/>
      <c r="M98" s="16"/>
      <c r="N98" s="16"/>
      <c r="O98" s="16"/>
      <c r="P98" s="16"/>
      <c r="Q98" s="16"/>
      <c r="R98" s="16"/>
      <c r="S98" s="16"/>
      <c r="T98" s="16"/>
      <c r="U98" s="16"/>
    </row>
    <row r="99" spans="1:21" ht="18.75" hidden="1" customHeight="1" x14ac:dyDescent="0.25">
      <c r="A99" s="120"/>
      <c r="B99" s="144"/>
      <c r="C99" s="115"/>
      <c r="D99" s="134"/>
      <c r="E99" s="116"/>
      <c r="F99" s="116"/>
      <c r="G99" s="117"/>
      <c r="H99" s="112"/>
      <c r="I99" s="118"/>
      <c r="J99" s="113"/>
      <c r="K99" s="103"/>
      <c r="L99" s="16"/>
      <c r="M99" s="16"/>
      <c r="N99" s="16"/>
      <c r="O99" s="16"/>
      <c r="P99" s="16"/>
      <c r="Q99" s="16"/>
      <c r="R99" s="16"/>
      <c r="S99" s="16"/>
      <c r="T99" s="16"/>
      <c r="U99" s="16"/>
    </row>
    <row r="100" spans="1:21" ht="31.5" hidden="1" customHeight="1" x14ac:dyDescent="0.25">
      <c r="A100" s="120" t="s">
        <v>117</v>
      </c>
      <c r="B100" s="144" t="s">
        <v>118</v>
      </c>
      <c r="C100" s="115" t="s">
        <v>33</v>
      </c>
      <c r="D100" s="134"/>
      <c r="E100" s="116">
        <v>9.16</v>
      </c>
      <c r="F100" s="116">
        <f>E100*(1+C$2031)</f>
        <v>11.397788</v>
      </c>
      <c r="G100" s="117">
        <f>D100*F100</f>
        <v>0</v>
      </c>
      <c r="H100" s="112"/>
      <c r="I100" s="118"/>
      <c r="J100" s="119"/>
      <c r="K100" s="103"/>
      <c r="L100" s="16"/>
      <c r="M100" s="16"/>
      <c r="N100" s="16"/>
      <c r="O100" s="16"/>
      <c r="P100" s="16"/>
      <c r="Q100" s="16"/>
      <c r="R100" s="16"/>
      <c r="S100" s="16"/>
      <c r="T100" s="16"/>
      <c r="U100" s="16"/>
    </row>
    <row r="101" spans="1:21" ht="126" hidden="1" customHeight="1" x14ac:dyDescent="0.25">
      <c r="A101" s="120"/>
      <c r="B101" s="137" t="s">
        <v>119</v>
      </c>
      <c r="C101" s="115"/>
      <c r="D101" s="117"/>
      <c r="E101" s="116"/>
      <c r="F101" s="116"/>
      <c r="G101" s="117"/>
      <c r="H101" s="112"/>
      <c r="I101" s="118"/>
      <c r="J101" s="113"/>
      <c r="K101" s="103"/>
      <c r="L101" s="16"/>
      <c r="M101" s="16"/>
      <c r="N101" s="16"/>
      <c r="O101" s="16"/>
      <c r="P101" s="16"/>
      <c r="Q101" s="16"/>
      <c r="R101" s="16"/>
      <c r="S101" s="16"/>
      <c r="T101" s="16"/>
      <c r="U101" s="16"/>
    </row>
    <row r="102" spans="1:21" ht="18.75" hidden="1" customHeight="1" x14ac:dyDescent="0.25">
      <c r="A102" s="120"/>
      <c r="B102" s="144"/>
      <c r="C102" s="115"/>
      <c r="D102" s="134"/>
      <c r="E102" s="116"/>
      <c r="F102" s="116"/>
      <c r="G102" s="117"/>
      <c r="H102" s="112"/>
      <c r="I102" s="118"/>
      <c r="J102" s="113"/>
      <c r="K102" s="103"/>
      <c r="L102" s="16"/>
      <c r="M102" s="16"/>
      <c r="N102" s="16"/>
      <c r="O102" s="16"/>
      <c r="P102" s="16"/>
      <c r="Q102" s="16"/>
      <c r="R102" s="16"/>
      <c r="S102" s="16"/>
      <c r="T102" s="16"/>
      <c r="U102" s="16"/>
    </row>
    <row r="103" spans="1:21" ht="31.5" hidden="1" customHeight="1" x14ac:dyDescent="0.25">
      <c r="A103" s="120" t="s">
        <v>120</v>
      </c>
      <c r="B103" s="144" t="s">
        <v>121</v>
      </c>
      <c r="C103" s="115" t="s">
        <v>33</v>
      </c>
      <c r="D103" s="134"/>
      <c r="E103" s="116">
        <v>24.71</v>
      </c>
      <c r="F103" s="116">
        <f>E103*(1+C$2031)</f>
        <v>30.746652999999998</v>
      </c>
      <c r="G103" s="117">
        <f>D103*F103</f>
        <v>0</v>
      </c>
      <c r="H103" s="112"/>
      <c r="I103" s="118"/>
      <c r="J103" s="119"/>
      <c r="K103" s="103"/>
      <c r="L103" s="16"/>
      <c r="M103" s="16"/>
      <c r="N103" s="16"/>
      <c r="O103" s="16"/>
      <c r="P103" s="16"/>
      <c r="Q103" s="16"/>
      <c r="R103" s="16"/>
      <c r="S103" s="16"/>
      <c r="T103" s="16"/>
      <c r="U103" s="16"/>
    </row>
    <row r="104" spans="1:21" ht="120" hidden="1" customHeight="1" x14ac:dyDescent="0.25">
      <c r="A104" s="120"/>
      <c r="B104" s="137" t="s">
        <v>122</v>
      </c>
      <c r="C104" s="115"/>
      <c r="D104" s="134"/>
      <c r="E104" s="116"/>
      <c r="F104" s="116"/>
      <c r="G104" s="117"/>
      <c r="H104" s="112"/>
      <c r="I104" s="118"/>
      <c r="J104" s="113"/>
      <c r="K104" s="103"/>
      <c r="L104" s="16"/>
      <c r="M104" s="16"/>
      <c r="N104" s="16"/>
      <c r="O104" s="16"/>
      <c r="P104" s="16"/>
      <c r="Q104" s="16"/>
      <c r="R104" s="16"/>
      <c r="S104" s="16"/>
      <c r="T104" s="16"/>
      <c r="U104" s="16"/>
    </row>
    <row r="105" spans="1:21" ht="18.75" hidden="1" customHeight="1" x14ac:dyDescent="0.25">
      <c r="A105" s="120"/>
      <c r="B105" s="144"/>
      <c r="C105" s="115"/>
      <c r="D105" s="134"/>
      <c r="E105" s="116"/>
      <c r="F105" s="116"/>
      <c r="G105" s="117"/>
      <c r="H105" s="112"/>
      <c r="I105" s="118"/>
      <c r="J105" s="113"/>
      <c r="K105" s="103"/>
      <c r="L105" s="16"/>
      <c r="M105" s="16"/>
      <c r="N105" s="16"/>
      <c r="O105" s="16"/>
      <c r="P105" s="16"/>
      <c r="Q105" s="16"/>
      <c r="R105" s="16"/>
      <c r="S105" s="16"/>
      <c r="T105" s="16"/>
      <c r="U105" s="16"/>
    </row>
    <row r="106" spans="1:21" ht="31.5" hidden="1" customHeight="1" x14ac:dyDescent="0.25">
      <c r="A106" s="120" t="s">
        <v>123</v>
      </c>
      <c r="B106" s="144" t="s">
        <v>124</v>
      </c>
      <c r="C106" s="115" t="s">
        <v>33</v>
      </c>
      <c r="D106" s="134"/>
      <c r="E106" s="116">
        <v>22.91</v>
      </c>
      <c r="F106" s="116">
        <f>E106*(1+C$2031)</f>
        <v>28.506913000000001</v>
      </c>
      <c r="G106" s="117">
        <f>D106*F106</f>
        <v>0</v>
      </c>
      <c r="H106" s="112"/>
      <c r="I106" s="118"/>
      <c r="J106" s="119"/>
      <c r="K106" s="103"/>
      <c r="L106" s="16"/>
      <c r="M106" s="16"/>
      <c r="N106" s="16"/>
      <c r="O106" s="16"/>
      <c r="P106" s="16"/>
      <c r="Q106" s="16"/>
      <c r="R106" s="16"/>
      <c r="S106" s="16"/>
      <c r="T106" s="16"/>
      <c r="U106" s="16"/>
    </row>
    <row r="107" spans="1:21" ht="120" hidden="1" customHeight="1" x14ac:dyDescent="0.25">
      <c r="A107" s="120"/>
      <c r="B107" s="137" t="s">
        <v>125</v>
      </c>
      <c r="C107" s="115"/>
      <c r="D107" s="134"/>
      <c r="E107" s="116"/>
      <c r="F107" s="116"/>
      <c r="G107" s="117"/>
      <c r="H107" s="112"/>
      <c r="I107" s="118"/>
      <c r="J107" s="113"/>
      <c r="K107" s="103"/>
      <c r="L107" s="16"/>
      <c r="M107" s="16"/>
      <c r="N107" s="16"/>
      <c r="O107" s="16"/>
      <c r="P107" s="16"/>
      <c r="Q107" s="16"/>
      <c r="R107" s="16"/>
      <c r="S107" s="16"/>
      <c r="T107" s="16"/>
      <c r="U107" s="16"/>
    </row>
    <row r="108" spans="1:21" ht="18.75" hidden="1" customHeight="1" x14ac:dyDescent="0.25">
      <c r="A108" s="120"/>
      <c r="B108" s="137"/>
      <c r="C108" s="115"/>
      <c r="D108" s="134"/>
      <c r="E108" s="116"/>
      <c r="F108" s="116"/>
      <c r="G108" s="117"/>
      <c r="H108" s="112"/>
      <c r="I108" s="118"/>
      <c r="J108" s="113"/>
      <c r="K108" s="103"/>
      <c r="L108" s="16"/>
      <c r="M108" s="16"/>
      <c r="N108" s="16"/>
      <c r="O108" s="16"/>
      <c r="P108" s="16"/>
      <c r="Q108" s="16"/>
      <c r="R108" s="16"/>
      <c r="S108" s="16"/>
      <c r="T108" s="16"/>
      <c r="U108" s="16"/>
    </row>
    <row r="109" spans="1:21" ht="31.5" hidden="1" customHeight="1" x14ac:dyDescent="0.25">
      <c r="A109" s="120" t="s">
        <v>126</v>
      </c>
      <c r="B109" s="144" t="s">
        <v>127</v>
      </c>
      <c r="C109" s="115" t="s">
        <v>33</v>
      </c>
      <c r="D109" s="134"/>
      <c r="E109" s="116">
        <v>10.31</v>
      </c>
      <c r="F109" s="116">
        <f>E109*(1+C$2031)</f>
        <v>12.828733</v>
      </c>
      <c r="G109" s="117">
        <f>D109*F109</f>
        <v>0</v>
      </c>
      <c r="H109" s="112"/>
      <c r="I109" s="118"/>
      <c r="J109" s="119"/>
      <c r="K109" s="103"/>
      <c r="L109" s="16"/>
      <c r="M109" s="16"/>
      <c r="N109" s="16"/>
      <c r="O109" s="16"/>
      <c r="P109" s="16"/>
      <c r="Q109" s="16"/>
      <c r="R109" s="16"/>
      <c r="S109" s="16"/>
      <c r="T109" s="16"/>
      <c r="U109" s="16"/>
    </row>
    <row r="110" spans="1:21" ht="127.5" hidden="1" customHeight="1" x14ac:dyDescent="0.25">
      <c r="A110" s="120"/>
      <c r="B110" s="137" t="s">
        <v>128</v>
      </c>
      <c r="C110" s="115"/>
      <c r="D110" s="134"/>
      <c r="E110" s="116"/>
      <c r="F110" s="116"/>
      <c r="G110" s="117"/>
      <c r="H110" s="112"/>
      <c r="I110" s="118"/>
      <c r="J110" s="113"/>
      <c r="K110" s="103"/>
      <c r="L110" s="16"/>
      <c r="M110" s="16"/>
      <c r="N110" s="16"/>
      <c r="O110" s="16"/>
      <c r="P110" s="16"/>
      <c r="Q110" s="16"/>
      <c r="R110" s="16"/>
      <c r="S110" s="16"/>
      <c r="T110" s="16"/>
      <c r="U110" s="16"/>
    </row>
    <row r="111" spans="1:21" ht="18.75" hidden="1" customHeight="1" x14ac:dyDescent="0.25">
      <c r="A111" s="120"/>
      <c r="B111" s="144"/>
      <c r="C111" s="115"/>
      <c r="D111" s="134"/>
      <c r="E111" s="116"/>
      <c r="F111" s="116"/>
      <c r="G111" s="117"/>
      <c r="H111" s="112"/>
      <c r="I111" s="118"/>
      <c r="J111" s="113"/>
      <c r="K111" s="103"/>
      <c r="L111" s="16"/>
      <c r="M111" s="16"/>
      <c r="N111" s="16"/>
      <c r="O111" s="16"/>
      <c r="P111" s="16"/>
      <c r="Q111" s="16"/>
      <c r="R111" s="16"/>
      <c r="S111" s="16"/>
      <c r="T111" s="16"/>
      <c r="U111" s="16"/>
    </row>
    <row r="112" spans="1:21" ht="31.5" hidden="1" customHeight="1" x14ac:dyDescent="0.25">
      <c r="A112" s="120" t="s">
        <v>129</v>
      </c>
      <c r="B112" s="144" t="s">
        <v>130</v>
      </c>
      <c r="C112" s="115" t="s">
        <v>33</v>
      </c>
      <c r="D112" s="134"/>
      <c r="E112" s="116">
        <v>15.27</v>
      </c>
      <c r="F112" s="116">
        <f>E112*(1+C$2031)</f>
        <v>19.000460999999998</v>
      </c>
      <c r="G112" s="117">
        <f>D112*F112</f>
        <v>0</v>
      </c>
      <c r="H112" s="112"/>
      <c r="I112" s="118"/>
      <c r="J112" s="119"/>
      <c r="K112" s="103"/>
      <c r="L112" s="16"/>
      <c r="M112" s="16"/>
      <c r="N112" s="16"/>
      <c r="O112" s="16"/>
      <c r="P112" s="16"/>
      <c r="Q112" s="16"/>
      <c r="R112" s="16"/>
      <c r="S112" s="16"/>
      <c r="T112" s="16"/>
      <c r="U112" s="16"/>
    </row>
    <row r="113" spans="1:21" ht="126" hidden="1" customHeight="1" x14ac:dyDescent="0.25">
      <c r="A113" s="120"/>
      <c r="B113" s="137" t="s">
        <v>131</v>
      </c>
      <c r="C113" s="115"/>
      <c r="D113" s="134"/>
      <c r="E113" s="116"/>
      <c r="F113" s="116"/>
      <c r="G113" s="117"/>
      <c r="H113" s="112"/>
      <c r="I113" s="118"/>
      <c r="J113" s="113"/>
      <c r="K113" s="103"/>
      <c r="L113" s="16"/>
      <c r="M113" s="16"/>
      <c r="N113" s="16"/>
      <c r="O113" s="16"/>
      <c r="P113" s="16"/>
      <c r="Q113" s="16"/>
      <c r="R113" s="16"/>
      <c r="S113" s="16"/>
      <c r="T113" s="16"/>
      <c r="U113" s="16"/>
    </row>
    <row r="114" spans="1:21" ht="18.75" hidden="1" customHeight="1" x14ac:dyDescent="0.25">
      <c r="A114" s="120"/>
      <c r="B114" s="137"/>
      <c r="C114" s="115"/>
      <c r="D114" s="134"/>
      <c r="E114" s="116"/>
      <c r="F114" s="116"/>
      <c r="G114" s="117"/>
      <c r="H114" s="112"/>
      <c r="I114" s="118"/>
      <c r="J114" s="113"/>
      <c r="K114" s="103"/>
      <c r="L114" s="16"/>
      <c r="M114" s="16"/>
      <c r="N114" s="16"/>
      <c r="O114" s="16"/>
      <c r="P114" s="16"/>
      <c r="Q114" s="16"/>
      <c r="R114" s="16"/>
      <c r="S114" s="16"/>
      <c r="T114" s="16"/>
      <c r="U114" s="16"/>
    </row>
    <row r="115" spans="1:21" ht="31.5" hidden="1" customHeight="1" x14ac:dyDescent="0.25">
      <c r="A115" s="120" t="s">
        <v>132</v>
      </c>
      <c r="B115" s="144" t="s">
        <v>133</v>
      </c>
      <c r="C115" s="115" t="s">
        <v>33</v>
      </c>
      <c r="D115" s="134"/>
      <c r="E115" s="116">
        <v>6.87</v>
      </c>
      <c r="F115" s="116">
        <f>E115*(1+C$2031)</f>
        <v>8.5483410000000006</v>
      </c>
      <c r="G115" s="117">
        <f>D115*F115</f>
        <v>0</v>
      </c>
      <c r="H115" s="142"/>
      <c r="I115" s="118"/>
      <c r="J115" s="119"/>
      <c r="K115" s="103"/>
      <c r="L115" s="16"/>
      <c r="M115" s="16"/>
      <c r="N115" s="16"/>
      <c r="O115" s="16"/>
      <c r="P115" s="16"/>
      <c r="Q115" s="16"/>
      <c r="R115" s="16"/>
      <c r="S115" s="16"/>
      <c r="T115" s="16"/>
      <c r="U115" s="16"/>
    </row>
    <row r="116" spans="1:21" ht="137.25" hidden="1" customHeight="1" x14ac:dyDescent="0.25">
      <c r="A116" s="120"/>
      <c r="B116" s="137" t="s">
        <v>134</v>
      </c>
      <c r="C116" s="115"/>
      <c r="D116" s="134"/>
      <c r="E116" s="116"/>
      <c r="F116" s="116"/>
      <c r="G116" s="117"/>
      <c r="H116" s="142"/>
      <c r="I116" s="118"/>
      <c r="J116" s="113"/>
      <c r="K116" s="103"/>
      <c r="L116" s="16"/>
      <c r="M116" s="16"/>
      <c r="N116" s="16"/>
      <c r="O116" s="16"/>
      <c r="P116" s="16"/>
      <c r="Q116" s="16"/>
      <c r="R116" s="16"/>
      <c r="S116" s="16"/>
      <c r="T116" s="16"/>
      <c r="U116" s="16"/>
    </row>
    <row r="117" spans="1:21" ht="18.75" hidden="1" customHeight="1" x14ac:dyDescent="0.25">
      <c r="A117" s="120"/>
      <c r="B117" s="137"/>
      <c r="C117" s="115"/>
      <c r="D117" s="134"/>
      <c r="E117" s="116"/>
      <c r="F117" s="116"/>
      <c r="G117" s="117"/>
      <c r="H117" s="112"/>
      <c r="I117" s="118"/>
      <c r="J117" s="113"/>
      <c r="K117" s="103"/>
      <c r="L117" s="16"/>
      <c r="M117" s="16"/>
      <c r="N117" s="16"/>
      <c r="O117" s="16"/>
      <c r="P117" s="16"/>
      <c r="Q117" s="16"/>
      <c r="R117" s="16"/>
      <c r="S117" s="16"/>
      <c r="T117" s="16"/>
      <c r="U117" s="16"/>
    </row>
    <row r="118" spans="1:21" ht="31.5" hidden="1" customHeight="1" x14ac:dyDescent="0.25">
      <c r="A118" s="120" t="s">
        <v>135</v>
      </c>
      <c r="B118" s="144" t="s">
        <v>136</v>
      </c>
      <c r="C118" s="115" t="s">
        <v>33</v>
      </c>
      <c r="D118" s="134"/>
      <c r="E118" s="116">
        <v>11.46</v>
      </c>
      <c r="F118" s="116">
        <f>E118*(1+C$2031)</f>
        <v>14.259678000000001</v>
      </c>
      <c r="G118" s="117">
        <f>D118*F118</f>
        <v>0</v>
      </c>
      <c r="H118" s="112"/>
      <c r="I118" s="118"/>
      <c r="J118" s="119"/>
      <c r="K118" s="103"/>
      <c r="L118" s="16"/>
      <c r="M118" s="16"/>
      <c r="N118" s="16"/>
      <c r="O118" s="16"/>
      <c r="P118" s="16"/>
      <c r="Q118" s="16"/>
      <c r="R118" s="16"/>
      <c r="S118" s="16"/>
      <c r="T118" s="16"/>
      <c r="U118" s="16"/>
    </row>
    <row r="119" spans="1:21" ht="126" hidden="1" customHeight="1" x14ac:dyDescent="0.25">
      <c r="A119" s="120"/>
      <c r="B119" s="137" t="s">
        <v>137</v>
      </c>
      <c r="C119" s="115"/>
      <c r="D119" s="134"/>
      <c r="E119" s="116"/>
      <c r="F119" s="116"/>
      <c r="G119" s="117"/>
      <c r="H119" s="112"/>
      <c r="I119" s="118"/>
      <c r="J119" s="113"/>
      <c r="K119" s="103"/>
      <c r="L119" s="16"/>
      <c r="M119" s="16"/>
      <c r="N119" s="16"/>
      <c r="O119" s="16"/>
      <c r="P119" s="16"/>
      <c r="Q119" s="16"/>
      <c r="R119" s="16"/>
      <c r="S119" s="16"/>
      <c r="T119" s="16"/>
      <c r="U119" s="16"/>
    </row>
    <row r="120" spans="1:21" ht="18.75" hidden="1" customHeight="1" x14ac:dyDescent="0.25">
      <c r="A120" s="120"/>
      <c r="B120" s="144"/>
      <c r="C120" s="115"/>
      <c r="D120" s="134"/>
      <c r="E120" s="116"/>
      <c r="F120" s="116"/>
      <c r="G120" s="117"/>
      <c r="H120" s="112"/>
      <c r="I120" s="118"/>
      <c r="J120" s="113"/>
      <c r="K120" s="103"/>
      <c r="L120" s="16"/>
      <c r="M120" s="16"/>
      <c r="N120" s="16"/>
      <c r="O120" s="16"/>
      <c r="P120" s="16"/>
      <c r="Q120" s="16"/>
      <c r="R120" s="16"/>
      <c r="S120" s="16"/>
      <c r="T120" s="16"/>
      <c r="U120" s="16"/>
    </row>
    <row r="121" spans="1:21" ht="31.5" hidden="1" customHeight="1" x14ac:dyDescent="0.25">
      <c r="A121" s="120" t="s">
        <v>138</v>
      </c>
      <c r="B121" s="144" t="s">
        <v>139</v>
      </c>
      <c r="C121" s="115" t="s">
        <v>33</v>
      </c>
      <c r="D121" s="134"/>
      <c r="E121" s="116">
        <v>5.15</v>
      </c>
      <c r="F121" s="116">
        <f>E121*(1+C$2031)</f>
        <v>6.4081450000000002</v>
      </c>
      <c r="G121" s="117">
        <f>D121*F121</f>
        <v>0</v>
      </c>
      <c r="H121" s="142"/>
      <c r="I121" s="118"/>
      <c r="J121" s="119"/>
      <c r="K121" s="103"/>
      <c r="L121" s="16"/>
      <c r="M121" s="16"/>
      <c r="N121" s="16"/>
      <c r="O121" s="16"/>
      <c r="P121" s="16"/>
      <c r="Q121" s="16"/>
      <c r="R121" s="16"/>
      <c r="S121" s="16"/>
      <c r="T121" s="16"/>
      <c r="U121" s="16"/>
    </row>
    <row r="122" spans="1:21" ht="126" hidden="1" customHeight="1" x14ac:dyDescent="0.25">
      <c r="A122" s="120"/>
      <c r="B122" s="137" t="s">
        <v>140</v>
      </c>
      <c r="C122" s="115"/>
      <c r="D122" s="134"/>
      <c r="E122" s="116"/>
      <c r="F122" s="116"/>
      <c r="G122" s="117"/>
      <c r="H122" s="142"/>
      <c r="I122" s="118"/>
      <c r="J122" s="113"/>
      <c r="K122" s="103"/>
      <c r="L122" s="16"/>
      <c r="M122" s="16"/>
      <c r="N122" s="16"/>
      <c r="O122" s="16"/>
      <c r="P122" s="16"/>
      <c r="Q122" s="16"/>
      <c r="R122" s="16"/>
      <c r="S122" s="16"/>
      <c r="T122" s="16"/>
      <c r="U122" s="16"/>
    </row>
    <row r="123" spans="1:21" ht="18.75" hidden="1" customHeight="1" x14ac:dyDescent="0.25">
      <c r="A123" s="120"/>
      <c r="B123" s="137"/>
      <c r="C123" s="115"/>
      <c r="D123" s="134"/>
      <c r="E123" s="116"/>
      <c r="F123" s="116"/>
      <c r="G123" s="117"/>
      <c r="H123" s="112"/>
      <c r="I123" s="118"/>
      <c r="J123" s="113"/>
      <c r="K123" s="103"/>
      <c r="L123" s="16"/>
      <c r="M123" s="16"/>
      <c r="N123" s="16"/>
      <c r="O123" s="16"/>
      <c r="P123" s="16"/>
      <c r="Q123" s="16"/>
      <c r="R123" s="16"/>
      <c r="S123" s="16"/>
      <c r="T123" s="16"/>
      <c r="U123" s="16"/>
    </row>
    <row r="124" spans="1:21" ht="18.75" hidden="1" customHeight="1" x14ac:dyDescent="0.25">
      <c r="A124" s="120" t="s">
        <v>141</v>
      </c>
      <c r="B124" s="144" t="s">
        <v>142</v>
      </c>
      <c r="C124" s="115" t="s">
        <v>33</v>
      </c>
      <c r="D124" s="134"/>
      <c r="E124" s="116">
        <v>10.119999999999999</v>
      </c>
      <c r="F124" s="116">
        <f>E124*(1+C$2031)</f>
        <v>12.592315999999999</v>
      </c>
      <c r="G124" s="117">
        <f>D124*F124</f>
        <v>0</v>
      </c>
      <c r="H124" s="112"/>
      <c r="I124" s="118"/>
      <c r="J124" s="119"/>
      <c r="K124" s="103"/>
      <c r="L124" s="16"/>
      <c r="M124" s="16"/>
      <c r="N124" s="16"/>
      <c r="O124" s="16"/>
      <c r="P124" s="16"/>
      <c r="Q124" s="16"/>
      <c r="R124" s="16"/>
      <c r="S124" s="16"/>
      <c r="T124" s="16"/>
      <c r="U124" s="16"/>
    </row>
    <row r="125" spans="1:21" ht="126" hidden="1" customHeight="1" x14ac:dyDescent="0.25">
      <c r="A125" s="120"/>
      <c r="B125" s="137" t="s">
        <v>143</v>
      </c>
      <c r="C125" s="115"/>
      <c r="D125" s="134"/>
      <c r="E125" s="116"/>
      <c r="F125" s="116"/>
      <c r="G125" s="117"/>
      <c r="H125" s="112"/>
      <c r="I125" s="118"/>
      <c r="J125" s="113"/>
      <c r="K125" s="103"/>
      <c r="L125" s="16"/>
      <c r="M125" s="16"/>
      <c r="N125" s="16"/>
      <c r="O125" s="16"/>
      <c r="P125" s="16"/>
      <c r="Q125" s="16"/>
      <c r="R125" s="16"/>
      <c r="S125" s="16"/>
      <c r="T125" s="16"/>
      <c r="U125" s="16"/>
    </row>
    <row r="126" spans="1:21" ht="18.75" hidden="1" customHeight="1" x14ac:dyDescent="0.25">
      <c r="A126" s="120"/>
      <c r="B126" s="144"/>
      <c r="C126" s="115"/>
      <c r="D126" s="134"/>
      <c r="E126" s="116"/>
      <c r="F126" s="116"/>
      <c r="G126" s="117"/>
      <c r="H126" s="112"/>
      <c r="I126" s="118"/>
      <c r="J126" s="113"/>
      <c r="K126" s="103"/>
      <c r="L126" s="16"/>
      <c r="M126" s="16"/>
      <c r="N126" s="16"/>
      <c r="O126" s="16"/>
      <c r="P126" s="16"/>
      <c r="Q126" s="16"/>
      <c r="R126" s="16"/>
      <c r="S126" s="16"/>
      <c r="T126" s="16"/>
      <c r="U126" s="16"/>
    </row>
    <row r="127" spans="1:21" ht="18.75" hidden="1" customHeight="1" x14ac:dyDescent="0.25">
      <c r="A127" s="120" t="s">
        <v>144</v>
      </c>
      <c r="B127" s="144" t="s">
        <v>145</v>
      </c>
      <c r="C127" s="115" t="s">
        <v>33</v>
      </c>
      <c r="D127" s="134"/>
      <c r="E127" s="116">
        <v>19.46</v>
      </c>
      <c r="F127" s="116">
        <f>E127*(1+C$2031)</f>
        <v>24.214078000000001</v>
      </c>
      <c r="G127" s="117">
        <f>D127*F127</f>
        <v>0</v>
      </c>
      <c r="H127" s="112"/>
      <c r="I127" s="118"/>
      <c r="J127" s="119"/>
      <c r="K127" s="103"/>
      <c r="L127" s="16"/>
      <c r="M127" s="16"/>
      <c r="N127" s="16"/>
      <c r="O127" s="16"/>
      <c r="P127" s="16"/>
      <c r="Q127" s="16"/>
      <c r="R127" s="16"/>
      <c r="S127" s="16"/>
      <c r="T127" s="16"/>
      <c r="U127" s="16"/>
    </row>
    <row r="128" spans="1:21" ht="110.25" hidden="1" customHeight="1" x14ac:dyDescent="0.25">
      <c r="A128" s="120"/>
      <c r="B128" s="137" t="s">
        <v>146</v>
      </c>
      <c r="C128" s="115"/>
      <c r="D128" s="134"/>
      <c r="E128" s="116"/>
      <c r="F128" s="116"/>
      <c r="G128" s="117"/>
      <c r="H128" s="112"/>
      <c r="I128" s="118"/>
      <c r="J128" s="113"/>
      <c r="K128" s="103"/>
      <c r="L128" s="16"/>
      <c r="M128" s="16"/>
      <c r="N128" s="16"/>
      <c r="O128" s="16"/>
      <c r="P128" s="16"/>
      <c r="Q128" s="16"/>
      <c r="R128" s="16"/>
      <c r="S128" s="16"/>
      <c r="T128" s="16"/>
      <c r="U128" s="16"/>
    </row>
    <row r="129" spans="1:21" ht="18.75" hidden="1" customHeight="1" x14ac:dyDescent="0.25">
      <c r="A129" s="120"/>
      <c r="B129" s="144"/>
      <c r="C129" s="115"/>
      <c r="D129" s="134"/>
      <c r="E129" s="116"/>
      <c r="F129" s="116"/>
      <c r="G129" s="117"/>
      <c r="H129" s="112"/>
      <c r="I129" s="118"/>
      <c r="J129" s="113"/>
      <c r="K129" s="103"/>
      <c r="L129" s="16"/>
      <c r="M129" s="16"/>
      <c r="N129" s="16"/>
      <c r="O129" s="16"/>
      <c r="P129" s="16"/>
      <c r="Q129" s="16"/>
      <c r="R129" s="16"/>
      <c r="S129" s="16"/>
      <c r="T129" s="16"/>
      <c r="U129" s="16"/>
    </row>
    <row r="130" spans="1:21" ht="18.75" hidden="1" customHeight="1" x14ac:dyDescent="0.25">
      <c r="A130" s="120" t="s">
        <v>147</v>
      </c>
      <c r="B130" s="144" t="s">
        <v>148</v>
      </c>
      <c r="C130" s="115" t="s">
        <v>19</v>
      </c>
      <c r="D130" s="134"/>
      <c r="E130" s="116">
        <v>8.59</v>
      </c>
      <c r="F130" s="116">
        <f>E130*(1+C$2031)</f>
        <v>10.688537</v>
      </c>
      <c r="G130" s="117">
        <f>D130*F130</f>
        <v>0</v>
      </c>
      <c r="H130" s="112"/>
      <c r="I130" s="118"/>
      <c r="J130" s="119"/>
      <c r="K130" s="103"/>
      <c r="L130" s="16"/>
      <c r="M130" s="16"/>
      <c r="N130" s="16"/>
      <c r="O130" s="16"/>
      <c r="P130" s="16"/>
      <c r="Q130" s="16"/>
      <c r="R130" s="16"/>
      <c r="S130" s="16"/>
      <c r="T130" s="16"/>
      <c r="U130" s="16"/>
    </row>
    <row r="131" spans="1:21" ht="131.25" hidden="1" customHeight="1" x14ac:dyDescent="0.25">
      <c r="A131" s="120"/>
      <c r="B131" s="137" t="s">
        <v>149</v>
      </c>
      <c r="C131" s="115"/>
      <c r="D131" s="134"/>
      <c r="E131" s="116"/>
      <c r="F131" s="116"/>
      <c r="G131" s="117"/>
      <c r="H131" s="112"/>
      <c r="I131" s="118"/>
      <c r="J131" s="113"/>
      <c r="K131" s="103"/>
      <c r="L131" s="16"/>
      <c r="M131" s="16"/>
      <c r="N131" s="16"/>
      <c r="O131" s="16"/>
      <c r="P131" s="16"/>
      <c r="Q131" s="16"/>
      <c r="R131" s="16"/>
      <c r="S131" s="16"/>
      <c r="T131" s="16"/>
      <c r="U131" s="16"/>
    </row>
    <row r="132" spans="1:21" ht="18.75" hidden="1" customHeight="1" x14ac:dyDescent="0.25">
      <c r="A132" s="120"/>
      <c r="B132" s="144"/>
      <c r="C132" s="115"/>
      <c r="D132" s="134"/>
      <c r="E132" s="116"/>
      <c r="F132" s="116"/>
      <c r="G132" s="117"/>
      <c r="H132" s="112"/>
      <c r="I132" s="118"/>
      <c r="J132" s="113"/>
      <c r="K132" s="103"/>
      <c r="L132" s="16"/>
      <c r="M132" s="16"/>
      <c r="N132" s="16"/>
      <c r="O132" s="16"/>
      <c r="P132" s="16"/>
      <c r="Q132" s="16"/>
      <c r="R132" s="16"/>
      <c r="S132" s="16"/>
      <c r="T132" s="16"/>
      <c r="U132" s="16"/>
    </row>
    <row r="133" spans="1:21" ht="18.75" hidden="1" customHeight="1" x14ac:dyDescent="0.25">
      <c r="A133" s="120" t="s">
        <v>150</v>
      </c>
      <c r="B133" s="144" t="s">
        <v>151</v>
      </c>
      <c r="C133" s="115" t="s">
        <v>33</v>
      </c>
      <c r="D133" s="134"/>
      <c r="E133" s="116">
        <v>18.07</v>
      </c>
      <c r="F133" s="116">
        <f>E133*(1+C$2031)</f>
        <v>22.484500999999998</v>
      </c>
      <c r="G133" s="117">
        <f>D133*F133</f>
        <v>0</v>
      </c>
      <c r="H133" s="112"/>
      <c r="I133" s="118"/>
      <c r="J133" s="119"/>
      <c r="K133" s="103"/>
      <c r="L133" s="16"/>
      <c r="M133" s="16"/>
      <c r="N133" s="16"/>
      <c r="O133" s="16"/>
      <c r="P133" s="16"/>
      <c r="Q133" s="16"/>
      <c r="R133" s="16"/>
      <c r="S133" s="16"/>
      <c r="T133" s="16"/>
      <c r="U133" s="16"/>
    </row>
    <row r="134" spans="1:21" ht="131.25" hidden="1" customHeight="1" x14ac:dyDescent="0.25">
      <c r="A134" s="120"/>
      <c r="B134" s="137" t="s">
        <v>152</v>
      </c>
      <c r="C134" s="115"/>
      <c r="D134" s="134"/>
      <c r="E134" s="116"/>
      <c r="F134" s="116"/>
      <c r="G134" s="117"/>
      <c r="H134" s="112"/>
      <c r="I134" s="118"/>
      <c r="J134" s="113"/>
      <c r="K134" s="103"/>
      <c r="L134" s="16"/>
      <c r="M134" s="16"/>
      <c r="N134" s="16"/>
      <c r="O134" s="16"/>
      <c r="P134" s="16"/>
      <c r="Q134" s="16"/>
      <c r="R134" s="16"/>
      <c r="S134" s="16"/>
      <c r="T134" s="16"/>
      <c r="U134" s="16"/>
    </row>
    <row r="135" spans="1:21" ht="18.75" hidden="1" customHeight="1" x14ac:dyDescent="0.25">
      <c r="A135" s="120"/>
      <c r="B135" s="144"/>
      <c r="C135" s="115"/>
      <c r="D135" s="134"/>
      <c r="E135" s="116"/>
      <c r="F135" s="116"/>
      <c r="G135" s="117"/>
      <c r="H135" s="112"/>
      <c r="I135" s="118"/>
      <c r="J135" s="113"/>
      <c r="K135" s="103"/>
      <c r="L135" s="16"/>
      <c r="M135" s="16"/>
      <c r="N135" s="16"/>
      <c r="O135" s="16"/>
      <c r="P135" s="16"/>
      <c r="Q135" s="16"/>
      <c r="R135" s="16"/>
      <c r="S135" s="16"/>
      <c r="T135" s="16"/>
      <c r="U135" s="16"/>
    </row>
    <row r="136" spans="1:21" ht="18.75" hidden="1" customHeight="1" x14ac:dyDescent="0.25">
      <c r="A136" s="120" t="s">
        <v>153</v>
      </c>
      <c r="B136" s="144" t="s">
        <v>154</v>
      </c>
      <c r="C136" s="115" t="s">
        <v>33</v>
      </c>
      <c r="D136" s="134"/>
      <c r="E136" s="116">
        <v>16.87</v>
      </c>
      <c r="F136" s="116">
        <f>E136*(1+C$2031)</f>
        <v>20.991341000000002</v>
      </c>
      <c r="G136" s="117">
        <f>D136*F136</f>
        <v>0</v>
      </c>
      <c r="H136" s="112"/>
      <c r="I136" s="118"/>
      <c r="J136" s="119"/>
      <c r="K136" s="103"/>
      <c r="L136" s="16"/>
      <c r="M136" s="16"/>
      <c r="N136" s="16"/>
      <c r="O136" s="16"/>
      <c r="P136" s="16"/>
      <c r="Q136" s="16"/>
      <c r="R136" s="16"/>
      <c r="S136" s="16"/>
      <c r="T136" s="16"/>
      <c r="U136" s="16"/>
    </row>
    <row r="137" spans="1:21" ht="138.75" hidden="1" customHeight="1" x14ac:dyDescent="0.25">
      <c r="A137" s="120"/>
      <c r="B137" s="137" t="s">
        <v>155</v>
      </c>
      <c r="C137" s="115"/>
      <c r="D137" s="134"/>
      <c r="E137" s="116"/>
      <c r="F137" s="116"/>
      <c r="G137" s="117"/>
      <c r="H137" s="112"/>
      <c r="I137" s="118"/>
      <c r="J137" s="113"/>
      <c r="K137" s="103"/>
      <c r="L137" s="16"/>
      <c r="M137" s="16"/>
      <c r="N137" s="16"/>
      <c r="O137" s="16"/>
      <c r="P137" s="16"/>
      <c r="Q137" s="16"/>
      <c r="R137" s="16"/>
      <c r="S137" s="16"/>
      <c r="T137" s="16"/>
      <c r="U137" s="16"/>
    </row>
    <row r="138" spans="1:21" ht="18.75" hidden="1" customHeight="1" x14ac:dyDescent="0.25">
      <c r="A138" s="120"/>
      <c r="B138" s="144"/>
      <c r="C138" s="115"/>
      <c r="D138" s="134"/>
      <c r="E138" s="116"/>
      <c r="F138" s="116"/>
      <c r="G138" s="117"/>
      <c r="H138" s="112"/>
      <c r="I138" s="118"/>
      <c r="J138" s="113"/>
      <c r="K138" s="103"/>
      <c r="L138" s="16"/>
      <c r="M138" s="16"/>
      <c r="N138" s="16"/>
      <c r="O138" s="16"/>
      <c r="P138" s="16"/>
      <c r="Q138" s="16"/>
      <c r="R138" s="16"/>
      <c r="S138" s="16"/>
      <c r="T138" s="16"/>
      <c r="U138" s="16"/>
    </row>
    <row r="139" spans="1:21" ht="18.75" hidden="1" customHeight="1" x14ac:dyDescent="0.25">
      <c r="A139" s="120" t="s">
        <v>156</v>
      </c>
      <c r="B139" s="144" t="s">
        <v>157</v>
      </c>
      <c r="C139" s="115" t="s">
        <v>33</v>
      </c>
      <c r="D139" s="134"/>
      <c r="E139" s="116">
        <v>23</v>
      </c>
      <c r="F139" s="116">
        <f>E139*(1+C$2031)</f>
        <v>28.6189</v>
      </c>
      <c r="G139" s="117">
        <f>D139*F139</f>
        <v>0</v>
      </c>
      <c r="H139" s="112"/>
      <c r="I139" s="118"/>
      <c r="J139" s="119"/>
      <c r="K139" s="103"/>
      <c r="L139" s="16"/>
      <c r="M139" s="16"/>
      <c r="N139" s="16"/>
      <c r="O139" s="16"/>
      <c r="P139" s="16"/>
      <c r="Q139" s="16"/>
      <c r="R139" s="16"/>
      <c r="S139" s="16"/>
      <c r="T139" s="16"/>
      <c r="U139" s="16"/>
    </row>
    <row r="140" spans="1:21" ht="141.75" hidden="1" customHeight="1" x14ac:dyDescent="0.25">
      <c r="A140" s="120"/>
      <c r="B140" s="137" t="s">
        <v>158</v>
      </c>
      <c r="C140" s="115"/>
      <c r="D140" s="134"/>
      <c r="E140" s="116"/>
      <c r="F140" s="116"/>
      <c r="G140" s="117"/>
      <c r="H140" s="112"/>
      <c r="I140" s="118"/>
      <c r="J140" s="113"/>
      <c r="K140" s="103"/>
      <c r="L140" s="16"/>
      <c r="M140" s="16"/>
      <c r="N140" s="16"/>
      <c r="O140" s="16"/>
      <c r="P140" s="16"/>
      <c r="Q140" s="16"/>
      <c r="R140" s="16"/>
      <c r="S140" s="16"/>
      <c r="T140" s="16"/>
      <c r="U140" s="16"/>
    </row>
    <row r="141" spans="1:21" ht="18.75" hidden="1" customHeight="1" x14ac:dyDescent="0.25">
      <c r="A141" s="120"/>
      <c r="B141" s="144"/>
      <c r="C141" s="115"/>
      <c r="D141" s="134"/>
      <c r="E141" s="116"/>
      <c r="F141" s="116"/>
      <c r="G141" s="117"/>
      <c r="H141" s="112"/>
      <c r="I141" s="118"/>
      <c r="J141" s="113"/>
      <c r="K141" s="103"/>
      <c r="L141" s="16"/>
      <c r="M141" s="16"/>
      <c r="N141" s="16"/>
      <c r="O141" s="16"/>
      <c r="P141" s="16"/>
      <c r="Q141" s="16"/>
      <c r="R141" s="16"/>
      <c r="S141" s="16"/>
      <c r="T141" s="16"/>
      <c r="U141" s="16"/>
    </row>
    <row r="142" spans="1:21" ht="18.75" hidden="1" customHeight="1" x14ac:dyDescent="0.25">
      <c r="A142" s="120" t="s">
        <v>159</v>
      </c>
      <c r="B142" s="144" t="s">
        <v>160</v>
      </c>
      <c r="C142" s="115" t="s">
        <v>33</v>
      </c>
      <c r="D142" s="134"/>
      <c r="E142" s="116">
        <v>22</v>
      </c>
      <c r="F142" s="116">
        <f>E142*(1+C$2031)</f>
        <v>27.374600000000001</v>
      </c>
      <c r="G142" s="117">
        <f>D142*F142</f>
        <v>0</v>
      </c>
      <c r="H142" s="112"/>
      <c r="I142" s="118"/>
      <c r="J142" s="119"/>
      <c r="K142" s="103"/>
      <c r="L142" s="16"/>
      <c r="M142" s="16"/>
      <c r="N142" s="16"/>
      <c r="O142" s="16"/>
      <c r="P142" s="16"/>
      <c r="Q142" s="16"/>
      <c r="R142" s="16"/>
      <c r="S142" s="16"/>
      <c r="T142" s="16"/>
      <c r="U142" s="16"/>
    </row>
    <row r="143" spans="1:21" ht="137.25" hidden="1" customHeight="1" x14ac:dyDescent="0.25">
      <c r="A143" s="120"/>
      <c r="B143" s="137" t="s">
        <v>161</v>
      </c>
      <c r="C143" s="115"/>
      <c r="D143" s="134"/>
      <c r="E143" s="116"/>
      <c r="F143" s="116"/>
      <c r="G143" s="117"/>
      <c r="H143" s="112"/>
      <c r="I143" s="118"/>
      <c r="J143" s="113"/>
      <c r="K143" s="103"/>
      <c r="L143" s="16"/>
      <c r="M143" s="16"/>
      <c r="N143" s="16"/>
      <c r="O143" s="16"/>
      <c r="P143" s="16"/>
      <c r="Q143" s="16"/>
      <c r="R143" s="16"/>
      <c r="S143" s="16"/>
      <c r="T143" s="16"/>
      <c r="U143" s="16"/>
    </row>
    <row r="144" spans="1:21" ht="18.75" hidden="1" customHeight="1" x14ac:dyDescent="0.25">
      <c r="A144" s="120"/>
      <c r="B144" s="144"/>
      <c r="C144" s="115"/>
      <c r="D144" s="134"/>
      <c r="E144" s="116"/>
      <c r="F144" s="116"/>
      <c r="G144" s="117"/>
      <c r="H144" s="112"/>
      <c r="I144" s="118"/>
      <c r="J144" s="113"/>
      <c r="K144" s="103"/>
      <c r="L144" s="16"/>
      <c r="M144" s="16"/>
      <c r="N144" s="16"/>
      <c r="O144" s="16"/>
      <c r="P144" s="16"/>
      <c r="Q144" s="16"/>
      <c r="R144" s="16"/>
      <c r="S144" s="16"/>
      <c r="T144" s="16"/>
      <c r="U144" s="16"/>
    </row>
    <row r="145" spans="1:21" ht="18.75" hidden="1" customHeight="1" x14ac:dyDescent="0.25">
      <c r="A145" s="120" t="s">
        <v>162</v>
      </c>
      <c r="B145" s="144" t="s">
        <v>163</v>
      </c>
      <c r="C145" s="115" t="s">
        <v>33</v>
      </c>
      <c r="D145" s="134"/>
      <c r="E145" s="116">
        <v>25.3</v>
      </c>
      <c r="F145" s="116">
        <f>E145*(1+C$2031)</f>
        <v>31.480789999999999</v>
      </c>
      <c r="G145" s="117">
        <f>D145*F145</f>
        <v>0</v>
      </c>
      <c r="H145" s="112"/>
      <c r="I145" s="118"/>
      <c r="J145" s="119"/>
      <c r="K145" s="103"/>
      <c r="L145" s="16"/>
      <c r="M145" s="16"/>
      <c r="N145" s="16"/>
      <c r="O145" s="16"/>
      <c r="P145" s="16"/>
      <c r="Q145" s="16"/>
      <c r="R145" s="16"/>
      <c r="S145" s="16"/>
      <c r="T145" s="16"/>
      <c r="U145" s="16"/>
    </row>
    <row r="146" spans="1:21" ht="125.25" hidden="1" customHeight="1" x14ac:dyDescent="0.25">
      <c r="A146" s="120"/>
      <c r="B146" s="137" t="s">
        <v>164</v>
      </c>
      <c r="C146" s="115"/>
      <c r="D146" s="134"/>
      <c r="E146" s="116"/>
      <c r="F146" s="116"/>
      <c r="G146" s="117"/>
      <c r="H146" s="112"/>
      <c r="I146" s="118"/>
      <c r="J146" s="113"/>
      <c r="K146" s="103"/>
      <c r="L146" s="16"/>
      <c r="M146" s="16"/>
      <c r="N146" s="16"/>
      <c r="O146" s="16"/>
      <c r="P146" s="16"/>
      <c r="Q146" s="16"/>
      <c r="R146" s="16"/>
      <c r="S146" s="16"/>
      <c r="T146" s="16"/>
      <c r="U146" s="16"/>
    </row>
    <row r="147" spans="1:21" ht="18.75" hidden="1" customHeight="1" x14ac:dyDescent="0.25">
      <c r="A147" s="120"/>
      <c r="B147" s="144"/>
      <c r="C147" s="115"/>
      <c r="D147" s="134"/>
      <c r="E147" s="116"/>
      <c r="F147" s="116"/>
      <c r="G147" s="117"/>
      <c r="H147" s="112"/>
      <c r="I147" s="118"/>
      <c r="J147" s="113"/>
      <c r="K147" s="103"/>
      <c r="L147" s="16"/>
      <c r="M147" s="16"/>
      <c r="N147" s="16"/>
      <c r="O147" s="16"/>
      <c r="P147" s="16"/>
      <c r="Q147" s="16"/>
      <c r="R147" s="16"/>
      <c r="S147" s="16"/>
      <c r="T147" s="16"/>
      <c r="U147" s="16"/>
    </row>
    <row r="148" spans="1:21" ht="18.75" hidden="1" customHeight="1" x14ac:dyDescent="0.25">
      <c r="A148" s="120" t="s">
        <v>165</v>
      </c>
      <c r="B148" s="144" t="s">
        <v>166</v>
      </c>
      <c r="C148" s="115" t="s">
        <v>33</v>
      </c>
      <c r="D148" s="134"/>
      <c r="E148" s="116">
        <v>18.93</v>
      </c>
      <c r="F148" s="116">
        <f>E148*(1+C$2031)</f>
        <v>23.554599</v>
      </c>
      <c r="G148" s="117">
        <f>D148*F148</f>
        <v>0</v>
      </c>
      <c r="H148" s="112"/>
      <c r="I148" s="118"/>
      <c r="J148" s="119"/>
      <c r="K148" s="103"/>
      <c r="L148" s="16"/>
      <c r="M148" s="16"/>
      <c r="N148" s="16"/>
      <c r="O148" s="16"/>
      <c r="P148" s="16"/>
      <c r="Q148" s="16"/>
      <c r="R148" s="16"/>
      <c r="S148" s="16"/>
      <c r="T148" s="16"/>
      <c r="U148" s="16"/>
    </row>
    <row r="149" spans="1:21" ht="126" hidden="1" customHeight="1" x14ac:dyDescent="0.25">
      <c r="A149" s="120"/>
      <c r="B149" s="145" t="s">
        <v>167</v>
      </c>
      <c r="C149" s="115"/>
      <c r="D149" s="134"/>
      <c r="E149" s="116"/>
      <c r="F149" s="116"/>
      <c r="G149" s="117"/>
      <c r="H149" s="112"/>
      <c r="I149" s="118"/>
      <c r="J149" s="113"/>
      <c r="K149" s="103"/>
      <c r="L149" s="16"/>
      <c r="M149" s="16"/>
      <c r="N149" s="16"/>
      <c r="O149" s="16"/>
      <c r="P149" s="16"/>
      <c r="Q149" s="16"/>
      <c r="R149" s="16"/>
      <c r="S149" s="16"/>
      <c r="T149" s="16"/>
      <c r="U149" s="16"/>
    </row>
    <row r="150" spans="1:21" ht="18.75" hidden="1" customHeight="1" x14ac:dyDescent="0.25">
      <c r="A150" s="120"/>
      <c r="B150" s="135"/>
      <c r="C150" s="115"/>
      <c r="D150" s="134"/>
      <c r="E150" s="116"/>
      <c r="F150" s="116"/>
      <c r="G150" s="117"/>
      <c r="H150" s="112"/>
      <c r="I150" s="118"/>
      <c r="J150" s="113"/>
      <c r="K150" s="103"/>
      <c r="L150" s="16"/>
      <c r="M150" s="16"/>
      <c r="N150" s="16"/>
      <c r="O150" s="16"/>
      <c r="P150" s="16"/>
      <c r="Q150" s="16"/>
      <c r="R150" s="16"/>
      <c r="S150" s="16"/>
      <c r="T150" s="16"/>
      <c r="U150" s="16"/>
    </row>
    <row r="151" spans="1:21" ht="18.75" hidden="1" customHeight="1" x14ac:dyDescent="0.25">
      <c r="A151" s="120" t="s">
        <v>168</v>
      </c>
      <c r="B151" s="135" t="s">
        <v>169</v>
      </c>
      <c r="C151" s="115" t="s">
        <v>33</v>
      </c>
      <c r="D151" s="134"/>
      <c r="E151" s="116">
        <v>8.9700000000000006</v>
      </c>
      <c r="F151" s="116">
        <f>E151*(1+C$2031)</f>
        <v>11.161371000000001</v>
      </c>
      <c r="G151" s="117">
        <f>D151*F151</f>
        <v>0</v>
      </c>
      <c r="H151" s="112"/>
      <c r="I151" s="118"/>
      <c r="J151" s="119"/>
      <c r="K151" s="103"/>
      <c r="L151" s="16"/>
      <c r="M151" s="16"/>
      <c r="N151" s="16"/>
      <c r="O151" s="16"/>
      <c r="P151" s="16"/>
      <c r="Q151" s="16"/>
      <c r="R151" s="16"/>
      <c r="S151" s="16"/>
      <c r="T151" s="16"/>
      <c r="U151" s="16"/>
    </row>
    <row r="152" spans="1:21" ht="141.75" hidden="1" customHeight="1" x14ac:dyDescent="0.25">
      <c r="A152" s="120"/>
      <c r="B152" s="145" t="s">
        <v>170</v>
      </c>
      <c r="C152" s="115"/>
      <c r="D152" s="134"/>
      <c r="E152" s="116"/>
      <c r="F152" s="116"/>
      <c r="G152" s="117"/>
      <c r="H152" s="112"/>
      <c r="I152" s="118"/>
      <c r="J152" s="113"/>
      <c r="K152" s="103"/>
      <c r="L152" s="16"/>
      <c r="M152" s="16"/>
      <c r="N152" s="16"/>
      <c r="O152" s="16"/>
      <c r="P152" s="16"/>
      <c r="Q152" s="16"/>
      <c r="R152" s="16"/>
      <c r="S152" s="16"/>
      <c r="T152" s="16"/>
      <c r="U152" s="16"/>
    </row>
    <row r="153" spans="1:21" ht="18.75" hidden="1" customHeight="1" x14ac:dyDescent="0.25">
      <c r="A153" s="120"/>
      <c r="B153" s="145"/>
      <c r="C153" s="115"/>
      <c r="D153" s="134"/>
      <c r="E153" s="116"/>
      <c r="F153" s="116"/>
      <c r="G153" s="117"/>
      <c r="H153" s="112"/>
      <c r="I153" s="118"/>
      <c r="J153" s="113"/>
      <c r="K153" s="103"/>
      <c r="L153" s="16"/>
      <c r="M153" s="16"/>
      <c r="N153" s="16"/>
      <c r="O153" s="16"/>
      <c r="P153" s="16"/>
      <c r="Q153" s="16"/>
      <c r="R153" s="16"/>
      <c r="S153" s="16"/>
      <c r="T153" s="16"/>
      <c r="U153" s="16"/>
    </row>
    <row r="154" spans="1:21" ht="31.5" hidden="1" customHeight="1" x14ac:dyDescent="0.25">
      <c r="A154" s="120" t="s">
        <v>171</v>
      </c>
      <c r="B154" s="135" t="s">
        <v>172</v>
      </c>
      <c r="C154" s="115" t="s">
        <v>33</v>
      </c>
      <c r="D154" s="134"/>
      <c r="E154" s="116">
        <v>21.08</v>
      </c>
      <c r="F154" s="116">
        <f>E154*(1+C$2031)</f>
        <v>26.229843999999996</v>
      </c>
      <c r="G154" s="117">
        <f>D154*F154</f>
        <v>0</v>
      </c>
      <c r="H154" s="112"/>
      <c r="I154" s="118"/>
      <c r="J154" s="119"/>
      <c r="K154" s="103"/>
      <c r="L154" s="16"/>
      <c r="M154" s="16"/>
      <c r="N154" s="16"/>
      <c r="O154" s="16"/>
      <c r="P154" s="16"/>
      <c r="Q154" s="16"/>
      <c r="R154" s="16"/>
      <c r="S154" s="16"/>
      <c r="T154" s="16"/>
      <c r="U154" s="16"/>
    </row>
    <row r="155" spans="1:21" ht="126" hidden="1" customHeight="1" x14ac:dyDescent="0.25">
      <c r="A155" s="120"/>
      <c r="B155" s="137" t="s">
        <v>173</v>
      </c>
      <c r="C155" s="115"/>
      <c r="D155" s="134"/>
      <c r="E155" s="116"/>
      <c r="F155" s="116"/>
      <c r="G155" s="117"/>
      <c r="H155" s="112"/>
      <c r="I155" s="118"/>
      <c r="J155" s="113"/>
      <c r="K155" s="103"/>
      <c r="L155" s="16"/>
      <c r="M155" s="16"/>
      <c r="N155" s="16"/>
      <c r="O155" s="16"/>
      <c r="P155" s="16"/>
      <c r="Q155" s="16"/>
      <c r="R155" s="16"/>
      <c r="S155" s="16"/>
      <c r="T155" s="16"/>
      <c r="U155" s="16"/>
    </row>
    <row r="156" spans="1:21" ht="18.75" hidden="1" customHeight="1" x14ac:dyDescent="0.25">
      <c r="A156" s="120"/>
      <c r="B156" s="145"/>
      <c r="C156" s="115"/>
      <c r="D156" s="134"/>
      <c r="E156" s="116"/>
      <c r="F156" s="116"/>
      <c r="G156" s="117"/>
      <c r="H156" s="112"/>
      <c r="I156" s="118"/>
      <c r="J156" s="113"/>
      <c r="K156" s="103"/>
      <c r="L156" s="16"/>
      <c r="M156" s="16"/>
      <c r="N156" s="16"/>
      <c r="O156" s="16"/>
      <c r="P156" s="16"/>
      <c r="Q156" s="16"/>
      <c r="R156" s="16"/>
      <c r="S156" s="16"/>
      <c r="T156" s="16"/>
      <c r="U156" s="16"/>
    </row>
    <row r="157" spans="1:21" ht="18.75" hidden="1" customHeight="1" x14ac:dyDescent="0.25">
      <c r="A157" s="120" t="s">
        <v>174</v>
      </c>
      <c r="B157" s="135" t="s">
        <v>175</v>
      </c>
      <c r="C157" s="115" t="s">
        <v>33</v>
      </c>
      <c r="D157" s="134"/>
      <c r="E157" s="116">
        <v>14.61</v>
      </c>
      <c r="F157" s="116">
        <f>E157*(1+C$2031)</f>
        <v>18.179223</v>
      </c>
      <c r="G157" s="117">
        <f>D157*F157</f>
        <v>0</v>
      </c>
      <c r="H157" s="112"/>
      <c r="I157" s="118"/>
      <c r="J157" s="119"/>
      <c r="K157" s="103"/>
      <c r="L157" s="16"/>
      <c r="M157" s="16"/>
      <c r="N157" s="16"/>
      <c r="O157" s="16"/>
      <c r="P157" s="16"/>
      <c r="Q157" s="16"/>
      <c r="R157" s="16"/>
      <c r="S157" s="16"/>
      <c r="T157" s="16"/>
      <c r="U157" s="16"/>
    </row>
    <row r="158" spans="1:21" ht="141.75" hidden="1" customHeight="1" x14ac:dyDescent="0.25">
      <c r="A158" s="120"/>
      <c r="B158" s="137" t="s">
        <v>176</v>
      </c>
      <c r="C158" s="115"/>
      <c r="D158" s="134"/>
      <c r="E158" s="116"/>
      <c r="F158" s="116"/>
      <c r="G158" s="117"/>
      <c r="H158" s="112"/>
      <c r="I158" s="118"/>
      <c r="J158" s="113"/>
      <c r="K158" s="103"/>
      <c r="L158" s="16"/>
      <c r="M158" s="16"/>
      <c r="N158" s="16"/>
      <c r="O158" s="16"/>
      <c r="P158" s="16"/>
      <c r="Q158" s="16"/>
      <c r="R158" s="16"/>
      <c r="S158" s="16"/>
      <c r="T158" s="16"/>
      <c r="U158" s="16"/>
    </row>
    <row r="159" spans="1:21" ht="18.75" customHeight="1" x14ac:dyDescent="0.25">
      <c r="A159" s="120"/>
      <c r="B159" s="135"/>
      <c r="C159" s="115"/>
      <c r="D159" s="134"/>
      <c r="E159" s="116"/>
      <c r="F159" s="116"/>
      <c r="G159" s="117"/>
      <c r="H159" s="112"/>
      <c r="I159" s="118"/>
      <c r="J159" s="113"/>
      <c r="K159" s="103"/>
      <c r="L159" s="16"/>
      <c r="M159" s="16"/>
      <c r="N159" s="16"/>
      <c r="O159" s="16"/>
      <c r="P159" s="16"/>
      <c r="Q159" s="16"/>
      <c r="R159" s="16"/>
      <c r="S159" s="16"/>
      <c r="T159" s="16"/>
      <c r="U159" s="16"/>
    </row>
    <row r="160" spans="1:21" ht="18.75" customHeight="1" x14ac:dyDescent="0.25">
      <c r="A160" s="120" t="s">
        <v>177</v>
      </c>
      <c r="B160" s="129" t="s">
        <v>178</v>
      </c>
      <c r="C160" s="115" t="s">
        <v>33</v>
      </c>
      <c r="D160" s="134">
        <v>6.7</v>
      </c>
      <c r="E160" s="116">
        <v>9.2100000000000009</v>
      </c>
      <c r="F160" s="116">
        <f>E160*(1+C$2031)</f>
        <v>11.460003</v>
      </c>
      <c r="G160" s="117">
        <f>D160*F160</f>
        <v>76.782020100000011</v>
      </c>
      <c r="H160" s="112"/>
      <c r="I160" s="118"/>
      <c r="J160" s="119"/>
      <c r="K160" s="103"/>
      <c r="L160" s="16"/>
      <c r="M160" s="16"/>
      <c r="N160" s="16"/>
      <c r="O160" s="16"/>
      <c r="P160" s="16"/>
      <c r="Q160" s="16"/>
      <c r="R160" s="16"/>
      <c r="S160" s="16"/>
      <c r="T160" s="16"/>
      <c r="U160" s="16"/>
    </row>
    <row r="161" spans="1:21" ht="126" customHeight="1" x14ac:dyDescent="0.25">
      <c r="A161" s="120"/>
      <c r="B161" s="121" t="s">
        <v>179</v>
      </c>
      <c r="C161" s="115"/>
      <c r="D161" s="134"/>
      <c r="E161" s="146"/>
      <c r="F161" s="146"/>
      <c r="G161" s="117"/>
      <c r="H161" s="112"/>
      <c r="I161" s="118"/>
      <c r="J161" s="113"/>
      <c r="K161" s="103"/>
      <c r="L161" s="16"/>
      <c r="M161" s="16"/>
      <c r="N161" s="16"/>
      <c r="O161" s="16"/>
      <c r="P161" s="16"/>
      <c r="Q161" s="16"/>
      <c r="R161" s="16"/>
      <c r="S161" s="16"/>
      <c r="T161" s="16"/>
      <c r="U161" s="16"/>
    </row>
    <row r="162" spans="1:21" ht="18.75" hidden="1" customHeight="1" x14ac:dyDescent="0.25">
      <c r="A162" s="120"/>
      <c r="B162" s="121"/>
      <c r="C162" s="115"/>
      <c r="D162" s="134"/>
      <c r="E162" s="146"/>
      <c r="F162" s="146"/>
      <c r="G162" s="117"/>
      <c r="H162" s="112"/>
      <c r="I162" s="118"/>
      <c r="J162" s="113"/>
      <c r="K162" s="103"/>
      <c r="L162" s="16"/>
      <c r="M162" s="16"/>
      <c r="N162" s="16"/>
      <c r="O162" s="16"/>
      <c r="P162" s="16"/>
      <c r="Q162" s="16"/>
      <c r="R162" s="16"/>
      <c r="S162" s="16"/>
      <c r="T162" s="16"/>
      <c r="U162" s="16"/>
    </row>
    <row r="163" spans="1:21" ht="18.75" hidden="1" customHeight="1" x14ac:dyDescent="0.25">
      <c r="A163" s="120" t="s">
        <v>180</v>
      </c>
      <c r="B163" s="124" t="s">
        <v>181</v>
      </c>
      <c r="C163" s="115" t="s">
        <v>7</v>
      </c>
      <c r="D163" s="134"/>
      <c r="E163" s="146">
        <v>18.46</v>
      </c>
      <c r="F163" s="116">
        <f>E163*(1+C$2031)</f>
        <v>22.969778000000002</v>
      </c>
      <c r="G163" s="117">
        <f>D163*F163</f>
        <v>0</v>
      </c>
      <c r="H163" s="112"/>
      <c r="I163" s="118"/>
      <c r="J163" s="119"/>
      <c r="K163" s="103"/>
      <c r="L163" s="16"/>
      <c r="M163" s="16"/>
      <c r="N163" s="16"/>
      <c r="O163" s="16"/>
      <c r="P163" s="16"/>
      <c r="Q163" s="16"/>
      <c r="R163" s="16"/>
      <c r="S163" s="16"/>
      <c r="T163" s="16"/>
      <c r="U163" s="16"/>
    </row>
    <row r="164" spans="1:21" ht="125.25" hidden="1" customHeight="1" x14ac:dyDescent="0.25">
      <c r="A164" s="120"/>
      <c r="B164" s="121" t="s">
        <v>182</v>
      </c>
      <c r="C164" s="115"/>
      <c r="D164" s="134"/>
      <c r="E164" s="146"/>
      <c r="F164" s="146"/>
      <c r="G164" s="117"/>
      <c r="H164" s="112"/>
      <c r="I164" s="118"/>
      <c r="J164" s="113"/>
      <c r="K164" s="103"/>
      <c r="L164" s="16"/>
      <c r="M164" s="16"/>
      <c r="N164" s="16"/>
      <c r="O164" s="16"/>
      <c r="P164" s="16"/>
      <c r="Q164" s="16"/>
      <c r="R164" s="16"/>
      <c r="S164" s="16"/>
      <c r="T164" s="16"/>
      <c r="U164" s="16"/>
    </row>
    <row r="165" spans="1:21" ht="18.75" customHeight="1" x14ac:dyDescent="0.25">
      <c r="A165" s="120"/>
      <c r="B165" s="124"/>
      <c r="C165" s="115"/>
      <c r="D165" s="134"/>
      <c r="E165" s="146"/>
      <c r="F165" s="146"/>
      <c r="G165" s="117"/>
      <c r="H165" s="112"/>
      <c r="I165" s="118"/>
      <c r="J165" s="113"/>
      <c r="K165" s="103"/>
      <c r="L165" s="16"/>
      <c r="M165" s="16"/>
      <c r="N165" s="16"/>
      <c r="O165" s="16"/>
      <c r="P165" s="16"/>
      <c r="Q165" s="16"/>
      <c r="R165" s="16"/>
      <c r="S165" s="16"/>
      <c r="T165" s="16"/>
      <c r="U165" s="16"/>
    </row>
    <row r="166" spans="1:21" ht="18.75" hidden="1" customHeight="1" x14ac:dyDescent="0.25">
      <c r="A166" s="120" t="s">
        <v>183</v>
      </c>
      <c r="B166" s="124" t="s">
        <v>184</v>
      </c>
      <c r="C166" s="115" t="s">
        <v>33</v>
      </c>
      <c r="D166" s="134"/>
      <c r="E166" s="146">
        <v>10.210000000000001</v>
      </c>
      <c r="F166" s="116">
        <f>E166*(1+C$2031)</f>
        <v>12.704303000000001</v>
      </c>
      <c r="G166" s="117">
        <f>D166*F166</f>
        <v>0</v>
      </c>
      <c r="H166" s="112"/>
      <c r="I166" s="118"/>
      <c r="J166" s="119"/>
      <c r="K166" s="103"/>
      <c r="L166" s="16"/>
      <c r="M166" s="16"/>
      <c r="N166" s="16"/>
      <c r="O166" s="16"/>
      <c r="P166" s="16"/>
      <c r="Q166" s="16"/>
      <c r="R166" s="16"/>
      <c r="S166" s="16"/>
      <c r="T166" s="16"/>
      <c r="U166" s="16"/>
    </row>
    <row r="167" spans="1:21" ht="139.5" hidden="1" customHeight="1" x14ac:dyDescent="0.25">
      <c r="A167" s="120"/>
      <c r="B167" s="121" t="s">
        <v>185</v>
      </c>
      <c r="C167" s="115"/>
      <c r="D167" s="134"/>
      <c r="E167" s="146"/>
      <c r="F167" s="146"/>
      <c r="G167" s="117"/>
      <c r="H167" s="112"/>
      <c r="I167" s="118"/>
      <c r="J167" s="113"/>
      <c r="K167" s="103"/>
      <c r="L167" s="16"/>
      <c r="M167" s="16"/>
      <c r="N167" s="16"/>
      <c r="O167" s="16"/>
      <c r="P167" s="16"/>
      <c r="Q167" s="16"/>
      <c r="R167" s="16"/>
      <c r="S167" s="16"/>
      <c r="T167" s="16"/>
      <c r="U167" s="16"/>
    </row>
    <row r="168" spans="1:21" ht="18.75" hidden="1" customHeight="1" x14ac:dyDescent="0.25">
      <c r="A168" s="120"/>
      <c r="B168" s="121"/>
      <c r="C168" s="115"/>
      <c r="D168" s="134"/>
      <c r="E168" s="146"/>
      <c r="F168" s="146"/>
      <c r="G168" s="117"/>
      <c r="H168" s="112"/>
      <c r="I168" s="118"/>
      <c r="J168" s="113"/>
      <c r="K168" s="103"/>
      <c r="L168" s="16"/>
      <c r="M168" s="16"/>
      <c r="N168" s="16"/>
      <c r="O168" s="16"/>
      <c r="P168" s="16"/>
      <c r="Q168" s="16"/>
      <c r="R168" s="16"/>
      <c r="S168" s="16"/>
      <c r="T168" s="16"/>
      <c r="U168" s="16"/>
    </row>
    <row r="169" spans="1:21" ht="18.75" hidden="1" customHeight="1" x14ac:dyDescent="0.25">
      <c r="A169" s="120" t="s">
        <v>186</v>
      </c>
      <c r="B169" s="124" t="s">
        <v>187</v>
      </c>
      <c r="C169" s="115" t="s">
        <v>19</v>
      </c>
      <c r="D169" s="134"/>
      <c r="E169" s="146">
        <v>4.75</v>
      </c>
      <c r="F169" s="116">
        <f>E169*(1+C$2031)</f>
        <v>5.910425</v>
      </c>
      <c r="G169" s="117">
        <f>D169*F169</f>
        <v>0</v>
      </c>
      <c r="H169" s="112"/>
      <c r="I169" s="118"/>
      <c r="J169" s="119"/>
      <c r="K169" s="103"/>
      <c r="L169" s="16"/>
      <c r="M169" s="16"/>
      <c r="N169" s="16"/>
      <c r="O169" s="16"/>
      <c r="P169" s="16"/>
      <c r="Q169" s="16"/>
      <c r="R169" s="16"/>
      <c r="S169" s="16"/>
      <c r="T169" s="16"/>
      <c r="U169" s="16"/>
    </row>
    <row r="170" spans="1:21" ht="141.75" hidden="1" customHeight="1" x14ac:dyDescent="0.25">
      <c r="A170" s="120"/>
      <c r="B170" s="145" t="s">
        <v>188</v>
      </c>
      <c r="C170" s="115"/>
      <c r="D170" s="134"/>
      <c r="E170" s="146"/>
      <c r="F170" s="146"/>
      <c r="G170" s="117"/>
      <c r="H170" s="112"/>
      <c r="I170" s="118"/>
      <c r="J170" s="113"/>
      <c r="K170" s="103"/>
      <c r="L170" s="16"/>
      <c r="M170" s="16"/>
      <c r="N170" s="16"/>
      <c r="O170" s="16"/>
      <c r="P170" s="16"/>
      <c r="Q170" s="16"/>
      <c r="R170" s="16"/>
      <c r="S170" s="16"/>
      <c r="T170" s="16"/>
      <c r="U170" s="16"/>
    </row>
    <row r="171" spans="1:21" ht="18.75" hidden="1" customHeight="1" x14ac:dyDescent="0.25">
      <c r="A171" s="120"/>
      <c r="B171" s="121"/>
      <c r="C171" s="115"/>
      <c r="D171" s="134"/>
      <c r="E171" s="146"/>
      <c r="F171" s="146"/>
      <c r="G171" s="117"/>
      <c r="H171" s="112"/>
      <c r="I171" s="118"/>
      <c r="J171" s="113"/>
      <c r="K171" s="103"/>
      <c r="L171" s="16"/>
      <c r="M171" s="16"/>
      <c r="N171" s="16"/>
      <c r="O171" s="16"/>
      <c r="P171" s="16"/>
      <c r="Q171" s="16"/>
      <c r="R171" s="16"/>
      <c r="S171" s="16"/>
      <c r="T171" s="16"/>
      <c r="U171" s="16"/>
    </row>
    <row r="172" spans="1:21" ht="18.75" hidden="1" customHeight="1" x14ac:dyDescent="0.25">
      <c r="A172" s="120" t="s">
        <v>189</v>
      </c>
      <c r="B172" s="124" t="s">
        <v>190</v>
      </c>
      <c r="C172" s="115" t="s">
        <v>7</v>
      </c>
      <c r="D172" s="134"/>
      <c r="E172" s="146">
        <v>43.83</v>
      </c>
      <c r="F172" s="116">
        <f>E172*(1+C$2031)</f>
        <v>54.537668999999994</v>
      </c>
      <c r="G172" s="117">
        <f>D172*F172</f>
        <v>0</v>
      </c>
      <c r="H172" s="112"/>
      <c r="I172" s="118"/>
      <c r="J172" s="119"/>
      <c r="K172" s="103"/>
      <c r="L172" s="16"/>
      <c r="M172" s="16"/>
      <c r="N172" s="16"/>
      <c r="O172" s="16"/>
      <c r="P172" s="16"/>
      <c r="Q172" s="16"/>
      <c r="R172" s="16"/>
      <c r="S172" s="16"/>
      <c r="T172" s="16"/>
      <c r="U172" s="16"/>
    </row>
    <row r="173" spans="1:21" ht="135" hidden="1" customHeight="1" x14ac:dyDescent="0.25">
      <c r="A173" s="120"/>
      <c r="B173" s="145" t="s">
        <v>191</v>
      </c>
      <c r="C173" s="115"/>
      <c r="D173" s="134"/>
      <c r="E173" s="146"/>
      <c r="F173" s="146"/>
      <c r="G173" s="117"/>
      <c r="H173" s="112"/>
      <c r="I173" s="118"/>
      <c r="J173" s="113"/>
      <c r="K173" s="103"/>
      <c r="L173" s="16"/>
      <c r="M173" s="16"/>
      <c r="N173" s="16"/>
      <c r="O173" s="16"/>
      <c r="P173" s="16"/>
      <c r="Q173" s="16"/>
      <c r="R173" s="16"/>
      <c r="S173" s="16"/>
      <c r="T173" s="16"/>
      <c r="U173" s="16"/>
    </row>
    <row r="174" spans="1:21" ht="18.75" hidden="1" customHeight="1" x14ac:dyDescent="0.25">
      <c r="A174" s="120"/>
      <c r="B174" s="121"/>
      <c r="C174" s="115"/>
      <c r="D174" s="134"/>
      <c r="E174" s="146"/>
      <c r="F174" s="146"/>
      <c r="G174" s="117"/>
      <c r="H174" s="112"/>
      <c r="I174" s="118"/>
      <c r="J174" s="113"/>
      <c r="K174" s="103"/>
      <c r="L174" s="16"/>
      <c r="M174" s="16"/>
      <c r="N174" s="16"/>
      <c r="O174" s="16"/>
      <c r="P174" s="16"/>
      <c r="Q174" s="16"/>
      <c r="R174" s="16"/>
      <c r="S174" s="16"/>
      <c r="T174" s="16"/>
      <c r="U174" s="16"/>
    </row>
    <row r="175" spans="1:21" ht="18.75" hidden="1" customHeight="1" x14ac:dyDescent="0.25">
      <c r="A175" s="120" t="s">
        <v>192</v>
      </c>
      <c r="B175" s="34" t="s">
        <v>193</v>
      </c>
      <c r="C175" s="115" t="s">
        <v>33</v>
      </c>
      <c r="D175" s="134"/>
      <c r="E175" s="116">
        <v>54.61</v>
      </c>
      <c r="F175" s="116">
        <f>E175*(1+C$2031)</f>
        <v>67.951222999999999</v>
      </c>
      <c r="G175" s="117">
        <f>D175*F175</f>
        <v>0</v>
      </c>
      <c r="H175" s="112"/>
      <c r="I175" s="118"/>
      <c r="J175" s="119"/>
      <c r="K175" s="103"/>
      <c r="L175" s="16"/>
      <c r="M175" s="16"/>
      <c r="N175" s="16"/>
      <c r="O175" s="16"/>
      <c r="P175" s="16"/>
      <c r="Q175" s="16"/>
      <c r="R175" s="16"/>
      <c r="S175" s="16"/>
      <c r="T175" s="16"/>
      <c r="U175" s="16"/>
    </row>
    <row r="176" spans="1:21" ht="141.75" hidden="1" customHeight="1" x14ac:dyDescent="0.25">
      <c r="A176" s="120"/>
      <c r="B176" s="145" t="s">
        <v>194</v>
      </c>
      <c r="C176" s="115"/>
      <c r="D176" s="134"/>
      <c r="E176" s="116"/>
      <c r="F176" s="116"/>
      <c r="G176" s="117"/>
      <c r="H176" s="112"/>
      <c r="I176" s="118"/>
      <c r="J176" s="113"/>
      <c r="K176" s="103"/>
      <c r="L176" s="16"/>
      <c r="M176" s="16"/>
      <c r="N176" s="16"/>
      <c r="O176" s="16"/>
      <c r="P176" s="16"/>
      <c r="Q176" s="16"/>
      <c r="R176" s="16"/>
      <c r="S176" s="16"/>
      <c r="T176" s="16"/>
      <c r="U176" s="16"/>
    </row>
    <row r="177" spans="1:21" ht="18.75" hidden="1" customHeight="1" x14ac:dyDescent="0.25">
      <c r="A177" s="147"/>
      <c r="B177" s="137"/>
      <c r="C177" s="33"/>
      <c r="D177" s="134"/>
      <c r="E177" s="116"/>
      <c r="F177" s="35"/>
      <c r="G177" s="36"/>
      <c r="H177" s="112"/>
      <c r="I177" s="118"/>
      <c r="J177" s="113"/>
      <c r="K177" s="103"/>
      <c r="L177" s="16"/>
      <c r="M177" s="16"/>
      <c r="N177" s="16"/>
      <c r="O177" s="16"/>
      <c r="P177" s="16"/>
      <c r="Q177" s="16"/>
      <c r="R177" s="16"/>
      <c r="S177" s="16"/>
      <c r="T177" s="16"/>
      <c r="U177" s="16"/>
    </row>
    <row r="178" spans="1:21" ht="18.75" hidden="1" customHeight="1" x14ac:dyDescent="0.25">
      <c r="A178" s="120" t="s">
        <v>195</v>
      </c>
      <c r="B178" s="144" t="s">
        <v>196</v>
      </c>
      <c r="C178" s="115" t="s">
        <v>33</v>
      </c>
      <c r="D178" s="134"/>
      <c r="E178" s="116">
        <v>18.07</v>
      </c>
      <c r="F178" s="116">
        <f>E178*(1+C$2031)</f>
        <v>22.484500999999998</v>
      </c>
      <c r="G178" s="117">
        <f>D178*F178</f>
        <v>0</v>
      </c>
      <c r="H178" s="112"/>
      <c r="I178" s="118"/>
      <c r="J178" s="113"/>
      <c r="K178" s="103"/>
      <c r="L178" s="16"/>
      <c r="M178" s="16"/>
      <c r="N178" s="16"/>
      <c r="O178" s="16"/>
      <c r="P178" s="16"/>
      <c r="Q178" s="16"/>
      <c r="R178" s="16"/>
      <c r="S178" s="16"/>
      <c r="T178" s="16"/>
      <c r="U178" s="16"/>
    </row>
    <row r="179" spans="1:21" ht="126" hidden="1" customHeight="1" x14ac:dyDescent="0.25">
      <c r="A179" s="120"/>
      <c r="B179" s="137" t="s">
        <v>197</v>
      </c>
      <c r="C179" s="115"/>
      <c r="D179" s="134"/>
      <c r="E179" s="116"/>
      <c r="F179" s="116"/>
      <c r="G179" s="117"/>
      <c r="H179" s="112"/>
      <c r="I179" s="118"/>
      <c r="J179" s="113"/>
      <c r="K179" s="103"/>
      <c r="L179" s="16"/>
      <c r="M179" s="16"/>
      <c r="N179" s="16"/>
      <c r="O179" s="16"/>
      <c r="P179" s="16"/>
      <c r="Q179" s="16"/>
      <c r="R179" s="16"/>
      <c r="S179" s="16"/>
      <c r="T179" s="16"/>
      <c r="U179" s="16"/>
    </row>
    <row r="180" spans="1:21" ht="18.75" hidden="1" customHeight="1" x14ac:dyDescent="0.25">
      <c r="A180" s="147"/>
      <c r="B180" s="137"/>
      <c r="C180" s="33"/>
      <c r="D180" s="134"/>
      <c r="E180" s="116"/>
      <c r="F180" s="116"/>
      <c r="G180" s="117"/>
      <c r="H180" s="112"/>
      <c r="I180" s="118"/>
      <c r="J180" s="113"/>
      <c r="K180" s="103"/>
      <c r="L180" s="16"/>
      <c r="M180" s="16"/>
      <c r="N180" s="16"/>
      <c r="O180" s="16"/>
      <c r="P180" s="16"/>
      <c r="Q180" s="16"/>
      <c r="R180" s="16"/>
      <c r="S180" s="16"/>
      <c r="T180" s="16"/>
      <c r="U180" s="16"/>
    </row>
    <row r="181" spans="1:21" ht="18.75" hidden="1" customHeight="1" x14ac:dyDescent="0.25">
      <c r="A181" s="147" t="s">
        <v>198</v>
      </c>
      <c r="B181" s="144" t="s">
        <v>199</v>
      </c>
      <c r="C181" s="115" t="s">
        <v>19</v>
      </c>
      <c r="D181" s="134"/>
      <c r="E181" s="116">
        <v>6.98</v>
      </c>
      <c r="F181" s="116">
        <f>E181*(1+C$2031)</f>
        <v>8.6852140000000002</v>
      </c>
      <c r="G181" s="117">
        <f>D181*F181</f>
        <v>0</v>
      </c>
      <c r="H181" s="112"/>
      <c r="I181" s="118"/>
      <c r="J181" s="113"/>
      <c r="K181" s="103"/>
      <c r="L181" s="16"/>
      <c r="M181" s="16"/>
      <c r="N181" s="16"/>
      <c r="O181" s="16"/>
      <c r="P181" s="16"/>
      <c r="Q181" s="16"/>
      <c r="R181" s="16"/>
      <c r="S181" s="16"/>
      <c r="T181" s="16"/>
      <c r="U181" s="16"/>
    </row>
    <row r="182" spans="1:21" ht="141.75" hidden="1" customHeight="1" x14ac:dyDescent="0.25">
      <c r="A182" s="120"/>
      <c r="B182" s="145" t="s">
        <v>200</v>
      </c>
      <c r="C182" s="115"/>
      <c r="D182" s="134"/>
      <c r="E182" s="116"/>
      <c r="F182" s="116"/>
      <c r="G182" s="117"/>
      <c r="H182" s="112"/>
      <c r="I182" s="118"/>
      <c r="J182" s="113"/>
      <c r="K182" s="103"/>
      <c r="L182" s="16"/>
      <c r="M182" s="16"/>
      <c r="N182" s="16"/>
      <c r="O182" s="16"/>
      <c r="P182" s="16"/>
      <c r="Q182" s="16"/>
      <c r="R182" s="16"/>
      <c r="S182" s="16"/>
      <c r="T182" s="16"/>
      <c r="U182" s="16"/>
    </row>
    <row r="183" spans="1:21" ht="18.75" hidden="1" customHeight="1" x14ac:dyDescent="0.25">
      <c r="A183" s="147"/>
      <c r="B183" s="137"/>
      <c r="C183" s="33"/>
      <c r="D183" s="134"/>
      <c r="E183" s="116"/>
      <c r="F183" s="116"/>
      <c r="G183" s="117"/>
      <c r="H183" s="112"/>
      <c r="I183" s="118"/>
      <c r="J183" s="113"/>
      <c r="K183" s="103"/>
      <c r="L183" s="16"/>
      <c r="M183" s="16"/>
      <c r="N183" s="16"/>
      <c r="O183" s="16"/>
      <c r="P183" s="16"/>
      <c r="Q183" s="16"/>
      <c r="R183" s="16"/>
      <c r="S183" s="16"/>
      <c r="T183" s="16"/>
      <c r="U183" s="16"/>
    </row>
    <row r="184" spans="1:21" ht="18.75" hidden="1" customHeight="1" x14ac:dyDescent="0.25">
      <c r="A184" s="147" t="s">
        <v>201</v>
      </c>
      <c r="B184" s="124" t="s">
        <v>202</v>
      </c>
      <c r="C184" s="115" t="s">
        <v>33</v>
      </c>
      <c r="D184" s="134"/>
      <c r="E184" s="116">
        <v>45.58</v>
      </c>
      <c r="F184" s="116">
        <f>E184*(1+C$2031)</f>
        <v>56.715193999999997</v>
      </c>
      <c r="G184" s="117">
        <f>D184*F184</f>
        <v>0</v>
      </c>
      <c r="H184" s="112"/>
      <c r="I184" s="118"/>
      <c r="J184" s="113"/>
      <c r="K184" s="103"/>
      <c r="L184" s="16"/>
      <c r="M184" s="16"/>
      <c r="N184" s="16"/>
      <c r="O184" s="16"/>
      <c r="P184" s="16"/>
      <c r="Q184" s="16"/>
      <c r="R184" s="16"/>
      <c r="S184" s="16"/>
      <c r="T184" s="16"/>
      <c r="U184" s="16"/>
    </row>
    <row r="185" spans="1:21" ht="141.75" hidden="1" customHeight="1" x14ac:dyDescent="0.25">
      <c r="A185" s="147"/>
      <c r="B185" s="137" t="s">
        <v>203</v>
      </c>
      <c r="C185" s="33"/>
      <c r="D185" s="134"/>
      <c r="E185" s="116"/>
      <c r="F185" s="35"/>
      <c r="G185" s="36"/>
      <c r="H185" s="112"/>
      <c r="I185" s="118"/>
      <c r="J185" s="113"/>
      <c r="K185" s="103"/>
      <c r="L185" s="16"/>
      <c r="M185" s="16"/>
      <c r="N185" s="16"/>
      <c r="O185" s="16"/>
      <c r="P185" s="16"/>
      <c r="Q185" s="16"/>
      <c r="R185" s="16"/>
      <c r="S185" s="16"/>
      <c r="T185" s="16"/>
      <c r="U185" s="16"/>
    </row>
    <row r="186" spans="1:21" ht="18.75" hidden="1" customHeight="1" x14ac:dyDescent="0.25">
      <c r="A186" s="147"/>
      <c r="B186" s="137"/>
      <c r="C186" s="33"/>
      <c r="D186" s="134"/>
      <c r="E186" s="116"/>
      <c r="F186" s="35"/>
      <c r="G186" s="36"/>
      <c r="H186" s="112"/>
      <c r="I186" s="118"/>
      <c r="J186" s="113"/>
      <c r="K186" s="103"/>
      <c r="L186" s="16"/>
      <c r="M186" s="16"/>
      <c r="N186" s="16"/>
      <c r="O186" s="16"/>
      <c r="P186" s="16"/>
      <c r="Q186" s="16"/>
      <c r="R186" s="16"/>
      <c r="S186" s="16"/>
      <c r="T186" s="16"/>
      <c r="U186" s="16"/>
    </row>
    <row r="187" spans="1:21" ht="18.75" hidden="1" customHeight="1" x14ac:dyDescent="0.25">
      <c r="A187" s="120" t="s">
        <v>204</v>
      </c>
      <c r="B187" s="133" t="s">
        <v>205</v>
      </c>
      <c r="C187" s="115"/>
      <c r="D187" s="134"/>
      <c r="E187" s="116"/>
      <c r="F187" s="116"/>
      <c r="G187" s="117"/>
      <c r="H187" s="112"/>
      <c r="I187" s="118"/>
      <c r="J187" s="113"/>
      <c r="K187" s="103"/>
      <c r="L187" s="16"/>
      <c r="M187" s="16"/>
      <c r="N187" s="16"/>
      <c r="O187" s="16"/>
      <c r="P187" s="16"/>
      <c r="Q187" s="16"/>
      <c r="R187" s="16"/>
      <c r="S187" s="16"/>
      <c r="T187" s="16"/>
      <c r="U187" s="16"/>
    </row>
    <row r="188" spans="1:21" ht="126" hidden="1" customHeight="1" x14ac:dyDescent="0.25">
      <c r="A188" s="147"/>
      <c r="B188" s="137" t="s">
        <v>206</v>
      </c>
      <c r="C188" s="33"/>
      <c r="D188" s="134"/>
      <c r="E188" s="116"/>
      <c r="F188" s="116"/>
      <c r="G188" s="117"/>
      <c r="H188" s="112"/>
      <c r="I188" s="118"/>
      <c r="J188" s="113"/>
      <c r="K188" s="103"/>
      <c r="L188" s="16"/>
      <c r="M188" s="16"/>
      <c r="N188" s="16"/>
      <c r="O188" s="16"/>
      <c r="P188" s="16"/>
      <c r="Q188" s="16"/>
      <c r="R188" s="16"/>
      <c r="S188" s="16"/>
      <c r="T188" s="16"/>
      <c r="U188" s="16"/>
    </row>
    <row r="189" spans="1:21" ht="18.75" hidden="1" customHeight="1" x14ac:dyDescent="0.25">
      <c r="A189" s="147"/>
      <c r="B189" s="133"/>
      <c r="C189" s="33"/>
      <c r="D189" s="134"/>
      <c r="E189" s="116"/>
      <c r="F189" s="116"/>
      <c r="G189" s="117"/>
      <c r="H189" s="112"/>
      <c r="I189" s="118"/>
      <c r="J189" s="113"/>
      <c r="K189" s="103"/>
      <c r="L189" s="16"/>
      <c r="M189" s="16"/>
      <c r="N189" s="16"/>
      <c r="O189" s="16"/>
      <c r="P189" s="16"/>
      <c r="Q189" s="16"/>
      <c r="R189" s="16"/>
      <c r="S189" s="16"/>
      <c r="T189" s="16"/>
      <c r="U189" s="16"/>
    </row>
    <row r="190" spans="1:21" ht="18.75" hidden="1" customHeight="1" x14ac:dyDescent="0.25">
      <c r="A190" s="120" t="s">
        <v>207</v>
      </c>
      <c r="B190" s="144" t="s">
        <v>208</v>
      </c>
      <c r="C190" s="115" t="s">
        <v>33</v>
      </c>
      <c r="D190" s="134"/>
      <c r="E190" s="116">
        <v>14.3</v>
      </c>
      <c r="F190" s="116">
        <f>E190*(1+C$2031)</f>
        <v>17.793490000000002</v>
      </c>
      <c r="G190" s="117">
        <f>D190*F190</f>
        <v>0</v>
      </c>
      <c r="H190" s="112"/>
      <c r="I190" s="118"/>
      <c r="J190" s="119"/>
      <c r="K190" s="103"/>
      <c r="L190" s="16"/>
      <c r="M190" s="16"/>
      <c r="N190" s="16"/>
      <c r="O190" s="16"/>
      <c r="P190" s="16"/>
      <c r="Q190" s="16"/>
      <c r="R190" s="16"/>
      <c r="S190" s="16"/>
      <c r="T190" s="16"/>
      <c r="U190" s="16"/>
    </row>
    <row r="191" spans="1:21" ht="18.75" hidden="1" customHeight="1" x14ac:dyDescent="0.25">
      <c r="A191" s="120"/>
      <c r="B191" s="144"/>
      <c r="C191" s="115"/>
      <c r="D191" s="134"/>
      <c r="E191" s="116"/>
      <c r="F191" s="116"/>
      <c r="G191" s="117"/>
      <c r="H191" s="112"/>
      <c r="I191" s="118"/>
      <c r="J191" s="113"/>
      <c r="K191" s="103"/>
      <c r="L191" s="16"/>
      <c r="M191" s="16"/>
      <c r="N191" s="16"/>
      <c r="O191" s="16"/>
      <c r="P191" s="16"/>
      <c r="Q191" s="16"/>
      <c r="R191" s="16"/>
      <c r="S191" s="16"/>
      <c r="T191" s="16"/>
      <c r="U191" s="16"/>
    </row>
    <row r="192" spans="1:21" ht="18.75" hidden="1" customHeight="1" x14ac:dyDescent="0.25">
      <c r="A192" s="120" t="s">
        <v>209</v>
      </c>
      <c r="B192" s="144" t="s">
        <v>210</v>
      </c>
      <c r="C192" s="115" t="s">
        <v>33</v>
      </c>
      <c r="D192" s="134"/>
      <c r="E192" s="116">
        <v>5.63</v>
      </c>
      <c r="F192" s="116">
        <f>E192*(1+C$2031)</f>
        <v>7.0054089999999993</v>
      </c>
      <c r="G192" s="117">
        <f>D192*F192</f>
        <v>0</v>
      </c>
      <c r="H192" s="112"/>
      <c r="I192" s="118"/>
      <c r="J192" s="119"/>
      <c r="K192" s="103"/>
      <c r="L192" s="16"/>
      <c r="M192" s="16"/>
      <c r="N192" s="16"/>
      <c r="O192" s="16"/>
      <c r="P192" s="16"/>
      <c r="Q192" s="16"/>
      <c r="R192" s="16"/>
      <c r="S192" s="16"/>
      <c r="T192" s="16"/>
      <c r="U192" s="16"/>
    </row>
    <row r="193" spans="1:21" ht="18.75" hidden="1" customHeight="1" x14ac:dyDescent="0.25">
      <c r="A193" s="120"/>
      <c r="B193" s="137"/>
      <c r="C193" s="115"/>
      <c r="D193" s="134"/>
      <c r="E193" s="116"/>
      <c r="F193" s="116"/>
      <c r="G193" s="117"/>
      <c r="H193" s="112"/>
      <c r="I193" s="118"/>
      <c r="J193" s="113"/>
      <c r="K193" s="103"/>
      <c r="L193" s="16"/>
      <c r="M193" s="16"/>
      <c r="N193" s="16"/>
      <c r="O193" s="16"/>
      <c r="P193" s="16"/>
      <c r="Q193" s="16"/>
      <c r="R193" s="16"/>
      <c r="S193" s="16"/>
      <c r="T193" s="16"/>
      <c r="U193" s="16"/>
    </row>
    <row r="194" spans="1:21" ht="18.75" hidden="1" customHeight="1" x14ac:dyDescent="0.25">
      <c r="A194" s="120" t="s">
        <v>211</v>
      </c>
      <c r="B194" s="144" t="s">
        <v>212</v>
      </c>
      <c r="C194" s="115" t="s">
        <v>33</v>
      </c>
      <c r="D194" s="134"/>
      <c r="E194" s="116">
        <v>6.39</v>
      </c>
      <c r="F194" s="116">
        <f>E194*(1+C$2031)</f>
        <v>7.9510769999999997</v>
      </c>
      <c r="G194" s="117">
        <f>D194*F194</f>
        <v>0</v>
      </c>
      <c r="H194" s="112"/>
      <c r="I194" s="118"/>
      <c r="J194" s="119"/>
      <c r="K194" s="103"/>
      <c r="L194" s="16"/>
      <c r="M194" s="16"/>
      <c r="N194" s="16"/>
      <c r="O194" s="16"/>
      <c r="P194" s="16"/>
      <c r="Q194" s="16"/>
      <c r="R194" s="16"/>
      <c r="S194" s="16"/>
      <c r="T194" s="16"/>
      <c r="U194" s="16"/>
    </row>
    <row r="195" spans="1:21" ht="18" customHeight="1" x14ac:dyDescent="0.25">
      <c r="A195" s="120"/>
      <c r="B195" s="37"/>
      <c r="C195" s="231" t="s">
        <v>82</v>
      </c>
      <c r="D195" s="232"/>
      <c r="E195" s="233"/>
      <c r="F195" s="29"/>
      <c r="G195" s="30">
        <f>SUM(G69:G194)</f>
        <v>679.67821961999994</v>
      </c>
      <c r="H195" s="112"/>
      <c r="I195" s="118"/>
      <c r="J195" s="113"/>
      <c r="K195" s="103"/>
      <c r="L195" s="16"/>
      <c r="M195" s="16"/>
      <c r="N195" s="16"/>
      <c r="O195" s="16"/>
      <c r="P195" s="16"/>
      <c r="Q195" s="16"/>
      <c r="R195" s="16"/>
      <c r="S195" s="16"/>
      <c r="T195" s="16"/>
      <c r="U195" s="16"/>
    </row>
    <row r="196" spans="1:21" ht="18.75" customHeight="1" x14ac:dyDescent="0.25">
      <c r="A196" s="111" t="s">
        <v>213</v>
      </c>
      <c r="B196" s="12" t="s">
        <v>214</v>
      </c>
      <c r="C196" s="13"/>
      <c r="D196" s="13"/>
      <c r="E196" s="116"/>
      <c r="F196" s="116"/>
      <c r="G196" s="117"/>
      <c r="H196" s="228" t="s">
        <v>2172</v>
      </c>
      <c r="I196" s="229"/>
      <c r="J196" s="230"/>
      <c r="K196" s="103"/>
      <c r="L196" s="16"/>
      <c r="M196" s="16"/>
      <c r="N196" s="16"/>
      <c r="O196" s="16"/>
      <c r="P196" s="16"/>
      <c r="Q196" s="16"/>
      <c r="R196" s="16"/>
      <c r="S196" s="16"/>
      <c r="T196" s="16"/>
      <c r="U196" s="16"/>
    </row>
    <row r="197" spans="1:21" ht="21" hidden="1" customHeight="1" x14ac:dyDescent="0.25">
      <c r="A197" s="120" t="s">
        <v>215</v>
      </c>
      <c r="B197" s="129" t="s">
        <v>216</v>
      </c>
      <c r="C197" s="115" t="s">
        <v>217</v>
      </c>
      <c r="D197" s="134"/>
      <c r="E197" s="116">
        <v>69.95</v>
      </c>
      <c r="F197" s="116">
        <f>E197*(1+C$2031)</f>
        <v>87.038785000000004</v>
      </c>
      <c r="G197" s="117">
        <f>D197*F197</f>
        <v>0</v>
      </c>
      <c r="H197" s="112"/>
      <c r="I197" s="118"/>
      <c r="J197" s="119"/>
      <c r="K197" s="103"/>
      <c r="L197" s="16"/>
      <c r="M197" s="16"/>
      <c r="N197" s="16"/>
      <c r="O197" s="16"/>
      <c r="P197" s="16"/>
      <c r="Q197" s="16"/>
      <c r="R197" s="16"/>
      <c r="S197" s="16"/>
      <c r="T197" s="16"/>
      <c r="U197" s="16"/>
    </row>
    <row r="198" spans="1:21" ht="63" hidden="1" customHeight="1" x14ac:dyDescent="0.25">
      <c r="A198" s="120"/>
      <c r="B198" s="121" t="s">
        <v>218</v>
      </c>
      <c r="C198" s="115"/>
      <c r="D198" s="134"/>
      <c r="E198" s="116"/>
      <c r="F198" s="116"/>
      <c r="G198" s="117"/>
      <c r="H198" s="112"/>
      <c r="I198" s="118"/>
      <c r="J198" s="113"/>
      <c r="K198" s="103"/>
      <c r="L198" s="16"/>
      <c r="M198" s="16"/>
      <c r="N198" s="16"/>
      <c r="O198" s="16"/>
      <c r="P198" s="16"/>
      <c r="Q198" s="16"/>
      <c r="R198" s="16"/>
      <c r="S198" s="16"/>
      <c r="T198" s="16"/>
      <c r="U198" s="16"/>
    </row>
    <row r="199" spans="1:21" ht="18.75" customHeight="1" x14ac:dyDescent="0.25">
      <c r="A199" s="120"/>
      <c r="B199" s="124"/>
      <c r="C199" s="115"/>
      <c r="D199" s="134"/>
      <c r="E199" s="116"/>
      <c r="F199" s="116"/>
      <c r="G199" s="117"/>
      <c r="H199" s="112"/>
      <c r="I199" s="118"/>
      <c r="J199" s="113"/>
      <c r="K199" s="103"/>
      <c r="L199" s="16"/>
      <c r="M199" s="16"/>
      <c r="N199" s="16"/>
      <c r="O199" s="16"/>
      <c r="P199" s="16"/>
      <c r="Q199" s="16"/>
      <c r="R199" s="16"/>
      <c r="S199" s="16"/>
      <c r="T199" s="16"/>
      <c r="U199" s="16"/>
    </row>
    <row r="200" spans="1:21" ht="21" customHeight="1" x14ac:dyDescent="0.25">
      <c r="A200" s="120" t="s">
        <v>219</v>
      </c>
      <c r="B200" s="129" t="s">
        <v>220</v>
      </c>
      <c r="C200" s="115" t="s">
        <v>221</v>
      </c>
      <c r="D200" s="116">
        <f>2.16+3.79</f>
        <v>5.95</v>
      </c>
      <c r="E200" s="116">
        <v>69.650000000000006</v>
      </c>
      <c r="F200" s="116">
        <f>E200*(1+C$2031)</f>
        <v>86.665495000000007</v>
      </c>
      <c r="G200" s="117">
        <f>D200*F200</f>
        <v>515.65969525000003</v>
      </c>
      <c r="H200" s="112"/>
      <c r="I200" s="118"/>
      <c r="J200" s="119"/>
      <c r="K200" s="103"/>
      <c r="L200" s="16"/>
      <c r="M200" s="16"/>
      <c r="N200" s="16"/>
      <c r="O200" s="16"/>
      <c r="P200" s="16"/>
      <c r="Q200" s="16"/>
      <c r="R200" s="16"/>
      <c r="S200" s="16"/>
      <c r="T200" s="16"/>
      <c r="U200" s="16"/>
    </row>
    <row r="201" spans="1:21" ht="63" customHeight="1" x14ac:dyDescent="0.25">
      <c r="A201" s="120"/>
      <c r="B201" s="121" t="s">
        <v>222</v>
      </c>
      <c r="C201" s="115"/>
      <c r="D201" s="116"/>
      <c r="E201" s="116"/>
      <c r="F201" s="116"/>
      <c r="G201" s="117"/>
      <c r="H201" s="112"/>
      <c r="I201" s="118"/>
      <c r="J201" s="113"/>
      <c r="K201" s="103"/>
      <c r="L201" s="16"/>
      <c r="M201" s="16"/>
      <c r="N201" s="16"/>
      <c r="O201" s="16"/>
      <c r="P201" s="16"/>
      <c r="Q201" s="16"/>
      <c r="R201" s="16"/>
      <c r="S201" s="16"/>
      <c r="T201" s="16"/>
      <c r="U201" s="16"/>
    </row>
    <row r="202" spans="1:21" ht="18.75" hidden="1" customHeight="1" x14ac:dyDescent="0.25">
      <c r="A202" s="120"/>
      <c r="B202" s="124"/>
      <c r="C202" s="115"/>
      <c r="D202" s="116"/>
      <c r="E202" s="116"/>
      <c r="F202" s="116"/>
      <c r="G202" s="117"/>
      <c r="H202" s="112"/>
      <c r="I202" s="118"/>
      <c r="J202" s="113"/>
      <c r="K202" s="103"/>
      <c r="L202" s="16"/>
      <c r="M202" s="16"/>
      <c r="N202" s="16"/>
      <c r="O202" s="16"/>
      <c r="P202" s="16"/>
      <c r="Q202" s="16"/>
      <c r="R202" s="16"/>
      <c r="S202" s="16"/>
      <c r="T202" s="16"/>
      <c r="U202" s="16"/>
    </row>
    <row r="203" spans="1:21" ht="21" hidden="1" customHeight="1" x14ac:dyDescent="0.25">
      <c r="A203" s="120" t="s">
        <v>223</v>
      </c>
      <c r="B203" s="124" t="s">
        <v>224</v>
      </c>
      <c r="C203" s="115" t="s">
        <v>225</v>
      </c>
      <c r="D203" s="116"/>
      <c r="E203" s="116">
        <v>40.799999999999997</v>
      </c>
      <c r="F203" s="116">
        <f>E203*(1+C$2031)</f>
        <v>50.767439999999993</v>
      </c>
      <c r="G203" s="117">
        <f>D203*F203</f>
        <v>0</v>
      </c>
      <c r="H203" s="112"/>
      <c r="I203" s="118"/>
      <c r="J203" s="119"/>
      <c r="K203" s="103"/>
      <c r="L203" s="16"/>
      <c r="M203" s="16"/>
      <c r="N203" s="16"/>
      <c r="O203" s="16"/>
      <c r="P203" s="16"/>
      <c r="Q203" s="16"/>
      <c r="R203" s="16"/>
      <c r="S203" s="16"/>
      <c r="T203" s="16"/>
      <c r="U203" s="16"/>
    </row>
    <row r="204" spans="1:21" ht="47.25" hidden="1" customHeight="1" x14ac:dyDescent="0.25">
      <c r="A204" s="120"/>
      <c r="B204" s="121" t="s">
        <v>226</v>
      </c>
      <c r="C204" s="115"/>
      <c r="D204" s="116"/>
      <c r="E204" s="116"/>
      <c r="F204" s="116"/>
      <c r="G204" s="117"/>
      <c r="H204" s="112"/>
      <c r="I204" s="118"/>
      <c r="J204" s="113"/>
      <c r="K204" s="103"/>
      <c r="L204" s="16"/>
      <c r="M204" s="16"/>
      <c r="N204" s="16"/>
      <c r="O204" s="16"/>
      <c r="P204" s="16"/>
      <c r="Q204" s="16"/>
      <c r="R204" s="16"/>
      <c r="S204" s="16"/>
      <c r="T204" s="16"/>
      <c r="U204" s="16"/>
    </row>
    <row r="205" spans="1:21" ht="18.75" customHeight="1" x14ac:dyDescent="0.25">
      <c r="A205" s="120"/>
      <c r="B205" s="124"/>
      <c r="C205" s="115"/>
      <c r="D205" s="116"/>
      <c r="E205" s="116"/>
      <c r="F205" s="116"/>
      <c r="G205" s="117"/>
      <c r="H205" s="112"/>
      <c r="I205" s="118"/>
      <c r="J205" s="113"/>
      <c r="K205" s="103"/>
      <c r="L205" s="16"/>
      <c r="M205" s="16"/>
      <c r="N205" s="16"/>
      <c r="O205" s="16"/>
      <c r="P205" s="16"/>
      <c r="Q205" s="16"/>
      <c r="R205" s="16"/>
      <c r="S205" s="16"/>
      <c r="T205" s="16"/>
      <c r="U205" s="16"/>
    </row>
    <row r="206" spans="1:21" ht="21" customHeight="1" x14ac:dyDescent="0.25">
      <c r="A206" s="120" t="s">
        <v>227</v>
      </c>
      <c r="B206" s="129" t="s">
        <v>228</v>
      </c>
      <c r="C206" s="115" t="s">
        <v>229</v>
      </c>
      <c r="D206" s="116">
        <f>3.7+19.39</f>
        <v>23.09</v>
      </c>
      <c r="E206" s="116">
        <v>23.48</v>
      </c>
      <c r="F206" s="116">
        <f>E206*(1+C$2031)</f>
        <v>29.216163999999999</v>
      </c>
      <c r="G206" s="117">
        <f>D206*F206</f>
        <v>674.60122676000003</v>
      </c>
      <c r="H206" s="112"/>
      <c r="I206" s="118"/>
      <c r="J206" s="119"/>
      <c r="K206" s="103"/>
      <c r="L206" s="16"/>
      <c r="M206" s="16"/>
      <c r="N206" s="16"/>
      <c r="O206" s="16"/>
      <c r="P206" s="16"/>
      <c r="Q206" s="16"/>
      <c r="R206" s="16"/>
      <c r="S206" s="16"/>
      <c r="T206" s="16"/>
      <c r="U206" s="16"/>
    </row>
    <row r="207" spans="1:21" ht="47.25" customHeight="1" x14ac:dyDescent="0.25">
      <c r="A207" s="120"/>
      <c r="B207" s="121" t="s">
        <v>230</v>
      </c>
      <c r="C207" s="115"/>
      <c r="D207" s="116"/>
      <c r="E207" s="116"/>
      <c r="F207" s="116"/>
      <c r="G207" s="117"/>
      <c r="H207" s="112"/>
      <c r="I207" s="118"/>
      <c r="J207" s="113"/>
      <c r="K207" s="103"/>
      <c r="L207" s="16"/>
      <c r="M207" s="16"/>
      <c r="N207" s="16"/>
      <c r="O207" s="16"/>
      <c r="P207" s="16"/>
      <c r="Q207" s="16"/>
      <c r="R207" s="16"/>
      <c r="S207" s="16"/>
      <c r="T207" s="16"/>
      <c r="U207" s="16"/>
    </row>
    <row r="208" spans="1:21" ht="18.75" customHeight="1" x14ac:dyDescent="0.25">
      <c r="A208" s="120"/>
      <c r="B208" s="124"/>
      <c r="C208" s="115"/>
      <c r="D208" s="116"/>
      <c r="E208" s="116"/>
      <c r="F208" s="116"/>
      <c r="G208" s="117"/>
      <c r="H208" s="112"/>
      <c r="I208" s="118"/>
      <c r="J208" s="113"/>
      <c r="K208" s="103"/>
      <c r="L208" s="16"/>
      <c r="M208" s="16"/>
      <c r="N208" s="16"/>
      <c r="O208" s="16"/>
      <c r="P208" s="16"/>
      <c r="Q208" s="16"/>
      <c r="R208" s="16"/>
      <c r="S208" s="16"/>
      <c r="T208" s="16"/>
      <c r="U208" s="16"/>
    </row>
    <row r="209" spans="1:21" ht="21" customHeight="1" x14ac:dyDescent="0.25">
      <c r="A209" s="120" t="s">
        <v>231</v>
      </c>
      <c r="B209" s="129" t="s">
        <v>232</v>
      </c>
      <c r="C209" s="115" t="s">
        <v>233</v>
      </c>
      <c r="D209" s="116">
        <v>2.92</v>
      </c>
      <c r="E209" s="116">
        <v>69.650000000000006</v>
      </c>
      <c r="F209" s="116">
        <f>E209*(1+C$2031)</f>
        <v>86.665495000000007</v>
      </c>
      <c r="G209" s="117">
        <f>D209*F209</f>
        <v>253.06324540000003</v>
      </c>
      <c r="H209" s="112"/>
      <c r="I209" s="118"/>
      <c r="J209" s="119"/>
      <c r="K209" s="103"/>
      <c r="L209" s="16"/>
      <c r="M209" s="16"/>
      <c r="N209" s="16"/>
      <c r="O209" s="16"/>
      <c r="P209" s="16"/>
      <c r="Q209" s="16"/>
      <c r="R209" s="16"/>
      <c r="S209" s="16"/>
      <c r="T209" s="16"/>
      <c r="U209" s="16"/>
    </row>
    <row r="210" spans="1:21" ht="46.5" customHeight="1" x14ac:dyDescent="0.25">
      <c r="A210" s="120"/>
      <c r="B210" s="121" t="s">
        <v>234</v>
      </c>
      <c r="C210" s="115"/>
      <c r="D210" s="116"/>
      <c r="E210" s="116"/>
      <c r="F210" s="116"/>
      <c r="G210" s="117"/>
      <c r="H210" s="112"/>
      <c r="I210" s="118"/>
      <c r="J210" s="113"/>
      <c r="K210" s="103"/>
      <c r="L210" s="16"/>
      <c r="M210" s="16"/>
      <c r="N210" s="16"/>
      <c r="O210" s="16"/>
      <c r="P210" s="16"/>
      <c r="Q210" s="16"/>
      <c r="R210" s="16"/>
      <c r="S210" s="16"/>
      <c r="T210" s="16"/>
      <c r="U210" s="16"/>
    </row>
    <row r="211" spans="1:21" ht="18.75" customHeight="1" x14ac:dyDescent="0.25">
      <c r="A211" s="120"/>
      <c r="B211" s="124"/>
      <c r="C211" s="115"/>
      <c r="D211" s="116"/>
      <c r="E211" s="116"/>
      <c r="F211" s="116"/>
      <c r="G211" s="117"/>
      <c r="H211" s="112"/>
      <c r="I211" s="118"/>
      <c r="J211" s="113"/>
      <c r="K211" s="103"/>
      <c r="L211" s="16"/>
      <c r="M211" s="16"/>
      <c r="N211" s="16"/>
      <c r="O211" s="16"/>
      <c r="P211" s="16"/>
      <c r="Q211" s="16"/>
      <c r="R211" s="16"/>
      <c r="S211" s="16"/>
      <c r="T211" s="16"/>
      <c r="U211" s="16"/>
    </row>
    <row r="212" spans="1:21" ht="31.5" customHeight="1" x14ac:dyDescent="0.25">
      <c r="A212" s="120" t="s">
        <v>235</v>
      </c>
      <c r="B212" s="129" t="s">
        <v>236</v>
      </c>
      <c r="C212" s="115" t="s">
        <v>237</v>
      </c>
      <c r="D212" s="134">
        <f>0.81</f>
        <v>0.81</v>
      </c>
      <c r="E212" s="116">
        <v>49</v>
      </c>
      <c r="F212" s="116">
        <f>E212*(1+C$2031)</f>
        <v>60.970700000000001</v>
      </c>
      <c r="G212" s="117">
        <f>D212*F212</f>
        <v>49.386267000000004</v>
      </c>
      <c r="H212" s="112"/>
      <c r="I212" s="118"/>
      <c r="J212" s="119"/>
      <c r="K212" s="103"/>
      <c r="L212" s="16"/>
      <c r="M212" s="16"/>
      <c r="N212" s="16"/>
      <c r="O212" s="16"/>
      <c r="P212" s="16"/>
      <c r="Q212" s="16"/>
      <c r="R212" s="16"/>
      <c r="S212" s="16"/>
      <c r="T212" s="16"/>
      <c r="U212" s="16"/>
    </row>
    <row r="213" spans="1:21" ht="66" customHeight="1" x14ac:dyDescent="0.25">
      <c r="A213" s="120"/>
      <c r="B213" s="121" t="s">
        <v>238</v>
      </c>
      <c r="C213" s="115"/>
      <c r="D213" s="134"/>
      <c r="E213" s="116"/>
      <c r="F213" s="116"/>
      <c r="G213" s="117"/>
      <c r="H213" s="112"/>
      <c r="I213" s="118"/>
      <c r="J213" s="113"/>
      <c r="K213" s="103"/>
      <c r="L213" s="16"/>
      <c r="M213" s="16"/>
      <c r="N213" s="16"/>
      <c r="O213" s="16"/>
      <c r="P213" s="16"/>
      <c r="Q213" s="16"/>
      <c r="R213" s="16"/>
      <c r="S213" s="16"/>
      <c r="T213" s="16"/>
      <c r="U213" s="16"/>
    </row>
    <row r="214" spans="1:21" ht="18.75" hidden="1" customHeight="1" x14ac:dyDescent="0.25">
      <c r="A214" s="120"/>
      <c r="B214" s="121"/>
      <c r="C214" s="115"/>
      <c r="D214" s="134"/>
      <c r="E214" s="116"/>
      <c r="F214" s="116"/>
      <c r="G214" s="117"/>
      <c r="H214" s="112"/>
      <c r="I214" s="118"/>
      <c r="J214" s="113"/>
      <c r="K214" s="103"/>
      <c r="L214" s="16"/>
      <c r="M214" s="16"/>
      <c r="N214" s="16"/>
      <c r="O214" s="16"/>
      <c r="P214" s="16"/>
      <c r="Q214" s="16"/>
      <c r="R214" s="16"/>
      <c r="S214" s="16"/>
      <c r="T214" s="16"/>
      <c r="U214" s="16"/>
    </row>
    <row r="215" spans="1:21" ht="21" hidden="1" customHeight="1" x14ac:dyDescent="0.25">
      <c r="A215" s="120" t="s">
        <v>239</v>
      </c>
      <c r="B215" s="124" t="s">
        <v>240</v>
      </c>
      <c r="C215" s="115" t="s">
        <v>241</v>
      </c>
      <c r="D215" s="116"/>
      <c r="E215" s="116">
        <v>346.66</v>
      </c>
      <c r="F215" s="116">
        <f>E215*(1+C$2031)</f>
        <v>431.34903800000001</v>
      </c>
      <c r="G215" s="117">
        <f>D215*F215</f>
        <v>0</v>
      </c>
      <c r="H215" s="112"/>
      <c r="I215" s="118"/>
      <c r="J215" s="119"/>
      <c r="K215" s="103"/>
      <c r="L215" s="16"/>
      <c r="M215" s="16"/>
      <c r="N215" s="16"/>
      <c r="O215" s="16"/>
      <c r="P215" s="16"/>
      <c r="Q215" s="16"/>
      <c r="R215" s="16"/>
      <c r="S215" s="16"/>
      <c r="T215" s="16"/>
      <c r="U215" s="16"/>
    </row>
    <row r="216" spans="1:21" ht="78.75" hidden="1" customHeight="1" x14ac:dyDescent="0.25">
      <c r="A216" s="120"/>
      <c r="B216" s="121" t="s">
        <v>242</v>
      </c>
      <c r="C216" s="115"/>
      <c r="D216" s="116"/>
      <c r="E216" s="116"/>
      <c r="F216" s="116"/>
      <c r="G216" s="117"/>
      <c r="H216" s="112"/>
      <c r="I216" s="118"/>
      <c r="J216" s="113"/>
      <c r="K216" s="103"/>
      <c r="L216" s="16"/>
      <c r="M216" s="16"/>
      <c r="N216" s="16"/>
      <c r="O216" s="16"/>
      <c r="P216" s="16"/>
      <c r="Q216" s="16"/>
      <c r="R216" s="16"/>
      <c r="S216" s="16"/>
      <c r="T216" s="16"/>
      <c r="U216" s="16"/>
    </row>
    <row r="217" spans="1:21" ht="18.75" hidden="1" customHeight="1" x14ac:dyDescent="0.25">
      <c r="A217" s="120"/>
      <c r="B217" s="124"/>
      <c r="C217" s="115"/>
      <c r="D217" s="116"/>
      <c r="E217" s="116"/>
      <c r="F217" s="116"/>
      <c r="G217" s="117"/>
      <c r="H217" s="112"/>
      <c r="I217" s="118"/>
      <c r="J217" s="113"/>
      <c r="K217" s="103"/>
      <c r="L217" s="16"/>
      <c r="M217" s="16"/>
      <c r="N217" s="16"/>
      <c r="O217" s="16"/>
      <c r="P217" s="16"/>
      <c r="Q217" s="16"/>
      <c r="R217" s="16"/>
      <c r="S217" s="16"/>
      <c r="T217" s="16"/>
      <c r="U217" s="16"/>
    </row>
    <row r="218" spans="1:21" ht="31.5" hidden="1" customHeight="1" x14ac:dyDescent="0.25">
      <c r="A218" s="120" t="s">
        <v>243</v>
      </c>
      <c r="B218" s="124" t="s">
        <v>244</v>
      </c>
      <c r="C218" s="115" t="s">
        <v>19</v>
      </c>
      <c r="D218" s="116"/>
      <c r="E218" s="116">
        <v>239.96</v>
      </c>
      <c r="F218" s="116">
        <f>E218*(1+C$2031)</f>
        <v>298.58222799999999</v>
      </c>
      <c r="G218" s="117">
        <f>D218*F218</f>
        <v>0</v>
      </c>
      <c r="H218" s="112"/>
      <c r="I218" s="118"/>
      <c r="J218" s="113"/>
      <c r="K218" s="103"/>
      <c r="L218" s="16"/>
      <c r="M218" s="16"/>
      <c r="N218" s="16"/>
      <c r="O218" s="16"/>
      <c r="P218" s="16"/>
      <c r="Q218" s="16"/>
      <c r="R218" s="16"/>
      <c r="S218" s="16"/>
      <c r="T218" s="16"/>
      <c r="U218" s="16"/>
    </row>
    <row r="219" spans="1:21" ht="63" hidden="1" customHeight="1" x14ac:dyDescent="0.25">
      <c r="A219" s="120"/>
      <c r="B219" s="121" t="s">
        <v>245</v>
      </c>
      <c r="C219" s="115"/>
      <c r="D219" s="116"/>
      <c r="E219" s="116"/>
      <c r="F219" s="116"/>
      <c r="G219" s="117"/>
      <c r="H219" s="112"/>
      <c r="I219" s="118"/>
      <c r="J219" s="113"/>
      <c r="K219" s="103"/>
      <c r="L219" s="16"/>
      <c r="M219" s="16"/>
      <c r="N219" s="16"/>
      <c r="O219" s="16"/>
      <c r="P219" s="16"/>
      <c r="Q219" s="16"/>
      <c r="R219" s="16"/>
      <c r="S219" s="16"/>
      <c r="T219" s="16"/>
      <c r="U219" s="16"/>
    </row>
    <row r="220" spans="1:21" ht="18.75" customHeight="1" x14ac:dyDescent="0.25">
      <c r="A220" s="120"/>
      <c r="B220" s="124"/>
      <c r="C220" s="115"/>
      <c r="D220" s="116"/>
      <c r="E220" s="116"/>
      <c r="F220" s="116"/>
      <c r="G220" s="117"/>
      <c r="H220" s="112"/>
      <c r="I220" s="118"/>
      <c r="J220" s="113"/>
      <c r="K220" s="103"/>
      <c r="L220" s="16"/>
      <c r="M220" s="16"/>
      <c r="N220" s="16"/>
      <c r="O220" s="16"/>
      <c r="P220" s="16"/>
      <c r="Q220" s="16"/>
      <c r="R220" s="16"/>
      <c r="S220" s="16"/>
      <c r="T220" s="16"/>
      <c r="U220" s="16"/>
    </row>
    <row r="221" spans="1:21" ht="31.5" customHeight="1" x14ac:dyDescent="0.25">
      <c r="A221" s="120" t="s">
        <v>246</v>
      </c>
      <c r="B221" s="129" t="s">
        <v>247</v>
      </c>
      <c r="C221" s="115" t="s">
        <v>248</v>
      </c>
      <c r="D221" s="116">
        <f>312.46+141.48</f>
        <v>453.93999999999994</v>
      </c>
      <c r="E221" s="116">
        <v>5.25</v>
      </c>
      <c r="F221" s="116">
        <f>E221*(1+C$2031)</f>
        <v>6.5325749999999996</v>
      </c>
      <c r="G221" s="117">
        <f>D221*F221</f>
        <v>2965.3970954999995</v>
      </c>
      <c r="H221" s="112"/>
      <c r="I221" s="118"/>
      <c r="J221" s="119"/>
      <c r="K221" s="103"/>
      <c r="L221" s="16"/>
      <c r="M221" s="16"/>
      <c r="N221" s="16"/>
      <c r="O221" s="16"/>
      <c r="P221" s="16"/>
      <c r="Q221" s="16"/>
      <c r="R221" s="16"/>
      <c r="S221" s="16"/>
      <c r="T221" s="16"/>
      <c r="U221" s="16"/>
    </row>
    <row r="222" spans="1:21" ht="110.25" customHeight="1" x14ac:dyDescent="0.25">
      <c r="A222" s="120"/>
      <c r="B222" s="121" t="s">
        <v>249</v>
      </c>
      <c r="C222" s="115"/>
      <c r="D222" s="116"/>
      <c r="E222" s="116"/>
      <c r="F222" s="116"/>
      <c r="G222" s="117"/>
      <c r="H222" s="112"/>
      <c r="I222" s="118"/>
      <c r="J222" s="113"/>
      <c r="K222" s="103"/>
      <c r="L222" s="16"/>
      <c r="M222" s="16"/>
      <c r="N222" s="16"/>
      <c r="O222" s="16"/>
      <c r="P222" s="16"/>
      <c r="Q222" s="16"/>
      <c r="R222" s="16"/>
      <c r="S222" s="16"/>
      <c r="T222" s="16"/>
      <c r="U222" s="16"/>
    </row>
    <row r="223" spans="1:21" ht="18.75" hidden="1" customHeight="1" x14ac:dyDescent="0.25">
      <c r="A223" s="120"/>
      <c r="B223" s="124"/>
      <c r="C223" s="115"/>
      <c r="D223" s="116"/>
      <c r="E223" s="116"/>
      <c r="F223" s="116"/>
      <c r="G223" s="117"/>
      <c r="H223" s="112"/>
      <c r="I223" s="118"/>
      <c r="J223" s="113"/>
      <c r="K223" s="103"/>
      <c r="L223" s="16"/>
      <c r="M223" s="16"/>
      <c r="N223" s="16"/>
      <c r="O223" s="16"/>
      <c r="P223" s="16"/>
      <c r="Q223" s="16"/>
      <c r="R223" s="16"/>
      <c r="S223" s="16"/>
      <c r="T223" s="16"/>
      <c r="U223" s="16"/>
    </row>
    <row r="224" spans="1:21" ht="18" hidden="1" customHeight="1" x14ac:dyDescent="0.25">
      <c r="A224" s="120" t="s">
        <v>250</v>
      </c>
      <c r="B224" s="34" t="s">
        <v>251</v>
      </c>
      <c r="C224" s="115" t="s">
        <v>252</v>
      </c>
      <c r="D224" s="116"/>
      <c r="E224" s="116">
        <v>2.98</v>
      </c>
      <c r="F224" s="116">
        <f>E224*(1+C$2031)</f>
        <v>3.7080139999999999</v>
      </c>
      <c r="G224" s="117">
        <f>D224*F224</f>
        <v>0</v>
      </c>
      <c r="H224" s="112"/>
      <c r="I224" s="118"/>
      <c r="J224" s="119"/>
      <c r="K224" s="103"/>
      <c r="L224" s="16"/>
      <c r="M224" s="16"/>
      <c r="N224" s="16"/>
      <c r="O224" s="16"/>
      <c r="P224" s="16"/>
      <c r="Q224" s="16"/>
      <c r="R224" s="16"/>
      <c r="S224" s="16"/>
      <c r="T224" s="16"/>
      <c r="U224" s="16"/>
    </row>
    <row r="225" spans="1:21" ht="96.75" hidden="1" customHeight="1" x14ac:dyDescent="0.25">
      <c r="A225" s="120"/>
      <c r="B225" s="121" t="s">
        <v>253</v>
      </c>
      <c r="C225" s="22"/>
      <c r="D225" s="116"/>
      <c r="E225" s="116"/>
      <c r="F225" s="116"/>
      <c r="G225" s="117"/>
      <c r="H225" s="112"/>
      <c r="I225" s="118"/>
      <c r="J225" s="113"/>
      <c r="K225" s="103"/>
      <c r="L225" s="16"/>
      <c r="M225" s="16"/>
      <c r="N225" s="16"/>
      <c r="O225" s="16"/>
      <c r="P225" s="16"/>
      <c r="Q225" s="16"/>
      <c r="R225" s="16"/>
      <c r="S225" s="16"/>
      <c r="T225" s="16"/>
      <c r="U225" s="16"/>
    </row>
    <row r="226" spans="1:21" ht="18" customHeight="1" x14ac:dyDescent="0.25">
      <c r="A226" s="120"/>
      <c r="B226" s="38" t="s">
        <v>254</v>
      </c>
      <c r="C226" s="231" t="s">
        <v>82</v>
      </c>
      <c r="D226" s="232"/>
      <c r="E226" s="233"/>
      <c r="F226" s="29"/>
      <c r="G226" s="30">
        <f>SUM(G197:G224)</f>
        <v>4458.1075299099994</v>
      </c>
      <c r="H226" s="112"/>
      <c r="I226" s="118"/>
      <c r="J226" s="113"/>
      <c r="K226" s="103"/>
      <c r="L226" s="16"/>
      <c r="M226" s="16"/>
      <c r="N226" s="16"/>
      <c r="O226" s="16"/>
      <c r="P226" s="16"/>
      <c r="Q226" s="16"/>
      <c r="R226" s="16"/>
      <c r="S226" s="16"/>
      <c r="T226" s="16"/>
      <c r="U226" s="16"/>
    </row>
    <row r="227" spans="1:21" ht="18.75" customHeight="1" x14ac:dyDescent="0.25">
      <c r="A227" s="111" t="s">
        <v>255</v>
      </c>
      <c r="B227" s="12" t="s">
        <v>256</v>
      </c>
      <c r="C227" s="13"/>
      <c r="D227" s="14"/>
      <c r="E227" s="14"/>
      <c r="F227" s="116"/>
      <c r="G227" s="117"/>
      <c r="H227" s="228" t="s">
        <v>2172</v>
      </c>
      <c r="I227" s="229"/>
      <c r="J227" s="230"/>
      <c r="K227" s="103"/>
      <c r="L227" s="16"/>
      <c r="M227" s="16"/>
      <c r="N227" s="16"/>
      <c r="O227" s="16"/>
      <c r="P227" s="16"/>
      <c r="Q227" s="16"/>
      <c r="R227" s="16"/>
      <c r="S227" s="16"/>
      <c r="T227" s="16"/>
      <c r="U227" s="16"/>
    </row>
    <row r="228" spans="1:21" ht="18.75" customHeight="1" x14ac:dyDescent="0.25">
      <c r="A228" s="120" t="s">
        <v>257</v>
      </c>
      <c r="B228" s="17" t="s">
        <v>258</v>
      </c>
      <c r="C228" s="115" t="s">
        <v>259</v>
      </c>
      <c r="D228" s="148">
        <f>15+39.5+21.9</f>
        <v>76.400000000000006</v>
      </c>
      <c r="E228" s="116">
        <v>11.74</v>
      </c>
      <c r="F228" s="116">
        <f>E228*(1+C$2031)</f>
        <v>14.608082</v>
      </c>
      <c r="G228" s="117">
        <f>D228*F228</f>
        <v>1116.0574648000002</v>
      </c>
      <c r="H228" s="112"/>
      <c r="I228" s="118"/>
      <c r="J228" s="119"/>
      <c r="K228" s="103"/>
      <c r="L228" s="16"/>
      <c r="M228" s="16"/>
      <c r="N228" s="16"/>
      <c r="O228" s="16"/>
      <c r="P228" s="16"/>
      <c r="Q228" s="16"/>
      <c r="R228" s="16"/>
      <c r="S228" s="16"/>
      <c r="T228" s="16"/>
      <c r="U228" s="16"/>
    </row>
    <row r="229" spans="1:21" ht="94.5" x14ac:dyDescent="0.25">
      <c r="A229" s="120"/>
      <c r="B229" s="121" t="s">
        <v>260</v>
      </c>
      <c r="C229" s="115"/>
      <c r="D229" s="148"/>
      <c r="E229" s="116"/>
      <c r="F229" s="116"/>
      <c r="G229" s="117"/>
      <c r="H229" s="112"/>
      <c r="I229" s="118"/>
      <c r="J229" s="113"/>
      <c r="K229" s="103"/>
      <c r="L229" s="16"/>
      <c r="M229" s="16"/>
      <c r="N229" s="16"/>
      <c r="O229" s="16"/>
      <c r="P229" s="16"/>
      <c r="Q229" s="16"/>
      <c r="R229" s="16"/>
      <c r="S229" s="16"/>
      <c r="T229" s="16"/>
      <c r="U229" s="16"/>
    </row>
    <row r="230" spans="1:21" ht="18.75" customHeight="1" x14ac:dyDescent="0.25">
      <c r="A230" s="120"/>
      <c r="B230" s="121"/>
      <c r="C230" s="115"/>
      <c r="D230" s="148"/>
      <c r="E230" s="116"/>
      <c r="F230" s="116"/>
      <c r="G230" s="117"/>
      <c r="H230" s="112"/>
      <c r="I230" s="118"/>
      <c r="J230" s="113"/>
      <c r="K230" s="103"/>
      <c r="L230" s="16"/>
      <c r="M230" s="16"/>
      <c r="N230" s="16"/>
      <c r="O230" s="16"/>
      <c r="P230" s="16"/>
      <c r="Q230" s="16"/>
      <c r="R230" s="16"/>
      <c r="S230" s="16"/>
      <c r="T230" s="16"/>
      <c r="U230" s="16"/>
    </row>
    <row r="231" spans="1:21" ht="21" customHeight="1" x14ac:dyDescent="0.25">
      <c r="A231" s="120" t="s">
        <v>261</v>
      </c>
      <c r="B231" s="129" t="s">
        <v>262</v>
      </c>
      <c r="C231" s="115" t="s">
        <v>263</v>
      </c>
      <c r="D231" s="116">
        <v>13.47</v>
      </c>
      <c r="E231" s="116">
        <v>66.36</v>
      </c>
      <c r="F231" s="116">
        <f>E231*(1+C$2031)</f>
        <v>82.571747999999999</v>
      </c>
      <c r="G231" s="117">
        <f>D231*F231</f>
        <v>1112.2414455600001</v>
      </c>
      <c r="H231" s="112"/>
      <c r="I231" s="118"/>
      <c r="J231" s="119"/>
      <c r="K231" s="103"/>
      <c r="L231" s="16"/>
      <c r="M231" s="16"/>
      <c r="N231" s="16"/>
      <c r="O231" s="16"/>
      <c r="P231" s="16"/>
      <c r="Q231" s="16"/>
      <c r="R231" s="16"/>
      <c r="S231" s="16"/>
      <c r="T231" s="16"/>
      <c r="U231" s="16"/>
    </row>
    <row r="232" spans="1:21" ht="63" x14ac:dyDescent="0.25">
      <c r="A232" s="120"/>
      <c r="B232" s="121" t="s">
        <v>264</v>
      </c>
      <c r="C232" s="115"/>
      <c r="D232" s="116"/>
      <c r="E232" s="116"/>
      <c r="F232" s="116"/>
      <c r="G232" s="117"/>
      <c r="H232" s="112"/>
      <c r="I232" s="118"/>
      <c r="J232" s="113"/>
      <c r="K232" s="103"/>
      <c r="L232" s="16"/>
      <c r="M232" s="16"/>
      <c r="N232" s="16"/>
      <c r="O232" s="16"/>
      <c r="P232" s="16"/>
      <c r="Q232" s="16"/>
      <c r="R232" s="16"/>
      <c r="S232" s="16"/>
      <c r="T232" s="16"/>
      <c r="U232" s="16"/>
    </row>
    <row r="233" spans="1:21" ht="18.75" customHeight="1" x14ac:dyDescent="0.25">
      <c r="A233" s="120"/>
      <c r="B233" s="121"/>
      <c r="C233" s="115"/>
      <c r="D233" s="116"/>
      <c r="E233" s="116"/>
      <c r="F233" s="116"/>
      <c r="G233" s="117"/>
      <c r="H233" s="112"/>
      <c r="I233" s="118"/>
      <c r="J233" s="113"/>
      <c r="K233" s="103"/>
      <c r="L233" s="16"/>
      <c r="M233" s="16"/>
      <c r="N233" s="16"/>
      <c r="O233" s="16"/>
      <c r="P233" s="16"/>
      <c r="Q233" s="16"/>
      <c r="R233" s="16"/>
      <c r="S233" s="16"/>
      <c r="T233" s="16"/>
      <c r="U233" s="16"/>
    </row>
    <row r="234" spans="1:21" ht="31.5" customHeight="1" x14ac:dyDescent="0.25">
      <c r="A234" s="120" t="s">
        <v>265</v>
      </c>
      <c r="B234" s="129" t="s">
        <v>266</v>
      </c>
      <c r="C234" s="115" t="s">
        <v>267</v>
      </c>
      <c r="D234" s="149">
        <v>1.1599999999999999</v>
      </c>
      <c r="E234" s="116">
        <v>2038.38</v>
      </c>
      <c r="F234" s="116">
        <f>E234*(1+C$2031)</f>
        <v>2536.3562339999999</v>
      </c>
      <c r="G234" s="117">
        <f>D234*F234</f>
        <v>2942.1732314399997</v>
      </c>
      <c r="H234" s="112"/>
      <c r="I234" s="118"/>
      <c r="J234" s="119"/>
      <c r="K234" s="103"/>
      <c r="L234" s="16"/>
      <c r="M234" s="16"/>
      <c r="N234" s="16"/>
      <c r="O234" s="16"/>
      <c r="P234" s="16"/>
      <c r="Q234" s="16"/>
      <c r="R234" s="16"/>
      <c r="S234" s="16"/>
      <c r="T234" s="16"/>
      <c r="U234" s="16"/>
    </row>
    <row r="235" spans="1:21" ht="174.75" customHeight="1" x14ac:dyDescent="0.25">
      <c r="A235" s="120"/>
      <c r="B235" s="121" t="s">
        <v>268</v>
      </c>
      <c r="C235" s="115"/>
      <c r="D235" s="116"/>
      <c r="E235" s="116"/>
      <c r="F235" s="35"/>
      <c r="G235" s="36"/>
      <c r="H235" s="112"/>
      <c r="I235" s="118"/>
      <c r="J235" s="113"/>
      <c r="K235" s="103"/>
      <c r="L235" s="16"/>
      <c r="M235" s="16"/>
      <c r="N235" s="16"/>
      <c r="O235" s="16"/>
      <c r="P235" s="16"/>
      <c r="Q235" s="16"/>
      <c r="R235" s="16"/>
      <c r="S235" s="16"/>
      <c r="T235" s="16"/>
      <c r="U235" s="16"/>
    </row>
    <row r="236" spans="1:21" ht="18.75" hidden="1" customHeight="1" x14ac:dyDescent="0.25">
      <c r="A236" s="120"/>
      <c r="B236" s="150"/>
      <c r="C236" s="115"/>
      <c r="D236" s="116"/>
      <c r="E236" s="116"/>
      <c r="F236" s="35"/>
      <c r="G236" s="36"/>
      <c r="H236" s="112"/>
      <c r="I236" s="118"/>
      <c r="J236" s="113"/>
      <c r="K236" s="103"/>
      <c r="L236" s="16"/>
      <c r="M236" s="16"/>
      <c r="N236" s="16"/>
      <c r="O236" s="16"/>
      <c r="P236" s="16"/>
      <c r="Q236" s="16"/>
      <c r="R236" s="16"/>
      <c r="S236" s="16"/>
      <c r="T236" s="16"/>
      <c r="U236" s="16"/>
    </row>
    <row r="237" spans="1:21" ht="31.5" hidden="1" customHeight="1" x14ac:dyDescent="0.25">
      <c r="A237" s="120" t="s">
        <v>269</v>
      </c>
      <c r="B237" s="124" t="s">
        <v>270</v>
      </c>
      <c r="C237" s="115" t="s">
        <v>271</v>
      </c>
      <c r="D237" s="116"/>
      <c r="E237" s="116">
        <v>685.7</v>
      </c>
      <c r="F237" s="116">
        <f>E237*(1+C$2031)</f>
        <v>853.21651000000008</v>
      </c>
      <c r="G237" s="117">
        <f>D237*F237</f>
        <v>0</v>
      </c>
      <c r="H237" s="112"/>
      <c r="I237" s="118"/>
      <c r="J237" s="119"/>
      <c r="K237" s="103"/>
      <c r="L237" s="16"/>
      <c r="M237" s="16"/>
      <c r="N237" s="16"/>
      <c r="O237" s="16"/>
      <c r="P237" s="16"/>
      <c r="Q237" s="16"/>
      <c r="R237" s="16"/>
      <c r="S237" s="16"/>
      <c r="T237" s="16"/>
      <c r="U237" s="16"/>
    </row>
    <row r="238" spans="1:21" ht="78" hidden="1" customHeight="1" x14ac:dyDescent="0.25">
      <c r="A238" s="120"/>
      <c r="B238" s="121" t="s">
        <v>272</v>
      </c>
      <c r="C238" s="115"/>
      <c r="D238" s="116"/>
      <c r="E238" s="116"/>
      <c r="F238" s="116"/>
      <c r="G238" s="117"/>
      <c r="H238" s="112"/>
      <c r="I238" s="118"/>
      <c r="J238" s="113"/>
      <c r="K238" s="103"/>
      <c r="L238" s="16"/>
      <c r="M238" s="16"/>
      <c r="N238" s="16"/>
      <c r="O238" s="16"/>
      <c r="P238" s="16"/>
      <c r="Q238" s="16"/>
      <c r="R238" s="16"/>
      <c r="S238" s="16"/>
      <c r="T238" s="16"/>
      <c r="U238" s="16"/>
    </row>
    <row r="239" spans="1:21" ht="18.75" hidden="1" customHeight="1" x14ac:dyDescent="0.25">
      <c r="A239" s="120"/>
      <c r="B239" s="121"/>
      <c r="C239" s="115"/>
      <c r="D239" s="116"/>
      <c r="E239" s="116"/>
      <c r="F239" s="116"/>
      <c r="G239" s="117"/>
      <c r="H239" s="112"/>
      <c r="I239" s="118"/>
      <c r="J239" s="113"/>
      <c r="K239" s="103"/>
      <c r="L239" s="16"/>
      <c r="M239" s="16"/>
      <c r="N239" s="16"/>
      <c r="O239" s="16"/>
      <c r="P239" s="16"/>
      <c r="Q239" s="16"/>
      <c r="R239" s="16"/>
      <c r="S239" s="16"/>
      <c r="T239" s="16"/>
      <c r="U239" s="16"/>
    </row>
    <row r="240" spans="1:21" ht="21" hidden="1" customHeight="1" x14ac:dyDescent="0.25">
      <c r="A240" s="120" t="s">
        <v>273</v>
      </c>
      <c r="B240" s="124" t="s">
        <v>274</v>
      </c>
      <c r="C240" s="115" t="s">
        <v>275</v>
      </c>
      <c r="D240" s="116"/>
      <c r="E240" s="116">
        <v>61.51</v>
      </c>
      <c r="F240" s="116">
        <f>E240*(1+C$2031)</f>
        <v>76.536892999999992</v>
      </c>
      <c r="G240" s="117">
        <f>D240*F240</f>
        <v>0</v>
      </c>
      <c r="H240" s="112"/>
      <c r="I240" s="118"/>
      <c r="J240" s="119"/>
      <c r="K240" s="103"/>
      <c r="L240" s="16"/>
      <c r="M240" s="16"/>
      <c r="N240" s="16"/>
      <c r="O240" s="16"/>
      <c r="P240" s="16"/>
      <c r="Q240" s="16"/>
      <c r="R240" s="16"/>
      <c r="S240" s="16"/>
      <c r="T240" s="16"/>
      <c r="U240" s="16"/>
    </row>
    <row r="241" spans="1:21" ht="47.25" hidden="1" customHeight="1" x14ac:dyDescent="0.25">
      <c r="A241" s="120"/>
      <c r="B241" s="121" t="s">
        <v>276</v>
      </c>
      <c r="C241" s="115"/>
      <c r="D241" s="116"/>
      <c r="E241" s="116"/>
      <c r="F241" s="116"/>
      <c r="G241" s="117"/>
      <c r="H241" s="112"/>
      <c r="I241" s="118"/>
      <c r="J241" s="113"/>
      <c r="K241" s="103"/>
      <c r="L241" s="16"/>
      <c r="M241" s="16"/>
      <c r="N241" s="16"/>
      <c r="O241" s="16"/>
      <c r="P241" s="16"/>
      <c r="Q241" s="16"/>
      <c r="R241" s="16"/>
      <c r="S241" s="16"/>
      <c r="T241" s="16"/>
      <c r="U241" s="16"/>
    </row>
    <row r="242" spans="1:21" ht="18.75" hidden="1" customHeight="1" x14ac:dyDescent="0.25">
      <c r="A242" s="120"/>
      <c r="B242" s="121"/>
      <c r="C242" s="115"/>
      <c r="D242" s="116"/>
      <c r="E242" s="116"/>
      <c r="F242" s="116"/>
      <c r="G242" s="117"/>
      <c r="H242" s="112"/>
      <c r="I242" s="118"/>
      <c r="J242" s="113"/>
      <c r="K242" s="103"/>
      <c r="L242" s="16"/>
      <c r="M242" s="16"/>
      <c r="N242" s="16"/>
      <c r="O242" s="16"/>
      <c r="P242" s="16"/>
      <c r="Q242" s="16"/>
      <c r="R242" s="16"/>
      <c r="S242" s="16"/>
      <c r="T242" s="16"/>
      <c r="U242" s="16"/>
    </row>
    <row r="243" spans="1:21" ht="18.75" hidden="1" customHeight="1" x14ac:dyDescent="0.25">
      <c r="A243" s="120" t="s">
        <v>277</v>
      </c>
      <c r="B243" s="129" t="s">
        <v>278</v>
      </c>
      <c r="C243" s="115" t="s">
        <v>19</v>
      </c>
      <c r="D243" s="116"/>
      <c r="E243" s="116">
        <v>93.29</v>
      </c>
      <c r="F243" s="116">
        <f>E243*(1+C$2031)</f>
        <v>116.080747</v>
      </c>
      <c r="G243" s="117">
        <f>D243*F243</f>
        <v>0</v>
      </c>
      <c r="H243" s="112"/>
      <c r="I243" s="118"/>
      <c r="J243" s="119"/>
      <c r="K243" s="103"/>
      <c r="L243" s="16"/>
      <c r="M243" s="16"/>
      <c r="N243" s="16"/>
      <c r="O243" s="16"/>
      <c r="P243" s="16"/>
      <c r="Q243" s="16"/>
      <c r="R243" s="16"/>
      <c r="S243" s="16"/>
      <c r="T243" s="16"/>
      <c r="U243" s="16"/>
    </row>
    <row r="244" spans="1:21" ht="78.75" hidden="1" customHeight="1" x14ac:dyDescent="0.25">
      <c r="A244" s="120"/>
      <c r="B244" s="121" t="s">
        <v>279</v>
      </c>
      <c r="C244" s="115"/>
      <c r="D244" s="116"/>
      <c r="E244" s="116"/>
      <c r="F244" s="116"/>
      <c r="G244" s="117"/>
      <c r="H244" s="112"/>
      <c r="I244" s="118"/>
      <c r="J244" s="113"/>
      <c r="K244" s="103"/>
      <c r="L244" s="16"/>
      <c r="M244" s="16"/>
      <c r="N244" s="16"/>
      <c r="O244" s="16"/>
      <c r="P244" s="16"/>
      <c r="Q244" s="16"/>
      <c r="R244" s="16"/>
      <c r="S244" s="16"/>
      <c r="T244" s="16"/>
      <c r="U244" s="16"/>
    </row>
    <row r="245" spans="1:21" ht="18.75" hidden="1" customHeight="1" x14ac:dyDescent="0.25">
      <c r="A245" s="120"/>
      <c r="B245" s="124"/>
      <c r="C245" s="115"/>
      <c r="D245" s="116"/>
      <c r="E245" s="116"/>
      <c r="F245" s="116"/>
      <c r="G245" s="117"/>
      <c r="H245" s="112"/>
      <c r="I245" s="118"/>
      <c r="J245" s="113"/>
      <c r="K245" s="103"/>
      <c r="L245" s="16"/>
      <c r="M245" s="16"/>
      <c r="N245" s="16"/>
      <c r="O245" s="16"/>
      <c r="P245" s="16"/>
      <c r="Q245" s="16"/>
      <c r="R245" s="16"/>
      <c r="S245" s="16"/>
      <c r="T245" s="16"/>
      <c r="U245" s="16"/>
    </row>
    <row r="246" spans="1:21" ht="31.5" hidden="1" customHeight="1" x14ac:dyDescent="0.25">
      <c r="A246" s="120" t="s">
        <v>280</v>
      </c>
      <c r="B246" s="124" t="s">
        <v>281</v>
      </c>
      <c r="C246" s="115" t="s">
        <v>271</v>
      </c>
      <c r="D246" s="116"/>
      <c r="E246" s="116">
        <v>561</v>
      </c>
      <c r="F246" s="116">
        <f>E246*(1+C$2031)</f>
        <v>698.05229999999995</v>
      </c>
      <c r="G246" s="117">
        <f>D246*F246</f>
        <v>0</v>
      </c>
      <c r="H246" s="112"/>
      <c r="I246" s="118"/>
      <c r="J246" s="113"/>
      <c r="K246" s="103"/>
      <c r="L246" s="16"/>
      <c r="M246" s="16"/>
      <c r="N246" s="16"/>
      <c r="O246" s="16"/>
      <c r="P246" s="16"/>
      <c r="Q246" s="16"/>
      <c r="R246" s="16"/>
      <c r="S246" s="16"/>
      <c r="T246" s="16"/>
      <c r="U246" s="16"/>
    </row>
    <row r="247" spans="1:21" ht="63" hidden="1" customHeight="1" x14ac:dyDescent="0.25">
      <c r="A247" s="120"/>
      <c r="B247" s="121" t="s">
        <v>282</v>
      </c>
      <c r="C247" s="115"/>
      <c r="D247" s="116"/>
      <c r="E247" s="116"/>
      <c r="F247" s="116"/>
      <c r="G247" s="117"/>
      <c r="H247" s="112"/>
      <c r="I247" s="118"/>
      <c r="J247" s="113"/>
      <c r="K247" s="103"/>
      <c r="L247" s="16"/>
      <c r="M247" s="16"/>
      <c r="N247" s="16"/>
      <c r="O247" s="16"/>
      <c r="P247" s="16"/>
      <c r="Q247" s="16"/>
      <c r="R247" s="16"/>
      <c r="S247" s="16"/>
      <c r="T247" s="16"/>
      <c r="U247" s="16"/>
    </row>
    <row r="248" spans="1:21" ht="18.75" customHeight="1" x14ac:dyDescent="0.25">
      <c r="A248" s="120"/>
      <c r="B248" s="121"/>
      <c r="C248" s="115"/>
      <c r="D248" s="116"/>
      <c r="E248" s="116"/>
      <c r="F248" s="116"/>
      <c r="G248" s="117"/>
      <c r="H248" s="112"/>
      <c r="I248" s="118"/>
      <c r="J248" s="113"/>
      <c r="K248" s="103"/>
      <c r="L248" s="16"/>
      <c r="M248" s="16"/>
      <c r="N248" s="16"/>
      <c r="O248" s="16"/>
      <c r="P248" s="16"/>
      <c r="Q248" s="16"/>
      <c r="R248" s="16"/>
      <c r="S248" s="16"/>
      <c r="T248" s="16"/>
      <c r="U248" s="16"/>
    </row>
    <row r="249" spans="1:21" ht="18.75" customHeight="1" x14ac:dyDescent="0.25">
      <c r="A249" s="120" t="s">
        <v>283</v>
      </c>
      <c r="B249" s="129" t="s">
        <v>284</v>
      </c>
      <c r="C249" s="115" t="s">
        <v>19</v>
      </c>
      <c r="D249" s="116">
        <v>22.8</v>
      </c>
      <c r="E249" s="116">
        <v>120.71</v>
      </c>
      <c r="F249" s="116">
        <f>E249*(1+C$2031)</f>
        <v>150.19945299999998</v>
      </c>
      <c r="G249" s="117">
        <f>D249*F249</f>
        <v>3424.5475283999995</v>
      </c>
      <c r="H249" s="112"/>
      <c r="I249" s="118"/>
      <c r="J249" s="113"/>
      <c r="K249" s="103"/>
      <c r="L249" s="16"/>
      <c r="M249" s="16"/>
      <c r="N249" s="16"/>
      <c r="O249" s="16"/>
      <c r="P249" s="16"/>
      <c r="Q249" s="16"/>
      <c r="R249" s="16"/>
      <c r="S249" s="16"/>
      <c r="T249" s="16"/>
      <c r="U249" s="16"/>
    </row>
    <row r="250" spans="1:21" ht="78.75" customHeight="1" x14ac:dyDescent="0.25">
      <c r="A250" s="120"/>
      <c r="B250" s="121" t="s">
        <v>285</v>
      </c>
      <c r="C250" s="115"/>
      <c r="D250" s="116"/>
      <c r="E250" s="116"/>
      <c r="F250" s="116"/>
      <c r="G250" s="117"/>
      <c r="H250" s="112"/>
      <c r="I250" s="118"/>
      <c r="J250" s="113"/>
      <c r="K250" s="103"/>
      <c r="L250" s="16"/>
      <c r="M250" s="16"/>
      <c r="N250" s="16"/>
      <c r="O250" s="16"/>
      <c r="P250" s="16"/>
      <c r="Q250" s="16"/>
      <c r="R250" s="16"/>
      <c r="S250" s="16"/>
      <c r="T250" s="16"/>
      <c r="U250" s="16"/>
    </row>
    <row r="251" spans="1:21" ht="18.75" customHeight="1" x14ac:dyDescent="0.25">
      <c r="A251" s="120"/>
      <c r="B251" s="124"/>
      <c r="C251" s="115"/>
      <c r="D251" s="116"/>
      <c r="E251" s="116"/>
      <c r="F251" s="116"/>
      <c r="G251" s="117"/>
      <c r="H251" s="112"/>
      <c r="I251" s="118"/>
      <c r="J251" s="113"/>
      <c r="K251" s="103"/>
      <c r="L251" s="16"/>
      <c r="M251" s="16"/>
      <c r="N251" s="16"/>
      <c r="O251" s="16"/>
      <c r="P251" s="16"/>
      <c r="Q251" s="16"/>
      <c r="R251" s="16"/>
      <c r="S251" s="16"/>
      <c r="T251" s="16"/>
      <c r="U251" s="16"/>
    </row>
    <row r="252" spans="1:21" ht="18.75" customHeight="1" x14ac:dyDescent="0.25">
      <c r="A252" s="120" t="s">
        <v>286</v>
      </c>
      <c r="B252" s="133" t="s">
        <v>287</v>
      </c>
      <c r="C252" s="115"/>
      <c r="D252" s="116"/>
      <c r="E252" s="116"/>
      <c r="F252" s="116"/>
      <c r="G252" s="117"/>
      <c r="H252" s="112"/>
      <c r="I252" s="118"/>
      <c r="J252" s="113"/>
      <c r="K252" s="103"/>
      <c r="L252" s="16"/>
      <c r="M252" s="16"/>
      <c r="N252" s="16"/>
      <c r="O252" s="16"/>
      <c r="P252" s="16"/>
      <c r="Q252" s="16"/>
      <c r="R252" s="16"/>
      <c r="S252" s="16"/>
      <c r="T252" s="16"/>
      <c r="U252" s="16"/>
    </row>
    <row r="253" spans="1:21" ht="52.5" customHeight="1" x14ac:dyDescent="0.25">
      <c r="A253" s="120" t="s">
        <v>288</v>
      </c>
      <c r="B253" s="129" t="s">
        <v>289</v>
      </c>
      <c r="C253" s="115" t="s">
        <v>19</v>
      </c>
      <c r="D253" s="134">
        <v>141.37</v>
      </c>
      <c r="E253" s="116">
        <v>508.76</v>
      </c>
      <c r="F253" s="116">
        <f>E253*(1+C$2031)</f>
        <v>633.05006800000001</v>
      </c>
      <c r="G253" s="117">
        <f>D253*F253</f>
        <v>89494.288113160001</v>
      </c>
      <c r="H253" s="112"/>
      <c r="I253" s="118"/>
      <c r="J253" s="119"/>
      <c r="K253" s="103"/>
      <c r="L253" s="16"/>
      <c r="M253" s="16"/>
      <c r="N253" s="16"/>
      <c r="O253" s="16"/>
      <c r="P253" s="16"/>
      <c r="Q253" s="16"/>
      <c r="R253" s="16"/>
      <c r="S253" s="16"/>
      <c r="T253" s="16"/>
      <c r="U253" s="16"/>
    </row>
    <row r="254" spans="1:21" ht="188.25" customHeight="1" x14ac:dyDescent="0.25">
      <c r="A254" s="120"/>
      <c r="B254" s="121" t="s">
        <v>290</v>
      </c>
      <c r="C254" s="115"/>
      <c r="D254" s="134"/>
      <c r="E254" s="116"/>
      <c r="F254" s="116"/>
      <c r="G254" s="117"/>
      <c r="H254" s="112"/>
      <c r="I254" s="118"/>
      <c r="J254" s="113"/>
      <c r="K254" s="103"/>
      <c r="L254" s="16"/>
      <c r="M254" s="16"/>
      <c r="N254" s="16"/>
      <c r="O254" s="16"/>
      <c r="P254" s="16"/>
      <c r="Q254" s="16"/>
      <c r="R254" s="16"/>
      <c r="S254" s="16"/>
      <c r="T254" s="16"/>
      <c r="U254" s="16"/>
    </row>
    <row r="255" spans="1:21" ht="18.75" customHeight="1" x14ac:dyDescent="0.25">
      <c r="A255" s="120"/>
      <c r="B255" s="121"/>
      <c r="C255" s="115"/>
      <c r="D255" s="134"/>
      <c r="E255" s="116"/>
      <c r="F255" s="116"/>
      <c r="G255" s="117"/>
      <c r="H255" s="112"/>
      <c r="I255" s="118"/>
      <c r="J255" s="113"/>
      <c r="K255" s="103"/>
      <c r="L255" s="16"/>
      <c r="M255" s="16"/>
      <c r="N255" s="16"/>
      <c r="O255" s="16"/>
      <c r="P255" s="16"/>
      <c r="Q255" s="16"/>
      <c r="R255" s="16"/>
      <c r="S255" s="16"/>
      <c r="T255" s="16"/>
      <c r="U255" s="16"/>
    </row>
    <row r="256" spans="1:21" ht="47.25" hidden="1" customHeight="1" x14ac:dyDescent="0.25">
      <c r="A256" s="120" t="s">
        <v>291</v>
      </c>
      <c r="B256" s="124" t="s">
        <v>292</v>
      </c>
      <c r="C256" s="115" t="s">
        <v>19</v>
      </c>
      <c r="D256" s="134"/>
      <c r="E256" s="116">
        <v>787.5</v>
      </c>
      <c r="F256" s="116">
        <f>E256*(1+C$2031)</f>
        <v>979.88625000000002</v>
      </c>
      <c r="G256" s="117">
        <f>D256*F256</f>
        <v>0</v>
      </c>
      <c r="H256" s="112"/>
      <c r="I256" s="118"/>
      <c r="J256" s="119"/>
      <c r="K256" s="105"/>
      <c r="L256" s="39"/>
      <c r="M256" s="39"/>
      <c r="N256" s="39"/>
      <c r="O256" s="39"/>
      <c r="P256" s="39"/>
      <c r="Q256" s="39"/>
      <c r="R256" s="39"/>
      <c r="S256" s="39"/>
      <c r="T256" s="39"/>
      <c r="U256" s="39"/>
    </row>
    <row r="257" spans="1:21" ht="157.5" hidden="1" customHeight="1" x14ac:dyDescent="0.25">
      <c r="A257" s="120"/>
      <c r="B257" s="121" t="s">
        <v>293</v>
      </c>
      <c r="C257" s="115"/>
      <c r="D257" s="134"/>
      <c r="E257" s="116"/>
      <c r="F257" s="116"/>
      <c r="G257" s="117"/>
      <c r="H257" s="112"/>
      <c r="I257" s="118"/>
      <c r="J257" s="123"/>
      <c r="K257" s="105"/>
      <c r="L257" s="39"/>
      <c r="M257" s="39"/>
      <c r="N257" s="39"/>
      <c r="O257" s="39"/>
      <c r="P257" s="39"/>
      <c r="Q257" s="39"/>
      <c r="R257" s="39"/>
      <c r="S257" s="39"/>
      <c r="T257" s="39"/>
      <c r="U257" s="39"/>
    </row>
    <row r="258" spans="1:21" ht="18.75" customHeight="1" x14ac:dyDescent="0.25">
      <c r="A258" s="120"/>
      <c r="B258" s="121"/>
      <c r="C258" s="115"/>
      <c r="D258" s="134"/>
      <c r="E258" s="116"/>
      <c r="F258" s="116"/>
      <c r="G258" s="117"/>
      <c r="H258" s="112"/>
      <c r="I258" s="118"/>
      <c r="J258" s="123"/>
      <c r="K258" s="105"/>
      <c r="L258" s="39"/>
      <c r="M258" s="39"/>
      <c r="N258" s="39"/>
      <c r="O258" s="39"/>
      <c r="P258" s="39"/>
      <c r="Q258" s="39"/>
      <c r="R258" s="39"/>
      <c r="S258" s="39"/>
      <c r="T258" s="39"/>
      <c r="U258" s="39"/>
    </row>
    <row r="259" spans="1:21" ht="31.5" customHeight="1" x14ac:dyDescent="0.25">
      <c r="A259" s="120" t="s">
        <v>294</v>
      </c>
      <c r="B259" s="129" t="s">
        <v>295</v>
      </c>
      <c r="C259" s="115" t="s">
        <v>19</v>
      </c>
      <c r="D259" s="134">
        <v>10.44</v>
      </c>
      <c r="E259" s="116">
        <v>19.28</v>
      </c>
      <c r="F259" s="116">
        <f>E259*(1+C$2031)</f>
        <v>23.990104000000002</v>
      </c>
      <c r="G259" s="117">
        <f>D259*F259</f>
        <v>250.45668576</v>
      </c>
      <c r="H259" s="112"/>
      <c r="I259" s="118"/>
      <c r="J259" s="119"/>
      <c r="K259" s="105"/>
      <c r="L259" s="39"/>
      <c r="M259" s="39"/>
      <c r="N259" s="39"/>
      <c r="O259" s="39"/>
      <c r="P259" s="39"/>
      <c r="Q259" s="39"/>
      <c r="R259" s="39"/>
      <c r="S259" s="39"/>
      <c r="T259" s="39"/>
      <c r="U259" s="39"/>
    </row>
    <row r="260" spans="1:21" ht="47.25" customHeight="1" x14ac:dyDescent="0.25">
      <c r="A260" s="120"/>
      <c r="B260" s="121" t="s">
        <v>296</v>
      </c>
      <c r="C260" s="115"/>
      <c r="D260" s="134"/>
      <c r="E260" s="116"/>
      <c r="F260" s="116"/>
      <c r="G260" s="117"/>
      <c r="H260" s="151"/>
      <c r="I260" s="118"/>
      <c r="J260" s="123"/>
      <c r="K260" s="105"/>
      <c r="L260" s="39"/>
      <c r="M260" s="39"/>
      <c r="N260" s="39"/>
      <c r="O260" s="39"/>
      <c r="P260" s="39"/>
      <c r="Q260" s="39"/>
      <c r="R260" s="39"/>
      <c r="S260" s="39"/>
      <c r="T260" s="39"/>
      <c r="U260" s="39"/>
    </row>
    <row r="261" spans="1:21" ht="18.75" customHeight="1" x14ac:dyDescent="0.25">
      <c r="A261" s="120"/>
      <c r="B261" s="121"/>
      <c r="C261" s="115"/>
      <c r="D261" s="134"/>
      <c r="E261" s="116"/>
      <c r="F261" s="116"/>
      <c r="G261" s="117"/>
      <c r="H261" s="112"/>
      <c r="I261" s="118"/>
      <c r="J261" s="113"/>
      <c r="K261" s="103"/>
      <c r="L261" s="16"/>
      <c r="M261" s="16"/>
      <c r="N261" s="16"/>
      <c r="O261" s="16"/>
      <c r="P261" s="16"/>
      <c r="Q261" s="16"/>
      <c r="R261" s="16"/>
      <c r="S261" s="16"/>
      <c r="T261" s="16"/>
      <c r="U261" s="16"/>
    </row>
    <row r="262" spans="1:21" ht="18.75" customHeight="1" x14ac:dyDescent="0.25">
      <c r="A262" s="120" t="s">
        <v>297</v>
      </c>
      <c r="B262" s="133" t="s">
        <v>298</v>
      </c>
      <c r="C262" s="115"/>
      <c r="D262" s="116"/>
      <c r="E262" s="116"/>
      <c r="F262" s="35"/>
      <c r="G262" s="36"/>
      <c r="H262" s="112"/>
      <c r="I262" s="118"/>
      <c r="J262" s="113"/>
      <c r="K262" s="103"/>
      <c r="L262" s="16"/>
      <c r="M262" s="16"/>
      <c r="N262" s="16"/>
      <c r="O262" s="16"/>
      <c r="P262" s="16"/>
      <c r="Q262" s="16"/>
      <c r="R262" s="16"/>
      <c r="S262" s="16"/>
      <c r="T262" s="16"/>
      <c r="U262" s="16"/>
    </row>
    <row r="263" spans="1:21" ht="31.5" customHeight="1" x14ac:dyDescent="0.25">
      <c r="A263" s="120" t="s">
        <v>299</v>
      </c>
      <c r="B263" s="152" t="s">
        <v>300</v>
      </c>
      <c r="C263" s="115" t="s">
        <v>33</v>
      </c>
      <c r="D263" s="116">
        <f>6.39+81.91+120.48</f>
        <v>208.78</v>
      </c>
      <c r="E263" s="116">
        <v>33.36</v>
      </c>
      <c r="F263" s="116">
        <f>E263*(1+C$2031)</f>
        <v>41.509847999999998</v>
      </c>
      <c r="G263" s="117">
        <f>D263*F263</f>
        <v>8666.4260654400005</v>
      </c>
      <c r="H263" s="112"/>
      <c r="I263" s="118"/>
      <c r="J263" s="119"/>
      <c r="K263" s="103"/>
      <c r="L263" s="16"/>
      <c r="M263" s="16"/>
      <c r="N263" s="16"/>
      <c r="O263" s="16"/>
      <c r="P263" s="16"/>
      <c r="Q263" s="16"/>
      <c r="R263" s="16"/>
      <c r="S263" s="16"/>
      <c r="T263" s="16"/>
      <c r="U263" s="16"/>
    </row>
    <row r="264" spans="1:21" ht="78.75" customHeight="1" x14ac:dyDescent="0.25">
      <c r="A264" s="120"/>
      <c r="B264" s="125" t="s">
        <v>301</v>
      </c>
      <c r="C264" s="115"/>
      <c r="D264" s="115"/>
      <c r="E264" s="116"/>
      <c r="F264" s="35"/>
      <c r="G264" s="36"/>
      <c r="H264" s="112"/>
      <c r="I264" s="118"/>
      <c r="J264" s="113"/>
      <c r="K264" s="103"/>
      <c r="L264" s="16"/>
      <c r="M264" s="16"/>
      <c r="N264" s="16"/>
      <c r="O264" s="16"/>
      <c r="P264" s="16"/>
      <c r="Q264" s="16"/>
      <c r="R264" s="16"/>
      <c r="S264" s="16"/>
      <c r="T264" s="16"/>
      <c r="U264" s="16"/>
    </row>
    <row r="265" spans="1:21" ht="18.75" hidden="1" customHeight="1" x14ac:dyDescent="0.25">
      <c r="A265" s="120"/>
      <c r="B265" s="125"/>
      <c r="C265" s="115"/>
      <c r="D265" s="115"/>
      <c r="E265" s="116"/>
      <c r="F265" s="35"/>
      <c r="G265" s="36"/>
      <c r="H265" s="112"/>
      <c r="I265" s="118"/>
      <c r="J265" s="113"/>
      <c r="K265" s="103"/>
      <c r="L265" s="16"/>
      <c r="M265" s="16"/>
      <c r="N265" s="16"/>
      <c r="O265" s="16"/>
      <c r="P265" s="16"/>
      <c r="Q265" s="16"/>
      <c r="R265" s="16"/>
      <c r="S265" s="16"/>
      <c r="T265" s="16"/>
      <c r="U265" s="16"/>
    </row>
    <row r="266" spans="1:21" ht="18.75" hidden="1" customHeight="1" x14ac:dyDescent="0.25">
      <c r="A266" s="120" t="s">
        <v>302</v>
      </c>
      <c r="B266" s="150" t="s">
        <v>303</v>
      </c>
      <c r="C266" s="115" t="s">
        <v>271</v>
      </c>
      <c r="D266" s="116"/>
      <c r="E266" s="116">
        <v>198.45</v>
      </c>
      <c r="F266" s="116">
        <f>E266*(1+C$2031)</f>
        <v>246.93133499999999</v>
      </c>
      <c r="G266" s="117">
        <f>D266*F266</f>
        <v>0</v>
      </c>
      <c r="H266" s="112"/>
      <c r="I266" s="118"/>
      <c r="J266" s="119"/>
      <c r="K266" s="103"/>
      <c r="L266" s="16"/>
      <c r="M266" s="16"/>
      <c r="N266" s="16"/>
      <c r="O266" s="16"/>
      <c r="P266" s="16"/>
      <c r="Q266" s="16"/>
      <c r="R266" s="16"/>
      <c r="S266" s="16"/>
      <c r="T266" s="16"/>
      <c r="U266" s="16"/>
    </row>
    <row r="267" spans="1:21" ht="63" hidden="1" customHeight="1" x14ac:dyDescent="0.25">
      <c r="A267" s="120"/>
      <c r="B267" s="125" t="s">
        <v>304</v>
      </c>
      <c r="C267" s="115"/>
      <c r="D267" s="116"/>
      <c r="E267" s="116"/>
      <c r="F267" s="35"/>
      <c r="G267" s="36"/>
      <c r="H267" s="112"/>
      <c r="I267" s="118"/>
      <c r="J267" s="113"/>
      <c r="K267" s="103"/>
      <c r="L267" s="16"/>
      <c r="M267" s="16"/>
      <c r="N267" s="16"/>
      <c r="O267" s="16"/>
      <c r="P267" s="16"/>
      <c r="Q267" s="16"/>
      <c r="R267" s="16"/>
      <c r="S267" s="16"/>
      <c r="T267" s="16"/>
      <c r="U267" s="16"/>
    </row>
    <row r="268" spans="1:21" ht="18.75" hidden="1" customHeight="1" x14ac:dyDescent="0.25">
      <c r="A268" s="120"/>
      <c r="B268" s="125"/>
      <c r="C268" s="115"/>
      <c r="D268" s="115"/>
      <c r="E268" s="116"/>
      <c r="F268" s="35"/>
      <c r="G268" s="36"/>
      <c r="H268" s="112"/>
      <c r="I268" s="118"/>
      <c r="J268" s="113"/>
      <c r="K268" s="103"/>
      <c r="L268" s="16"/>
      <c r="M268" s="16"/>
      <c r="N268" s="16"/>
      <c r="O268" s="16"/>
      <c r="P268" s="16"/>
      <c r="Q268" s="16"/>
      <c r="R268" s="16"/>
      <c r="S268" s="16"/>
      <c r="T268" s="16"/>
      <c r="U268" s="16"/>
    </row>
    <row r="269" spans="1:21" ht="18.75" hidden="1" customHeight="1" x14ac:dyDescent="0.25">
      <c r="A269" s="120" t="s">
        <v>305</v>
      </c>
      <c r="B269" s="150" t="s">
        <v>306</v>
      </c>
      <c r="C269" s="115" t="s">
        <v>271</v>
      </c>
      <c r="D269" s="116"/>
      <c r="E269" s="116">
        <v>187.47</v>
      </c>
      <c r="F269" s="116">
        <f>E269*(1+C$2031)</f>
        <v>233.26892099999998</v>
      </c>
      <c r="G269" s="117">
        <f>D269*F269</f>
        <v>0</v>
      </c>
      <c r="H269" s="112"/>
      <c r="I269" s="118"/>
      <c r="J269" s="119"/>
      <c r="K269" s="103"/>
      <c r="L269" s="16"/>
      <c r="M269" s="16"/>
      <c r="N269" s="16"/>
      <c r="O269" s="16"/>
      <c r="P269" s="16"/>
      <c r="Q269" s="16"/>
      <c r="R269" s="16"/>
      <c r="S269" s="16"/>
      <c r="T269" s="16"/>
      <c r="U269" s="16"/>
    </row>
    <row r="270" spans="1:21" ht="81.75" hidden="1" customHeight="1" x14ac:dyDescent="0.25">
      <c r="A270" s="120"/>
      <c r="B270" s="122" t="s">
        <v>307</v>
      </c>
      <c r="C270" s="115"/>
      <c r="D270" s="115"/>
      <c r="E270" s="116"/>
      <c r="F270" s="35"/>
      <c r="G270" s="36"/>
      <c r="H270" s="112"/>
      <c r="I270" s="118"/>
      <c r="J270" s="113"/>
      <c r="K270" s="103"/>
      <c r="L270" s="16"/>
      <c r="M270" s="16"/>
      <c r="N270" s="16"/>
      <c r="O270" s="16"/>
      <c r="P270" s="16"/>
      <c r="Q270" s="16"/>
      <c r="R270" s="16"/>
      <c r="S270" s="16"/>
      <c r="T270" s="16"/>
      <c r="U270" s="16"/>
    </row>
    <row r="271" spans="1:21" ht="18.75" hidden="1" customHeight="1" x14ac:dyDescent="0.25">
      <c r="A271" s="120"/>
      <c r="B271" s="122"/>
      <c r="C271" s="115"/>
      <c r="D271" s="115"/>
      <c r="E271" s="116"/>
      <c r="F271" s="35"/>
      <c r="G271" s="36"/>
      <c r="H271" s="112"/>
      <c r="I271" s="118"/>
      <c r="J271" s="113"/>
      <c r="K271" s="103"/>
      <c r="L271" s="16"/>
      <c r="M271" s="16"/>
      <c r="N271" s="16"/>
      <c r="O271" s="16"/>
      <c r="P271" s="16"/>
      <c r="Q271" s="16"/>
      <c r="R271" s="16"/>
      <c r="S271" s="16"/>
      <c r="T271" s="16"/>
      <c r="U271" s="16"/>
    </row>
    <row r="272" spans="1:21" ht="18.75" hidden="1" customHeight="1" x14ac:dyDescent="0.25">
      <c r="A272" s="120" t="s">
        <v>308</v>
      </c>
      <c r="B272" s="150" t="s">
        <v>309</v>
      </c>
      <c r="C272" s="115" t="s">
        <v>19</v>
      </c>
      <c r="D272" s="116"/>
      <c r="E272" s="116">
        <v>13.47</v>
      </c>
      <c r="F272" s="116">
        <f>E272*(1+C$2031)</f>
        <v>16.760721</v>
      </c>
      <c r="G272" s="117">
        <f>D272*F272</f>
        <v>0</v>
      </c>
      <c r="H272" s="112"/>
      <c r="I272" s="118"/>
      <c r="J272" s="119"/>
      <c r="K272" s="103"/>
      <c r="L272" s="16"/>
      <c r="M272" s="16"/>
      <c r="N272" s="16"/>
      <c r="O272" s="16"/>
      <c r="P272" s="16"/>
      <c r="Q272" s="16"/>
      <c r="R272" s="16"/>
      <c r="S272" s="16"/>
      <c r="T272" s="16"/>
      <c r="U272" s="16"/>
    </row>
    <row r="273" spans="1:21" ht="63" hidden="1" customHeight="1" x14ac:dyDescent="0.25">
      <c r="A273" s="120"/>
      <c r="B273" s="125" t="s">
        <v>310</v>
      </c>
      <c r="C273" s="115"/>
      <c r="D273" s="116"/>
      <c r="E273" s="116"/>
      <c r="F273" s="35"/>
      <c r="G273" s="36"/>
      <c r="H273" s="142"/>
      <c r="I273" s="118"/>
      <c r="J273" s="113"/>
      <c r="K273" s="103"/>
      <c r="L273" s="16"/>
      <c r="M273" s="16"/>
      <c r="N273" s="16"/>
      <c r="O273" s="16"/>
      <c r="P273" s="16"/>
      <c r="Q273" s="16"/>
      <c r="R273" s="16"/>
      <c r="S273" s="16"/>
      <c r="T273" s="16"/>
      <c r="U273" s="16"/>
    </row>
    <row r="274" spans="1:21" ht="18.75" hidden="1" customHeight="1" x14ac:dyDescent="0.25">
      <c r="A274" s="120"/>
      <c r="B274" s="125"/>
      <c r="C274" s="115"/>
      <c r="D274" s="116"/>
      <c r="E274" s="116"/>
      <c r="F274" s="35"/>
      <c r="G274" s="36"/>
      <c r="H274" s="112"/>
      <c r="I274" s="118"/>
      <c r="J274" s="113"/>
      <c r="K274" s="103"/>
      <c r="L274" s="16"/>
      <c r="M274" s="16"/>
      <c r="N274" s="16"/>
      <c r="O274" s="16"/>
      <c r="P274" s="16"/>
      <c r="Q274" s="16"/>
      <c r="R274" s="16"/>
      <c r="S274" s="16"/>
      <c r="T274" s="16"/>
      <c r="U274" s="16"/>
    </row>
    <row r="275" spans="1:21" ht="18.75" hidden="1" customHeight="1" x14ac:dyDescent="0.25">
      <c r="A275" s="120" t="s">
        <v>311</v>
      </c>
      <c r="B275" s="150" t="s">
        <v>312</v>
      </c>
      <c r="C275" s="115" t="s">
        <v>19</v>
      </c>
      <c r="D275" s="116"/>
      <c r="E275" s="116">
        <v>22.76</v>
      </c>
      <c r="F275" s="116">
        <f>E275*(1+C$2031)</f>
        <v>28.320268000000002</v>
      </c>
      <c r="G275" s="117">
        <f>D275*F275</f>
        <v>0</v>
      </c>
      <c r="H275" s="112"/>
      <c r="I275" s="118"/>
      <c r="J275" s="119"/>
      <c r="K275" s="103"/>
      <c r="L275" s="16"/>
      <c r="M275" s="16"/>
      <c r="N275" s="16"/>
      <c r="O275" s="16"/>
      <c r="P275" s="16"/>
      <c r="Q275" s="16"/>
      <c r="R275" s="16"/>
      <c r="S275" s="16"/>
      <c r="T275" s="16"/>
      <c r="U275" s="16"/>
    </row>
    <row r="276" spans="1:21" ht="63" hidden="1" customHeight="1" x14ac:dyDescent="0.25">
      <c r="A276" s="120"/>
      <c r="B276" s="125" t="s">
        <v>313</v>
      </c>
      <c r="C276" s="115"/>
      <c r="D276" s="116"/>
      <c r="E276" s="116"/>
      <c r="F276" s="35"/>
      <c r="G276" s="36"/>
      <c r="H276" s="142"/>
      <c r="I276" s="118"/>
      <c r="J276" s="113"/>
      <c r="K276" s="103"/>
      <c r="L276" s="16"/>
      <c r="M276" s="16"/>
      <c r="N276" s="16"/>
      <c r="O276" s="16"/>
      <c r="P276" s="16"/>
      <c r="Q276" s="16"/>
      <c r="R276" s="16"/>
      <c r="S276" s="16"/>
      <c r="T276" s="16"/>
      <c r="U276" s="16"/>
    </row>
    <row r="277" spans="1:21" ht="18.75" hidden="1" customHeight="1" x14ac:dyDescent="0.25">
      <c r="A277" s="120"/>
      <c r="B277" s="150"/>
      <c r="C277" s="115"/>
      <c r="D277" s="116"/>
      <c r="E277" s="116"/>
      <c r="F277" s="35"/>
      <c r="G277" s="36"/>
      <c r="H277" s="112"/>
      <c r="I277" s="118"/>
      <c r="J277" s="113"/>
      <c r="K277" s="103"/>
      <c r="L277" s="16"/>
      <c r="M277" s="16"/>
      <c r="N277" s="16"/>
      <c r="O277" s="16"/>
      <c r="P277" s="16"/>
      <c r="Q277" s="16"/>
      <c r="R277" s="16"/>
      <c r="S277" s="16"/>
      <c r="T277" s="16"/>
      <c r="U277" s="16"/>
    </row>
    <row r="278" spans="1:21" ht="18.75" hidden="1" customHeight="1" x14ac:dyDescent="0.25">
      <c r="A278" s="120" t="s">
        <v>314</v>
      </c>
      <c r="B278" s="150" t="s">
        <v>315</v>
      </c>
      <c r="C278" s="115" t="s">
        <v>33</v>
      </c>
      <c r="D278" s="116"/>
      <c r="E278" s="116">
        <v>11.58</v>
      </c>
      <c r="F278" s="116">
        <f>E278*(1+C$2031)</f>
        <v>14.408994</v>
      </c>
      <c r="G278" s="117">
        <f>D278*F278</f>
        <v>0</v>
      </c>
      <c r="H278" s="112"/>
      <c r="I278" s="118"/>
      <c r="J278" s="119"/>
      <c r="K278" s="103"/>
      <c r="L278" s="16"/>
      <c r="M278" s="16"/>
      <c r="N278" s="16"/>
      <c r="O278" s="16"/>
      <c r="P278" s="16"/>
      <c r="Q278" s="16"/>
      <c r="R278" s="16"/>
      <c r="S278" s="16"/>
      <c r="T278" s="16"/>
      <c r="U278" s="16"/>
    </row>
    <row r="279" spans="1:21" ht="63" hidden="1" customHeight="1" x14ac:dyDescent="0.25">
      <c r="A279" s="120"/>
      <c r="B279" s="125" t="s">
        <v>316</v>
      </c>
      <c r="C279" s="115"/>
      <c r="D279" s="116"/>
      <c r="E279" s="116"/>
      <c r="F279" s="35"/>
      <c r="G279" s="36"/>
      <c r="H279" s="112"/>
      <c r="I279" s="118"/>
      <c r="J279" s="113"/>
      <c r="K279" s="103"/>
      <c r="L279" s="16"/>
      <c r="M279" s="16"/>
      <c r="N279" s="16"/>
      <c r="O279" s="16"/>
      <c r="P279" s="16"/>
      <c r="Q279" s="16"/>
      <c r="R279" s="16"/>
      <c r="S279" s="16"/>
      <c r="T279" s="16"/>
      <c r="U279" s="16"/>
    </row>
    <row r="280" spans="1:21" ht="18.75" customHeight="1" x14ac:dyDescent="0.25">
      <c r="A280" s="120"/>
      <c r="B280" s="150"/>
      <c r="C280" s="115"/>
      <c r="D280" s="116"/>
      <c r="E280" s="116"/>
      <c r="F280" s="35"/>
      <c r="G280" s="36"/>
      <c r="H280" s="112"/>
      <c r="I280" s="118"/>
      <c r="J280" s="113"/>
      <c r="K280" s="103"/>
      <c r="L280" s="16"/>
      <c r="M280" s="16"/>
      <c r="N280" s="16"/>
      <c r="O280" s="16"/>
      <c r="P280" s="16"/>
      <c r="Q280" s="16"/>
      <c r="R280" s="16"/>
      <c r="S280" s="16"/>
      <c r="T280" s="16"/>
      <c r="U280" s="16"/>
    </row>
    <row r="281" spans="1:21" ht="18.75" customHeight="1" x14ac:dyDescent="0.25">
      <c r="A281" s="120" t="s">
        <v>317</v>
      </c>
      <c r="B281" s="129" t="s">
        <v>318</v>
      </c>
      <c r="C281" s="115" t="s">
        <v>7</v>
      </c>
      <c r="D281" s="116">
        <v>28</v>
      </c>
      <c r="E281" s="116">
        <v>9.65</v>
      </c>
      <c r="F281" s="116">
        <f>E281*(1+C$2031)</f>
        <v>12.007495</v>
      </c>
      <c r="G281" s="117">
        <f>D281*F281</f>
        <v>336.20985999999999</v>
      </c>
      <c r="H281" s="112"/>
      <c r="I281" s="118"/>
      <c r="J281" s="119"/>
      <c r="K281" s="103"/>
      <c r="L281" s="16"/>
      <c r="M281" s="16"/>
      <c r="N281" s="16"/>
      <c r="O281" s="16"/>
      <c r="P281" s="16"/>
      <c r="Q281" s="16"/>
      <c r="R281" s="16"/>
      <c r="S281" s="16"/>
      <c r="T281" s="16"/>
      <c r="U281" s="16"/>
    </row>
    <row r="282" spans="1:21" ht="63" customHeight="1" x14ac:dyDescent="0.25">
      <c r="A282" s="120"/>
      <c r="B282" s="121" t="s">
        <v>319</v>
      </c>
      <c r="C282" s="22"/>
      <c r="D282" s="130"/>
      <c r="E282" s="116"/>
      <c r="F282" s="35"/>
      <c r="G282" s="36"/>
      <c r="H282" s="142"/>
      <c r="I282" s="118"/>
      <c r="J282" s="113"/>
      <c r="K282" s="103"/>
      <c r="L282" s="16"/>
      <c r="M282" s="16"/>
      <c r="N282" s="16"/>
      <c r="O282" s="16"/>
      <c r="P282" s="16"/>
      <c r="Q282" s="16"/>
      <c r="R282" s="16"/>
      <c r="S282" s="16"/>
      <c r="T282" s="16"/>
      <c r="U282" s="16"/>
    </row>
    <row r="283" spans="1:21" ht="18.75" customHeight="1" x14ac:dyDescent="0.25">
      <c r="A283" s="120"/>
      <c r="B283" s="125"/>
      <c r="C283" s="22"/>
      <c r="D283" s="130"/>
      <c r="E283" s="116"/>
      <c r="F283" s="35"/>
      <c r="G283" s="36"/>
      <c r="H283" s="142"/>
      <c r="I283" s="118"/>
      <c r="J283" s="113"/>
      <c r="K283" s="103"/>
      <c r="L283" s="16"/>
      <c r="M283" s="16"/>
      <c r="N283" s="16"/>
      <c r="O283" s="16"/>
      <c r="P283" s="16"/>
      <c r="Q283" s="16"/>
      <c r="R283" s="16"/>
      <c r="S283" s="16"/>
      <c r="T283" s="16"/>
      <c r="U283" s="16"/>
    </row>
    <row r="284" spans="1:21" ht="18.75" hidden="1" customHeight="1" x14ac:dyDescent="0.25">
      <c r="A284" s="120" t="s">
        <v>320</v>
      </c>
      <c r="B284" s="133" t="s">
        <v>321</v>
      </c>
      <c r="C284" s="115"/>
      <c r="D284" s="134"/>
      <c r="E284" s="116"/>
      <c r="F284" s="116"/>
      <c r="G284" s="117"/>
      <c r="H284" s="142"/>
      <c r="I284" s="118"/>
      <c r="J284" s="113"/>
      <c r="K284" s="103"/>
      <c r="L284" s="16"/>
      <c r="M284" s="16"/>
      <c r="N284" s="16"/>
      <c r="O284" s="16"/>
      <c r="P284" s="16"/>
      <c r="Q284" s="16"/>
      <c r="R284" s="16"/>
      <c r="S284" s="16"/>
      <c r="T284" s="16"/>
      <c r="U284" s="16"/>
    </row>
    <row r="285" spans="1:21" ht="18.75" hidden="1" customHeight="1" x14ac:dyDescent="0.25">
      <c r="A285" s="120" t="s">
        <v>322</v>
      </c>
      <c r="B285" s="124" t="s">
        <v>323</v>
      </c>
      <c r="C285" s="115" t="s">
        <v>7</v>
      </c>
      <c r="D285" s="134"/>
      <c r="E285" s="116">
        <v>915.03</v>
      </c>
      <c r="F285" s="116">
        <f>E285*(1+C$2031)</f>
        <v>1138.571829</v>
      </c>
      <c r="G285" s="117">
        <f>D285*F285</f>
        <v>0</v>
      </c>
      <c r="H285" s="142"/>
      <c r="I285" s="118"/>
      <c r="J285" s="113"/>
      <c r="K285" s="103"/>
      <c r="L285" s="16"/>
      <c r="M285" s="16"/>
      <c r="N285" s="16"/>
      <c r="O285" s="16"/>
      <c r="P285" s="16"/>
      <c r="Q285" s="16"/>
      <c r="R285" s="16"/>
      <c r="S285" s="16"/>
      <c r="T285" s="16"/>
      <c r="U285" s="16"/>
    </row>
    <row r="286" spans="1:21" ht="63" hidden="1" customHeight="1" x14ac:dyDescent="0.25">
      <c r="A286" s="120"/>
      <c r="B286" s="121" t="s">
        <v>324</v>
      </c>
      <c r="C286" s="115"/>
      <c r="D286" s="134"/>
      <c r="E286" s="116"/>
      <c r="F286" s="116"/>
      <c r="G286" s="117"/>
      <c r="H286" s="142"/>
      <c r="I286" s="118"/>
      <c r="J286" s="113"/>
      <c r="K286" s="103"/>
      <c r="L286" s="16"/>
      <c r="M286" s="16"/>
      <c r="N286" s="16"/>
      <c r="O286" s="16"/>
      <c r="P286" s="16"/>
      <c r="Q286" s="16"/>
      <c r="R286" s="16"/>
      <c r="S286" s="16"/>
      <c r="T286" s="16"/>
      <c r="U286" s="16"/>
    </row>
    <row r="287" spans="1:21" ht="18.75" hidden="1" customHeight="1" x14ac:dyDescent="0.25">
      <c r="A287" s="120"/>
      <c r="B287" s="121"/>
      <c r="C287" s="115"/>
      <c r="D287" s="134"/>
      <c r="E287" s="116"/>
      <c r="F287" s="116"/>
      <c r="G287" s="117"/>
      <c r="H287" s="142"/>
      <c r="I287" s="118"/>
      <c r="J287" s="113"/>
      <c r="K287" s="103"/>
      <c r="L287" s="16"/>
      <c r="M287" s="16"/>
      <c r="N287" s="16"/>
      <c r="O287" s="16"/>
      <c r="P287" s="16"/>
      <c r="Q287" s="16"/>
      <c r="R287" s="16"/>
      <c r="S287" s="16"/>
      <c r="T287" s="16"/>
      <c r="U287" s="16"/>
    </row>
    <row r="288" spans="1:21" ht="18.75" hidden="1" customHeight="1" x14ac:dyDescent="0.25">
      <c r="A288" s="120" t="s">
        <v>325</v>
      </c>
      <c r="B288" s="124" t="s">
        <v>326</v>
      </c>
      <c r="C288" s="115" t="s">
        <v>19</v>
      </c>
      <c r="D288" s="134"/>
      <c r="E288" s="116">
        <v>79.09</v>
      </c>
      <c r="F288" s="116">
        <f>E288*(1+C$2031)</f>
        <v>98.411687000000001</v>
      </c>
      <c r="G288" s="117">
        <f>D288*F288</f>
        <v>0</v>
      </c>
      <c r="H288" s="142"/>
      <c r="I288" s="118"/>
      <c r="J288" s="113"/>
      <c r="K288" s="103"/>
      <c r="L288" s="16"/>
      <c r="M288" s="16"/>
      <c r="N288" s="16"/>
      <c r="O288" s="16"/>
      <c r="P288" s="16"/>
      <c r="Q288" s="16"/>
      <c r="R288" s="16"/>
      <c r="S288" s="16"/>
      <c r="T288" s="16"/>
      <c r="U288" s="16"/>
    </row>
    <row r="289" spans="1:21" ht="63" hidden="1" customHeight="1" x14ac:dyDescent="0.25">
      <c r="A289" s="120"/>
      <c r="B289" s="121" t="s">
        <v>327</v>
      </c>
      <c r="C289" s="115"/>
      <c r="D289" s="134"/>
      <c r="E289" s="116"/>
      <c r="F289" s="116"/>
      <c r="G289" s="117"/>
      <c r="H289" s="142"/>
      <c r="I289" s="118"/>
      <c r="J289" s="113"/>
      <c r="K289" s="103"/>
      <c r="L289" s="16"/>
      <c r="M289" s="16"/>
      <c r="N289" s="16"/>
      <c r="O289" s="16"/>
      <c r="P289" s="16"/>
      <c r="Q289" s="16"/>
      <c r="R289" s="16"/>
      <c r="S289" s="16"/>
      <c r="T289" s="16"/>
      <c r="U289" s="16"/>
    </row>
    <row r="290" spans="1:21" ht="18" customHeight="1" x14ac:dyDescent="0.25">
      <c r="A290" s="153"/>
      <c r="B290" s="40"/>
      <c r="C290" s="231" t="s">
        <v>82</v>
      </c>
      <c r="D290" s="232"/>
      <c r="E290" s="233"/>
      <c r="F290" s="29"/>
      <c r="G290" s="30">
        <f>SUM(G228:G289)</f>
        <v>107342.40039456</v>
      </c>
      <c r="H290" s="112"/>
      <c r="I290" s="118"/>
      <c r="J290" s="113"/>
      <c r="K290" s="103"/>
      <c r="L290" s="16"/>
      <c r="M290" s="16"/>
      <c r="N290" s="16"/>
      <c r="O290" s="16"/>
      <c r="P290" s="16"/>
      <c r="Q290" s="16"/>
      <c r="R290" s="16"/>
      <c r="S290" s="16"/>
      <c r="T290" s="16"/>
      <c r="U290" s="16"/>
    </row>
    <row r="291" spans="1:21" ht="18.75" customHeight="1" x14ac:dyDescent="0.25">
      <c r="A291" s="111" t="s">
        <v>328</v>
      </c>
      <c r="B291" s="12" t="s">
        <v>329</v>
      </c>
      <c r="C291" s="13"/>
      <c r="D291" s="13"/>
      <c r="E291" s="116"/>
      <c r="F291" s="116"/>
      <c r="G291" s="117"/>
      <c r="H291" s="228" t="s">
        <v>2172</v>
      </c>
      <c r="I291" s="229"/>
      <c r="J291" s="230"/>
      <c r="K291" s="103"/>
      <c r="L291" s="16"/>
      <c r="M291" s="16"/>
      <c r="N291" s="16"/>
      <c r="O291" s="16"/>
      <c r="P291" s="16"/>
      <c r="Q291" s="16"/>
      <c r="R291" s="16"/>
      <c r="S291" s="16"/>
      <c r="T291" s="16"/>
      <c r="U291" s="16"/>
    </row>
    <row r="292" spans="1:21" ht="18.75" customHeight="1" x14ac:dyDescent="0.25">
      <c r="A292" s="114" t="s">
        <v>330</v>
      </c>
      <c r="B292" s="17" t="s">
        <v>331</v>
      </c>
      <c r="C292" s="115" t="s">
        <v>259</v>
      </c>
      <c r="D292" s="134">
        <f>25.5+18.4+45.1+69.89+152.32+203.62</f>
        <v>514.82999999999993</v>
      </c>
      <c r="E292" s="116">
        <v>11.74</v>
      </c>
      <c r="F292" s="116">
        <f>E292*(1+C$2031)</f>
        <v>14.608082</v>
      </c>
      <c r="G292" s="117">
        <f>D292*F292</f>
        <v>7520.6788560599989</v>
      </c>
      <c r="H292" s="112"/>
      <c r="I292" s="118"/>
      <c r="J292" s="119"/>
      <c r="K292" s="103"/>
      <c r="L292" s="16"/>
      <c r="M292" s="16"/>
      <c r="N292" s="16"/>
      <c r="O292" s="16"/>
      <c r="P292" s="16"/>
      <c r="Q292" s="16"/>
      <c r="R292" s="16"/>
      <c r="S292" s="16"/>
      <c r="T292" s="16"/>
      <c r="U292" s="16"/>
    </row>
    <row r="293" spans="1:21" ht="84.75" customHeight="1" x14ac:dyDescent="0.25">
      <c r="A293" s="120"/>
      <c r="B293" s="121" t="s">
        <v>332</v>
      </c>
      <c r="C293" s="115"/>
      <c r="D293" s="134"/>
      <c r="E293" s="116"/>
      <c r="F293" s="116"/>
      <c r="G293" s="117"/>
      <c r="H293" s="112"/>
      <c r="I293" s="118"/>
      <c r="J293" s="113"/>
      <c r="K293" s="103"/>
      <c r="L293" s="16"/>
      <c r="M293" s="16"/>
      <c r="N293" s="16"/>
      <c r="O293" s="16"/>
      <c r="P293" s="16"/>
      <c r="Q293" s="16"/>
      <c r="R293" s="16"/>
      <c r="S293" s="16"/>
      <c r="T293" s="16"/>
      <c r="U293" s="16"/>
    </row>
    <row r="294" spans="1:21" ht="18.75" customHeight="1" x14ac:dyDescent="0.25">
      <c r="A294" s="120"/>
      <c r="B294" s="124"/>
      <c r="C294" s="115"/>
      <c r="D294" s="134"/>
      <c r="E294" s="116"/>
      <c r="F294" s="116"/>
      <c r="G294" s="117"/>
      <c r="H294" s="112"/>
      <c r="I294" s="118"/>
      <c r="J294" s="113"/>
      <c r="K294" s="103"/>
      <c r="L294" s="16"/>
      <c r="M294" s="16"/>
      <c r="N294" s="16"/>
      <c r="O294" s="16"/>
      <c r="P294" s="16"/>
      <c r="Q294" s="16"/>
      <c r="R294" s="16"/>
      <c r="S294" s="16"/>
      <c r="T294" s="16"/>
      <c r="U294" s="16"/>
    </row>
    <row r="295" spans="1:21" ht="31.5" customHeight="1" x14ac:dyDescent="0.25">
      <c r="A295" s="120" t="s">
        <v>333</v>
      </c>
      <c r="B295" s="129" t="s">
        <v>334</v>
      </c>
      <c r="C295" s="115" t="s">
        <v>335</v>
      </c>
      <c r="D295" s="134">
        <f>19.05+28.96+19.31+14.3</f>
        <v>81.62</v>
      </c>
      <c r="E295" s="116">
        <v>71.150000000000006</v>
      </c>
      <c r="F295" s="116">
        <f>E295*(1+C$2031)</f>
        <v>88.531945000000007</v>
      </c>
      <c r="G295" s="117">
        <f>D295*F295</f>
        <v>7225.9773509000006</v>
      </c>
      <c r="H295" s="112"/>
      <c r="I295" s="118"/>
      <c r="J295" s="119"/>
      <c r="K295" s="103"/>
      <c r="L295" s="16"/>
      <c r="M295" s="16"/>
      <c r="N295" s="16"/>
      <c r="O295" s="16"/>
      <c r="P295" s="16"/>
      <c r="Q295" s="16"/>
      <c r="R295" s="16"/>
      <c r="S295" s="16"/>
      <c r="T295" s="16"/>
      <c r="U295" s="16"/>
    </row>
    <row r="296" spans="1:21" ht="93" customHeight="1" x14ac:dyDescent="0.25">
      <c r="A296" s="120"/>
      <c r="B296" s="121" t="s">
        <v>336</v>
      </c>
      <c r="C296" s="115"/>
      <c r="D296" s="134"/>
      <c r="E296" s="116"/>
      <c r="F296" s="116"/>
      <c r="G296" s="117"/>
      <c r="H296" s="112"/>
      <c r="I296" s="118"/>
      <c r="J296" s="113"/>
      <c r="K296" s="103"/>
      <c r="L296" s="16"/>
      <c r="M296" s="16"/>
      <c r="N296" s="16"/>
      <c r="O296" s="16"/>
      <c r="P296" s="16"/>
      <c r="Q296" s="16"/>
      <c r="R296" s="16"/>
      <c r="S296" s="16"/>
      <c r="T296" s="16"/>
      <c r="U296" s="16"/>
    </row>
    <row r="297" spans="1:21" ht="18.75" hidden="1" customHeight="1" x14ac:dyDescent="0.25">
      <c r="A297" s="120"/>
      <c r="B297" s="121"/>
      <c r="C297" s="115"/>
      <c r="D297" s="134"/>
      <c r="E297" s="116"/>
      <c r="F297" s="116"/>
      <c r="G297" s="117"/>
      <c r="H297" s="112"/>
      <c r="I297" s="118"/>
      <c r="J297" s="113"/>
      <c r="K297" s="103"/>
      <c r="L297" s="16"/>
      <c r="M297" s="16"/>
      <c r="N297" s="16"/>
      <c r="O297" s="16"/>
      <c r="P297" s="16"/>
      <c r="Q297" s="16"/>
      <c r="R297" s="16"/>
      <c r="S297" s="16"/>
      <c r="T297" s="16"/>
      <c r="U297" s="16"/>
    </row>
    <row r="298" spans="1:21" ht="31.5" hidden="1" customHeight="1" x14ac:dyDescent="0.25">
      <c r="A298" s="120" t="s">
        <v>337</v>
      </c>
      <c r="B298" s="124" t="s">
        <v>338</v>
      </c>
      <c r="C298" s="115" t="s">
        <v>339</v>
      </c>
      <c r="D298" s="134"/>
      <c r="E298" s="116">
        <v>93.12</v>
      </c>
      <c r="F298" s="116">
        <f>E298*(1+C$2031)</f>
        <v>115.86921600000001</v>
      </c>
      <c r="G298" s="117">
        <f>D298*F298</f>
        <v>0</v>
      </c>
      <c r="H298" s="112"/>
      <c r="I298" s="118"/>
      <c r="J298" s="119"/>
      <c r="K298" s="103"/>
      <c r="L298" s="16"/>
      <c r="M298" s="16"/>
      <c r="N298" s="16"/>
      <c r="O298" s="16"/>
      <c r="P298" s="16"/>
      <c r="Q298" s="16"/>
      <c r="R298" s="16"/>
      <c r="S298" s="16"/>
      <c r="T298" s="16"/>
      <c r="U298" s="16"/>
    </row>
    <row r="299" spans="1:21" ht="94.5" hidden="1" customHeight="1" x14ac:dyDescent="0.25">
      <c r="A299" s="120"/>
      <c r="B299" s="121" t="s">
        <v>340</v>
      </c>
      <c r="C299" s="115"/>
      <c r="D299" s="134"/>
      <c r="E299" s="116"/>
      <c r="F299" s="116"/>
      <c r="G299" s="117"/>
      <c r="H299" s="112"/>
      <c r="I299" s="118"/>
      <c r="J299" s="113"/>
      <c r="K299" s="103"/>
      <c r="L299" s="16"/>
      <c r="M299" s="16"/>
      <c r="N299" s="16"/>
      <c r="O299" s="16"/>
      <c r="P299" s="16"/>
      <c r="Q299" s="16"/>
      <c r="R299" s="16"/>
      <c r="S299" s="16"/>
      <c r="T299" s="16"/>
      <c r="U299" s="16"/>
    </row>
    <row r="300" spans="1:21" ht="18.75" hidden="1" customHeight="1" x14ac:dyDescent="0.25">
      <c r="A300" s="120"/>
      <c r="B300" s="121"/>
      <c r="C300" s="115"/>
      <c r="D300" s="134"/>
      <c r="E300" s="116"/>
      <c r="F300" s="116"/>
      <c r="G300" s="117"/>
      <c r="H300" s="112"/>
      <c r="I300" s="118"/>
      <c r="J300" s="113"/>
      <c r="K300" s="103"/>
      <c r="L300" s="16"/>
      <c r="M300" s="16"/>
      <c r="N300" s="16"/>
      <c r="O300" s="16"/>
      <c r="P300" s="16"/>
      <c r="Q300" s="16"/>
      <c r="R300" s="16"/>
      <c r="S300" s="16"/>
      <c r="T300" s="16"/>
      <c r="U300" s="16"/>
    </row>
    <row r="301" spans="1:21" ht="31.5" hidden="1" customHeight="1" x14ac:dyDescent="0.25">
      <c r="A301" s="120" t="s">
        <v>341</v>
      </c>
      <c r="B301" s="124" t="s">
        <v>342</v>
      </c>
      <c r="C301" s="115" t="s">
        <v>343</v>
      </c>
      <c r="D301" s="134"/>
      <c r="E301" s="116">
        <v>63.69</v>
      </c>
      <c r="F301" s="116">
        <f>E301*(1+C$2031)</f>
        <v>79.249466999999996</v>
      </c>
      <c r="G301" s="117">
        <f>D301*F301</f>
        <v>0</v>
      </c>
      <c r="H301" s="112"/>
      <c r="I301" s="118"/>
      <c r="J301" s="119"/>
      <c r="K301" s="103"/>
      <c r="L301" s="16"/>
      <c r="M301" s="16"/>
      <c r="N301" s="16"/>
      <c r="O301" s="16"/>
      <c r="P301" s="16"/>
      <c r="Q301" s="16"/>
      <c r="R301" s="16"/>
      <c r="S301" s="16"/>
      <c r="T301" s="16"/>
      <c r="U301" s="16"/>
    </row>
    <row r="302" spans="1:21" ht="78.75" hidden="1" customHeight="1" x14ac:dyDescent="0.25">
      <c r="A302" s="120"/>
      <c r="B302" s="121" t="s">
        <v>344</v>
      </c>
      <c r="C302" s="115"/>
      <c r="D302" s="134"/>
      <c r="E302" s="116"/>
      <c r="F302" s="116"/>
      <c r="G302" s="117"/>
      <c r="H302" s="112"/>
      <c r="I302" s="118"/>
      <c r="J302" s="113"/>
      <c r="K302" s="103"/>
      <c r="L302" s="16"/>
      <c r="M302" s="16"/>
      <c r="N302" s="16"/>
      <c r="O302" s="16"/>
      <c r="P302" s="16"/>
      <c r="Q302" s="16"/>
      <c r="R302" s="16"/>
      <c r="S302" s="16"/>
      <c r="T302" s="16"/>
      <c r="U302" s="16"/>
    </row>
    <row r="303" spans="1:21" ht="18.75" hidden="1" customHeight="1" x14ac:dyDescent="0.25">
      <c r="A303" s="120"/>
      <c r="B303" s="121"/>
      <c r="C303" s="115"/>
      <c r="D303" s="134"/>
      <c r="E303" s="116"/>
      <c r="F303" s="116"/>
      <c r="G303" s="117"/>
      <c r="H303" s="112"/>
      <c r="I303" s="118"/>
      <c r="J303" s="113"/>
      <c r="K303" s="103"/>
      <c r="L303" s="16"/>
      <c r="M303" s="16"/>
      <c r="N303" s="16"/>
      <c r="O303" s="16"/>
      <c r="P303" s="16"/>
      <c r="Q303" s="16"/>
      <c r="R303" s="16"/>
      <c r="S303" s="16"/>
      <c r="T303" s="16"/>
      <c r="U303" s="16"/>
    </row>
    <row r="304" spans="1:21" ht="21" hidden="1" customHeight="1" x14ac:dyDescent="0.25">
      <c r="A304" s="120" t="s">
        <v>345</v>
      </c>
      <c r="B304" s="124" t="s">
        <v>346</v>
      </c>
      <c r="C304" s="115" t="s">
        <v>347</v>
      </c>
      <c r="D304" s="116"/>
      <c r="E304" s="116">
        <v>2786.64</v>
      </c>
      <c r="F304" s="116">
        <f>E304*(1+C$2031)</f>
        <v>3467.4161519999998</v>
      </c>
      <c r="G304" s="117">
        <f>D304*F304</f>
        <v>0</v>
      </c>
      <c r="H304" s="112"/>
      <c r="I304" s="118"/>
      <c r="J304" s="119"/>
      <c r="K304" s="103"/>
      <c r="L304" s="16"/>
      <c r="M304" s="16"/>
      <c r="N304" s="16"/>
      <c r="O304" s="16"/>
      <c r="P304" s="16"/>
      <c r="Q304" s="16"/>
      <c r="R304" s="16"/>
      <c r="S304" s="16"/>
      <c r="T304" s="16"/>
      <c r="U304" s="16"/>
    </row>
    <row r="305" spans="1:21" ht="189" hidden="1" customHeight="1" x14ac:dyDescent="0.25">
      <c r="A305" s="120"/>
      <c r="B305" s="121" t="s">
        <v>348</v>
      </c>
      <c r="C305" s="115"/>
      <c r="D305" s="116"/>
      <c r="E305" s="116"/>
      <c r="F305" s="116"/>
      <c r="G305" s="117"/>
      <c r="H305" s="112"/>
      <c r="I305" s="118"/>
      <c r="J305" s="113"/>
      <c r="K305" s="103"/>
      <c r="L305" s="16"/>
      <c r="M305" s="16"/>
      <c r="N305" s="16"/>
      <c r="O305" s="16"/>
      <c r="P305" s="16"/>
      <c r="Q305" s="16"/>
      <c r="R305" s="16"/>
      <c r="S305" s="16"/>
      <c r="T305" s="16"/>
      <c r="U305" s="16"/>
    </row>
    <row r="306" spans="1:21" ht="18.75" hidden="1" customHeight="1" x14ac:dyDescent="0.25">
      <c r="A306" s="120"/>
      <c r="B306" s="124"/>
      <c r="C306" s="115"/>
      <c r="D306" s="116"/>
      <c r="E306" s="116"/>
      <c r="F306" s="116"/>
      <c r="G306" s="117"/>
      <c r="H306" s="112"/>
      <c r="I306" s="118"/>
      <c r="J306" s="113"/>
      <c r="K306" s="103"/>
      <c r="L306" s="16"/>
      <c r="M306" s="16"/>
      <c r="N306" s="16"/>
      <c r="O306" s="16"/>
      <c r="P306" s="16"/>
      <c r="Q306" s="16"/>
      <c r="R306" s="16"/>
      <c r="S306" s="16"/>
      <c r="T306" s="16"/>
      <c r="U306" s="16"/>
    </row>
    <row r="307" spans="1:21" ht="31.5" hidden="1" customHeight="1" x14ac:dyDescent="0.25">
      <c r="A307" s="120" t="s">
        <v>349</v>
      </c>
      <c r="B307" s="124" t="s">
        <v>350</v>
      </c>
      <c r="C307" s="115" t="s">
        <v>351</v>
      </c>
      <c r="D307" s="134"/>
      <c r="E307" s="116">
        <v>750.87</v>
      </c>
      <c r="F307" s="116">
        <f>E307*(1+C$2031)</f>
        <v>934.30754100000001</v>
      </c>
      <c r="G307" s="117">
        <f>D307*F307</f>
        <v>0</v>
      </c>
      <c r="H307" s="112"/>
      <c r="I307" s="118"/>
      <c r="J307" s="119"/>
      <c r="K307" s="103"/>
      <c r="L307" s="16"/>
      <c r="M307" s="16"/>
      <c r="N307" s="16"/>
      <c r="O307" s="16"/>
      <c r="P307" s="16"/>
      <c r="Q307" s="16"/>
      <c r="R307" s="16"/>
      <c r="S307" s="16"/>
      <c r="T307" s="16"/>
      <c r="U307" s="16"/>
    </row>
    <row r="308" spans="1:21" ht="81.75" hidden="1" customHeight="1" x14ac:dyDescent="0.25">
      <c r="A308" s="120"/>
      <c r="B308" s="121" t="s">
        <v>352</v>
      </c>
      <c r="C308" s="115"/>
      <c r="D308" s="134"/>
      <c r="E308" s="116"/>
      <c r="F308" s="116"/>
      <c r="G308" s="117"/>
      <c r="H308" s="112"/>
      <c r="I308" s="118"/>
      <c r="J308" s="113"/>
      <c r="K308" s="103"/>
      <c r="L308" s="16"/>
      <c r="M308" s="16"/>
      <c r="N308" s="16"/>
      <c r="O308" s="16"/>
      <c r="P308" s="16"/>
      <c r="Q308" s="16"/>
      <c r="R308" s="16"/>
      <c r="S308" s="16"/>
      <c r="T308" s="16"/>
      <c r="U308" s="16"/>
    </row>
    <row r="309" spans="1:21" ht="18.75" customHeight="1" x14ac:dyDescent="0.25">
      <c r="A309" s="120"/>
      <c r="B309" s="121"/>
      <c r="C309" s="115"/>
      <c r="D309" s="134"/>
      <c r="E309" s="116"/>
      <c r="F309" s="116"/>
      <c r="G309" s="117"/>
      <c r="H309" s="112"/>
      <c r="I309" s="118"/>
      <c r="J309" s="113"/>
      <c r="K309" s="103"/>
      <c r="L309" s="16"/>
      <c r="M309" s="16"/>
      <c r="N309" s="16"/>
      <c r="O309" s="16"/>
      <c r="P309" s="16"/>
      <c r="Q309" s="16"/>
      <c r="R309" s="16"/>
      <c r="S309" s="16"/>
      <c r="T309" s="16"/>
      <c r="U309" s="16"/>
    </row>
    <row r="310" spans="1:21" ht="31.5" customHeight="1" x14ac:dyDescent="0.25">
      <c r="A310" s="120" t="s">
        <v>353</v>
      </c>
      <c r="B310" s="129" t="s">
        <v>354</v>
      </c>
      <c r="C310" s="115" t="s">
        <v>271</v>
      </c>
      <c r="D310" s="134">
        <f>1.06+5.69</f>
        <v>6.75</v>
      </c>
      <c r="E310" s="116">
        <v>780.19</v>
      </c>
      <c r="F310" s="116">
        <f>E310*(1+C$2031)</f>
        <v>970.79041700000005</v>
      </c>
      <c r="G310" s="117">
        <f>D310*F310</f>
        <v>6552.8353147500002</v>
      </c>
      <c r="H310" s="112"/>
      <c r="I310" s="118"/>
      <c r="J310" s="119"/>
      <c r="K310" s="103"/>
      <c r="L310" s="16"/>
      <c r="M310" s="16"/>
      <c r="N310" s="16"/>
      <c r="O310" s="16"/>
      <c r="P310" s="16"/>
      <c r="Q310" s="16"/>
      <c r="R310" s="16"/>
      <c r="S310" s="16"/>
      <c r="T310" s="16"/>
      <c r="U310" s="16"/>
    </row>
    <row r="311" spans="1:21" ht="81" customHeight="1" x14ac:dyDescent="0.25">
      <c r="A311" s="120"/>
      <c r="B311" s="121" t="s">
        <v>355</v>
      </c>
      <c r="C311" s="115"/>
      <c r="D311" s="134"/>
      <c r="E311" s="116"/>
      <c r="F311" s="116"/>
      <c r="G311" s="117"/>
      <c r="H311" s="112"/>
      <c r="I311" s="118"/>
      <c r="J311" s="113"/>
      <c r="K311" s="103"/>
      <c r="L311" s="16"/>
      <c r="M311" s="16"/>
      <c r="N311" s="16"/>
      <c r="O311" s="16"/>
      <c r="P311" s="16"/>
      <c r="Q311" s="16"/>
      <c r="R311" s="16"/>
      <c r="S311" s="16"/>
      <c r="T311" s="16"/>
      <c r="U311" s="16"/>
    </row>
    <row r="312" spans="1:21" ht="18.75" customHeight="1" x14ac:dyDescent="0.25">
      <c r="A312" s="120"/>
      <c r="B312" s="121"/>
      <c r="C312" s="115"/>
      <c r="D312" s="134"/>
      <c r="E312" s="116"/>
      <c r="F312" s="116"/>
      <c r="G312" s="117"/>
      <c r="H312" s="112"/>
      <c r="I312" s="118"/>
      <c r="J312" s="113"/>
      <c r="K312" s="103"/>
      <c r="L312" s="16"/>
      <c r="M312" s="16"/>
      <c r="N312" s="16"/>
      <c r="O312" s="16"/>
      <c r="P312" s="16"/>
      <c r="Q312" s="16"/>
      <c r="R312" s="16"/>
      <c r="S312" s="16"/>
      <c r="T312" s="16"/>
      <c r="U312" s="16"/>
    </row>
    <row r="313" spans="1:21" ht="47.25" customHeight="1" x14ac:dyDescent="0.25">
      <c r="A313" s="120" t="s">
        <v>356</v>
      </c>
      <c r="B313" s="129" t="s">
        <v>357</v>
      </c>
      <c r="C313" s="115" t="s">
        <v>358</v>
      </c>
      <c r="D313" s="134">
        <v>5.14</v>
      </c>
      <c r="E313" s="116">
        <v>258</v>
      </c>
      <c r="F313" s="116">
        <f>E313*(1+C$2031)</f>
        <v>321.02940000000001</v>
      </c>
      <c r="G313" s="117">
        <f>D313*F313</f>
        <v>1650.0911160000001</v>
      </c>
      <c r="H313" s="112"/>
      <c r="I313" s="118"/>
      <c r="J313" s="119"/>
      <c r="K313" s="234"/>
      <c r="L313" s="244"/>
      <c r="M313" s="244"/>
      <c r="N313" s="245"/>
      <c r="O313" s="16"/>
      <c r="P313" s="16"/>
      <c r="Q313" s="16"/>
      <c r="R313" s="16"/>
      <c r="S313" s="16"/>
      <c r="T313" s="16"/>
      <c r="U313" s="16"/>
    </row>
    <row r="314" spans="1:21" ht="141.75" customHeight="1" x14ac:dyDescent="0.25">
      <c r="A314" s="120"/>
      <c r="B314" s="121" t="s">
        <v>359</v>
      </c>
      <c r="C314" s="115"/>
      <c r="D314" s="134"/>
      <c r="E314" s="116"/>
      <c r="F314" s="116"/>
      <c r="G314" s="117"/>
      <c r="H314" s="112"/>
      <c r="I314" s="118"/>
      <c r="J314" s="113"/>
      <c r="K314" s="103"/>
      <c r="L314" s="16"/>
      <c r="M314" s="16"/>
      <c r="N314" s="16"/>
      <c r="O314" s="16"/>
      <c r="P314" s="16"/>
      <c r="Q314" s="16"/>
      <c r="R314" s="16"/>
      <c r="S314" s="16"/>
      <c r="T314" s="16"/>
      <c r="U314" s="16"/>
    </row>
    <row r="315" spans="1:21" ht="18.75" hidden="1" customHeight="1" x14ac:dyDescent="0.25">
      <c r="A315" s="120"/>
      <c r="B315" s="121"/>
      <c r="C315" s="115"/>
      <c r="D315" s="134"/>
      <c r="E315" s="116"/>
      <c r="F315" s="116"/>
      <c r="G315" s="117"/>
      <c r="H315" s="112"/>
      <c r="I315" s="118"/>
      <c r="J315" s="113"/>
      <c r="K315" s="103"/>
      <c r="L315" s="16"/>
      <c r="M315" s="16"/>
      <c r="N315" s="16"/>
      <c r="O315" s="16"/>
      <c r="P315" s="16"/>
      <c r="Q315" s="16"/>
      <c r="R315" s="16"/>
      <c r="S315" s="16"/>
      <c r="T315" s="16"/>
      <c r="U315" s="16"/>
    </row>
    <row r="316" spans="1:21" ht="47.25" hidden="1" customHeight="1" x14ac:dyDescent="0.25">
      <c r="A316" s="120" t="s">
        <v>360</v>
      </c>
      <c r="B316" s="124" t="s">
        <v>361</v>
      </c>
      <c r="C316" s="115" t="s">
        <v>362</v>
      </c>
      <c r="D316" s="134"/>
      <c r="E316" s="116">
        <v>276.89999999999998</v>
      </c>
      <c r="F316" s="116">
        <f>E316*(1+C$2031)</f>
        <v>344.54666999999995</v>
      </c>
      <c r="G316" s="117">
        <f>D316*F316</f>
        <v>0</v>
      </c>
      <c r="H316" s="112"/>
      <c r="I316" s="118"/>
      <c r="J316" s="119"/>
      <c r="K316" s="103"/>
      <c r="L316" s="16"/>
      <c r="M316" s="16"/>
      <c r="N316" s="16"/>
      <c r="O316" s="16"/>
      <c r="P316" s="16"/>
      <c r="Q316" s="16"/>
      <c r="R316" s="16"/>
      <c r="S316" s="16"/>
      <c r="T316" s="16"/>
      <c r="U316" s="16"/>
    </row>
    <row r="317" spans="1:21" ht="126" hidden="1" customHeight="1" x14ac:dyDescent="0.25">
      <c r="A317" s="120"/>
      <c r="B317" s="121" t="s">
        <v>359</v>
      </c>
      <c r="C317" s="115"/>
      <c r="D317" s="134"/>
      <c r="E317" s="116"/>
      <c r="F317" s="116"/>
      <c r="G317" s="117"/>
      <c r="H317" s="112"/>
      <c r="I317" s="118"/>
      <c r="J317" s="113"/>
      <c r="K317" s="103"/>
      <c r="L317" s="16"/>
      <c r="M317" s="16"/>
      <c r="N317" s="16"/>
      <c r="O317" s="16"/>
      <c r="P317" s="16"/>
      <c r="Q317" s="16"/>
      <c r="R317" s="16"/>
      <c r="S317" s="16"/>
      <c r="T317" s="16"/>
      <c r="U317" s="16"/>
    </row>
    <row r="318" spans="1:21" ht="18.75" customHeight="1" x14ac:dyDescent="0.25">
      <c r="A318" s="120"/>
      <c r="B318" s="121"/>
      <c r="C318" s="115"/>
      <c r="D318" s="134"/>
      <c r="E318" s="116"/>
      <c r="F318" s="116"/>
      <c r="G318" s="117"/>
      <c r="H318" s="112"/>
      <c r="I318" s="118"/>
      <c r="J318" s="113"/>
      <c r="K318" s="103"/>
      <c r="L318" s="16"/>
      <c r="M318" s="16"/>
      <c r="N318" s="16"/>
      <c r="O318" s="16"/>
      <c r="P318" s="16"/>
      <c r="Q318" s="16"/>
      <c r="R318" s="16"/>
      <c r="S318" s="16"/>
      <c r="T318" s="16"/>
      <c r="U318" s="16"/>
    </row>
    <row r="319" spans="1:21" ht="18.75" customHeight="1" x14ac:dyDescent="0.25">
      <c r="A319" s="120" t="s">
        <v>363</v>
      </c>
      <c r="B319" s="129" t="s">
        <v>364</v>
      </c>
      <c r="C319" s="115" t="s">
        <v>271</v>
      </c>
      <c r="D319" s="134">
        <v>14.91</v>
      </c>
      <c r="E319" s="116">
        <v>40.869999999999997</v>
      </c>
      <c r="F319" s="116">
        <f>E319*(1+C$2031)</f>
        <v>50.854540999999998</v>
      </c>
      <c r="G319" s="117">
        <f>D319*F319</f>
        <v>758.24120630999994</v>
      </c>
      <c r="H319" s="112"/>
      <c r="I319" s="118"/>
      <c r="J319" s="119"/>
      <c r="K319" s="103"/>
      <c r="L319" s="16"/>
      <c r="M319" s="16"/>
      <c r="N319" s="16"/>
      <c r="O319" s="16"/>
      <c r="P319" s="16"/>
      <c r="Q319" s="16"/>
      <c r="R319" s="16"/>
      <c r="S319" s="16"/>
      <c r="T319" s="16"/>
      <c r="U319" s="16"/>
    </row>
    <row r="320" spans="1:21" ht="81" customHeight="1" x14ac:dyDescent="0.25">
      <c r="A320" s="120"/>
      <c r="B320" s="121" t="s">
        <v>365</v>
      </c>
      <c r="C320" s="115"/>
      <c r="D320" s="134"/>
      <c r="E320" s="116"/>
      <c r="F320" s="116"/>
      <c r="G320" s="117"/>
      <c r="H320" s="112"/>
      <c r="I320" s="118"/>
      <c r="J320" s="113"/>
      <c r="K320" s="103"/>
      <c r="L320" s="16"/>
      <c r="M320" s="16"/>
      <c r="N320" s="16"/>
      <c r="O320" s="16"/>
      <c r="P320" s="16"/>
      <c r="Q320" s="16"/>
      <c r="R320" s="16"/>
      <c r="S320" s="16"/>
      <c r="T320" s="16"/>
      <c r="U320" s="16"/>
    </row>
    <row r="321" spans="1:21" ht="18.75" customHeight="1" x14ac:dyDescent="0.25">
      <c r="A321" s="120"/>
      <c r="B321" s="121"/>
      <c r="C321" s="115"/>
      <c r="D321" s="134"/>
      <c r="E321" s="116"/>
      <c r="F321" s="116"/>
      <c r="G321" s="117"/>
      <c r="H321" s="112"/>
      <c r="I321" s="118"/>
      <c r="J321" s="113"/>
      <c r="K321" s="103"/>
      <c r="L321" s="16"/>
      <c r="M321" s="16"/>
      <c r="N321" s="16"/>
      <c r="O321" s="16"/>
      <c r="P321" s="16"/>
      <c r="Q321" s="16"/>
      <c r="R321" s="16"/>
      <c r="S321" s="16"/>
      <c r="T321" s="16"/>
      <c r="U321" s="16"/>
    </row>
    <row r="322" spans="1:21" ht="18.75" customHeight="1" x14ac:dyDescent="0.25">
      <c r="A322" s="120" t="s">
        <v>366</v>
      </c>
      <c r="B322" s="124" t="s">
        <v>367</v>
      </c>
      <c r="C322" s="115" t="s">
        <v>33</v>
      </c>
      <c r="D322" s="134">
        <v>5.14</v>
      </c>
      <c r="E322" s="116">
        <v>0.74</v>
      </c>
      <c r="F322" s="116">
        <f>E322*(1+C$2031)</f>
        <v>0.92078199999999999</v>
      </c>
      <c r="G322" s="117">
        <f>D322*F322</f>
        <v>4.7328194799999999</v>
      </c>
      <c r="H322" s="112"/>
      <c r="I322" s="118"/>
      <c r="J322" s="119"/>
      <c r="K322" s="103"/>
      <c r="L322" s="16"/>
      <c r="M322" s="16"/>
      <c r="N322" s="16"/>
      <c r="O322" s="16"/>
      <c r="P322" s="16"/>
      <c r="Q322" s="16"/>
      <c r="R322" s="16"/>
      <c r="S322" s="16"/>
      <c r="T322" s="16"/>
      <c r="U322" s="16"/>
    </row>
    <row r="323" spans="1:21" ht="63" customHeight="1" x14ac:dyDescent="0.25">
      <c r="A323" s="120"/>
      <c r="B323" s="121" t="s">
        <v>368</v>
      </c>
      <c r="C323" s="115"/>
      <c r="D323" s="134"/>
      <c r="E323" s="116"/>
      <c r="F323" s="116"/>
      <c r="G323" s="117"/>
      <c r="H323" s="112"/>
      <c r="I323" s="118"/>
      <c r="J323" s="113"/>
      <c r="K323" s="103"/>
      <c r="L323" s="16"/>
      <c r="M323" s="16"/>
      <c r="N323" s="16"/>
      <c r="O323" s="16"/>
      <c r="P323" s="16"/>
      <c r="Q323" s="16"/>
      <c r="R323" s="16"/>
      <c r="S323" s="16"/>
      <c r="T323" s="16"/>
      <c r="U323" s="16"/>
    </row>
    <row r="324" spans="1:21" ht="18.75" customHeight="1" x14ac:dyDescent="0.25">
      <c r="A324" s="120"/>
      <c r="B324" s="121"/>
      <c r="C324" s="115"/>
      <c r="D324" s="134"/>
      <c r="E324" s="116"/>
      <c r="F324" s="116"/>
      <c r="G324" s="117"/>
      <c r="H324" s="112"/>
      <c r="I324" s="118"/>
      <c r="J324" s="113"/>
      <c r="K324" s="103"/>
      <c r="L324" s="16"/>
      <c r="M324" s="16"/>
      <c r="N324" s="16"/>
      <c r="O324" s="16"/>
      <c r="P324" s="16"/>
      <c r="Q324" s="16"/>
      <c r="R324" s="16"/>
      <c r="S324" s="16"/>
      <c r="T324" s="16"/>
      <c r="U324" s="16"/>
    </row>
    <row r="325" spans="1:21" ht="18.75" customHeight="1" x14ac:dyDescent="0.25">
      <c r="A325" s="120" t="s">
        <v>369</v>
      </c>
      <c r="B325" s="129" t="s">
        <v>370</v>
      </c>
      <c r="C325" s="115" t="s">
        <v>271</v>
      </c>
      <c r="D325" s="134">
        <v>0.08</v>
      </c>
      <c r="E325" s="116">
        <v>3070.36</v>
      </c>
      <c r="F325" s="116">
        <f>E325*(1+C$2031)</f>
        <v>3820.4489480000002</v>
      </c>
      <c r="G325" s="117">
        <f>D325*F325</f>
        <v>305.63591584</v>
      </c>
      <c r="H325" s="112"/>
      <c r="I325" s="118"/>
      <c r="J325" s="119"/>
      <c r="K325" s="103"/>
      <c r="L325" s="16"/>
      <c r="M325" s="16"/>
      <c r="N325" s="16"/>
      <c r="O325" s="16"/>
      <c r="P325" s="16"/>
      <c r="Q325" s="16"/>
      <c r="R325" s="16"/>
      <c r="S325" s="16"/>
      <c r="T325" s="16"/>
      <c r="U325" s="16"/>
    </row>
    <row r="326" spans="1:21" ht="81" customHeight="1" x14ac:dyDescent="0.25">
      <c r="A326" s="120"/>
      <c r="B326" s="121" t="s">
        <v>371</v>
      </c>
      <c r="C326" s="115"/>
      <c r="D326" s="134"/>
      <c r="E326" s="116"/>
      <c r="F326" s="116"/>
      <c r="G326" s="117"/>
      <c r="H326" s="112"/>
      <c r="I326" s="118"/>
      <c r="J326" s="113"/>
      <c r="K326" s="103"/>
      <c r="L326" s="16"/>
      <c r="M326" s="16"/>
      <c r="N326" s="16"/>
      <c r="O326" s="16"/>
      <c r="P326" s="16"/>
      <c r="Q326" s="16"/>
      <c r="R326" s="16"/>
      <c r="S326" s="16"/>
      <c r="T326" s="16"/>
      <c r="U326" s="16"/>
    </row>
    <row r="327" spans="1:21" ht="18" customHeight="1" x14ac:dyDescent="0.25">
      <c r="A327" s="153"/>
      <c r="B327" s="41"/>
      <c r="C327" s="231" t="s">
        <v>82</v>
      </c>
      <c r="D327" s="232"/>
      <c r="E327" s="233"/>
      <c r="F327" s="29"/>
      <c r="G327" s="30">
        <f>SUM(G292:G326)</f>
        <v>24018.192579339997</v>
      </c>
      <c r="H327" s="112"/>
      <c r="I327" s="118"/>
      <c r="J327" s="113"/>
      <c r="K327" s="103"/>
      <c r="L327" s="16"/>
      <c r="M327" s="16"/>
      <c r="N327" s="16"/>
      <c r="O327" s="16"/>
      <c r="P327" s="16"/>
      <c r="Q327" s="16"/>
      <c r="R327" s="16"/>
      <c r="S327" s="16"/>
      <c r="T327" s="16"/>
      <c r="U327" s="16"/>
    </row>
    <row r="328" spans="1:21" ht="18.75" customHeight="1" x14ac:dyDescent="0.25">
      <c r="A328" s="111" t="s">
        <v>372</v>
      </c>
      <c r="B328" s="12" t="s">
        <v>373</v>
      </c>
      <c r="C328" s="42"/>
      <c r="D328" s="31"/>
      <c r="E328" s="14"/>
      <c r="F328" s="116"/>
      <c r="G328" s="117"/>
      <c r="H328" s="228" t="s">
        <v>2172</v>
      </c>
      <c r="I328" s="229"/>
      <c r="J328" s="230"/>
      <c r="K328" s="103"/>
      <c r="L328" s="16"/>
      <c r="M328" s="16"/>
      <c r="N328" s="16"/>
      <c r="O328" s="16"/>
      <c r="P328" s="16"/>
      <c r="Q328" s="16"/>
      <c r="R328" s="16"/>
      <c r="S328" s="16"/>
      <c r="T328" s="16"/>
      <c r="U328" s="16"/>
    </row>
    <row r="329" spans="1:21" ht="18.75" customHeight="1" x14ac:dyDescent="0.25">
      <c r="A329" s="114" t="s">
        <v>374</v>
      </c>
      <c r="B329" s="43" t="s">
        <v>375</v>
      </c>
      <c r="C329" s="115"/>
      <c r="D329" s="134"/>
      <c r="E329" s="116"/>
      <c r="F329" s="116"/>
      <c r="G329" s="117"/>
      <c r="H329" s="112"/>
      <c r="I329" s="118"/>
      <c r="J329" s="113"/>
      <c r="K329" s="103"/>
      <c r="L329" s="16"/>
      <c r="M329" s="16"/>
      <c r="N329" s="16"/>
      <c r="O329" s="16"/>
      <c r="P329" s="16"/>
      <c r="Q329" s="16"/>
      <c r="R329" s="16"/>
      <c r="S329" s="16"/>
      <c r="T329" s="16"/>
      <c r="U329" s="16"/>
    </row>
    <row r="330" spans="1:21" ht="31.5" hidden="1" customHeight="1" x14ac:dyDescent="0.25">
      <c r="A330" s="120" t="s">
        <v>376</v>
      </c>
      <c r="B330" s="124" t="s">
        <v>377</v>
      </c>
      <c r="C330" s="115" t="s">
        <v>378</v>
      </c>
      <c r="D330" s="134"/>
      <c r="E330" s="116">
        <v>52.24</v>
      </c>
      <c r="F330" s="116">
        <f>E330*(1+C$2031)</f>
        <v>65.002232000000006</v>
      </c>
      <c r="G330" s="117">
        <f>D330*F330</f>
        <v>0</v>
      </c>
      <c r="H330" s="112"/>
      <c r="I330" s="118"/>
      <c r="J330" s="119"/>
      <c r="K330" s="103"/>
      <c r="L330" s="16"/>
      <c r="M330" s="16"/>
      <c r="N330" s="16"/>
      <c r="O330" s="16"/>
      <c r="P330" s="16"/>
      <c r="Q330" s="16"/>
      <c r="R330" s="16"/>
      <c r="S330" s="16"/>
      <c r="T330" s="16"/>
      <c r="U330" s="16"/>
    </row>
    <row r="331" spans="1:21" ht="94.5" hidden="1" x14ac:dyDescent="0.25">
      <c r="A331" s="120"/>
      <c r="B331" s="121" t="s">
        <v>379</v>
      </c>
      <c r="C331" s="115"/>
      <c r="D331" s="134"/>
      <c r="E331" s="116"/>
      <c r="F331" s="116"/>
      <c r="G331" s="117"/>
      <c r="H331" s="112"/>
      <c r="I331" s="118"/>
      <c r="J331" s="113"/>
      <c r="K331" s="103"/>
      <c r="L331" s="16"/>
      <c r="M331" s="16"/>
      <c r="N331" s="16"/>
      <c r="O331" s="16"/>
      <c r="P331" s="16"/>
      <c r="Q331" s="16"/>
      <c r="R331" s="16"/>
      <c r="S331" s="16"/>
      <c r="T331" s="16"/>
      <c r="U331" s="16"/>
    </row>
    <row r="332" spans="1:21" ht="18.75" customHeight="1" x14ac:dyDescent="0.25">
      <c r="A332" s="120"/>
      <c r="B332" s="121"/>
      <c r="C332" s="115"/>
      <c r="D332" s="134"/>
      <c r="E332" s="116"/>
      <c r="F332" s="116"/>
      <c r="G332" s="117"/>
      <c r="H332" s="112"/>
      <c r="I332" s="118"/>
      <c r="J332" s="113"/>
      <c r="K332" s="103"/>
      <c r="L332" s="16"/>
      <c r="M332" s="16"/>
      <c r="N332" s="16"/>
      <c r="O332" s="16"/>
      <c r="P332" s="16"/>
      <c r="Q332" s="16"/>
      <c r="R332" s="16"/>
      <c r="S332" s="16"/>
      <c r="T332" s="16"/>
      <c r="U332" s="16"/>
    </row>
    <row r="333" spans="1:21" ht="47.25" x14ac:dyDescent="0.25">
      <c r="A333" s="120" t="s">
        <v>380</v>
      </c>
      <c r="B333" s="129" t="s">
        <v>381</v>
      </c>
      <c r="C333" s="115" t="s">
        <v>382</v>
      </c>
      <c r="D333" s="134">
        <v>29.82</v>
      </c>
      <c r="E333" s="116">
        <v>64.05</v>
      </c>
      <c r="F333" s="116">
        <f>E333*(1+C$2031)</f>
        <v>79.697414999999992</v>
      </c>
      <c r="G333" s="117">
        <f>D333*F333</f>
        <v>2376.5769152999997</v>
      </c>
      <c r="H333" s="112"/>
      <c r="I333" s="118"/>
      <c r="J333" s="119"/>
      <c r="K333" s="103"/>
      <c r="L333" s="16"/>
      <c r="M333" s="16"/>
      <c r="N333" s="16"/>
      <c r="O333" s="16"/>
      <c r="P333" s="16"/>
      <c r="Q333" s="16"/>
      <c r="R333" s="16"/>
      <c r="S333" s="16"/>
      <c r="T333" s="16"/>
      <c r="U333" s="16"/>
    </row>
    <row r="334" spans="1:21" ht="94.5" customHeight="1" x14ac:dyDescent="0.25">
      <c r="A334" s="120"/>
      <c r="B334" s="121" t="s">
        <v>383</v>
      </c>
      <c r="C334" s="115"/>
      <c r="D334" s="134"/>
      <c r="E334" s="116"/>
      <c r="F334" s="116"/>
      <c r="G334" s="117"/>
      <c r="H334" s="112"/>
      <c r="I334" s="118"/>
      <c r="J334" s="113"/>
      <c r="K334" s="103"/>
      <c r="L334" s="16"/>
      <c r="M334" s="16"/>
      <c r="N334" s="16"/>
      <c r="O334" s="16"/>
      <c r="P334" s="16"/>
      <c r="Q334" s="16"/>
      <c r="R334" s="16"/>
      <c r="S334" s="16"/>
      <c r="T334" s="16"/>
      <c r="U334" s="16"/>
    </row>
    <row r="335" spans="1:21" ht="18.75" hidden="1" customHeight="1" x14ac:dyDescent="0.25">
      <c r="A335" s="120"/>
      <c r="B335" s="121"/>
      <c r="C335" s="115"/>
      <c r="D335" s="134"/>
      <c r="E335" s="116"/>
      <c r="F335" s="116"/>
      <c r="G335" s="117"/>
      <c r="H335" s="112"/>
      <c r="I335" s="118"/>
      <c r="J335" s="113"/>
      <c r="K335" s="103"/>
      <c r="L335" s="16"/>
      <c r="M335" s="16"/>
      <c r="N335" s="16"/>
      <c r="O335" s="16"/>
      <c r="P335" s="16"/>
      <c r="Q335" s="16"/>
      <c r="R335" s="16"/>
      <c r="S335" s="16"/>
      <c r="T335" s="16"/>
      <c r="U335" s="16"/>
    </row>
    <row r="336" spans="1:21" ht="47.25" hidden="1" customHeight="1" x14ac:dyDescent="0.25">
      <c r="A336" s="120" t="s">
        <v>384</v>
      </c>
      <c r="B336" s="124" t="s">
        <v>385</v>
      </c>
      <c r="C336" s="115" t="s">
        <v>386</v>
      </c>
      <c r="D336" s="134"/>
      <c r="E336" s="116">
        <v>84.35</v>
      </c>
      <c r="F336" s="116">
        <f>E336*(1+C$2031)</f>
        <v>104.95670499999999</v>
      </c>
      <c r="G336" s="117">
        <f>D336*F336</f>
        <v>0</v>
      </c>
      <c r="H336" s="112"/>
      <c r="I336" s="118"/>
      <c r="J336" s="119"/>
      <c r="K336" s="103"/>
      <c r="L336" s="16"/>
      <c r="M336" s="16"/>
      <c r="N336" s="16"/>
      <c r="O336" s="16"/>
      <c r="P336" s="16"/>
      <c r="Q336" s="16"/>
      <c r="R336" s="16"/>
      <c r="S336" s="16"/>
      <c r="T336" s="16"/>
      <c r="U336" s="16"/>
    </row>
    <row r="337" spans="1:21" ht="94.5" hidden="1" customHeight="1" x14ac:dyDescent="0.25">
      <c r="A337" s="120"/>
      <c r="B337" s="121" t="s">
        <v>387</v>
      </c>
      <c r="C337" s="115"/>
      <c r="D337" s="134"/>
      <c r="E337" s="116"/>
      <c r="F337" s="116"/>
      <c r="G337" s="117"/>
      <c r="H337" s="112"/>
      <c r="I337" s="118"/>
      <c r="J337" s="113"/>
      <c r="K337" s="103"/>
      <c r="L337" s="16"/>
      <c r="M337" s="16"/>
      <c r="N337" s="16"/>
      <c r="O337" s="16"/>
      <c r="P337" s="16"/>
      <c r="Q337" s="16"/>
      <c r="R337" s="16"/>
      <c r="S337" s="16"/>
      <c r="T337" s="16"/>
      <c r="U337" s="16"/>
    </row>
    <row r="338" spans="1:21" ht="18.75" hidden="1" customHeight="1" x14ac:dyDescent="0.25">
      <c r="A338" s="120"/>
      <c r="B338" s="121"/>
      <c r="C338" s="115"/>
      <c r="D338" s="134"/>
      <c r="E338" s="116"/>
      <c r="F338" s="116"/>
      <c r="G338" s="117"/>
      <c r="H338" s="112"/>
      <c r="I338" s="118"/>
      <c r="J338" s="113"/>
      <c r="K338" s="103"/>
      <c r="L338" s="16"/>
      <c r="M338" s="16"/>
      <c r="N338" s="16"/>
      <c r="O338" s="16"/>
      <c r="P338" s="16"/>
      <c r="Q338" s="16"/>
      <c r="R338" s="16"/>
      <c r="S338" s="16"/>
      <c r="T338" s="16"/>
      <c r="U338" s="16"/>
    </row>
    <row r="339" spans="1:21" ht="31.5" hidden="1" customHeight="1" x14ac:dyDescent="0.25">
      <c r="A339" s="120" t="s">
        <v>388</v>
      </c>
      <c r="B339" s="124" t="s">
        <v>389</v>
      </c>
      <c r="C339" s="115" t="s">
        <v>390</v>
      </c>
      <c r="D339" s="134"/>
      <c r="E339" s="116">
        <v>117.9</v>
      </c>
      <c r="F339" s="116">
        <f>E339*(1+C$2031)</f>
        <v>146.70296999999999</v>
      </c>
      <c r="G339" s="117">
        <f>D339*F339</f>
        <v>0</v>
      </c>
      <c r="H339" s="112"/>
      <c r="I339" s="118"/>
      <c r="J339" s="119"/>
      <c r="K339" s="103"/>
      <c r="L339" s="16"/>
      <c r="M339" s="16"/>
      <c r="N339" s="16"/>
      <c r="O339" s="16"/>
      <c r="P339" s="16"/>
      <c r="Q339" s="16"/>
      <c r="R339" s="16"/>
      <c r="S339" s="16"/>
      <c r="T339" s="16"/>
      <c r="U339" s="16"/>
    </row>
    <row r="340" spans="1:21" ht="63" hidden="1" customHeight="1" x14ac:dyDescent="0.25">
      <c r="A340" s="120"/>
      <c r="B340" s="121" t="s">
        <v>391</v>
      </c>
      <c r="C340" s="115"/>
      <c r="D340" s="134"/>
      <c r="E340" s="116"/>
      <c r="F340" s="116"/>
      <c r="G340" s="117"/>
      <c r="H340" s="112"/>
      <c r="I340" s="118"/>
      <c r="J340" s="113"/>
      <c r="K340" s="103"/>
      <c r="L340" s="16"/>
      <c r="M340" s="16"/>
      <c r="N340" s="16"/>
      <c r="O340" s="16"/>
      <c r="P340" s="16"/>
      <c r="Q340" s="16"/>
      <c r="R340" s="16"/>
      <c r="S340" s="16"/>
      <c r="T340" s="16"/>
      <c r="U340" s="16"/>
    </row>
    <row r="341" spans="1:21" ht="18.75" hidden="1" customHeight="1" x14ac:dyDescent="0.25">
      <c r="A341" s="120"/>
      <c r="B341" s="121"/>
      <c r="C341" s="115"/>
      <c r="D341" s="134"/>
      <c r="E341" s="116"/>
      <c r="F341" s="116"/>
      <c r="G341" s="117"/>
      <c r="H341" s="112"/>
      <c r="I341" s="118"/>
      <c r="J341" s="113"/>
      <c r="K341" s="103"/>
      <c r="L341" s="16"/>
      <c r="M341" s="16"/>
      <c r="N341" s="16"/>
      <c r="O341" s="16"/>
      <c r="P341" s="16"/>
      <c r="Q341" s="16"/>
      <c r="R341" s="16"/>
      <c r="S341" s="16"/>
      <c r="T341" s="16"/>
      <c r="U341" s="16"/>
    </row>
    <row r="342" spans="1:21" ht="31.5" hidden="1" customHeight="1" x14ac:dyDescent="0.25">
      <c r="A342" s="120" t="s">
        <v>392</v>
      </c>
      <c r="B342" s="124" t="s">
        <v>393</v>
      </c>
      <c r="C342" s="115" t="s">
        <v>394</v>
      </c>
      <c r="D342" s="134"/>
      <c r="E342" s="116">
        <v>62.56</v>
      </c>
      <c r="F342" s="116">
        <f>E342*(1+C$2031)</f>
        <v>77.843407999999997</v>
      </c>
      <c r="G342" s="117">
        <f>D342*F342</f>
        <v>0</v>
      </c>
      <c r="H342" s="112"/>
      <c r="I342" s="118"/>
      <c r="J342" s="119"/>
      <c r="K342" s="103"/>
      <c r="L342" s="16"/>
      <c r="M342" s="16"/>
      <c r="N342" s="16"/>
      <c r="O342" s="16"/>
      <c r="P342" s="16"/>
      <c r="Q342" s="16"/>
      <c r="R342" s="16"/>
      <c r="S342" s="16"/>
      <c r="T342" s="16"/>
      <c r="U342" s="16"/>
    </row>
    <row r="343" spans="1:21" ht="94.5" hidden="1" customHeight="1" x14ac:dyDescent="0.25">
      <c r="A343" s="120"/>
      <c r="B343" s="121" t="s">
        <v>395</v>
      </c>
      <c r="C343" s="115"/>
      <c r="D343" s="134"/>
      <c r="E343" s="116"/>
      <c r="F343" s="116"/>
      <c r="G343" s="117"/>
      <c r="H343" s="112"/>
      <c r="I343" s="118"/>
      <c r="J343" s="113"/>
      <c r="K343" s="103"/>
      <c r="L343" s="16"/>
      <c r="M343" s="16"/>
      <c r="N343" s="16"/>
      <c r="O343" s="16"/>
      <c r="P343" s="16"/>
      <c r="Q343" s="16"/>
      <c r="R343" s="16"/>
      <c r="S343" s="16"/>
      <c r="T343" s="16"/>
      <c r="U343" s="16"/>
    </row>
    <row r="344" spans="1:21" ht="18.75" hidden="1" customHeight="1" x14ac:dyDescent="0.25">
      <c r="A344" s="120"/>
      <c r="B344" s="121"/>
      <c r="C344" s="115"/>
      <c r="D344" s="134"/>
      <c r="E344" s="116"/>
      <c r="F344" s="116"/>
      <c r="G344" s="117"/>
      <c r="H344" s="112"/>
      <c r="I344" s="118"/>
      <c r="J344" s="113"/>
      <c r="K344" s="103"/>
      <c r="L344" s="16"/>
      <c r="M344" s="16"/>
      <c r="N344" s="16"/>
      <c r="O344" s="16"/>
      <c r="P344" s="16"/>
      <c r="Q344" s="16"/>
      <c r="R344" s="16"/>
      <c r="S344" s="16"/>
      <c r="T344" s="16"/>
      <c r="U344" s="16"/>
    </row>
    <row r="345" spans="1:21" ht="31.5" hidden="1" customHeight="1" x14ac:dyDescent="0.25">
      <c r="A345" s="120" t="s">
        <v>396</v>
      </c>
      <c r="B345" s="124" t="s">
        <v>397</v>
      </c>
      <c r="C345" s="115" t="s">
        <v>398</v>
      </c>
      <c r="D345" s="134"/>
      <c r="E345" s="116">
        <v>82.68</v>
      </c>
      <c r="F345" s="116">
        <f>E345*(1+C$2031)</f>
        <v>102.87872400000001</v>
      </c>
      <c r="G345" s="117">
        <f>D345*F345</f>
        <v>0</v>
      </c>
      <c r="H345" s="112"/>
      <c r="I345" s="118"/>
      <c r="J345" s="119"/>
      <c r="K345" s="103"/>
      <c r="L345" s="16"/>
      <c r="M345" s="16"/>
      <c r="N345" s="16"/>
      <c r="O345" s="16"/>
      <c r="P345" s="16"/>
      <c r="Q345" s="16"/>
      <c r="R345" s="16"/>
      <c r="S345" s="16"/>
      <c r="T345" s="16"/>
      <c r="U345" s="16"/>
    </row>
    <row r="346" spans="1:21" ht="96" hidden="1" customHeight="1" x14ac:dyDescent="0.25">
      <c r="A346" s="120"/>
      <c r="B346" s="121" t="s">
        <v>399</v>
      </c>
      <c r="C346" s="115"/>
      <c r="D346" s="134"/>
      <c r="E346" s="116"/>
      <c r="F346" s="116"/>
      <c r="G346" s="117"/>
      <c r="H346" s="112"/>
      <c r="I346" s="118"/>
      <c r="J346" s="113"/>
      <c r="K346" s="103"/>
      <c r="L346" s="16"/>
      <c r="M346" s="16"/>
      <c r="N346" s="16"/>
      <c r="O346" s="16"/>
      <c r="P346" s="16"/>
      <c r="Q346" s="16"/>
      <c r="R346" s="16"/>
      <c r="S346" s="16"/>
      <c r="T346" s="16"/>
      <c r="U346" s="16"/>
    </row>
    <row r="347" spans="1:21" ht="18.75" hidden="1" customHeight="1" x14ac:dyDescent="0.25">
      <c r="A347" s="120"/>
      <c r="B347" s="121"/>
      <c r="C347" s="115"/>
      <c r="D347" s="134"/>
      <c r="E347" s="116"/>
      <c r="F347" s="116"/>
      <c r="G347" s="117"/>
      <c r="H347" s="112"/>
      <c r="I347" s="118"/>
      <c r="J347" s="113"/>
      <c r="K347" s="103"/>
      <c r="L347" s="16"/>
      <c r="M347" s="16"/>
      <c r="N347" s="16"/>
      <c r="O347" s="16"/>
      <c r="P347" s="16"/>
      <c r="Q347" s="16"/>
      <c r="R347" s="16"/>
      <c r="S347" s="16"/>
      <c r="T347" s="16"/>
      <c r="U347" s="16"/>
    </row>
    <row r="348" spans="1:21" ht="31.5" hidden="1" customHeight="1" x14ac:dyDescent="0.25">
      <c r="A348" s="120" t="s">
        <v>400</v>
      </c>
      <c r="B348" s="124" t="s">
        <v>401</v>
      </c>
      <c r="C348" s="115" t="s">
        <v>402</v>
      </c>
      <c r="D348" s="134"/>
      <c r="E348" s="116">
        <v>68.37</v>
      </c>
      <c r="F348" s="116">
        <f>E348*(1+C$2031)</f>
        <v>85.072791000000009</v>
      </c>
      <c r="G348" s="117">
        <f>D348*F348</f>
        <v>0</v>
      </c>
      <c r="H348" s="112"/>
      <c r="I348" s="118"/>
      <c r="J348" s="119"/>
      <c r="K348" s="103"/>
      <c r="L348" s="16"/>
      <c r="M348" s="16"/>
      <c r="N348" s="16"/>
      <c r="O348" s="16"/>
      <c r="P348" s="16"/>
      <c r="Q348" s="16"/>
      <c r="R348" s="16"/>
      <c r="S348" s="16"/>
      <c r="T348" s="16"/>
      <c r="U348" s="16"/>
    </row>
    <row r="349" spans="1:21" ht="94.5" hidden="1" customHeight="1" x14ac:dyDescent="0.25">
      <c r="A349" s="120"/>
      <c r="B349" s="121" t="s">
        <v>403</v>
      </c>
      <c r="C349" s="115"/>
      <c r="D349" s="134"/>
      <c r="E349" s="116"/>
      <c r="F349" s="116"/>
      <c r="G349" s="117"/>
      <c r="H349" s="112"/>
      <c r="I349" s="118"/>
      <c r="J349" s="123"/>
      <c r="K349" s="105"/>
      <c r="L349" s="39"/>
      <c r="M349" s="39"/>
      <c r="N349" s="39"/>
      <c r="O349" s="39"/>
      <c r="P349" s="39"/>
      <c r="Q349" s="39"/>
      <c r="R349" s="39"/>
      <c r="S349" s="39"/>
      <c r="T349" s="39"/>
      <c r="U349" s="39"/>
    </row>
    <row r="350" spans="1:21" ht="18.75" hidden="1" customHeight="1" x14ac:dyDescent="0.25">
      <c r="A350" s="120"/>
      <c r="B350" s="121"/>
      <c r="C350" s="115"/>
      <c r="D350" s="134"/>
      <c r="E350" s="116"/>
      <c r="F350" s="116"/>
      <c r="G350" s="117"/>
      <c r="H350" s="112"/>
      <c r="I350" s="118"/>
      <c r="J350" s="123"/>
      <c r="K350" s="105"/>
      <c r="L350" s="39"/>
      <c r="M350" s="39"/>
      <c r="N350" s="39"/>
      <c r="O350" s="39"/>
      <c r="P350" s="39"/>
      <c r="Q350" s="39"/>
      <c r="R350" s="39"/>
      <c r="S350" s="39"/>
      <c r="T350" s="39"/>
      <c r="U350" s="39"/>
    </row>
    <row r="351" spans="1:21" ht="47.25" hidden="1" customHeight="1" x14ac:dyDescent="0.25">
      <c r="A351" s="120" t="s">
        <v>404</v>
      </c>
      <c r="B351" s="124" t="s">
        <v>405</v>
      </c>
      <c r="C351" s="115" t="s">
        <v>406</v>
      </c>
      <c r="D351" s="116"/>
      <c r="E351" s="116">
        <v>94.85</v>
      </c>
      <c r="F351" s="116">
        <f>E351*(1+C$2031)</f>
        <v>118.02185499999999</v>
      </c>
      <c r="G351" s="117">
        <f>D351*F351</f>
        <v>0</v>
      </c>
      <c r="H351" s="112"/>
      <c r="I351" s="118"/>
      <c r="J351" s="119"/>
      <c r="K351" s="103"/>
      <c r="L351" s="16"/>
      <c r="M351" s="16"/>
      <c r="N351" s="16"/>
      <c r="O351" s="16"/>
      <c r="P351" s="16"/>
      <c r="Q351" s="16"/>
      <c r="R351" s="16"/>
      <c r="S351" s="16"/>
      <c r="T351" s="16"/>
      <c r="U351" s="16"/>
    </row>
    <row r="352" spans="1:21" ht="81" hidden="1" customHeight="1" x14ac:dyDescent="0.25">
      <c r="A352" s="120"/>
      <c r="B352" s="121" t="s">
        <v>407</v>
      </c>
      <c r="C352" s="115"/>
      <c r="D352" s="116"/>
      <c r="E352" s="116"/>
      <c r="F352" s="116"/>
      <c r="G352" s="117"/>
      <c r="H352" s="112"/>
      <c r="I352" s="118"/>
      <c r="J352" s="113"/>
      <c r="K352" s="103"/>
      <c r="L352" s="16"/>
      <c r="M352" s="16"/>
      <c r="N352" s="16"/>
      <c r="O352" s="16"/>
      <c r="P352" s="16"/>
      <c r="Q352" s="16"/>
      <c r="R352" s="16"/>
      <c r="S352" s="16"/>
      <c r="T352" s="16"/>
      <c r="U352" s="16"/>
    </row>
    <row r="353" spans="1:21" ht="18.75" customHeight="1" x14ac:dyDescent="0.25">
      <c r="A353" s="120"/>
      <c r="B353" s="121"/>
      <c r="C353" s="115"/>
      <c r="D353" s="116"/>
      <c r="E353" s="116"/>
      <c r="F353" s="116"/>
      <c r="G353" s="117"/>
      <c r="H353" s="112"/>
      <c r="I353" s="118"/>
      <c r="J353" s="113"/>
      <c r="K353" s="103"/>
      <c r="L353" s="16"/>
      <c r="M353" s="16"/>
      <c r="N353" s="16"/>
      <c r="O353" s="16"/>
      <c r="P353" s="16"/>
      <c r="Q353" s="16"/>
      <c r="R353" s="16"/>
      <c r="S353" s="16"/>
      <c r="T353" s="16"/>
      <c r="U353" s="16"/>
    </row>
    <row r="354" spans="1:21" ht="21" customHeight="1" x14ac:dyDescent="0.25">
      <c r="A354" s="120" t="s">
        <v>408</v>
      </c>
      <c r="B354" s="129" t="s">
        <v>409</v>
      </c>
      <c r="C354" s="115" t="s">
        <v>33</v>
      </c>
      <c r="D354" s="116">
        <f>81.91+32.92</f>
        <v>114.83</v>
      </c>
      <c r="E354" s="116">
        <v>259.01</v>
      </c>
      <c r="F354" s="116">
        <f>E354*(1+C$2031)</f>
        <v>322.28614299999998</v>
      </c>
      <c r="G354" s="117">
        <f>D354*F354</f>
        <v>37008.117800690001</v>
      </c>
      <c r="H354" s="112"/>
      <c r="I354" s="118"/>
      <c r="J354" s="119"/>
      <c r="K354" s="103"/>
      <c r="L354" s="16"/>
      <c r="M354" s="16"/>
      <c r="N354" s="16"/>
      <c r="O354" s="16"/>
      <c r="P354" s="16"/>
      <c r="Q354" s="16"/>
      <c r="R354" s="16"/>
      <c r="S354" s="16"/>
      <c r="T354" s="16"/>
      <c r="U354" s="16"/>
    </row>
    <row r="355" spans="1:21" ht="98.25" customHeight="1" x14ac:dyDescent="0.25">
      <c r="A355" s="120"/>
      <c r="B355" s="121" t="s">
        <v>410</v>
      </c>
      <c r="C355" s="115"/>
      <c r="D355" s="115"/>
      <c r="E355" s="116"/>
      <c r="F355" s="116"/>
      <c r="G355" s="117"/>
      <c r="H355" s="112"/>
      <c r="I355" s="118"/>
      <c r="J355" s="113"/>
      <c r="K355" s="103"/>
      <c r="L355" s="16"/>
      <c r="M355" s="16"/>
      <c r="N355" s="16"/>
      <c r="O355" s="16"/>
      <c r="P355" s="16"/>
      <c r="Q355" s="16"/>
      <c r="R355" s="16"/>
      <c r="S355" s="16"/>
      <c r="T355" s="16"/>
      <c r="U355" s="16"/>
    </row>
    <row r="356" spans="1:21" ht="18" customHeight="1" x14ac:dyDescent="0.25">
      <c r="A356" s="153"/>
      <c r="B356" s="41"/>
      <c r="C356" s="231" t="s">
        <v>82</v>
      </c>
      <c r="D356" s="232"/>
      <c r="E356" s="233"/>
      <c r="F356" s="29"/>
      <c r="G356" s="30">
        <f>SUM(G330:G355)</f>
        <v>39384.694715990001</v>
      </c>
      <c r="H356" s="112"/>
      <c r="I356" s="118"/>
      <c r="J356" s="113"/>
      <c r="K356" s="103"/>
      <c r="L356" s="16"/>
      <c r="M356" s="16"/>
      <c r="N356" s="16"/>
      <c r="O356" s="16"/>
      <c r="P356" s="16"/>
      <c r="Q356" s="16"/>
      <c r="R356" s="16"/>
      <c r="S356" s="16"/>
      <c r="T356" s="16"/>
      <c r="U356" s="16"/>
    </row>
    <row r="357" spans="1:21" ht="18.75" customHeight="1" x14ac:dyDescent="0.25">
      <c r="A357" s="111" t="s">
        <v>411</v>
      </c>
      <c r="B357" s="12" t="s">
        <v>412</v>
      </c>
      <c r="C357" s="13"/>
      <c r="D357" s="31"/>
      <c r="E357" s="116"/>
      <c r="F357" s="116"/>
      <c r="G357" s="117"/>
      <c r="H357" s="228" t="s">
        <v>2172</v>
      </c>
      <c r="I357" s="229"/>
      <c r="J357" s="230"/>
      <c r="K357" s="103"/>
      <c r="L357" s="16"/>
      <c r="M357" s="16"/>
      <c r="N357" s="16"/>
      <c r="O357" s="16"/>
      <c r="P357" s="16"/>
      <c r="Q357" s="16"/>
      <c r="R357" s="16"/>
      <c r="S357" s="16"/>
      <c r="T357" s="16"/>
      <c r="U357" s="16"/>
    </row>
    <row r="358" spans="1:21" ht="18.75" customHeight="1" x14ac:dyDescent="0.25">
      <c r="A358" s="114" t="s">
        <v>413</v>
      </c>
      <c r="B358" s="43" t="s">
        <v>414</v>
      </c>
      <c r="C358" s="115"/>
      <c r="D358" s="134"/>
      <c r="E358" s="116"/>
      <c r="F358" s="116"/>
      <c r="G358" s="117"/>
      <c r="H358" s="112"/>
      <c r="I358" s="118"/>
      <c r="J358" s="113"/>
      <c r="K358" s="103"/>
      <c r="L358" s="16"/>
      <c r="M358" s="16"/>
      <c r="N358" s="16"/>
      <c r="O358" s="16"/>
      <c r="P358" s="16"/>
      <c r="Q358" s="16"/>
      <c r="R358" s="16"/>
      <c r="S358" s="16"/>
      <c r="T358" s="16"/>
      <c r="U358" s="16"/>
    </row>
    <row r="359" spans="1:21" ht="31.5" customHeight="1" x14ac:dyDescent="0.25">
      <c r="A359" s="120" t="s">
        <v>415</v>
      </c>
      <c r="B359" s="129" t="s">
        <v>416</v>
      </c>
      <c r="C359" s="115" t="s">
        <v>33</v>
      </c>
      <c r="D359" s="134">
        <v>6.76</v>
      </c>
      <c r="E359" s="116">
        <v>49.35</v>
      </c>
      <c r="F359" s="116">
        <f>E359*(1+C$2031)</f>
        <v>61.406205</v>
      </c>
      <c r="G359" s="117">
        <f>D359*F359</f>
        <v>415.10594579999997</v>
      </c>
      <c r="H359" s="112"/>
      <c r="I359" s="118"/>
      <c r="J359" s="119"/>
      <c r="K359" s="103"/>
      <c r="L359" s="16"/>
      <c r="M359" s="16"/>
      <c r="N359" s="16"/>
      <c r="O359" s="16"/>
      <c r="P359" s="16"/>
      <c r="Q359" s="16"/>
      <c r="R359" s="16"/>
      <c r="S359" s="16"/>
      <c r="T359" s="16"/>
      <c r="U359" s="16"/>
    </row>
    <row r="360" spans="1:21" ht="141.75" customHeight="1" x14ac:dyDescent="0.25">
      <c r="A360" s="120"/>
      <c r="B360" s="121" t="s">
        <v>417</v>
      </c>
      <c r="C360" s="115"/>
      <c r="D360" s="134"/>
      <c r="E360" s="116"/>
      <c r="F360" s="116"/>
      <c r="G360" s="117"/>
      <c r="H360" s="112"/>
      <c r="I360" s="118"/>
      <c r="J360" s="113"/>
      <c r="K360" s="103"/>
      <c r="L360" s="16"/>
      <c r="M360" s="16"/>
      <c r="N360" s="16"/>
      <c r="O360" s="16"/>
      <c r="P360" s="16"/>
      <c r="Q360" s="16"/>
      <c r="R360" s="16"/>
      <c r="S360" s="16"/>
      <c r="T360" s="16"/>
      <c r="U360" s="16"/>
    </row>
    <row r="361" spans="1:21" ht="18.75" hidden="1" customHeight="1" x14ac:dyDescent="0.25">
      <c r="A361" s="120"/>
      <c r="B361" s="121"/>
      <c r="C361" s="115"/>
      <c r="D361" s="134"/>
      <c r="E361" s="116"/>
      <c r="F361" s="116"/>
      <c r="G361" s="117"/>
      <c r="H361" s="112"/>
      <c r="I361" s="118"/>
      <c r="J361" s="113"/>
      <c r="K361" s="103"/>
      <c r="L361" s="16"/>
      <c r="M361" s="16"/>
      <c r="N361" s="16"/>
      <c r="O361" s="16"/>
      <c r="P361" s="16"/>
      <c r="Q361" s="16"/>
      <c r="R361" s="16"/>
      <c r="S361" s="16"/>
      <c r="T361" s="16"/>
      <c r="U361" s="16"/>
    </row>
    <row r="362" spans="1:21" ht="31.5" hidden="1" customHeight="1" x14ac:dyDescent="0.25">
      <c r="A362" s="120" t="s">
        <v>418</v>
      </c>
      <c r="B362" s="124" t="s">
        <v>419</v>
      </c>
      <c r="C362" s="115" t="s">
        <v>33</v>
      </c>
      <c r="D362" s="134"/>
      <c r="E362" s="116">
        <v>173</v>
      </c>
      <c r="F362" s="116">
        <f>E362*(1+C$2031)</f>
        <v>215.26390000000001</v>
      </c>
      <c r="G362" s="117">
        <f>D362*F362</f>
        <v>0</v>
      </c>
      <c r="H362" s="112"/>
      <c r="I362" s="118"/>
      <c r="J362" s="119"/>
      <c r="K362" s="103"/>
      <c r="L362" s="16"/>
      <c r="M362" s="16"/>
      <c r="N362" s="16"/>
      <c r="O362" s="16"/>
      <c r="P362" s="16"/>
      <c r="Q362" s="16"/>
      <c r="R362" s="16"/>
      <c r="S362" s="16"/>
      <c r="T362" s="16"/>
      <c r="U362" s="16"/>
    </row>
    <row r="363" spans="1:21" ht="157.5" hidden="1" customHeight="1" x14ac:dyDescent="0.25">
      <c r="A363" s="120"/>
      <c r="B363" s="121" t="s">
        <v>420</v>
      </c>
      <c r="C363" s="115"/>
      <c r="D363" s="134"/>
      <c r="E363" s="116"/>
      <c r="F363" s="116"/>
      <c r="G363" s="117"/>
      <c r="H363" s="112"/>
      <c r="I363" s="118"/>
      <c r="J363" s="113"/>
      <c r="K363" s="103"/>
      <c r="L363" s="16"/>
      <c r="M363" s="16"/>
      <c r="N363" s="16"/>
      <c r="O363" s="16"/>
      <c r="P363" s="16"/>
      <c r="Q363" s="16"/>
      <c r="R363" s="16"/>
      <c r="S363" s="16"/>
      <c r="T363" s="16"/>
      <c r="U363" s="16"/>
    </row>
    <row r="364" spans="1:21" ht="18.75" hidden="1" customHeight="1" x14ac:dyDescent="0.25">
      <c r="A364" s="120"/>
      <c r="B364" s="121"/>
      <c r="C364" s="115"/>
      <c r="D364" s="134"/>
      <c r="E364" s="116"/>
      <c r="F364" s="116"/>
      <c r="G364" s="117"/>
      <c r="H364" s="112"/>
      <c r="I364" s="118"/>
      <c r="J364" s="113"/>
      <c r="K364" s="103"/>
      <c r="L364" s="16"/>
      <c r="M364" s="16"/>
      <c r="N364" s="16"/>
      <c r="O364" s="16"/>
      <c r="P364" s="16"/>
      <c r="Q364" s="16"/>
      <c r="R364" s="16"/>
      <c r="S364" s="16"/>
      <c r="T364" s="16"/>
      <c r="U364" s="16"/>
    </row>
    <row r="365" spans="1:21" ht="18.75" hidden="1" customHeight="1" x14ac:dyDescent="0.25">
      <c r="A365" s="120" t="s">
        <v>421</v>
      </c>
      <c r="B365" s="124" t="s">
        <v>422</v>
      </c>
      <c r="C365" s="115" t="s">
        <v>33</v>
      </c>
      <c r="D365" s="134"/>
      <c r="E365" s="116">
        <v>108.12</v>
      </c>
      <c r="F365" s="116">
        <f>E365*(1+C$2031)</f>
        <v>134.533716</v>
      </c>
      <c r="G365" s="117">
        <f>D365*F365</f>
        <v>0</v>
      </c>
      <c r="H365" s="112"/>
      <c r="I365" s="118"/>
      <c r="J365" s="119"/>
      <c r="K365" s="103"/>
      <c r="L365" s="16"/>
      <c r="M365" s="16"/>
      <c r="N365" s="16"/>
      <c r="O365" s="16"/>
      <c r="P365" s="16"/>
      <c r="Q365" s="16"/>
      <c r="R365" s="16"/>
      <c r="S365" s="16"/>
      <c r="T365" s="16"/>
      <c r="U365" s="16"/>
    </row>
    <row r="366" spans="1:21" ht="94.5" hidden="1" customHeight="1" x14ac:dyDescent="0.25">
      <c r="A366" s="120"/>
      <c r="B366" s="121" t="s">
        <v>423</v>
      </c>
      <c r="C366" s="115"/>
      <c r="D366" s="134"/>
      <c r="E366" s="116"/>
      <c r="F366" s="116"/>
      <c r="G366" s="117"/>
      <c r="H366" s="112"/>
      <c r="I366" s="118"/>
      <c r="J366" s="113"/>
      <c r="K366" s="103"/>
      <c r="L366" s="16"/>
      <c r="M366" s="16"/>
      <c r="N366" s="16"/>
      <c r="O366" s="16"/>
      <c r="P366" s="16"/>
      <c r="Q366" s="16"/>
      <c r="R366" s="16"/>
      <c r="S366" s="16"/>
      <c r="T366" s="16"/>
      <c r="U366" s="16"/>
    </row>
    <row r="367" spans="1:21" ht="18.75" hidden="1" customHeight="1" x14ac:dyDescent="0.25">
      <c r="A367" s="120"/>
      <c r="B367" s="121"/>
      <c r="C367" s="115"/>
      <c r="D367" s="134"/>
      <c r="E367" s="116"/>
      <c r="F367" s="116"/>
      <c r="G367" s="117"/>
      <c r="H367" s="112"/>
      <c r="I367" s="118"/>
      <c r="J367" s="113"/>
      <c r="K367" s="103"/>
      <c r="L367" s="16"/>
      <c r="M367" s="16"/>
      <c r="N367" s="16"/>
      <c r="O367" s="16"/>
      <c r="P367" s="16"/>
      <c r="Q367" s="16"/>
      <c r="R367" s="16"/>
      <c r="S367" s="16"/>
      <c r="T367" s="16"/>
      <c r="U367" s="16"/>
    </row>
    <row r="368" spans="1:21" ht="21" hidden="1" customHeight="1" x14ac:dyDescent="0.25">
      <c r="A368" s="120" t="s">
        <v>424</v>
      </c>
      <c r="B368" s="124" t="s">
        <v>425</v>
      </c>
      <c r="C368" s="115" t="s">
        <v>426</v>
      </c>
      <c r="D368" s="134"/>
      <c r="E368" s="116">
        <v>103.12</v>
      </c>
      <c r="F368" s="116">
        <f>E368*(1+C$2031)</f>
        <v>128.31221600000001</v>
      </c>
      <c r="G368" s="117">
        <f>D368*F368</f>
        <v>0</v>
      </c>
      <c r="H368" s="112"/>
      <c r="I368" s="118"/>
      <c r="J368" s="119"/>
      <c r="K368" s="103"/>
      <c r="L368" s="16"/>
      <c r="M368" s="16"/>
      <c r="N368" s="16"/>
      <c r="O368" s="16"/>
      <c r="P368" s="16"/>
      <c r="Q368" s="16"/>
      <c r="R368" s="16"/>
      <c r="S368" s="16"/>
      <c r="T368" s="16"/>
      <c r="U368" s="16"/>
    </row>
    <row r="369" spans="1:21" ht="94.5" hidden="1" customHeight="1" x14ac:dyDescent="0.25">
      <c r="A369" s="120"/>
      <c r="B369" s="121" t="s">
        <v>427</v>
      </c>
      <c r="C369" s="115"/>
      <c r="D369" s="134"/>
      <c r="E369" s="116"/>
      <c r="F369" s="116"/>
      <c r="G369" s="117"/>
      <c r="H369" s="112"/>
      <c r="I369" s="118"/>
      <c r="J369" s="113"/>
      <c r="K369" s="103"/>
      <c r="L369" s="16"/>
      <c r="M369" s="16"/>
      <c r="N369" s="16"/>
      <c r="O369" s="16"/>
      <c r="P369" s="16"/>
      <c r="Q369" s="16"/>
      <c r="R369" s="16"/>
      <c r="S369" s="16"/>
      <c r="T369" s="16"/>
      <c r="U369" s="16"/>
    </row>
    <row r="370" spans="1:21" ht="18.75" hidden="1" customHeight="1" x14ac:dyDescent="0.25">
      <c r="A370" s="120"/>
      <c r="B370" s="121"/>
      <c r="C370" s="115"/>
      <c r="D370" s="134"/>
      <c r="E370" s="116"/>
      <c r="F370" s="116"/>
      <c r="G370" s="117"/>
      <c r="H370" s="112"/>
      <c r="I370" s="118"/>
      <c r="J370" s="113"/>
      <c r="K370" s="103"/>
      <c r="L370" s="16"/>
      <c r="M370" s="16"/>
      <c r="N370" s="16"/>
      <c r="O370" s="16"/>
      <c r="P370" s="16"/>
      <c r="Q370" s="16"/>
      <c r="R370" s="16"/>
      <c r="S370" s="16"/>
      <c r="T370" s="16"/>
      <c r="U370" s="16"/>
    </row>
    <row r="371" spans="1:21" ht="21" hidden="1" customHeight="1" x14ac:dyDescent="0.25">
      <c r="A371" s="120" t="s">
        <v>428</v>
      </c>
      <c r="B371" s="124" t="s">
        <v>429</v>
      </c>
      <c r="C371" s="115" t="s">
        <v>430</v>
      </c>
      <c r="D371" s="134"/>
      <c r="E371" s="116">
        <v>134.96</v>
      </c>
      <c r="F371" s="116">
        <f>E371*(1+C$2031)</f>
        <v>167.93072800000002</v>
      </c>
      <c r="G371" s="117">
        <f>D371*F371</f>
        <v>0</v>
      </c>
      <c r="H371" s="112"/>
      <c r="I371" s="118"/>
      <c r="J371" s="119"/>
      <c r="K371" s="103"/>
      <c r="L371" s="16"/>
      <c r="M371" s="16"/>
      <c r="N371" s="16"/>
      <c r="O371" s="16"/>
      <c r="P371" s="16"/>
      <c r="Q371" s="16"/>
      <c r="R371" s="16"/>
      <c r="S371" s="16"/>
      <c r="T371" s="16"/>
      <c r="U371" s="16"/>
    </row>
    <row r="372" spans="1:21" ht="94.5" hidden="1" customHeight="1" x14ac:dyDescent="0.25">
      <c r="A372" s="120"/>
      <c r="B372" s="121" t="s">
        <v>431</v>
      </c>
      <c r="C372" s="115"/>
      <c r="D372" s="134"/>
      <c r="E372" s="116"/>
      <c r="F372" s="116"/>
      <c r="G372" s="117"/>
      <c r="H372" s="112"/>
      <c r="I372" s="118"/>
      <c r="J372" s="113"/>
      <c r="K372" s="103"/>
      <c r="L372" s="16"/>
      <c r="M372" s="16"/>
      <c r="N372" s="16"/>
      <c r="O372" s="16"/>
      <c r="P372" s="16"/>
      <c r="Q372" s="16"/>
      <c r="R372" s="16"/>
      <c r="S372" s="16"/>
      <c r="T372" s="16"/>
      <c r="U372" s="16"/>
    </row>
    <row r="373" spans="1:21" ht="18.75" hidden="1" customHeight="1" x14ac:dyDescent="0.25">
      <c r="A373" s="120"/>
      <c r="B373" s="121"/>
      <c r="C373" s="115"/>
      <c r="D373" s="134"/>
      <c r="E373" s="116"/>
      <c r="F373" s="116"/>
      <c r="G373" s="117"/>
      <c r="H373" s="112"/>
      <c r="I373" s="118"/>
      <c r="J373" s="113"/>
      <c r="K373" s="103"/>
      <c r="L373" s="16"/>
      <c r="M373" s="16"/>
      <c r="N373" s="16"/>
      <c r="O373" s="16"/>
      <c r="P373" s="16"/>
      <c r="Q373" s="16"/>
      <c r="R373" s="16"/>
      <c r="S373" s="16"/>
      <c r="T373" s="16"/>
      <c r="U373" s="16"/>
    </row>
    <row r="374" spans="1:21" ht="21" hidden="1" customHeight="1" x14ac:dyDescent="0.25">
      <c r="A374" s="120" t="s">
        <v>432</v>
      </c>
      <c r="B374" s="124" t="s">
        <v>433</v>
      </c>
      <c r="C374" s="115" t="s">
        <v>434</v>
      </c>
      <c r="D374" s="134"/>
      <c r="E374" s="116">
        <v>52.43</v>
      </c>
      <c r="F374" s="116">
        <f>E374*(1+C$2031)</f>
        <v>65.238648999999995</v>
      </c>
      <c r="G374" s="117">
        <f>D374*F374</f>
        <v>0</v>
      </c>
      <c r="H374" s="112"/>
      <c r="I374" s="118"/>
      <c r="J374" s="119"/>
      <c r="K374" s="103"/>
      <c r="L374" s="16"/>
      <c r="M374" s="16"/>
      <c r="N374" s="16"/>
      <c r="O374" s="16"/>
      <c r="P374" s="16"/>
      <c r="Q374" s="16"/>
      <c r="R374" s="16"/>
      <c r="S374" s="16"/>
      <c r="T374" s="16"/>
      <c r="U374" s="16"/>
    </row>
    <row r="375" spans="1:21" ht="94.5" hidden="1" customHeight="1" x14ac:dyDescent="0.25">
      <c r="A375" s="120"/>
      <c r="B375" s="121" t="s">
        <v>435</v>
      </c>
      <c r="C375" s="115"/>
      <c r="D375" s="134"/>
      <c r="E375" s="116"/>
      <c r="F375" s="116"/>
      <c r="G375" s="117"/>
      <c r="H375" s="142"/>
      <c r="I375" s="118"/>
      <c r="J375" s="113"/>
      <c r="K375" s="103"/>
      <c r="L375" s="16"/>
      <c r="M375" s="16"/>
      <c r="N375" s="16"/>
      <c r="O375" s="16"/>
      <c r="P375" s="16"/>
      <c r="Q375" s="16"/>
      <c r="R375" s="16"/>
      <c r="S375" s="16"/>
      <c r="T375" s="16"/>
      <c r="U375" s="16"/>
    </row>
    <row r="376" spans="1:21" ht="18.75" hidden="1" customHeight="1" x14ac:dyDescent="0.25">
      <c r="A376" s="120"/>
      <c r="B376" s="121"/>
      <c r="C376" s="115"/>
      <c r="D376" s="134"/>
      <c r="E376" s="116"/>
      <c r="F376" s="116"/>
      <c r="G376" s="117"/>
      <c r="H376" s="112"/>
      <c r="I376" s="118"/>
      <c r="J376" s="113"/>
      <c r="K376" s="103"/>
      <c r="L376" s="16"/>
      <c r="M376" s="16"/>
      <c r="N376" s="16"/>
      <c r="O376" s="16"/>
      <c r="P376" s="16"/>
      <c r="Q376" s="16"/>
      <c r="R376" s="16"/>
      <c r="S376" s="16"/>
      <c r="T376" s="16"/>
      <c r="U376" s="16"/>
    </row>
    <row r="377" spans="1:21" ht="21" hidden="1" customHeight="1" x14ac:dyDescent="0.25">
      <c r="A377" s="120" t="s">
        <v>436</v>
      </c>
      <c r="B377" s="124" t="s">
        <v>437</v>
      </c>
      <c r="C377" s="115" t="s">
        <v>33</v>
      </c>
      <c r="D377" s="134"/>
      <c r="E377" s="116">
        <v>39.32</v>
      </c>
      <c r="F377" s="116">
        <f>E377*(1+C$2031)</f>
        <v>48.925876000000002</v>
      </c>
      <c r="G377" s="117">
        <f>D377*F377</f>
        <v>0</v>
      </c>
      <c r="H377" s="112"/>
      <c r="I377" s="118"/>
      <c r="J377" s="119"/>
      <c r="K377" s="103"/>
      <c r="L377" s="16"/>
      <c r="M377" s="16"/>
      <c r="N377" s="16"/>
      <c r="O377" s="16"/>
      <c r="P377" s="16"/>
      <c r="Q377" s="16"/>
      <c r="R377" s="16"/>
      <c r="S377" s="16"/>
      <c r="T377" s="16"/>
      <c r="U377" s="16"/>
    </row>
    <row r="378" spans="1:21" ht="93.75" hidden="1" customHeight="1" x14ac:dyDescent="0.25">
      <c r="A378" s="120"/>
      <c r="B378" s="121" t="s">
        <v>438</v>
      </c>
      <c r="C378" s="115"/>
      <c r="D378" s="134"/>
      <c r="E378" s="116"/>
      <c r="F378" s="116"/>
      <c r="G378" s="117"/>
      <c r="H378" s="142"/>
      <c r="I378" s="118"/>
      <c r="J378" s="113"/>
      <c r="K378" s="103"/>
      <c r="L378" s="16"/>
      <c r="M378" s="16"/>
      <c r="N378" s="16"/>
      <c r="O378" s="16"/>
      <c r="P378" s="16"/>
      <c r="Q378" s="16"/>
      <c r="R378" s="16"/>
      <c r="S378" s="16"/>
      <c r="T378" s="16"/>
      <c r="U378" s="16"/>
    </row>
    <row r="379" spans="1:21" ht="18.75" hidden="1" customHeight="1" x14ac:dyDescent="0.25">
      <c r="A379" s="120"/>
      <c r="B379" s="121"/>
      <c r="C379" s="115"/>
      <c r="D379" s="134"/>
      <c r="E379" s="116"/>
      <c r="F379" s="116"/>
      <c r="G379" s="117"/>
      <c r="H379" s="112"/>
      <c r="I379" s="118"/>
      <c r="J379" s="113"/>
      <c r="K379" s="103"/>
      <c r="L379" s="16"/>
      <c r="M379" s="16"/>
      <c r="N379" s="16"/>
      <c r="O379" s="16"/>
      <c r="P379" s="16"/>
      <c r="Q379" s="16"/>
      <c r="R379" s="16"/>
      <c r="S379" s="16"/>
      <c r="T379" s="16"/>
      <c r="U379" s="16"/>
    </row>
    <row r="380" spans="1:21" ht="31.5" hidden="1" customHeight="1" x14ac:dyDescent="0.25">
      <c r="A380" s="120" t="s">
        <v>439</v>
      </c>
      <c r="B380" s="124" t="s">
        <v>440</v>
      </c>
      <c r="C380" s="115" t="s">
        <v>33</v>
      </c>
      <c r="D380" s="134"/>
      <c r="E380" s="116">
        <v>94.57</v>
      </c>
      <c r="F380" s="116">
        <f>E380*(1+C$2031)</f>
        <v>117.67345099999999</v>
      </c>
      <c r="G380" s="117">
        <f>D380*F380</f>
        <v>0</v>
      </c>
      <c r="H380" s="112"/>
      <c r="I380" s="118"/>
      <c r="J380" s="119"/>
      <c r="K380" s="234"/>
      <c r="L380" s="244"/>
      <c r="M380" s="244"/>
      <c r="N380" s="245"/>
      <c r="O380" s="16"/>
      <c r="P380" s="16"/>
      <c r="Q380" s="16"/>
      <c r="R380" s="16"/>
      <c r="S380" s="16"/>
      <c r="T380" s="16"/>
      <c r="U380" s="16"/>
    </row>
    <row r="381" spans="1:21" ht="204.75" hidden="1" customHeight="1" x14ac:dyDescent="0.25">
      <c r="A381" s="120"/>
      <c r="B381" s="121" t="s">
        <v>441</v>
      </c>
      <c r="C381" s="115"/>
      <c r="D381" s="134"/>
      <c r="E381" s="116"/>
      <c r="F381" s="116"/>
      <c r="G381" s="117"/>
      <c r="H381" s="112"/>
      <c r="I381" s="118"/>
      <c r="J381" s="113"/>
      <c r="K381" s="103"/>
      <c r="L381" s="16"/>
      <c r="M381" s="16"/>
      <c r="N381" s="16"/>
      <c r="O381" s="16"/>
      <c r="P381" s="16"/>
      <c r="Q381" s="16"/>
      <c r="R381" s="16"/>
      <c r="S381" s="16"/>
      <c r="T381" s="16"/>
      <c r="U381" s="16"/>
    </row>
    <row r="382" spans="1:21" ht="18.75" hidden="1" customHeight="1" x14ac:dyDescent="0.25">
      <c r="A382" s="120"/>
      <c r="B382" s="121"/>
      <c r="C382" s="115"/>
      <c r="D382" s="134"/>
      <c r="E382" s="116"/>
      <c r="F382" s="116"/>
      <c r="G382" s="117"/>
      <c r="H382" s="112"/>
      <c r="I382" s="118"/>
      <c r="J382" s="113"/>
      <c r="K382" s="103"/>
      <c r="L382" s="16"/>
      <c r="M382" s="16"/>
      <c r="N382" s="16"/>
      <c r="O382" s="16"/>
      <c r="P382" s="16"/>
      <c r="Q382" s="16"/>
      <c r="R382" s="16"/>
      <c r="S382" s="16"/>
      <c r="T382" s="16"/>
      <c r="U382" s="16"/>
    </row>
    <row r="383" spans="1:21" ht="31.5" hidden="1" customHeight="1" x14ac:dyDescent="0.25">
      <c r="A383" s="120" t="s">
        <v>442</v>
      </c>
      <c r="B383" s="124" t="s">
        <v>443</v>
      </c>
      <c r="C383" s="115" t="s">
        <v>33</v>
      </c>
      <c r="D383" s="134"/>
      <c r="E383" s="116">
        <v>69.34</v>
      </c>
      <c r="F383" s="116">
        <f>E383*(1+C$2031)</f>
        <v>86.279762000000005</v>
      </c>
      <c r="G383" s="117">
        <f>D383*F383</f>
        <v>0</v>
      </c>
      <c r="H383" s="112"/>
      <c r="I383" s="118"/>
      <c r="J383" s="119"/>
      <c r="K383" s="103"/>
      <c r="L383" s="16"/>
      <c r="M383" s="16"/>
      <c r="N383" s="16"/>
      <c r="O383" s="16"/>
      <c r="P383" s="16"/>
      <c r="Q383" s="16"/>
      <c r="R383" s="16"/>
      <c r="S383" s="16"/>
      <c r="T383" s="16"/>
      <c r="U383" s="16"/>
    </row>
    <row r="384" spans="1:21" ht="236.25" hidden="1" customHeight="1" x14ac:dyDescent="0.25">
      <c r="A384" s="120"/>
      <c r="B384" s="121" t="s">
        <v>444</v>
      </c>
      <c r="C384" s="115"/>
      <c r="D384" s="134"/>
      <c r="E384" s="116"/>
      <c r="F384" s="116"/>
      <c r="G384" s="117"/>
      <c r="H384" s="112"/>
      <c r="I384" s="118"/>
      <c r="J384" s="113"/>
      <c r="K384" s="103"/>
      <c r="L384" s="16"/>
      <c r="M384" s="16"/>
      <c r="N384" s="16"/>
      <c r="O384" s="16"/>
      <c r="P384" s="16"/>
      <c r="Q384" s="16"/>
      <c r="R384" s="16"/>
      <c r="S384" s="16"/>
      <c r="T384" s="16"/>
      <c r="U384" s="16"/>
    </row>
    <row r="385" spans="1:21" ht="18.75" hidden="1" customHeight="1" x14ac:dyDescent="0.25">
      <c r="A385" s="120"/>
      <c r="B385" s="121"/>
      <c r="C385" s="115"/>
      <c r="D385" s="134"/>
      <c r="E385" s="116"/>
      <c r="F385" s="116"/>
      <c r="G385" s="117"/>
      <c r="H385" s="112"/>
      <c r="I385" s="118"/>
      <c r="J385" s="113"/>
      <c r="K385" s="103"/>
      <c r="L385" s="16"/>
      <c r="M385" s="16"/>
      <c r="N385" s="16"/>
      <c r="O385" s="16"/>
      <c r="P385" s="16"/>
      <c r="Q385" s="16"/>
      <c r="R385" s="16"/>
      <c r="S385" s="16"/>
      <c r="T385" s="16"/>
      <c r="U385" s="16"/>
    </row>
    <row r="386" spans="1:21" ht="18.75" hidden="1" customHeight="1" x14ac:dyDescent="0.25">
      <c r="A386" s="120" t="s">
        <v>445</v>
      </c>
      <c r="B386" s="124" t="s">
        <v>446</v>
      </c>
      <c r="C386" s="115" t="s">
        <v>33</v>
      </c>
      <c r="D386" s="134"/>
      <c r="E386" s="116">
        <v>16.45</v>
      </c>
      <c r="F386" s="116">
        <f>E386*(1+C$2031)</f>
        <v>20.468734999999999</v>
      </c>
      <c r="G386" s="117">
        <f>D386*F386</f>
        <v>0</v>
      </c>
      <c r="H386" s="112"/>
      <c r="I386" s="118"/>
      <c r="J386" s="119"/>
      <c r="K386" s="103"/>
      <c r="L386" s="16"/>
      <c r="M386" s="16"/>
      <c r="N386" s="16"/>
      <c r="O386" s="16"/>
      <c r="P386" s="16"/>
      <c r="Q386" s="16"/>
      <c r="R386" s="16"/>
      <c r="S386" s="16"/>
      <c r="T386" s="16"/>
      <c r="U386" s="16"/>
    </row>
    <row r="387" spans="1:21" ht="120" hidden="1" customHeight="1" x14ac:dyDescent="0.25">
      <c r="A387" s="120"/>
      <c r="B387" s="121" t="s">
        <v>447</v>
      </c>
      <c r="C387" s="115"/>
      <c r="D387" s="134"/>
      <c r="E387" s="116"/>
      <c r="F387" s="116"/>
      <c r="G387" s="117"/>
      <c r="H387" s="112"/>
      <c r="I387" s="118"/>
      <c r="J387" s="113"/>
      <c r="K387" s="103"/>
      <c r="L387" s="16"/>
      <c r="M387" s="16"/>
      <c r="N387" s="16"/>
      <c r="O387" s="16"/>
      <c r="P387" s="16"/>
      <c r="Q387" s="16"/>
      <c r="R387" s="16"/>
      <c r="S387" s="16"/>
      <c r="T387" s="16"/>
      <c r="U387" s="16"/>
    </row>
    <row r="388" spans="1:21" ht="18.75" hidden="1" customHeight="1" x14ac:dyDescent="0.25">
      <c r="A388" s="120"/>
      <c r="B388" s="121"/>
      <c r="C388" s="115"/>
      <c r="D388" s="134"/>
      <c r="E388" s="116"/>
      <c r="F388" s="116"/>
      <c r="G388" s="117"/>
      <c r="H388" s="112"/>
      <c r="I388" s="118"/>
      <c r="J388" s="113"/>
      <c r="K388" s="103"/>
      <c r="L388" s="16"/>
      <c r="M388" s="16"/>
      <c r="N388" s="16"/>
      <c r="O388" s="16"/>
      <c r="P388" s="16"/>
      <c r="Q388" s="16"/>
      <c r="R388" s="16"/>
      <c r="S388" s="16"/>
      <c r="T388" s="16"/>
      <c r="U388" s="16"/>
    </row>
    <row r="389" spans="1:21" ht="18.75" hidden="1" customHeight="1" x14ac:dyDescent="0.25">
      <c r="A389" s="120" t="s">
        <v>448</v>
      </c>
      <c r="B389" s="124" t="s">
        <v>449</v>
      </c>
      <c r="C389" s="115" t="s">
        <v>33</v>
      </c>
      <c r="D389" s="134"/>
      <c r="E389" s="116">
        <v>82.12</v>
      </c>
      <c r="F389" s="116">
        <f>E389*(1+C$2031)</f>
        <v>102.181916</v>
      </c>
      <c r="G389" s="117">
        <f>D389*F389</f>
        <v>0</v>
      </c>
      <c r="H389" s="112"/>
      <c r="I389" s="118"/>
      <c r="J389" s="119"/>
      <c r="K389" s="103"/>
      <c r="L389" s="16"/>
      <c r="M389" s="16"/>
      <c r="N389" s="16"/>
      <c r="O389" s="16"/>
      <c r="P389" s="16"/>
      <c r="Q389" s="16"/>
      <c r="R389" s="16"/>
      <c r="S389" s="16"/>
      <c r="T389" s="16"/>
      <c r="U389" s="16"/>
    </row>
    <row r="390" spans="1:21" ht="94.5" hidden="1" customHeight="1" x14ac:dyDescent="0.25">
      <c r="A390" s="120"/>
      <c r="B390" s="121" t="s">
        <v>450</v>
      </c>
      <c r="C390" s="115"/>
      <c r="D390" s="134"/>
      <c r="E390" s="116"/>
      <c r="F390" s="116"/>
      <c r="G390" s="117"/>
      <c r="H390" s="112"/>
      <c r="I390" s="118"/>
      <c r="J390" s="113"/>
      <c r="K390" s="103"/>
      <c r="L390" s="16"/>
      <c r="M390" s="16"/>
      <c r="N390" s="16"/>
      <c r="O390" s="16"/>
      <c r="P390" s="16"/>
      <c r="Q390" s="16"/>
      <c r="R390" s="16"/>
      <c r="S390" s="16"/>
      <c r="T390" s="16"/>
      <c r="U390" s="16"/>
    </row>
    <row r="391" spans="1:21" ht="18.75" hidden="1" customHeight="1" x14ac:dyDescent="0.25">
      <c r="A391" s="120"/>
      <c r="B391" s="121"/>
      <c r="C391" s="115"/>
      <c r="D391" s="134"/>
      <c r="E391" s="116"/>
      <c r="F391" s="116"/>
      <c r="G391" s="117"/>
      <c r="H391" s="112"/>
      <c r="I391" s="118"/>
      <c r="J391" s="113"/>
      <c r="K391" s="103"/>
      <c r="L391" s="16"/>
      <c r="M391" s="16"/>
      <c r="N391" s="16"/>
      <c r="O391" s="16"/>
      <c r="P391" s="16"/>
      <c r="Q391" s="16"/>
      <c r="R391" s="16"/>
      <c r="S391" s="16"/>
      <c r="T391" s="16"/>
      <c r="U391" s="16"/>
    </row>
    <row r="392" spans="1:21" ht="47.25" hidden="1" customHeight="1" x14ac:dyDescent="0.25">
      <c r="A392" s="120" t="s">
        <v>451</v>
      </c>
      <c r="B392" s="124" t="s">
        <v>452</v>
      </c>
      <c r="C392" s="115" t="s">
        <v>33</v>
      </c>
      <c r="D392" s="134"/>
      <c r="E392" s="116">
        <v>267.64999999999998</v>
      </c>
      <c r="F392" s="116">
        <f>E392*(1+C$2031)</f>
        <v>333.03689499999996</v>
      </c>
      <c r="G392" s="117">
        <f>D392*F392</f>
        <v>0</v>
      </c>
      <c r="H392" s="112"/>
      <c r="I392" s="118"/>
      <c r="J392" s="113"/>
      <c r="K392" s="103"/>
      <c r="L392" s="16"/>
      <c r="M392" s="16"/>
      <c r="N392" s="16"/>
      <c r="O392" s="16"/>
      <c r="P392" s="16"/>
      <c r="Q392" s="16"/>
      <c r="R392" s="16"/>
      <c r="S392" s="16"/>
      <c r="T392" s="16"/>
      <c r="U392" s="16"/>
    </row>
    <row r="393" spans="1:21" ht="204.75" hidden="1" customHeight="1" x14ac:dyDescent="0.25">
      <c r="A393" s="120"/>
      <c r="B393" s="121" t="s">
        <v>453</v>
      </c>
      <c r="C393" s="115"/>
      <c r="D393" s="134"/>
      <c r="E393" s="116"/>
      <c r="F393" s="116"/>
      <c r="G393" s="117"/>
      <c r="H393" s="112"/>
      <c r="I393" s="118"/>
      <c r="J393" s="113"/>
      <c r="K393" s="103"/>
      <c r="L393" s="16"/>
      <c r="M393" s="16"/>
      <c r="N393" s="16"/>
      <c r="O393" s="16"/>
      <c r="P393" s="16"/>
      <c r="Q393" s="16"/>
      <c r="R393" s="16"/>
      <c r="S393" s="16"/>
      <c r="T393" s="16"/>
      <c r="U393" s="16"/>
    </row>
    <row r="394" spans="1:21" ht="18.75" hidden="1" customHeight="1" x14ac:dyDescent="0.25">
      <c r="A394" s="120"/>
      <c r="B394" s="121"/>
      <c r="C394" s="115"/>
      <c r="D394" s="134"/>
      <c r="E394" s="116"/>
      <c r="F394" s="116"/>
      <c r="G394" s="117"/>
      <c r="H394" s="112"/>
      <c r="I394" s="118"/>
      <c r="J394" s="113"/>
      <c r="K394" s="103"/>
      <c r="L394" s="16"/>
      <c r="M394" s="16"/>
      <c r="N394" s="16"/>
      <c r="O394" s="16"/>
      <c r="P394" s="16"/>
      <c r="Q394" s="16"/>
      <c r="R394" s="16"/>
      <c r="S394" s="16"/>
      <c r="T394" s="16"/>
      <c r="U394" s="16"/>
    </row>
    <row r="395" spans="1:21" ht="18.75" hidden="1" customHeight="1" x14ac:dyDescent="0.25">
      <c r="A395" s="120" t="s">
        <v>454</v>
      </c>
      <c r="B395" s="154" t="s">
        <v>455</v>
      </c>
      <c r="C395" s="115"/>
      <c r="D395" s="134"/>
      <c r="E395" s="116"/>
      <c r="F395" s="116"/>
      <c r="G395" s="117"/>
      <c r="H395" s="112"/>
      <c r="I395" s="118"/>
      <c r="J395" s="113"/>
      <c r="K395" s="103"/>
      <c r="L395" s="16"/>
      <c r="M395" s="16"/>
      <c r="N395" s="16"/>
      <c r="O395" s="16"/>
      <c r="P395" s="16"/>
      <c r="Q395" s="16"/>
      <c r="R395" s="16"/>
      <c r="S395" s="16"/>
      <c r="T395" s="16"/>
      <c r="U395" s="16"/>
    </row>
    <row r="396" spans="1:21" ht="18.75" hidden="1" customHeight="1" x14ac:dyDescent="0.25">
      <c r="A396" s="120" t="s">
        <v>456</v>
      </c>
      <c r="B396" s="124" t="s">
        <v>457</v>
      </c>
      <c r="C396" s="115" t="s">
        <v>19</v>
      </c>
      <c r="D396" s="134"/>
      <c r="E396" s="116">
        <v>35.47</v>
      </c>
      <c r="F396" s="116">
        <f>E396*(1+C$2031)</f>
        <v>44.135320999999998</v>
      </c>
      <c r="G396" s="117">
        <f>D396*F396</f>
        <v>0</v>
      </c>
      <c r="H396" s="112"/>
      <c r="I396" s="118"/>
      <c r="J396" s="119"/>
      <c r="K396" s="250"/>
      <c r="L396" s="235"/>
      <c r="M396" s="235"/>
      <c r="N396" s="235"/>
      <c r="O396" s="235"/>
      <c r="P396" s="235"/>
      <c r="Q396" s="235"/>
      <c r="R396" s="236"/>
      <c r="S396" s="16"/>
      <c r="T396" s="16"/>
      <c r="U396" s="16"/>
    </row>
    <row r="397" spans="1:21" ht="48.75" hidden="1" customHeight="1" x14ac:dyDescent="0.25">
      <c r="A397" s="120"/>
      <c r="B397" s="121" t="s">
        <v>458</v>
      </c>
      <c r="C397" s="115"/>
      <c r="D397" s="134"/>
      <c r="E397" s="116"/>
      <c r="F397" s="116"/>
      <c r="G397" s="117"/>
      <c r="H397" s="112"/>
      <c r="I397" s="118"/>
      <c r="J397" s="113"/>
      <c r="K397" s="237"/>
      <c r="L397" s="238"/>
      <c r="M397" s="238"/>
      <c r="N397" s="238"/>
      <c r="O397" s="238"/>
      <c r="P397" s="238"/>
      <c r="Q397" s="238"/>
      <c r="R397" s="239"/>
      <c r="S397" s="16"/>
      <c r="T397" s="16"/>
      <c r="U397" s="16"/>
    </row>
    <row r="398" spans="1:21" ht="18.75" hidden="1" customHeight="1" x14ac:dyDescent="0.25">
      <c r="A398" s="120"/>
      <c r="B398" s="124"/>
      <c r="C398" s="115"/>
      <c r="D398" s="134"/>
      <c r="E398" s="116"/>
      <c r="F398" s="116"/>
      <c r="G398" s="117"/>
      <c r="H398" s="112"/>
      <c r="I398" s="118"/>
      <c r="J398" s="113"/>
      <c r="K398" s="103"/>
      <c r="L398" s="16"/>
      <c r="M398" s="16"/>
      <c r="N398" s="16"/>
      <c r="O398" s="16"/>
      <c r="P398" s="16"/>
      <c r="Q398" s="16"/>
      <c r="R398" s="16"/>
      <c r="S398" s="16"/>
      <c r="T398" s="16"/>
      <c r="U398" s="16"/>
    </row>
    <row r="399" spans="1:21" ht="18.75" hidden="1" customHeight="1" x14ac:dyDescent="0.25">
      <c r="A399" s="120" t="s">
        <v>459</v>
      </c>
      <c r="B399" s="124" t="s">
        <v>460</v>
      </c>
      <c r="C399" s="115" t="s">
        <v>19</v>
      </c>
      <c r="D399" s="134"/>
      <c r="E399" s="116">
        <v>87.73</v>
      </c>
      <c r="F399" s="116">
        <f>E399*(1+C$2031)</f>
        <v>109.16243900000001</v>
      </c>
      <c r="G399" s="117">
        <f>D399*F399</f>
        <v>0</v>
      </c>
      <c r="H399" s="112"/>
      <c r="I399" s="118"/>
      <c r="J399" s="119"/>
      <c r="K399" s="103"/>
      <c r="L399" s="16"/>
      <c r="M399" s="16"/>
      <c r="N399" s="16"/>
      <c r="O399" s="16"/>
      <c r="P399" s="16"/>
      <c r="Q399" s="16"/>
      <c r="R399" s="16"/>
      <c r="S399" s="16"/>
      <c r="T399" s="16"/>
      <c r="U399" s="16"/>
    </row>
    <row r="400" spans="1:21" ht="79.5" hidden="1" customHeight="1" x14ac:dyDescent="0.25">
      <c r="A400" s="120"/>
      <c r="B400" s="121" t="s">
        <v>461</v>
      </c>
      <c r="C400" s="115"/>
      <c r="D400" s="134"/>
      <c r="E400" s="116"/>
      <c r="F400" s="116"/>
      <c r="G400" s="117"/>
      <c r="H400" s="112"/>
      <c r="I400" s="118"/>
      <c r="J400" s="113"/>
      <c r="K400" s="103"/>
      <c r="L400" s="16"/>
      <c r="M400" s="16"/>
      <c r="N400" s="16"/>
      <c r="O400" s="16"/>
      <c r="P400" s="16"/>
      <c r="Q400" s="16"/>
      <c r="R400" s="16"/>
      <c r="S400" s="16"/>
      <c r="T400" s="16"/>
      <c r="U400" s="16"/>
    </row>
    <row r="401" spans="1:21" ht="18.75" hidden="1" customHeight="1" x14ac:dyDescent="0.25">
      <c r="A401" s="120"/>
      <c r="B401" s="121"/>
      <c r="C401" s="115"/>
      <c r="D401" s="134"/>
      <c r="E401" s="116"/>
      <c r="F401" s="116"/>
      <c r="G401" s="117"/>
      <c r="H401" s="112"/>
      <c r="I401" s="118"/>
      <c r="J401" s="113"/>
      <c r="K401" s="103"/>
      <c r="L401" s="16"/>
      <c r="M401" s="16"/>
      <c r="N401" s="16"/>
      <c r="O401" s="16"/>
      <c r="P401" s="16"/>
      <c r="Q401" s="16"/>
      <c r="R401" s="16"/>
      <c r="S401" s="16"/>
      <c r="T401" s="16"/>
      <c r="U401" s="16"/>
    </row>
    <row r="402" spans="1:21" ht="18.75" hidden="1" customHeight="1" x14ac:dyDescent="0.25">
      <c r="A402" s="120" t="s">
        <v>462</v>
      </c>
      <c r="B402" s="124" t="s">
        <v>463</v>
      </c>
      <c r="C402" s="115" t="s">
        <v>19</v>
      </c>
      <c r="D402" s="134"/>
      <c r="E402" s="116">
        <v>131.72999999999999</v>
      </c>
      <c r="F402" s="116">
        <f>E402*(1+C$2031)</f>
        <v>163.91163899999998</v>
      </c>
      <c r="G402" s="117">
        <f>D402*F402</f>
        <v>0</v>
      </c>
      <c r="H402" s="112"/>
      <c r="I402" s="118"/>
      <c r="J402" s="119"/>
      <c r="K402" s="103"/>
      <c r="L402" s="16"/>
      <c r="M402" s="16"/>
      <c r="N402" s="16"/>
      <c r="O402" s="16"/>
      <c r="P402" s="16"/>
      <c r="Q402" s="16"/>
      <c r="R402" s="16"/>
      <c r="S402" s="16"/>
      <c r="T402" s="16"/>
      <c r="U402" s="16"/>
    </row>
    <row r="403" spans="1:21" ht="78.75" hidden="1" customHeight="1" x14ac:dyDescent="0.25">
      <c r="A403" s="136"/>
      <c r="B403" s="121" t="s">
        <v>464</v>
      </c>
      <c r="C403" s="115"/>
      <c r="D403" s="134"/>
      <c r="E403" s="116"/>
      <c r="F403" s="116"/>
      <c r="G403" s="117"/>
      <c r="H403" s="138"/>
      <c r="I403" s="118"/>
      <c r="J403" s="123"/>
      <c r="K403" s="105"/>
      <c r="L403" s="39"/>
      <c r="M403" s="39"/>
      <c r="N403" s="39"/>
      <c r="O403" s="39"/>
      <c r="P403" s="39"/>
      <c r="Q403" s="39"/>
      <c r="R403" s="39"/>
      <c r="S403" s="39"/>
      <c r="T403" s="39"/>
      <c r="U403" s="39"/>
    </row>
    <row r="404" spans="1:21" ht="18.75" hidden="1" customHeight="1" x14ac:dyDescent="0.25">
      <c r="A404" s="136"/>
      <c r="B404" s="121"/>
      <c r="C404" s="115"/>
      <c r="D404" s="134"/>
      <c r="E404" s="116"/>
      <c r="F404" s="116"/>
      <c r="G404" s="117"/>
      <c r="H404" s="138"/>
      <c r="I404" s="118"/>
      <c r="J404" s="123"/>
      <c r="K404" s="105"/>
      <c r="L404" s="39"/>
      <c r="M404" s="39"/>
      <c r="N404" s="39"/>
      <c r="O404" s="39"/>
      <c r="P404" s="39"/>
      <c r="Q404" s="39"/>
      <c r="R404" s="39"/>
      <c r="S404" s="39"/>
      <c r="T404" s="39"/>
      <c r="U404" s="39"/>
    </row>
    <row r="405" spans="1:21" ht="18.75" hidden="1" customHeight="1" x14ac:dyDescent="0.25">
      <c r="A405" s="120" t="s">
        <v>465</v>
      </c>
      <c r="B405" s="124" t="s">
        <v>466</v>
      </c>
      <c r="C405" s="115" t="s">
        <v>19</v>
      </c>
      <c r="D405" s="134"/>
      <c r="E405" s="116">
        <v>48.93</v>
      </c>
      <c r="F405" s="116">
        <f>E405*(1+C$2031)</f>
        <v>60.883598999999997</v>
      </c>
      <c r="G405" s="117">
        <f>D405*F405</f>
        <v>0</v>
      </c>
      <c r="H405" s="112"/>
      <c r="I405" s="118"/>
      <c r="J405" s="119"/>
      <c r="K405" s="103"/>
      <c r="L405" s="16"/>
      <c r="M405" s="16"/>
      <c r="N405" s="16"/>
      <c r="O405" s="16"/>
      <c r="P405" s="16"/>
      <c r="Q405" s="16"/>
      <c r="R405" s="16"/>
      <c r="S405" s="16"/>
      <c r="T405" s="16"/>
      <c r="U405" s="16"/>
    </row>
    <row r="406" spans="1:21" ht="110.25" hidden="1" customHeight="1" x14ac:dyDescent="0.25">
      <c r="A406" s="120"/>
      <c r="B406" s="121" t="s">
        <v>467</v>
      </c>
      <c r="C406" s="115"/>
      <c r="D406" s="134"/>
      <c r="E406" s="116"/>
      <c r="F406" s="116"/>
      <c r="G406" s="117"/>
      <c r="H406" s="112"/>
      <c r="I406" s="118"/>
      <c r="J406" s="113"/>
      <c r="K406" s="103"/>
      <c r="L406" s="16"/>
      <c r="M406" s="16"/>
      <c r="N406" s="16"/>
      <c r="O406" s="16"/>
      <c r="P406" s="16"/>
      <c r="Q406" s="16"/>
      <c r="R406" s="16"/>
      <c r="S406" s="16"/>
      <c r="T406" s="16"/>
      <c r="U406" s="16"/>
    </row>
    <row r="407" spans="1:21" ht="18.75" hidden="1" customHeight="1" x14ac:dyDescent="0.25">
      <c r="A407" s="120"/>
      <c r="B407" s="124"/>
      <c r="C407" s="115"/>
      <c r="D407" s="134"/>
      <c r="E407" s="116"/>
      <c r="F407" s="116"/>
      <c r="G407" s="117"/>
      <c r="H407" s="112"/>
      <c r="I407" s="118"/>
      <c r="J407" s="113"/>
      <c r="K407" s="103"/>
      <c r="L407" s="16"/>
      <c r="M407" s="16"/>
      <c r="N407" s="16"/>
      <c r="O407" s="16"/>
      <c r="P407" s="16"/>
      <c r="Q407" s="16"/>
      <c r="R407" s="16"/>
      <c r="S407" s="16"/>
      <c r="T407" s="16"/>
      <c r="U407" s="16"/>
    </row>
    <row r="408" spans="1:21" ht="31.5" hidden="1" customHeight="1" x14ac:dyDescent="0.25">
      <c r="A408" s="120" t="s">
        <v>468</v>
      </c>
      <c r="B408" s="124" t="s">
        <v>469</v>
      </c>
      <c r="C408" s="115" t="s">
        <v>19</v>
      </c>
      <c r="D408" s="134"/>
      <c r="E408" s="116">
        <v>16.18</v>
      </c>
      <c r="F408" s="116">
        <f>E408*(1+C$2031)</f>
        <v>20.132773999999998</v>
      </c>
      <c r="G408" s="117">
        <f>D408*F408</f>
        <v>0</v>
      </c>
      <c r="H408" s="112"/>
      <c r="I408" s="118"/>
      <c r="J408" s="119"/>
      <c r="K408" s="103"/>
      <c r="L408" s="16"/>
      <c r="M408" s="16"/>
      <c r="N408" s="16"/>
      <c r="O408" s="16"/>
      <c r="P408" s="16"/>
      <c r="Q408" s="16"/>
      <c r="R408" s="16"/>
      <c r="S408" s="16"/>
      <c r="T408" s="16"/>
      <c r="U408" s="16"/>
    </row>
    <row r="409" spans="1:21" ht="47.25" hidden="1" customHeight="1" x14ac:dyDescent="0.25">
      <c r="A409" s="120"/>
      <c r="B409" s="121" t="s">
        <v>470</v>
      </c>
      <c r="C409" s="115"/>
      <c r="D409" s="134"/>
      <c r="E409" s="116"/>
      <c r="F409" s="116"/>
      <c r="G409" s="117"/>
      <c r="H409" s="112"/>
      <c r="I409" s="118"/>
      <c r="J409" s="113"/>
      <c r="K409" s="103"/>
      <c r="L409" s="16"/>
      <c r="M409" s="16"/>
      <c r="N409" s="16"/>
      <c r="O409" s="16"/>
      <c r="P409" s="16"/>
      <c r="Q409" s="16"/>
      <c r="R409" s="16"/>
      <c r="S409" s="16"/>
      <c r="T409" s="16"/>
      <c r="U409" s="16"/>
    </row>
    <row r="410" spans="1:21" ht="18.75" hidden="1" customHeight="1" x14ac:dyDescent="0.25">
      <c r="A410" s="120"/>
      <c r="B410" s="121"/>
      <c r="C410" s="115"/>
      <c r="D410" s="134"/>
      <c r="E410" s="116"/>
      <c r="F410" s="116"/>
      <c r="G410" s="117"/>
      <c r="H410" s="112"/>
      <c r="I410" s="118"/>
      <c r="J410" s="113"/>
      <c r="K410" s="103"/>
      <c r="L410" s="16"/>
      <c r="M410" s="16"/>
      <c r="N410" s="16"/>
      <c r="O410" s="16"/>
      <c r="P410" s="16"/>
      <c r="Q410" s="16"/>
      <c r="R410" s="16"/>
      <c r="S410" s="16"/>
      <c r="T410" s="16"/>
      <c r="U410" s="16"/>
    </row>
    <row r="411" spans="1:21" ht="18.75" hidden="1" customHeight="1" x14ac:dyDescent="0.25">
      <c r="A411" s="120" t="s">
        <v>471</v>
      </c>
      <c r="B411" s="124" t="s">
        <v>472</v>
      </c>
      <c r="C411" s="115" t="s">
        <v>19</v>
      </c>
      <c r="D411" s="134"/>
      <c r="E411" s="116">
        <v>119.39</v>
      </c>
      <c r="F411" s="116">
        <f>E411*(1+C$2031)</f>
        <v>148.55697699999999</v>
      </c>
      <c r="G411" s="117">
        <f>D411*F411</f>
        <v>0</v>
      </c>
      <c r="H411" s="112"/>
      <c r="I411" s="118"/>
      <c r="J411" s="113"/>
      <c r="K411" s="103"/>
      <c r="L411" s="16"/>
      <c r="M411" s="16"/>
      <c r="N411" s="16"/>
      <c r="O411" s="16"/>
      <c r="P411" s="16"/>
      <c r="Q411" s="16"/>
      <c r="R411" s="16"/>
      <c r="S411" s="16"/>
      <c r="T411" s="16"/>
      <c r="U411" s="16"/>
    </row>
    <row r="412" spans="1:21" ht="78.75" hidden="1" customHeight="1" x14ac:dyDescent="0.25">
      <c r="A412" s="120"/>
      <c r="B412" s="121" t="s">
        <v>473</v>
      </c>
      <c r="C412" s="115"/>
      <c r="D412" s="134"/>
      <c r="E412" s="116"/>
      <c r="F412" s="116"/>
      <c r="G412" s="117"/>
      <c r="H412" s="112"/>
      <c r="I412" s="118"/>
      <c r="J412" s="113"/>
      <c r="K412" s="103"/>
      <c r="L412" s="16"/>
      <c r="M412" s="16"/>
      <c r="N412" s="16"/>
      <c r="O412" s="16"/>
      <c r="P412" s="16"/>
      <c r="Q412" s="16"/>
      <c r="R412" s="16"/>
      <c r="S412" s="16"/>
      <c r="T412" s="16"/>
      <c r="U412" s="16"/>
    </row>
    <row r="413" spans="1:21" ht="18.75" hidden="1" customHeight="1" x14ac:dyDescent="0.25">
      <c r="A413" s="120"/>
      <c r="B413" s="121"/>
      <c r="C413" s="115"/>
      <c r="D413" s="134"/>
      <c r="E413" s="116"/>
      <c r="F413" s="116"/>
      <c r="G413" s="117"/>
      <c r="H413" s="112"/>
      <c r="I413" s="118"/>
      <c r="J413" s="113"/>
      <c r="K413" s="103"/>
      <c r="L413" s="16"/>
      <c r="M413" s="16"/>
      <c r="N413" s="16"/>
      <c r="O413" s="16"/>
      <c r="P413" s="16"/>
      <c r="Q413" s="16"/>
      <c r="R413" s="16"/>
      <c r="S413" s="16"/>
      <c r="T413" s="16"/>
      <c r="U413" s="16"/>
    </row>
    <row r="414" spans="1:21" ht="18.75" hidden="1" customHeight="1" x14ac:dyDescent="0.25">
      <c r="A414" s="120" t="s">
        <v>474</v>
      </c>
      <c r="B414" s="133" t="s">
        <v>475</v>
      </c>
      <c r="C414" s="115"/>
      <c r="D414" s="134"/>
      <c r="E414" s="116"/>
      <c r="F414" s="116"/>
      <c r="G414" s="117"/>
      <c r="H414" s="112"/>
      <c r="I414" s="118"/>
      <c r="J414" s="113"/>
      <c r="K414" s="103"/>
      <c r="L414" s="16"/>
      <c r="M414" s="16"/>
      <c r="N414" s="16"/>
      <c r="O414" s="16"/>
      <c r="P414" s="16"/>
      <c r="Q414" s="16"/>
      <c r="R414" s="16"/>
      <c r="S414" s="16"/>
      <c r="T414" s="16"/>
      <c r="U414" s="16"/>
    </row>
    <row r="415" spans="1:21" ht="122.25" hidden="1" customHeight="1" x14ac:dyDescent="0.25">
      <c r="A415" s="120"/>
      <c r="B415" s="121" t="s">
        <v>476</v>
      </c>
      <c r="C415" s="115"/>
      <c r="D415" s="134"/>
      <c r="E415" s="116"/>
      <c r="F415" s="116"/>
      <c r="G415" s="117"/>
      <c r="H415" s="112"/>
      <c r="I415" s="118"/>
      <c r="J415" s="113"/>
      <c r="K415" s="103"/>
      <c r="L415" s="16"/>
      <c r="M415" s="16"/>
      <c r="N415" s="16"/>
      <c r="O415" s="16"/>
      <c r="P415" s="16"/>
      <c r="Q415" s="16"/>
      <c r="R415" s="16"/>
      <c r="S415" s="16"/>
      <c r="T415" s="16"/>
      <c r="U415" s="16"/>
    </row>
    <row r="416" spans="1:21" ht="18.75" hidden="1" customHeight="1" x14ac:dyDescent="0.25">
      <c r="A416" s="120"/>
      <c r="B416" s="121"/>
      <c r="C416" s="115"/>
      <c r="D416" s="134"/>
      <c r="E416" s="116"/>
      <c r="F416" s="116"/>
      <c r="G416" s="117"/>
      <c r="H416" s="112"/>
      <c r="I416" s="118"/>
      <c r="J416" s="113"/>
      <c r="K416" s="103"/>
      <c r="L416" s="16"/>
      <c r="M416" s="16"/>
      <c r="N416" s="16"/>
      <c r="O416" s="16"/>
      <c r="P416" s="16"/>
      <c r="Q416" s="16"/>
      <c r="R416" s="16"/>
      <c r="S416" s="16"/>
      <c r="T416" s="16"/>
      <c r="U416" s="16"/>
    </row>
    <row r="417" spans="1:21" ht="18.75" hidden="1" customHeight="1" x14ac:dyDescent="0.25">
      <c r="A417" s="120" t="s">
        <v>477</v>
      </c>
      <c r="B417" s="124" t="s">
        <v>478</v>
      </c>
      <c r="C417" s="115" t="s">
        <v>19</v>
      </c>
      <c r="D417" s="134"/>
      <c r="E417" s="116">
        <v>69.41</v>
      </c>
      <c r="F417" s="116">
        <f>E417*(1+C$2031)</f>
        <v>86.366862999999995</v>
      </c>
      <c r="G417" s="117">
        <f>D417*F417</f>
        <v>0</v>
      </c>
      <c r="H417" s="112"/>
      <c r="I417" s="118"/>
      <c r="J417" s="119"/>
      <c r="K417" s="103"/>
      <c r="L417" s="16"/>
      <c r="M417" s="16"/>
      <c r="N417" s="16"/>
      <c r="O417" s="16"/>
      <c r="P417" s="16"/>
      <c r="Q417" s="16"/>
      <c r="R417" s="16"/>
      <c r="S417" s="16"/>
      <c r="T417" s="16"/>
      <c r="U417" s="16"/>
    </row>
    <row r="418" spans="1:21" ht="18.75" hidden="1" customHeight="1" x14ac:dyDescent="0.25">
      <c r="A418" s="120"/>
      <c r="B418" s="124"/>
      <c r="C418" s="115"/>
      <c r="D418" s="134"/>
      <c r="E418" s="116"/>
      <c r="F418" s="116"/>
      <c r="G418" s="117"/>
      <c r="H418" s="112"/>
      <c r="I418" s="118"/>
      <c r="J418" s="113"/>
      <c r="K418" s="103"/>
      <c r="L418" s="16"/>
      <c r="M418" s="16"/>
      <c r="N418" s="16"/>
      <c r="O418" s="16"/>
      <c r="P418" s="16"/>
      <c r="Q418" s="16"/>
      <c r="R418" s="16"/>
      <c r="S418" s="16"/>
      <c r="T418" s="16"/>
      <c r="U418" s="16"/>
    </row>
    <row r="419" spans="1:21" ht="18.75" hidden="1" customHeight="1" x14ac:dyDescent="0.25">
      <c r="A419" s="120" t="s">
        <v>479</v>
      </c>
      <c r="B419" s="124" t="s">
        <v>480</v>
      </c>
      <c r="C419" s="115" t="s">
        <v>19</v>
      </c>
      <c r="D419" s="134"/>
      <c r="E419" s="116">
        <v>56.88</v>
      </c>
      <c r="F419" s="116">
        <f>E419*(1+C$2031)</f>
        <v>70.775784000000002</v>
      </c>
      <c r="G419" s="117">
        <f>D419*F419</f>
        <v>0</v>
      </c>
      <c r="H419" s="112"/>
      <c r="I419" s="118"/>
      <c r="J419" s="119"/>
      <c r="K419" s="103"/>
      <c r="L419" s="16"/>
      <c r="M419" s="16"/>
      <c r="N419" s="16"/>
      <c r="O419" s="16"/>
      <c r="P419" s="16"/>
      <c r="Q419" s="16"/>
      <c r="R419" s="16"/>
      <c r="S419" s="16"/>
      <c r="T419" s="16"/>
      <c r="U419" s="16"/>
    </row>
    <row r="420" spans="1:21" ht="18.75" hidden="1" customHeight="1" x14ac:dyDescent="0.25">
      <c r="A420" s="120"/>
      <c r="B420" s="124"/>
      <c r="C420" s="115"/>
      <c r="D420" s="134"/>
      <c r="E420" s="116"/>
      <c r="F420" s="116"/>
      <c r="G420" s="117"/>
      <c r="H420" s="112"/>
      <c r="I420" s="118"/>
      <c r="J420" s="113"/>
      <c r="K420" s="103"/>
      <c r="L420" s="16"/>
      <c r="M420" s="16"/>
      <c r="N420" s="16"/>
      <c r="O420" s="16"/>
      <c r="P420" s="16"/>
      <c r="Q420" s="16"/>
      <c r="R420" s="16"/>
      <c r="S420" s="16"/>
      <c r="T420" s="16"/>
      <c r="U420" s="16"/>
    </row>
    <row r="421" spans="1:21" ht="18.75" hidden="1" customHeight="1" x14ac:dyDescent="0.25">
      <c r="A421" s="120" t="s">
        <v>481</v>
      </c>
      <c r="B421" s="124" t="s">
        <v>482</v>
      </c>
      <c r="C421" s="115" t="s">
        <v>19</v>
      </c>
      <c r="D421" s="134"/>
      <c r="E421" s="116">
        <v>41.59</v>
      </c>
      <c r="F421" s="116">
        <f>E421*(1+C$2031)</f>
        <v>51.750437000000005</v>
      </c>
      <c r="G421" s="117">
        <f>D421*F421</f>
        <v>0</v>
      </c>
      <c r="H421" s="112"/>
      <c r="I421" s="118"/>
      <c r="J421" s="119"/>
      <c r="K421" s="103"/>
      <c r="L421" s="16"/>
      <c r="M421" s="16"/>
      <c r="N421" s="16"/>
      <c r="O421" s="16"/>
      <c r="P421" s="16"/>
      <c r="Q421" s="16"/>
      <c r="R421" s="16"/>
      <c r="S421" s="16"/>
      <c r="T421" s="16"/>
      <c r="U421" s="16"/>
    </row>
    <row r="422" spans="1:21" ht="18.75" hidden="1" customHeight="1" x14ac:dyDescent="0.25">
      <c r="A422" s="120"/>
      <c r="B422" s="124"/>
      <c r="C422" s="115"/>
      <c r="D422" s="134"/>
      <c r="E422" s="116"/>
      <c r="F422" s="116"/>
      <c r="G422" s="117"/>
      <c r="H422" s="112"/>
      <c r="I422" s="118"/>
      <c r="J422" s="113"/>
      <c r="K422" s="103"/>
      <c r="L422" s="16"/>
      <c r="M422" s="16"/>
      <c r="N422" s="16"/>
      <c r="O422" s="16"/>
      <c r="P422" s="16"/>
      <c r="Q422" s="16"/>
      <c r="R422" s="16"/>
      <c r="S422" s="16"/>
      <c r="T422" s="16"/>
      <c r="U422" s="16"/>
    </row>
    <row r="423" spans="1:21" ht="18.75" hidden="1" customHeight="1" x14ac:dyDescent="0.25">
      <c r="A423" s="120" t="s">
        <v>483</v>
      </c>
      <c r="B423" s="124" t="s">
        <v>484</v>
      </c>
      <c r="C423" s="115" t="s">
        <v>19</v>
      </c>
      <c r="D423" s="134"/>
      <c r="E423" s="116">
        <v>21.76</v>
      </c>
      <c r="F423" s="116">
        <f>E423*(1+C$2031)</f>
        <v>27.075968</v>
      </c>
      <c r="G423" s="117">
        <f>D423*F423</f>
        <v>0</v>
      </c>
      <c r="H423" s="112"/>
      <c r="I423" s="118"/>
      <c r="J423" s="119"/>
      <c r="K423" s="103"/>
      <c r="L423" s="16"/>
      <c r="M423" s="16"/>
      <c r="N423" s="16"/>
      <c r="O423" s="16"/>
      <c r="P423" s="16"/>
      <c r="Q423" s="16"/>
      <c r="R423" s="16"/>
      <c r="S423" s="16"/>
      <c r="T423" s="16"/>
      <c r="U423" s="16"/>
    </row>
    <row r="424" spans="1:21" ht="18.75" hidden="1" customHeight="1" x14ac:dyDescent="0.25">
      <c r="A424" s="120"/>
      <c r="B424" s="124"/>
      <c r="C424" s="115"/>
      <c r="D424" s="134"/>
      <c r="E424" s="116"/>
      <c r="F424" s="116"/>
      <c r="G424" s="117"/>
      <c r="H424" s="112"/>
      <c r="I424" s="118"/>
      <c r="J424" s="113"/>
      <c r="K424" s="103"/>
      <c r="L424" s="16"/>
      <c r="M424" s="16"/>
      <c r="N424" s="16"/>
      <c r="O424" s="16"/>
      <c r="P424" s="16"/>
      <c r="Q424" s="16"/>
      <c r="R424" s="16"/>
      <c r="S424" s="16"/>
      <c r="T424" s="16"/>
      <c r="U424" s="16"/>
    </row>
    <row r="425" spans="1:21" ht="18.75" hidden="1" customHeight="1" x14ac:dyDescent="0.25">
      <c r="A425" s="120" t="s">
        <v>485</v>
      </c>
      <c r="B425" s="124" t="s">
        <v>486</v>
      </c>
      <c r="C425" s="115" t="s">
        <v>19</v>
      </c>
      <c r="D425" s="134"/>
      <c r="E425" s="116">
        <v>11.95</v>
      </c>
      <c r="F425" s="116">
        <f>E425*(1+C$2031)</f>
        <v>14.869384999999999</v>
      </c>
      <c r="G425" s="117">
        <f>D425*F425</f>
        <v>0</v>
      </c>
      <c r="H425" s="112"/>
      <c r="I425" s="118"/>
      <c r="J425" s="119"/>
      <c r="K425" s="103"/>
      <c r="L425" s="16"/>
      <c r="M425" s="16"/>
      <c r="N425" s="16"/>
      <c r="O425" s="16"/>
      <c r="P425" s="16"/>
      <c r="Q425" s="16"/>
      <c r="R425" s="16"/>
      <c r="S425" s="16"/>
      <c r="T425" s="16"/>
      <c r="U425" s="16"/>
    </row>
    <row r="426" spans="1:21" ht="18.75" hidden="1" customHeight="1" x14ac:dyDescent="0.25">
      <c r="A426" s="120"/>
      <c r="B426" s="124"/>
      <c r="C426" s="115"/>
      <c r="D426" s="134"/>
      <c r="E426" s="116"/>
      <c r="F426" s="116"/>
      <c r="G426" s="117"/>
      <c r="H426" s="112"/>
      <c r="I426" s="118"/>
      <c r="J426" s="113"/>
      <c r="K426" s="103"/>
      <c r="L426" s="16"/>
      <c r="M426" s="16"/>
      <c r="N426" s="16"/>
      <c r="O426" s="16"/>
      <c r="P426" s="16"/>
      <c r="Q426" s="16"/>
      <c r="R426" s="16"/>
      <c r="S426" s="16"/>
      <c r="T426" s="16"/>
      <c r="U426" s="16"/>
    </row>
    <row r="427" spans="1:21" ht="18.75" customHeight="1" x14ac:dyDescent="0.25">
      <c r="A427" s="120" t="s">
        <v>487</v>
      </c>
      <c r="B427" s="133" t="s">
        <v>488</v>
      </c>
      <c r="C427" s="115"/>
      <c r="D427" s="134"/>
      <c r="E427" s="116"/>
      <c r="F427" s="116"/>
      <c r="G427" s="117"/>
      <c r="H427" s="112"/>
      <c r="I427" s="118"/>
      <c r="J427" s="113"/>
      <c r="K427" s="103"/>
      <c r="L427" s="16"/>
      <c r="M427" s="16"/>
      <c r="N427" s="16"/>
      <c r="O427" s="16"/>
      <c r="P427" s="16"/>
      <c r="Q427" s="16"/>
      <c r="R427" s="16"/>
      <c r="S427" s="16"/>
      <c r="T427" s="16"/>
      <c r="U427" s="16"/>
    </row>
    <row r="428" spans="1:21" ht="67.5" customHeight="1" x14ac:dyDescent="0.25">
      <c r="A428" s="120"/>
      <c r="B428" s="121" t="s">
        <v>489</v>
      </c>
      <c r="C428" s="115"/>
      <c r="D428" s="134"/>
      <c r="E428" s="116"/>
      <c r="F428" s="116"/>
      <c r="G428" s="117"/>
      <c r="H428" s="112"/>
      <c r="I428" s="118"/>
      <c r="J428" s="113"/>
      <c r="K428" s="103"/>
      <c r="L428" s="16"/>
      <c r="M428" s="16"/>
      <c r="N428" s="16"/>
      <c r="O428" s="16"/>
      <c r="P428" s="16"/>
      <c r="Q428" s="16"/>
      <c r="R428" s="16"/>
      <c r="S428" s="16"/>
      <c r="T428" s="16"/>
      <c r="U428" s="16"/>
    </row>
    <row r="429" spans="1:21" ht="18.75" customHeight="1" x14ac:dyDescent="0.25">
      <c r="A429" s="120"/>
      <c r="B429" s="121"/>
      <c r="C429" s="115"/>
      <c r="D429" s="134"/>
      <c r="E429" s="116"/>
      <c r="F429" s="116"/>
      <c r="G429" s="117"/>
      <c r="H429" s="112"/>
      <c r="I429" s="118"/>
      <c r="J429" s="113"/>
      <c r="K429" s="103"/>
      <c r="L429" s="16"/>
      <c r="M429" s="16"/>
      <c r="N429" s="16"/>
      <c r="O429" s="16"/>
      <c r="P429" s="16"/>
      <c r="Q429" s="16"/>
      <c r="R429" s="16"/>
      <c r="S429" s="16"/>
      <c r="T429" s="16"/>
      <c r="U429" s="16"/>
    </row>
    <row r="430" spans="1:21" ht="18.75" customHeight="1" x14ac:dyDescent="0.25">
      <c r="A430" s="120" t="s">
        <v>490</v>
      </c>
      <c r="B430" s="129" t="s">
        <v>491</v>
      </c>
      <c r="C430" s="115" t="s">
        <v>19</v>
      </c>
      <c r="D430" s="134">
        <v>2.1</v>
      </c>
      <c r="E430" s="116">
        <v>48.73</v>
      </c>
      <c r="F430" s="116">
        <f>E430*(1+C$2031)</f>
        <v>60.634738999999996</v>
      </c>
      <c r="G430" s="117">
        <f>D430*F430</f>
        <v>127.3329519</v>
      </c>
      <c r="H430" s="112"/>
      <c r="I430" s="118"/>
      <c r="J430" s="119"/>
      <c r="K430" s="103"/>
      <c r="L430" s="16"/>
      <c r="M430" s="16"/>
      <c r="N430" s="16"/>
      <c r="O430" s="16"/>
      <c r="P430" s="16"/>
      <c r="Q430" s="16"/>
      <c r="R430" s="16"/>
      <c r="S430" s="16"/>
      <c r="T430" s="16"/>
      <c r="U430" s="16"/>
    </row>
    <row r="431" spans="1:21" ht="18.75" customHeight="1" x14ac:dyDescent="0.25">
      <c r="A431" s="120"/>
      <c r="B431" s="121"/>
      <c r="C431" s="115"/>
      <c r="D431" s="134"/>
      <c r="E431" s="116"/>
      <c r="F431" s="116"/>
      <c r="G431" s="117"/>
      <c r="H431" s="112"/>
      <c r="I431" s="118"/>
      <c r="J431" s="119"/>
      <c r="K431" s="103"/>
      <c r="L431" s="16"/>
      <c r="M431" s="16"/>
      <c r="N431" s="16"/>
      <c r="O431" s="16"/>
      <c r="P431" s="16"/>
      <c r="Q431" s="16"/>
      <c r="R431" s="16"/>
      <c r="S431" s="16"/>
      <c r="T431" s="16"/>
      <c r="U431" s="16"/>
    </row>
    <row r="432" spans="1:21" ht="18.75" hidden="1" customHeight="1" x14ac:dyDescent="0.25">
      <c r="A432" s="120" t="s">
        <v>492</v>
      </c>
      <c r="B432" s="124" t="s">
        <v>493</v>
      </c>
      <c r="C432" s="115" t="s">
        <v>19</v>
      </c>
      <c r="D432" s="134"/>
      <c r="E432" s="116">
        <v>69.08</v>
      </c>
      <c r="F432" s="116">
        <f>E432*(1+C$2031)</f>
        <v>85.956243999999998</v>
      </c>
      <c r="G432" s="117">
        <f>D432*F432</f>
        <v>0</v>
      </c>
      <c r="H432" s="112"/>
      <c r="I432" s="118"/>
      <c r="J432" s="119"/>
      <c r="K432" s="103"/>
      <c r="L432" s="16"/>
      <c r="M432" s="16"/>
      <c r="N432" s="16"/>
      <c r="O432" s="16"/>
      <c r="P432" s="16"/>
      <c r="Q432" s="16"/>
      <c r="R432" s="16"/>
      <c r="S432" s="16"/>
      <c r="T432" s="16"/>
      <c r="U432" s="16"/>
    </row>
    <row r="433" spans="1:21" ht="18.75" hidden="1" customHeight="1" x14ac:dyDescent="0.25">
      <c r="A433" s="120"/>
      <c r="B433" s="124"/>
      <c r="C433" s="115"/>
      <c r="D433" s="134"/>
      <c r="E433" s="116"/>
      <c r="F433" s="116"/>
      <c r="G433" s="117"/>
      <c r="H433" s="112"/>
      <c r="I433" s="118"/>
      <c r="J433" s="113"/>
      <c r="K433" s="103"/>
      <c r="L433" s="16"/>
      <c r="M433" s="16"/>
      <c r="N433" s="16"/>
      <c r="O433" s="16"/>
      <c r="P433" s="16"/>
      <c r="Q433" s="16"/>
      <c r="R433" s="16"/>
      <c r="S433" s="16"/>
      <c r="T433" s="16"/>
      <c r="U433" s="16"/>
    </row>
    <row r="434" spans="1:21" ht="18.75" hidden="1" customHeight="1" x14ac:dyDescent="0.25">
      <c r="A434" s="120" t="s">
        <v>494</v>
      </c>
      <c r="B434" s="124" t="s">
        <v>495</v>
      </c>
      <c r="C434" s="115" t="s">
        <v>19</v>
      </c>
      <c r="D434" s="134"/>
      <c r="E434" s="116">
        <v>81.239999999999995</v>
      </c>
      <c r="F434" s="116">
        <f>E434*(1+C$2031)</f>
        <v>101.08693199999999</v>
      </c>
      <c r="G434" s="117">
        <f>D434*F434</f>
        <v>0</v>
      </c>
      <c r="H434" s="112"/>
      <c r="I434" s="118"/>
      <c r="J434" s="119"/>
      <c r="K434" s="103"/>
      <c r="L434" s="16"/>
      <c r="M434" s="16"/>
      <c r="N434" s="16"/>
      <c r="O434" s="16"/>
      <c r="P434" s="16"/>
      <c r="Q434" s="16"/>
      <c r="R434" s="16"/>
      <c r="S434" s="16"/>
      <c r="T434" s="16"/>
      <c r="U434" s="16"/>
    </row>
    <row r="435" spans="1:21" ht="18.75" hidden="1" customHeight="1" x14ac:dyDescent="0.25">
      <c r="A435" s="120"/>
      <c r="B435" s="121"/>
      <c r="C435" s="115"/>
      <c r="D435" s="134"/>
      <c r="E435" s="116"/>
      <c r="F435" s="116"/>
      <c r="G435" s="117"/>
      <c r="H435" s="112"/>
      <c r="I435" s="118"/>
      <c r="J435" s="113"/>
      <c r="K435" s="103"/>
      <c r="L435" s="16"/>
      <c r="M435" s="16"/>
      <c r="N435" s="16"/>
      <c r="O435" s="16"/>
      <c r="P435" s="16"/>
      <c r="Q435" s="16"/>
      <c r="R435" s="16"/>
      <c r="S435" s="16"/>
      <c r="T435" s="16"/>
      <c r="U435" s="16"/>
    </row>
    <row r="436" spans="1:21" ht="18.75" hidden="1" customHeight="1" x14ac:dyDescent="0.25">
      <c r="A436" s="120" t="s">
        <v>496</v>
      </c>
      <c r="B436" s="124" t="s">
        <v>497</v>
      </c>
      <c r="C436" s="115" t="s">
        <v>19</v>
      </c>
      <c r="D436" s="134"/>
      <c r="E436" s="116">
        <v>42.9</v>
      </c>
      <c r="F436" s="116">
        <f>E436*(1+C$2031)</f>
        <v>53.380469999999995</v>
      </c>
      <c r="G436" s="117">
        <f>D436*F436</f>
        <v>0</v>
      </c>
      <c r="H436" s="112"/>
      <c r="I436" s="118"/>
      <c r="J436" s="119"/>
      <c r="K436" s="103"/>
      <c r="L436" s="16"/>
      <c r="M436" s="16"/>
      <c r="N436" s="16"/>
      <c r="O436" s="16"/>
      <c r="P436" s="16"/>
      <c r="Q436" s="16"/>
      <c r="R436" s="16"/>
      <c r="S436" s="16"/>
      <c r="T436" s="16"/>
      <c r="U436" s="16"/>
    </row>
    <row r="437" spans="1:21" ht="18.75" customHeight="1" x14ac:dyDescent="0.25">
      <c r="A437" s="120"/>
      <c r="B437" s="124"/>
      <c r="C437" s="115"/>
      <c r="D437" s="134"/>
      <c r="E437" s="116"/>
      <c r="F437" s="116"/>
      <c r="G437" s="117"/>
      <c r="H437" s="112"/>
      <c r="I437" s="118"/>
      <c r="J437" s="113"/>
      <c r="K437" s="103"/>
      <c r="L437" s="16"/>
      <c r="M437" s="16"/>
      <c r="N437" s="16"/>
      <c r="O437" s="16"/>
      <c r="P437" s="16"/>
      <c r="Q437" s="16"/>
      <c r="R437" s="16"/>
      <c r="S437" s="16"/>
      <c r="T437" s="16"/>
      <c r="U437" s="16"/>
    </row>
    <row r="438" spans="1:21" ht="18.75" customHeight="1" x14ac:dyDescent="0.25">
      <c r="A438" s="120" t="s">
        <v>498</v>
      </c>
      <c r="B438" s="129" t="s">
        <v>499</v>
      </c>
      <c r="C438" s="115" t="s">
        <v>19</v>
      </c>
      <c r="D438" s="134">
        <v>7.3</v>
      </c>
      <c r="E438" s="116">
        <v>53.03</v>
      </c>
      <c r="F438" s="116">
        <f>E438*(1+C$2031)</f>
        <v>65.985229000000004</v>
      </c>
      <c r="G438" s="117">
        <f>D438*F438</f>
        <v>481.69217170000002</v>
      </c>
      <c r="H438" s="112"/>
      <c r="I438" s="118"/>
      <c r="J438" s="119"/>
      <c r="K438" s="103"/>
      <c r="L438" s="16"/>
      <c r="M438" s="16"/>
      <c r="N438" s="16"/>
      <c r="O438" s="16"/>
      <c r="P438" s="16"/>
      <c r="Q438" s="16"/>
      <c r="R438" s="16"/>
      <c r="S438" s="16"/>
      <c r="T438" s="16"/>
      <c r="U438" s="16"/>
    </row>
    <row r="439" spans="1:21" ht="18.75" customHeight="1" x14ac:dyDescent="0.25">
      <c r="A439" s="120"/>
      <c r="B439" s="124"/>
      <c r="C439" s="115"/>
      <c r="D439" s="134"/>
      <c r="E439" s="116"/>
      <c r="F439" s="116"/>
      <c r="G439" s="117"/>
      <c r="H439" s="112"/>
      <c r="I439" s="118"/>
      <c r="J439" s="113"/>
      <c r="K439" s="103"/>
      <c r="L439" s="16"/>
      <c r="M439" s="16"/>
      <c r="N439" s="16"/>
      <c r="O439" s="16"/>
      <c r="P439" s="16"/>
      <c r="Q439" s="16"/>
      <c r="R439" s="16"/>
      <c r="S439" s="16"/>
      <c r="T439" s="16"/>
      <c r="U439" s="16"/>
    </row>
    <row r="440" spans="1:21" ht="18.75" hidden="1" customHeight="1" x14ac:dyDescent="0.25">
      <c r="A440" s="120" t="s">
        <v>500</v>
      </c>
      <c r="B440" s="124" t="s">
        <v>501</v>
      </c>
      <c r="C440" s="115" t="s">
        <v>19</v>
      </c>
      <c r="D440" s="134"/>
      <c r="E440" s="116">
        <v>75.59</v>
      </c>
      <c r="F440" s="116">
        <f>E440*(1+C$2031)</f>
        <v>94.056636999999995</v>
      </c>
      <c r="G440" s="117">
        <f>D440*F440</f>
        <v>0</v>
      </c>
      <c r="H440" s="112"/>
      <c r="I440" s="118"/>
      <c r="J440" s="119"/>
      <c r="K440" s="103"/>
      <c r="L440" s="16"/>
      <c r="M440" s="16"/>
      <c r="N440" s="16"/>
      <c r="O440" s="16"/>
      <c r="P440" s="16"/>
      <c r="Q440" s="16"/>
      <c r="R440" s="16"/>
      <c r="S440" s="16"/>
      <c r="T440" s="16"/>
      <c r="U440" s="16"/>
    </row>
    <row r="441" spans="1:21" ht="18.75" hidden="1" customHeight="1" x14ac:dyDescent="0.25">
      <c r="A441" s="120"/>
      <c r="B441" s="121"/>
      <c r="C441" s="115"/>
      <c r="D441" s="134"/>
      <c r="E441" s="116"/>
      <c r="F441" s="116"/>
      <c r="G441" s="117"/>
      <c r="H441" s="112"/>
      <c r="I441" s="118"/>
      <c r="J441" s="113"/>
      <c r="K441" s="103"/>
      <c r="L441" s="16"/>
      <c r="M441" s="16"/>
      <c r="N441" s="16"/>
      <c r="O441" s="16"/>
      <c r="P441" s="16"/>
      <c r="Q441" s="16"/>
      <c r="R441" s="16"/>
      <c r="S441" s="16"/>
      <c r="T441" s="16"/>
      <c r="U441" s="16"/>
    </row>
    <row r="442" spans="1:21" ht="18.75" hidden="1" customHeight="1" x14ac:dyDescent="0.25">
      <c r="A442" s="120" t="s">
        <v>502</v>
      </c>
      <c r="B442" s="133" t="s">
        <v>503</v>
      </c>
      <c r="C442" s="115"/>
      <c r="D442" s="134"/>
      <c r="E442" s="116"/>
      <c r="F442" s="116"/>
      <c r="G442" s="117"/>
      <c r="H442" s="112"/>
      <c r="I442" s="118"/>
      <c r="J442" s="113"/>
      <c r="K442" s="103"/>
      <c r="L442" s="16"/>
      <c r="M442" s="16"/>
      <c r="N442" s="16"/>
      <c r="O442" s="16"/>
      <c r="P442" s="16"/>
      <c r="Q442" s="16"/>
      <c r="R442" s="16"/>
      <c r="S442" s="16"/>
      <c r="T442" s="16"/>
      <c r="U442" s="16"/>
    </row>
    <row r="443" spans="1:21" ht="66.75" hidden="1" customHeight="1" x14ac:dyDescent="0.25">
      <c r="A443" s="120"/>
      <c r="B443" s="121" t="s">
        <v>504</v>
      </c>
      <c r="C443" s="115"/>
      <c r="D443" s="134"/>
      <c r="E443" s="116"/>
      <c r="F443" s="116"/>
      <c r="G443" s="117"/>
      <c r="H443" s="112"/>
      <c r="I443" s="118"/>
      <c r="J443" s="113"/>
      <c r="K443" s="103"/>
      <c r="L443" s="16"/>
      <c r="M443" s="16"/>
      <c r="N443" s="16"/>
      <c r="O443" s="16"/>
      <c r="P443" s="16"/>
      <c r="Q443" s="16"/>
      <c r="R443" s="16"/>
      <c r="S443" s="16"/>
      <c r="T443" s="16"/>
      <c r="U443" s="16"/>
    </row>
    <row r="444" spans="1:21" ht="18.75" hidden="1" customHeight="1" x14ac:dyDescent="0.25">
      <c r="A444" s="120"/>
      <c r="B444" s="121"/>
      <c r="C444" s="115"/>
      <c r="D444" s="134"/>
      <c r="E444" s="116"/>
      <c r="F444" s="116"/>
      <c r="G444" s="117"/>
      <c r="H444" s="112"/>
      <c r="I444" s="118"/>
      <c r="J444" s="113"/>
      <c r="K444" s="103"/>
      <c r="L444" s="16"/>
      <c r="M444" s="16"/>
      <c r="N444" s="16"/>
      <c r="O444" s="16"/>
      <c r="P444" s="16"/>
      <c r="Q444" s="16"/>
      <c r="R444" s="16"/>
      <c r="S444" s="16"/>
      <c r="T444" s="16"/>
      <c r="U444" s="16"/>
    </row>
    <row r="445" spans="1:21" ht="31.5" hidden="1" customHeight="1" x14ac:dyDescent="0.25">
      <c r="A445" s="120" t="s">
        <v>505</v>
      </c>
      <c r="B445" s="124" t="s">
        <v>506</v>
      </c>
      <c r="C445" s="115" t="s">
        <v>19</v>
      </c>
      <c r="D445" s="134"/>
      <c r="E445" s="116">
        <v>89.54</v>
      </c>
      <c r="F445" s="116">
        <f>E445*(1+C$2031)</f>
        <v>111.41462200000001</v>
      </c>
      <c r="G445" s="117">
        <f>D445*F445</f>
        <v>0</v>
      </c>
      <c r="H445" s="112"/>
      <c r="I445" s="118"/>
      <c r="J445" s="119"/>
      <c r="K445" s="103"/>
      <c r="L445" s="16"/>
      <c r="M445" s="16"/>
      <c r="N445" s="16"/>
      <c r="O445" s="16"/>
      <c r="P445" s="16"/>
      <c r="Q445" s="16"/>
      <c r="R445" s="16"/>
      <c r="S445" s="16"/>
      <c r="T445" s="16"/>
      <c r="U445" s="16"/>
    </row>
    <row r="446" spans="1:21" ht="18.75" hidden="1" customHeight="1" x14ac:dyDescent="0.25">
      <c r="A446" s="120"/>
      <c r="B446" s="121"/>
      <c r="C446" s="115"/>
      <c r="D446" s="134"/>
      <c r="E446" s="116"/>
      <c r="F446" s="116"/>
      <c r="G446" s="117"/>
      <c r="H446" s="112"/>
      <c r="I446" s="118"/>
      <c r="J446" s="113"/>
      <c r="K446" s="103"/>
      <c r="L446" s="16"/>
      <c r="M446" s="16"/>
      <c r="N446" s="16"/>
      <c r="O446" s="16"/>
      <c r="P446" s="16"/>
      <c r="Q446" s="16"/>
      <c r="R446" s="16"/>
      <c r="S446" s="16"/>
      <c r="T446" s="16"/>
      <c r="U446" s="16"/>
    </row>
    <row r="447" spans="1:21" ht="31.5" hidden="1" customHeight="1" x14ac:dyDescent="0.25">
      <c r="A447" s="120" t="s">
        <v>507</v>
      </c>
      <c r="B447" s="124" t="s">
        <v>508</v>
      </c>
      <c r="C447" s="115" t="s">
        <v>19</v>
      </c>
      <c r="D447" s="134"/>
      <c r="E447" s="116">
        <v>84.45</v>
      </c>
      <c r="F447" s="116">
        <f>E447*(1+C$2031)</f>
        <v>105.081135</v>
      </c>
      <c r="G447" s="117">
        <f>D447*F447</f>
        <v>0</v>
      </c>
      <c r="H447" s="112"/>
      <c r="I447" s="118"/>
      <c r="J447" s="119"/>
      <c r="K447" s="103"/>
      <c r="L447" s="16"/>
      <c r="M447" s="16"/>
      <c r="N447" s="16"/>
      <c r="O447" s="16"/>
      <c r="P447" s="16"/>
      <c r="Q447" s="16"/>
      <c r="R447" s="16"/>
      <c r="S447" s="16"/>
      <c r="T447" s="16"/>
      <c r="U447" s="16"/>
    </row>
    <row r="448" spans="1:21" ht="18.75" hidden="1" customHeight="1" x14ac:dyDescent="0.25">
      <c r="A448" s="120"/>
      <c r="B448" s="121"/>
      <c r="C448" s="115"/>
      <c r="D448" s="134"/>
      <c r="E448" s="116"/>
      <c r="F448" s="116"/>
      <c r="G448" s="117"/>
      <c r="H448" s="112"/>
      <c r="I448" s="118"/>
      <c r="J448" s="123"/>
      <c r="K448" s="105"/>
      <c r="L448" s="39"/>
      <c r="M448" s="39"/>
      <c r="N448" s="39"/>
      <c r="O448" s="39"/>
      <c r="P448" s="39"/>
      <c r="Q448" s="39"/>
      <c r="R448" s="39"/>
      <c r="S448" s="39"/>
      <c r="T448" s="39"/>
      <c r="U448" s="39"/>
    </row>
    <row r="449" spans="1:21" ht="18.75" hidden="1" customHeight="1" x14ac:dyDescent="0.25">
      <c r="A449" s="120" t="s">
        <v>509</v>
      </c>
      <c r="B449" s="124" t="s">
        <v>510</v>
      </c>
      <c r="C449" s="115" t="s">
        <v>19</v>
      </c>
      <c r="D449" s="134"/>
      <c r="E449" s="116">
        <v>32.869999999999997</v>
      </c>
      <c r="F449" s="116">
        <f>E449*(1+C$2031)</f>
        <v>40.900140999999998</v>
      </c>
      <c r="G449" s="117">
        <f>D449*F449</f>
        <v>0</v>
      </c>
      <c r="H449" s="112"/>
      <c r="I449" s="118"/>
      <c r="J449" s="119"/>
      <c r="K449" s="105"/>
      <c r="L449" s="39"/>
      <c r="M449" s="39"/>
      <c r="N449" s="39"/>
      <c r="O449" s="39"/>
      <c r="P449" s="39"/>
      <c r="Q449" s="39"/>
      <c r="R449" s="39"/>
      <c r="S449" s="39"/>
      <c r="T449" s="39"/>
      <c r="U449" s="39"/>
    </row>
    <row r="450" spans="1:21" ht="47.25" hidden="1" customHeight="1" x14ac:dyDescent="0.25">
      <c r="A450" s="120"/>
      <c r="B450" s="121" t="s">
        <v>511</v>
      </c>
      <c r="C450" s="115"/>
      <c r="D450" s="134"/>
      <c r="E450" s="116"/>
      <c r="F450" s="116"/>
      <c r="G450" s="117"/>
      <c r="H450" s="112"/>
      <c r="I450" s="118"/>
      <c r="J450" s="123"/>
      <c r="K450" s="105"/>
      <c r="L450" s="39"/>
      <c r="M450" s="39"/>
      <c r="N450" s="39"/>
      <c r="O450" s="39"/>
      <c r="P450" s="39"/>
      <c r="Q450" s="39"/>
      <c r="R450" s="39"/>
      <c r="S450" s="39"/>
      <c r="T450" s="39"/>
      <c r="U450" s="39"/>
    </row>
    <row r="451" spans="1:21" ht="18.75" hidden="1" customHeight="1" x14ac:dyDescent="0.25">
      <c r="A451" s="120"/>
      <c r="B451" s="121"/>
      <c r="C451" s="115"/>
      <c r="D451" s="134"/>
      <c r="E451" s="116"/>
      <c r="F451" s="116"/>
      <c r="G451" s="117"/>
      <c r="H451" s="112"/>
      <c r="I451" s="118"/>
      <c r="J451" s="123"/>
      <c r="K451" s="105"/>
      <c r="L451" s="39"/>
      <c r="M451" s="39"/>
      <c r="N451" s="39"/>
      <c r="O451" s="39"/>
      <c r="P451" s="39"/>
      <c r="Q451" s="39"/>
      <c r="R451" s="39"/>
      <c r="S451" s="39"/>
      <c r="T451" s="39"/>
      <c r="U451" s="39"/>
    </row>
    <row r="452" spans="1:21" ht="18.75" hidden="1" customHeight="1" x14ac:dyDescent="0.25">
      <c r="A452" s="120" t="s">
        <v>512</v>
      </c>
      <c r="B452" s="124" t="s">
        <v>513</v>
      </c>
      <c r="C452" s="115"/>
      <c r="D452" s="134"/>
      <c r="E452" s="116"/>
      <c r="F452" s="116"/>
      <c r="G452" s="117"/>
      <c r="H452" s="112"/>
      <c r="I452" s="118"/>
      <c r="J452" s="113"/>
      <c r="K452" s="103"/>
      <c r="L452" s="16"/>
      <c r="M452" s="16"/>
      <c r="N452" s="16"/>
      <c r="O452" s="16"/>
      <c r="P452" s="16"/>
      <c r="Q452" s="16"/>
      <c r="R452" s="16"/>
      <c r="S452" s="16"/>
      <c r="T452" s="16"/>
      <c r="U452" s="16"/>
    </row>
    <row r="453" spans="1:21" ht="189" hidden="1" customHeight="1" x14ac:dyDescent="0.25">
      <c r="A453" s="120"/>
      <c r="B453" s="121" t="s">
        <v>514</v>
      </c>
      <c r="C453" s="115"/>
      <c r="D453" s="134"/>
      <c r="E453" s="116"/>
      <c r="F453" s="116"/>
      <c r="G453" s="117"/>
      <c r="H453" s="112"/>
      <c r="I453" s="118"/>
      <c r="J453" s="113"/>
      <c r="K453" s="103"/>
      <c r="L453" s="16"/>
      <c r="M453" s="16"/>
      <c r="N453" s="16"/>
      <c r="O453" s="16"/>
      <c r="P453" s="16"/>
      <c r="Q453" s="16"/>
      <c r="R453" s="16"/>
      <c r="S453" s="16"/>
      <c r="T453" s="16"/>
      <c r="U453" s="16"/>
    </row>
    <row r="454" spans="1:21" ht="18.75" hidden="1" customHeight="1" x14ac:dyDescent="0.25">
      <c r="A454" s="120"/>
      <c r="B454" s="124"/>
      <c r="C454" s="115"/>
      <c r="D454" s="134"/>
      <c r="E454" s="116"/>
      <c r="F454" s="116"/>
      <c r="G454" s="117"/>
      <c r="H454" s="112"/>
      <c r="I454" s="118"/>
      <c r="J454" s="113"/>
      <c r="K454" s="103"/>
      <c r="L454" s="16"/>
      <c r="M454" s="16"/>
      <c r="N454" s="16"/>
      <c r="O454" s="16"/>
      <c r="P454" s="16"/>
      <c r="Q454" s="16"/>
      <c r="R454" s="16"/>
      <c r="S454" s="16"/>
      <c r="T454" s="16"/>
      <c r="U454" s="16"/>
    </row>
    <row r="455" spans="1:21" ht="21" hidden="1" x14ac:dyDescent="0.25">
      <c r="A455" s="120" t="s">
        <v>515</v>
      </c>
      <c r="B455" s="124" t="s">
        <v>516</v>
      </c>
      <c r="C455" s="115" t="s">
        <v>517</v>
      </c>
      <c r="D455" s="134"/>
      <c r="E455" s="116">
        <v>367.72</v>
      </c>
      <c r="F455" s="116">
        <f>E455*(1+C$2031)</f>
        <v>457.55399600000004</v>
      </c>
      <c r="G455" s="117">
        <f>D455*F455</f>
        <v>0</v>
      </c>
      <c r="H455" s="112"/>
      <c r="I455" s="118"/>
      <c r="J455" s="119"/>
      <c r="K455" s="103"/>
      <c r="L455" s="16"/>
      <c r="M455" s="16"/>
      <c r="N455" s="16"/>
      <c r="O455" s="16"/>
      <c r="P455" s="16"/>
      <c r="Q455" s="16"/>
      <c r="R455" s="16"/>
      <c r="S455" s="16"/>
      <c r="T455" s="16"/>
      <c r="U455" s="16"/>
    </row>
    <row r="456" spans="1:21" ht="18.75" hidden="1" customHeight="1" x14ac:dyDescent="0.25">
      <c r="A456" s="120"/>
      <c r="B456" s="121"/>
      <c r="C456" s="115"/>
      <c r="D456" s="134"/>
      <c r="E456" s="116"/>
      <c r="F456" s="116"/>
      <c r="G456" s="117"/>
      <c r="H456" s="112"/>
      <c r="I456" s="118"/>
      <c r="J456" s="113"/>
      <c r="K456" s="103"/>
      <c r="L456" s="16"/>
      <c r="M456" s="16"/>
      <c r="N456" s="16"/>
      <c r="O456" s="16"/>
      <c r="P456" s="16"/>
      <c r="Q456" s="16"/>
      <c r="R456" s="16"/>
      <c r="S456" s="16"/>
      <c r="T456" s="16"/>
      <c r="U456" s="16"/>
    </row>
    <row r="457" spans="1:21" ht="31.5" hidden="1" x14ac:dyDescent="0.25">
      <c r="A457" s="120" t="s">
        <v>518</v>
      </c>
      <c r="B457" s="124" t="s">
        <v>519</v>
      </c>
      <c r="C457" s="115" t="s">
        <v>520</v>
      </c>
      <c r="D457" s="134"/>
      <c r="E457" s="116">
        <v>526.72</v>
      </c>
      <c r="F457" s="116">
        <f>E457*(1+C$2031)</f>
        <v>655.397696</v>
      </c>
      <c r="G457" s="117">
        <f>D457*F457</f>
        <v>0</v>
      </c>
      <c r="H457" s="112"/>
      <c r="I457" s="118"/>
      <c r="J457" s="119"/>
      <c r="K457" s="103"/>
      <c r="L457" s="16"/>
      <c r="M457" s="16"/>
      <c r="N457" s="16"/>
      <c r="O457" s="16"/>
      <c r="P457" s="16"/>
      <c r="Q457" s="16"/>
      <c r="R457" s="16"/>
      <c r="S457" s="16"/>
      <c r="T457" s="16"/>
      <c r="U457" s="16"/>
    </row>
    <row r="458" spans="1:21" ht="18.75" hidden="1" customHeight="1" x14ac:dyDescent="0.25">
      <c r="A458" s="120"/>
      <c r="B458" s="121"/>
      <c r="C458" s="115"/>
      <c r="D458" s="134"/>
      <c r="E458" s="116"/>
      <c r="F458" s="116"/>
      <c r="G458" s="117"/>
      <c r="H458" s="112"/>
      <c r="I458" s="118"/>
      <c r="J458" s="113"/>
      <c r="K458" s="103"/>
      <c r="L458" s="16"/>
      <c r="M458" s="16"/>
      <c r="N458" s="16"/>
      <c r="O458" s="16"/>
      <c r="P458" s="16"/>
      <c r="Q458" s="16"/>
      <c r="R458" s="16"/>
      <c r="S458" s="16"/>
      <c r="T458" s="16"/>
      <c r="U458" s="16"/>
    </row>
    <row r="459" spans="1:21" ht="31.5" hidden="1" x14ac:dyDescent="0.25">
      <c r="A459" s="120" t="s">
        <v>521</v>
      </c>
      <c r="B459" s="124" t="s">
        <v>522</v>
      </c>
      <c r="C459" s="115" t="s">
        <v>33</v>
      </c>
      <c r="D459" s="134"/>
      <c r="E459" s="116">
        <v>691.62</v>
      </c>
      <c r="F459" s="116">
        <f>E459*(1+C$2031)</f>
        <v>860.58276599999999</v>
      </c>
      <c r="G459" s="117">
        <f>D459*F459</f>
        <v>0</v>
      </c>
      <c r="H459" s="112"/>
      <c r="I459" s="118"/>
      <c r="J459" s="119"/>
      <c r="K459" s="103"/>
      <c r="L459" s="16"/>
      <c r="M459" s="16"/>
      <c r="N459" s="16"/>
      <c r="O459" s="16"/>
      <c r="P459" s="16"/>
      <c r="Q459" s="16"/>
      <c r="R459" s="16"/>
      <c r="S459" s="16"/>
      <c r="T459" s="16"/>
      <c r="U459" s="16"/>
    </row>
    <row r="460" spans="1:21" ht="18.75" hidden="1" customHeight="1" x14ac:dyDescent="0.25">
      <c r="A460" s="120"/>
      <c r="B460" s="121"/>
      <c r="C460" s="115"/>
      <c r="D460" s="134"/>
      <c r="E460" s="116"/>
      <c r="F460" s="116"/>
      <c r="G460" s="117"/>
      <c r="H460" s="112"/>
      <c r="I460" s="118"/>
      <c r="J460" s="113"/>
      <c r="K460" s="103"/>
      <c r="L460" s="16"/>
      <c r="M460" s="16"/>
      <c r="N460" s="16"/>
      <c r="O460" s="16"/>
      <c r="P460" s="16"/>
      <c r="Q460" s="16"/>
      <c r="R460" s="16"/>
      <c r="S460" s="16"/>
      <c r="T460" s="16"/>
      <c r="U460" s="16"/>
    </row>
    <row r="461" spans="1:21" ht="18.75" hidden="1" customHeight="1" x14ac:dyDescent="0.25">
      <c r="A461" s="120" t="s">
        <v>523</v>
      </c>
      <c r="B461" s="124" t="s">
        <v>524</v>
      </c>
      <c r="C461" s="115" t="s">
        <v>33</v>
      </c>
      <c r="D461" s="134"/>
      <c r="E461" s="116">
        <v>115.58</v>
      </c>
      <c r="F461" s="116">
        <f>E461*(1+C$2031)</f>
        <v>143.816194</v>
      </c>
      <c r="G461" s="117">
        <f>D461*F461</f>
        <v>0</v>
      </c>
      <c r="H461" s="112"/>
      <c r="I461" s="118"/>
      <c r="J461" s="119"/>
      <c r="K461" s="103"/>
      <c r="L461" s="16"/>
      <c r="M461" s="16"/>
      <c r="N461" s="16"/>
      <c r="O461" s="16"/>
      <c r="P461" s="16"/>
      <c r="Q461" s="16"/>
      <c r="R461" s="16"/>
      <c r="S461" s="16"/>
      <c r="T461" s="16"/>
      <c r="U461" s="16"/>
    </row>
    <row r="462" spans="1:21" ht="181.5" hidden="1" customHeight="1" x14ac:dyDescent="0.25">
      <c r="A462" s="120"/>
      <c r="B462" s="121" t="s">
        <v>525</v>
      </c>
      <c r="C462" s="115"/>
      <c r="D462" s="134"/>
      <c r="E462" s="116"/>
      <c r="F462" s="116"/>
      <c r="G462" s="117"/>
      <c r="H462" s="112"/>
      <c r="I462" s="118"/>
      <c r="J462" s="113"/>
      <c r="K462" s="103"/>
      <c r="L462" s="16"/>
      <c r="M462" s="16"/>
      <c r="N462" s="16"/>
      <c r="O462" s="16"/>
      <c r="P462" s="16"/>
      <c r="Q462" s="16"/>
      <c r="R462" s="16"/>
      <c r="S462" s="16"/>
      <c r="T462" s="16"/>
      <c r="U462" s="16"/>
    </row>
    <row r="463" spans="1:21" ht="18.75" customHeight="1" x14ac:dyDescent="0.25">
      <c r="A463" s="120"/>
      <c r="B463" s="121"/>
      <c r="C463" s="115"/>
      <c r="D463" s="134"/>
      <c r="E463" s="116"/>
      <c r="F463" s="116"/>
      <c r="G463" s="117"/>
      <c r="H463" s="112"/>
      <c r="I463" s="118"/>
      <c r="J463" s="113"/>
      <c r="K463" s="103"/>
      <c r="L463" s="16"/>
      <c r="M463" s="16"/>
      <c r="N463" s="16"/>
      <c r="O463" s="16"/>
      <c r="P463" s="16"/>
      <c r="Q463" s="16"/>
      <c r="R463" s="16"/>
      <c r="S463" s="16"/>
      <c r="T463" s="16"/>
      <c r="U463" s="16"/>
    </row>
    <row r="464" spans="1:21" ht="31.5" customHeight="1" x14ac:dyDescent="0.25">
      <c r="A464" s="120" t="s">
        <v>526</v>
      </c>
      <c r="B464" s="129" t="s">
        <v>527</v>
      </c>
      <c r="C464" s="115" t="s">
        <v>528</v>
      </c>
      <c r="D464" s="134">
        <v>6.76</v>
      </c>
      <c r="E464" s="116">
        <v>81.44</v>
      </c>
      <c r="F464" s="116">
        <f>E464*(1+C$2031)</f>
        <v>101.335792</v>
      </c>
      <c r="G464" s="117">
        <f>D464*F464</f>
        <v>685.02995391999991</v>
      </c>
      <c r="H464" s="112"/>
      <c r="I464" s="118"/>
      <c r="J464" s="119"/>
      <c r="K464" s="103"/>
      <c r="L464" s="16"/>
      <c r="M464" s="16"/>
      <c r="N464" s="16"/>
      <c r="O464" s="16"/>
      <c r="P464" s="16"/>
      <c r="Q464" s="16"/>
      <c r="R464" s="16"/>
      <c r="S464" s="16"/>
      <c r="T464" s="16"/>
      <c r="U464" s="16"/>
    </row>
    <row r="465" spans="1:21" ht="228.75" customHeight="1" x14ac:dyDescent="0.25">
      <c r="A465" s="120"/>
      <c r="B465" s="121" t="s">
        <v>529</v>
      </c>
      <c r="C465" s="115"/>
      <c r="D465" s="134"/>
      <c r="E465" s="116"/>
      <c r="F465" s="116"/>
      <c r="G465" s="117"/>
      <c r="H465" s="112"/>
      <c r="I465" s="118"/>
      <c r="J465" s="113"/>
      <c r="K465" s="103"/>
      <c r="L465" s="16"/>
      <c r="M465" s="16"/>
      <c r="N465" s="16"/>
      <c r="O465" s="16"/>
      <c r="P465" s="16"/>
      <c r="Q465" s="16"/>
      <c r="R465" s="16"/>
      <c r="S465" s="16"/>
      <c r="T465" s="16"/>
      <c r="U465" s="16"/>
    </row>
    <row r="466" spans="1:21" ht="18.75" hidden="1" customHeight="1" x14ac:dyDescent="0.25">
      <c r="A466" s="120"/>
      <c r="B466" s="121"/>
      <c r="C466" s="115"/>
      <c r="D466" s="134"/>
      <c r="E466" s="116"/>
      <c r="F466" s="116"/>
      <c r="G466" s="117"/>
      <c r="H466" s="112"/>
      <c r="I466" s="118"/>
      <c r="J466" s="113"/>
      <c r="K466" s="103"/>
      <c r="L466" s="16"/>
      <c r="M466" s="16"/>
      <c r="N466" s="16"/>
      <c r="O466" s="16"/>
      <c r="P466" s="16"/>
      <c r="Q466" s="16"/>
      <c r="R466" s="16"/>
      <c r="S466" s="16"/>
      <c r="T466" s="16"/>
      <c r="U466" s="16"/>
    </row>
    <row r="467" spans="1:21" ht="18.75" hidden="1" x14ac:dyDescent="0.25">
      <c r="A467" s="120" t="s">
        <v>530</v>
      </c>
      <c r="B467" s="124" t="s">
        <v>531</v>
      </c>
      <c r="C467" s="115" t="s">
        <v>33</v>
      </c>
      <c r="D467" s="134"/>
      <c r="E467" s="116">
        <v>43</v>
      </c>
      <c r="F467" s="116">
        <f>E467*(1+C$2031)</f>
        <v>53.504899999999999</v>
      </c>
      <c r="G467" s="117">
        <f>D467*F467</f>
        <v>0</v>
      </c>
      <c r="H467" s="112"/>
      <c r="I467" s="118"/>
      <c r="J467" s="119"/>
      <c r="K467" s="103"/>
      <c r="L467" s="16"/>
      <c r="M467" s="16"/>
      <c r="N467" s="16"/>
      <c r="O467" s="16"/>
      <c r="P467" s="16"/>
      <c r="Q467" s="16"/>
      <c r="R467" s="16"/>
      <c r="S467" s="16"/>
      <c r="T467" s="16"/>
      <c r="U467" s="16"/>
    </row>
    <row r="468" spans="1:21" ht="173.25" hidden="1" customHeight="1" x14ac:dyDescent="0.25">
      <c r="A468" s="120"/>
      <c r="B468" s="121" t="s">
        <v>532</v>
      </c>
      <c r="C468" s="115"/>
      <c r="D468" s="134"/>
      <c r="E468" s="116"/>
      <c r="F468" s="116"/>
      <c r="G468" s="117"/>
      <c r="H468" s="112"/>
      <c r="I468" s="118"/>
      <c r="J468" s="113"/>
      <c r="K468" s="103"/>
      <c r="L468" s="16"/>
      <c r="M468" s="16"/>
      <c r="N468" s="16"/>
      <c r="O468" s="16"/>
      <c r="P468" s="16"/>
      <c r="Q468" s="16"/>
      <c r="R468" s="16"/>
      <c r="S468" s="16"/>
      <c r="T468" s="16"/>
      <c r="U468" s="16"/>
    </row>
    <row r="469" spans="1:21" ht="18.75" hidden="1" customHeight="1" x14ac:dyDescent="0.25">
      <c r="A469" s="120"/>
      <c r="B469" s="121"/>
      <c r="C469" s="115"/>
      <c r="D469" s="134"/>
      <c r="E469" s="116"/>
      <c r="F469" s="116"/>
      <c r="G469" s="117"/>
      <c r="H469" s="112"/>
      <c r="I469" s="118"/>
      <c r="J469" s="113"/>
      <c r="K469" s="103"/>
      <c r="L469" s="16"/>
      <c r="M469" s="16"/>
      <c r="N469" s="16"/>
      <c r="O469" s="16"/>
      <c r="P469" s="16"/>
      <c r="Q469" s="16"/>
      <c r="R469" s="16"/>
      <c r="S469" s="16"/>
      <c r="T469" s="16"/>
      <c r="U469" s="16"/>
    </row>
    <row r="470" spans="1:21" ht="31.5" hidden="1" customHeight="1" x14ac:dyDescent="0.25">
      <c r="A470" s="120" t="s">
        <v>533</v>
      </c>
      <c r="B470" s="124" t="s">
        <v>534</v>
      </c>
      <c r="C470" s="115" t="s">
        <v>535</v>
      </c>
      <c r="D470" s="134"/>
      <c r="E470" s="116">
        <v>84.57</v>
      </c>
      <c r="F470" s="116">
        <f>E470*(1+C$2031)</f>
        <v>105.23045099999999</v>
      </c>
      <c r="G470" s="117">
        <f>D470*F470</f>
        <v>0</v>
      </c>
      <c r="H470" s="112"/>
      <c r="I470" s="118"/>
      <c r="J470" s="119"/>
      <c r="K470" s="103"/>
      <c r="L470" s="16"/>
      <c r="M470" s="16"/>
      <c r="N470" s="16"/>
      <c r="O470" s="16"/>
      <c r="P470" s="16"/>
      <c r="Q470" s="16"/>
      <c r="R470" s="16"/>
      <c r="S470" s="16"/>
      <c r="T470" s="16"/>
      <c r="U470" s="16"/>
    </row>
    <row r="471" spans="1:21" ht="126" hidden="1" customHeight="1" x14ac:dyDescent="0.25">
      <c r="A471" s="120"/>
      <c r="B471" s="121" t="s">
        <v>536</v>
      </c>
      <c r="C471" s="115"/>
      <c r="D471" s="134"/>
      <c r="E471" s="116"/>
      <c r="F471" s="116"/>
      <c r="G471" s="117"/>
      <c r="H471" s="142"/>
      <c r="I471" s="118"/>
      <c r="J471" s="113"/>
      <c r="K471" s="103"/>
      <c r="L471" s="16"/>
      <c r="M471" s="16"/>
      <c r="N471" s="16"/>
      <c r="O471" s="16"/>
      <c r="P471" s="16"/>
      <c r="Q471" s="16"/>
      <c r="R471" s="16"/>
      <c r="S471" s="16"/>
      <c r="T471" s="16"/>
      <c r="U471" s="16"/>
    </row>
    <row r="472" spans="1:21" ht="18.75" hidden="1" customHeight="1" x14ac:dyDescent="0.25">
      <c r="A472" s="120"/>
      <c r="B472" s="124"/>
      <c r="C472" s="115"/>
      <c r="D472" s="134"/>
      <c r="E472" s="116"/>
      <c r="F472" s="116"/>
      <c r="G472" s="117"/>
      <c r="H472" s="112"/>
      <c r="I472" s="118"/>
      <c r="J472" s="113"/>
      <c r="K472" s="103"/>
      <c r="L472" s="16"/>
      <c r="M472" s="16"/>
      <c r="N472" s="16"/>
      <c r="O472" s="16"/>
      <c r="P472" s="16"/>
      <c r="Q472" s="16"/>
      <c r="R472" s="16"/>
      <c r="S472" s="16"/>
      <c r="T472" s="16"/>
      <c r="U472" s="16"/>
    </row>
    <row r="473" spans="1:21" ht="47.25" hidden="1" customHeight="1" x14ac:dyDescent="0.25">
      <c r="A473" s="120" t="s">
        <v>537</v>
      </c>
      <c r="B473" s="124" t="s">
        <v>538</v>
      </c>
      <c r="C473" s="115" t="s">
        <v>539</v>
      </c>
      <c r="D473" s="134"/>
      <c r="E473" s="116">
        <v>21.83</v>
      </c>
      <c r="F473" s="116">
        <f>E473*(1+C$2031)</f>
        <v>27.163068999999997</v>
      </c>
      <c r="G473" s="117">
        <f>D473*F473</f>
        <v>0</v>
      </c>
      <c r="H473" s="112"/>
      <c r="I473" s="118"/>
      <c r="J473" s="113"/>
      <c r="K473" s="103"/>
      <c r="L473" s="16"/>
      <c r="M473" s="16"/>
      <c r="N473" s="16"/>
      <c r="O473" s="16"/>
      <c r="P473" s="16"/>
      <c r="Q473" s="16"/>
      <c r="R473" s="16"/>
      <c r="S473" s="16"/>
      <c r="T473" s="16"/>
      <c r="U473" s="16"/>
    </row>
    <row r="474" spans="1:21" ht="110.25" hidden="1" customHeight="1" x14ac:dyDescent="0.25">
      <c r="A474" s="120"/>
      <c r="B474" s="121" t="s">
        <v>540</v>
      </c>
      <c r="C474" s="115"/>
      <c r="D474" s="134"/>
      <c r="E474" s="116"/>
      <c r="F474" s="116"/>
      <c r="G474" s="117"/>
      <c r="H474" s="112"/>
      <c r="I474" s="118"/>
      <c r="J474" s="113"/>
      <c r="K474" s="103"/>
      <c r="L474" s="16"/>
      <c r="M474" s="16"/>
      <c r="N474" s="16"/>
      <c r="O474" s="16"/>
      <c r="P474" s="16"/>
      <c r="Q474" s="16"/>
      <c r="R474" s="16"/>
      <c r="S474" s="16"/>
      <c r="T474" s="16"/>
      <c r="U474" s="16"/>
    </row>
    <row r="475" spans="1:21" ht="18.75" hidden="1" customHeight="1" x14ac:dyDescent="0.25">
      <c r="A475" s="120"/>
      <c r="B475" s="124"/>
      <c r="C475" s="115"/>
      <c r="D475" s="134"/>
      <c r="E475" s="116"/>
      <c r="F475" s="116"/>
      <c r="G475" s="117"/>
      <c r="H475" s="112"/>
      <c r="I475" s="118"/>
      <c r="J475" s="113"/>
      <c r="K475" s="103"/>
      <c r="L475" s="16"/>
      <c r="M475" s="16"/>
      <c r="N475" s="16"/>
      <c r="O475" s="16"/>
      <c r="P475" s="16"/>
      <c r="Q475" s="16"/>
      <c r="R475" s="16"/>
      <c r="S475" s="16"/>
      <c r="T475" s="16"/>
      <c r="U475" s="16"/>
    </row>
    <row r="476" spans="1:21" ht="47.25" hidden="1" customHeight="1" x14ac:dyDescent="0.25">
      <c r="A476" s="120" t="s">
        <v>541</v>
      </c>
      <c r="B476" s="124" t="s">
        <v>542</v>
      </c>
      <c r="C476" s="115" t="s">
        <v>543</v>
      </c>
      <c r="D476" s="134"/>
      <c r="E476" s="116">
        <v>316.33999999999997</v>
      </c>
      <c r="F476" s="116">
        <f>E476*(1+C$2031)</f>
        <v>393.62186199999996</v>
      </c>
      <c r="G476" s="117">
        <f>D476*F476</f>
        <v>0</v>
      </c>
      <c r="H476" s="112"/>
      <c r="I476" s="118"/>
      <c r="J476" s="119"/>
      <c r="K476" s="103"/>
      <c r="L476" s="16"/>
      <c r="M476" s="16"/>
      <c r="N476" s="16"/>
      <c r="O476" s="16"/>
      <c r="P476" s="16"/>
      <c r="Q476" s="16"/>
      <c r="R476" s="16"/>
      <c r="S476" s="16"/>
      <c r="T476" s="16"/>
      <c r="U476" s="16"/>
    </row>
    <row r="477" spans="1:21" ht="110.25" hidden="1" customHeight="1" x14ac:dyDescent="0.25">
      <c r="A477" s="120"/>
      <c r="B477" s="121" t="s">
        <v>544</v>
      </c>
      <c r="C477" s="155"/>
      <c r="D477" s="155"/>
      <c r="E477" s="156"/>
      <c r="F477" s="156"/>
      <c r="G477" s="155"/>
      <c r="H477" s="157"/>
      <c r="I477" s="118"/>
      <c r="J477" s="113"/>
      <c r="K477" s="103"/>
      <c r="L477" s="16"/>
      <c r="M477" s="16"/>
      <c r="N477" s="16"/>
      <c r="O477" s="16"/>
      <c r="P477" s="16"/>
      <c r="Q477" s="16"/>
      <c r="R477" s="16"/>
      <c r="S477" s="16"/>
      <c r="T477" s="16"/>
      <c r="U477" s="16"/>
    </row>
    <row r="478" spans="1:21" ht="15.75" hidden="1" customHeight="1" x14ac:dyDescent="0.25">
      <c r="A478" s="120"/>
      <c r="B478" s="121"/>
      <c r="C478" s="155"/>
      <c r="D478" s="155"/>
      <c r="E478" s="156"/>
      <c r="F478" s="156"/>
      <c r="G478" s="155"/>
      <c r="H478" s="157"/>
      <c r="I478" s="118"/>
      <c r="J478" s="113"/>
      <c r="K478" s="103"/>
      <c r="L478" s="16"/>
      <c r="M478" s="16"/>
      <c r="N478" s="16"/>
      <c r="O478" s="16"/>
      <c r="P478" s="16"/>
      <c r="Q478" s="16"/>
      <c r="R478" s="16"/>
      <c r="S478" s="16"/>
      <c r="T478" s="16"/>
      <c r="U478" s="16"/>
    </row>
    <row r="479" spans="1:21" ht="63" hidden="1" customHeight="1" x14ac:dyDescent="0.25">
      <c r="A479" s="120" t="s">
        <v>545</v>
      </c>
      <c r="B479" s="124" t="s">
        <v>546</v>
      </c>
      <c r="C479" s="115" t="s">
        <v>259</v>
      </c>
      <c r="D479" s="134"/>
      <c r="E479" s="116">
        <v>21.25</v>
      </c>
      <c r="F479" s="116">
        <f>E479*(1+C$2031)</f>
        <v>26.441375000000001</v>
      </c>
      <c r="G479" s="117">
        <f>D479*F479</f>
        <v>0</v>
      </c>
      <c r="H479" s="157"/>
      <c r="I479" s="118"/>
      <c r="J479" s="113"/>
      <c r="K479" s="103"/>
      <c r="L479" s="16"/>
      <c r="M479" s="16"/>
      <c r="N479" s="16"/>
      <c r="O479" s="16"/>
      <c r="P479" s="16"/>
      <c r="Q479" s="16"/>
      <c r="R479" s="16"/>
      <c r="S479" s="16"/>
      <c r="T479" s="16"/>
      <c r="U479" s="16"/>
    </row>
    <row r="480" spans="1:21" ht="110.25" hidden="1" customHeight="1" x14ac:dyDescent="0.25">
      <c r="A480" s="120"/>
      <c r="B480" s="121" t="s">
        <v>547</v>
      </c>
      <c r="C480" s="155"/>
      <c r="D480" s="155"/>
      <c r="E480" s="156"/>
      <c r="F480" s="156"/>
      <c r="G480" s="155"/>
      <c r="H480" s="157"/>
      <c r="I480" s="118"/>
      <c r="J480" s="113"/>
      <c r="K480" s="103"/>
      <c r="L480" s="16"/>
      <c r="M480" s="16"/>
      <c r="N480" s="16"/>
      <c r="O480" s="16"/>
      <c r="P480" s="16"/>
      <c r="Q480" s="16"/>
      <c r="R480" s="16"/>
      <c r="S480" s="16"/>
      <c r="T480" s="16"/>
      <c r="U480" s="16"/>
    </row>
    <row r="481" spans="1:21" ht="15.75" hidden="1" customHeight="1" x14ac:dyDescent="0.25">
      <c r="A481" s="120"/>
      <c r="B481" s="121"/>
      <c r="C481" s="155"/>
      <c r="D481" s="155"/>
      <c r="E481" s="156"/>
      <c r="F481" s="156"/>
      <c r="G481" s="155"/>
      <c r="H481" s="157"/>
      <c r="I481" s="118"/>
      <c r="J481" s="113"/>
      <c r="K481" s="103"/>
      <c r="L481" s="16"/>
      <c r="M481" s="16"/>
      <c r="N481" s="16"/>
      <c r="O481" s="16"/>
      <c r="P481" s="16"/>
      <c r="Q481" s="16"/>
      <c r="R481" s="16"/>
      <c r="S481" s="16"/>
      <c r="T481" s="16"/>
      <c r="U481" s="16"/>
    </row>
    <row r="482" spans="1:21" ht="31.5" hidden="1" customHeight="1" x14ac:dyDescent="0.25">
      <c r="A482" s="120" t="s">
        <v>548</v>
      </c>
      <c r="B482" s="124" t="s">
        <v>549</v>
      </c>
      <c r="C482" s="115" t="s">
        <v>550</v>
      </c>
      <c r="D482" s="134"/>
      <c r="E482" s="116">
        <v>43.53</v>
      </c>
      <c r="F482" s="116">
        <f>E482*(1+C$2031)</f>
        <v>54.164378999999997</v>
      </c>
      <c r="G482" s="117">
        <f>D482*F482</f>
        <v>0</v>
      </c>
      <c r="H482" s="157"/>
      <c r="I482" s="118"/>
      <c r="J482" s="113"/>
      <c r="K482" s="103"/>
      <c r="L482" s="16"/>
      <c r="M482" s="16"/>
      <c r="N482" s="16"/>
      <c r="O482" s="16"/>
      <c r="P482" s="16"/>
      <c r="Q482" s="16"/>
      <c r="R482" s="16"/>
      <c r="S482" s="16"/>
      <c r="T482" s="16"/>
      <c r="U482" s="16"/>
    </row>
    <row r="483" spans="1:21" ht="94.5" hidden="1" customHeight="1" x14ac:dyDescent="0.25">
      <c r="A483" s="120"/>
      <c r="B483" s="121" t="s">
        <v>551</v>
      </c>
      <c r="C483" s="155"/>
      <c r="D483" s="155"/>
      <c r="E483" s="156"/>
      <c r="F483" s="156"/>
      <c r="G483" s="155"/>
      <c r="H483" s="157"/>
      <c r="I483" s="118"/>
      <c r="J483" s="113"/>
      <c r="K483" s="103"/>
      <c r="L483" s="16"/>
      <c r="M483" s="16"/>
      <c r="N483" s="16"/>
      <c r="O483" s="16"/>
      <c r="P483" s="16"/>
      <c r="Q483" s="16"/>
      <c r="R483" s="16"/>
      <c r="S483" s="16"/>
      <c r="T483" s="16"/>
      <c r="U483" s="16"/>
    </row>
    <row r="484" spans="1:21" ht="15.75" hidden="1" customHeight="1" x14ac:dyDescent="0.25">
      <c r="A484" s="120"/>
      <c r="B484" s="121"/>
      <c r="C484" s="155"/>
      <c r="D484" s="155"/>
      <c r="E484" s="156"/>
      <c r="F484" s="156"/>
      <c r="G484" s="155"/>
      <c r="H484" s="157"/>
      <c r="I484" s="118"/>
      <c r="J484" s="113"/>
      <c r="K484" s="103"/>
      <c r="L484" s="16"/>
      <c r="M484" s="16"/>
      <c r="N484" s="16"/>
      <c r="O484" s="16"/>
      <c r="P484" s="16"/>
      <c r="Q484" s="16"/>
      <c r="R484" s="16"/>
      <c r="S484" s="16"/>
      <c r="T484" s="16"/>
      <c r="U484" s="16"/>
    </row>
    <row r="485" spans="1:21" ht="21" hidden="1" customHeight="1" x14ac:dyDescent="0.25">
      <c r="A485" s="120" t="s">
        <v>552</v>
      </c>
      <c r="B485" s="124" t="s">
        <v>553</v>
      </c>
      <c r="C485" s="115" t="s">
        <v>554</v>
      </c>
      <c r="D485" s="134"/>
      <c r="E485" s="116">
        <v>136.49</v>
      </c>
      <c r="F485" s="116">
        <f>E485*(1+C$2031)</f>
        <v>169.834507</v>
      </c>
      <c r="G485" s="117">
        <f>D485*F485</f>
        <v>0</v>
      </c>
      <c r="H485" s="112"/>
      <c r="I485" s="118"/>
      <c r="J485" s="119"/>
      <c r="K485" s="103"/>
      <c r="L485" s="16"/>
      <c r="M485" s="16"/>
      <c r="N485" s="16"/>
      <c r="O485" s="16"/>
      <c r="P485" s="16"/>
      <c r="Q485" s="16"/>
      <c r="R485" s="16"/>
      <c r="S485" s="16"/>
      <c r="T485" s="16"/>
      <c r="U485" s="16"/>
    </row>
    <row r="486" spans="1:21" ht="66" hidden="1" customHeight="1" x14ac:dyDescent="0.25">
      <c r="A486" s="120"/>
      <c r="B486" s="121" t="s">
        <v>555</v>
      </c>
      <c r="C486" s="115"/>
      <c r="D486" s="134"/>
      <c r="E486" s="116"/>
      <c r="F486" s="116"/>
      <c r="G486" s="117"/>
      <c r="H486" s="112"/>
      <c r="I486" s="118"/>
      <c r="J486" s="113"/>
      <c r="K486" s="103"/>
      <c r="L486" s="16"/>
      <c r="M486" s="16"/>
      <c r="N486" s="16"/>
      <c r="O486" s="16"/>
      <c r="P486" s="16"/>
      <c r="Q486" s="16"/>
      <c r="R486" s="16"/>
      <c r="S486" s="16"/>
      <c r="T486" s="16"/>
      <c r="U486" s="16"/>
    </row>
    <row r="487" spans="1:21" ht="18.75" hidden="1" customHeight="1" x14ac:dyDescent="0.25">
      <c r="A487" s="120"/>
      <c r="B487" s="121"/>
      <c r="C487" s="115"/>
      <c r="D487" s="134"/>
      <c r="E487" s="116"/>
      <c r="F487" s="116"/>
      <c r="G487" s="117"/>
      <c r="H487" s="112"/>
      <c r="I487" s="118"/>
      <c r="J487" s="113"/>
      <c r="K487" s="103"/>
      <c r="L487" s="16"/>
      <c r="M487" s="16"/>
      <c r="N487" s="16"/>
      <c r="O487" s="16"/>
      <c r="P487" s="16"/>
      <c r="Q487" s="16"/>
      <c r="R487" s="16"/>
      <c r="S487" s="16"/>
      <c r="T487" s="16"/>
      <c r="U487" s="16"/>
    </row>
    <row r="488" spans="1:21" ht="31.5" hidden="1" customHeight="1" x14ac:dyDescent="0.25">
      <c r="A488" s="120" t="s">
        <v>556</v>
      </c>
      <c r="B488" s="124" t="s">
        <v>557</v>
      </c>
      <c r="C488" s="115" t="s">
        <v>558</v>
      </c>
      <c r="D488" s="134"/>
      <c r="E488" s="116">
        <v>234.13</v>
      </c>
      <c r="F488" s="116">
        <f>E488*(1+C$2031)</f>
        <v>291.32795899999996</v>
      </c>
      <c r="G488" s="117">
        <f>D488*F488</f>
        <v>0</v>
      </c>
      <c r="H488" s="112"/>
      <c r="I488" s="118"/>
      <c r="J488" s="113"/>
      <c r="K488" s="103"/>
      <c r="L488" s="16"/>
      <c r="M488" s="16"/>
      <c r="N488" s="16"/>
      <c r="O488" s="16"/>
      <c r="P488" s="16"/>
      <c r="Q488" s="16"/>
      <c r="R488" s="16"/>
      <c r="S488" s="16"/>
      <c r="T488" s="16"/>
      <c r="U488" s="16"/>
    </row>
    <row r="489" spans="1:21" ht="63" hidden="1" customHeight="1" x14ac:dyDescent="0.25">
      <c r="A489" s="120"/>
      <c r="B489" s="121" t="s">
        <v>559</v>
      </c>
      <c r="C489" s="115"/>
      <c r="D489" s="134"/>
      <c r="E489" s="116"/>
      <c r="F489" s="116"/>
      <c r="G489" s="117"/>
      <c r="H489" s="112"/>
      <c r="I489" s="118"/>
      <c r="J489" s="113"/>
      <c r="K489" s="103"/>
      <c r="L489" s="16"/>
      <c r="M489" s="16"/>
      <c r="N489" s="16"/>
      <c r="O489" s="16"/>
      <c r="P489" s="16"/>
      <c r="Q489" s="16"/>
      <c r="R489" s="16"/>
      <c r="S489" s="16"/>
      <c r="T489" s="16"/>
      <c r="U489" s="16"/>
    </row>
    <row r="490" spans="1:21" ht="18.75" hidden="1" customHeight="1" x14ac:dyDescent="0.25">
      <c r="A490" s="120"/>
      <c r="B490" s="121"/>
      <c r="C490" s="115"/>
      <c r="D490" s="134"/>
      <c r="E490" s="116"/>
      <c r="F490" s="116"/>
      <c r="G490" s="117"/>
      <c r="H490" s="112"/>
      <c r="I490" s="118"/>
      <c r="J490" s="113"/>
      <c r="K490" s="103"/>
      <c r="L490" s="16"/>
      <c r="M490" s="16"/>
      <c r="N490" s="16"/>
      <c r="O490" s="16"/>
      <c r="P490" s="16"/>
      <c r="Q490" s="16"/>
      <c r="R490" s="16"/>
      <c r="S490" s="16"/>
      <c r="T490" s="16"/>
      <c r="U490" s="16"/>
    </row>
    <row r="491" spans="1:21" ht="18.75" hidden="1" customHeight="1" x14ac:dyDescent="0.25">
      <c r="A491" s="120" t="s">
        <v>560</v>
      </c>
      <c r="B491" s="133" t="s">
        <v>561</v>
      </c>
      <c r="C491" s="115"/>
      <c r="D491" s="134"/>
      <c r="E491" s="116"/>
      <c r="F491" s="116"/>
      <c r="G491" s="117"/>
      <c r="H491" s="112"/>
      <c r="I491" s="118"/>
      <c r="J491" s="113"/>
      <c r="K491" s="103"/>
      <c r="L491" s="16"/>
      <c r="M491" s="16"/>
      <c r="N491" s="16"/>
      <c r="O491" s="16"/>
      <c r="P491" s="16"/>
      <c r="Q491" s="16"/>
      <c r="R491" s="16"/>
      <c r="S491" s="16"/>
      <c r="T491" s="16"/>
      <c r="U491" s="16"/>
    </row>
    <row r="492" spans="1:21" ht="21" hidden="1" customHeight="1" x14ac:dyDescent="0.25">
      <c r="A492" s="120" t="s">
        <v>562</v>
      </c>
      <c r="B492" s="124" t="s">
        <v>563</v>
      </c>
      <c r="C492" s="115" t="s">
        <v>564</v>
      </c>
      <c r="D492" s="134"/>
      <c r="E492" s="116">
        <v>153.72</v>
      </c>
      <c r="F492" s="116">
        <f>E492*(1+C$2031)</f>
        <v>191.273796</v>
      </c>
      <c r="G492" s="117">
        <f>D492*F492</f>
        <v>0</v>
      </c>
      <c r="H492" s="112"/>
      <c r="I492" s="118"/>
      <c r="J492" s="119"/>
      <c r="K492" s="103"/>
      <c r="L492" s="16"/>
      <c r="M492" s="16"/>
      <c r="N492" s="16"/>
      <c r="O492" s="16"/>
      <c r="P492" s="16"/>
      <c r="Q492" s="16"/>
      <c r="R492" s="16"/>
      <c r="S492" s="16"/>
      <c r="T492" s="16"/>
      <c r="U492" s="16"/>
    </row>
    <row r="493" spans="1:21" ht="63.75" hidden="1" customHeight="1" x14ac:dyDescent="0.25">
      <c r="A493" s="120"/>
      <c r="B493" s="121" t="s">
        <v>565</v>
      </c>
      <c r="C493" s="115"/>
      <c r="D493" s="134"/>
      <c r="E493" s="116"/>
      <c r="F493" s="116"/>
      <c r="G493" s="117"/>
      <c r="H493" s="112"/>
      <c r="I493" s="118"/>
      <c r="J493" s="113"/>
      <c r="K493" s="103"/>
      <c r="L493" s="16"/>
      <c r="M493" s="16"/>
      <c r="N493" s="16"/>
      <c r="O493" s="16"/>
      <c r="P493" s="16"/>
      <c r="Q493" s="16"/>
      <c r="R493" s="16"/>
      <c r="S493" s="16"/>
      <c r="T493" s="16"/>
      <c r="U493" s="16"/>
    </row>
    <row r="494" spans="1:21" ht="18.75" hidden="1" customHeight="1" x14ac:dyDescent="0.25">
      <c r="A494" s="120"/>
      <c r="B494" s="121"/>
      <c r="C494" s="115"/>
      <c r="D494" s="134"/>
      <c r="E494" s="116"/>
      <c r="F494" s="116"/>
      <c r="G494" s="117"/>
      <c r="H494" s="112"/>
      <c r="I494" s="118"/>
      <c r="J494" s="113"/>
      <c r="K494" s="103"/>
      <c r="L494" s="16"/>
      <c r="M494" s="16"/>
      <c r="N494" s="16"/>
      <c r="O494" s="16"/>
      <c r="P494" s="16"/>
      <c r="Q494" s="16"/>
      <c r="R494" s="16"/>
      <c r="S494" s="16"/>
      <c r="T494" s="16"/>
      <c r="U494" s="16"/>
    </row>
    <row r="495" spans="1:21" ht="31.5" hidden="1" customHeight="1" x14ac:dyDescent="0.25">
      <c r="A495" s="120" t="s">
        <v>566</v>
      </c>
      <c r="B495" s="124" t="s">
        <v>567</v>
      </c>
      <c r="C495" s="115" t="s">
        <v>568</v>
      </c>
      <c r="D495" s="134"/>
      <c r="E495" s="116">
        <v>73.61</v>
      </c>
      <c r="F495" s="116">
        <f>E495*(1+C$2031)</f>
        <v>91.592922999999999</v>
      </c>
      <c r="G495" s="117">
        <f>D495*F495</f>
        <v>0</v>
      </c>
      <c r="H495" s="112"/>
      <c r="I495" s="118"/>
      <c r="J495" s="119"/>
      <c r="K495" s="103"/>
      <c r="L495" s="16"/>
      <c r="M495" s="16"/>
      <c r="N495" s="16"/>
      <c r="O495" s="16"/>
      <c r="P495" s="16"/>
      <c r="Q495" s="16"/>
      <c r="R495" s="16"/>
      <c r="S495" s="16"/>
      <c r="T495" s="16"/>
      <c r="U495" s="16"/>
    </row>
    <row r="496" spans="1:21" ht="124.5" hidden="1" customHeight="1" x14ac:dyDescent="0.25">
      <c r="A496" s="120"/>
      <c r="B496" s="121" t="s">
        <v>569</v>
      </c>
      <c r="C496" s="115"/>
      <c r="D496" s="134"/>
      <c r="E496" s="116"/>
      <c r="F496" s="116"/>
      <c r="G496" s="117"/>
      <c r="H496" s="112"/>
      <c r="I496" s="118"/>
      <c r="J496" s="113"/>
      <c r="K496" s="103"/>
      <c r="L496" s="16"/>
      <c r="M496" s="16"/>
      <c r="N496" s="16"/>
      <c r="O496" s="16"/>
      <c r="P496" s="16"/>
      <c r="Q496" s="16"/>
      <c r="R496" s="16"/>
      <c r="S496" s="16"/>
      <c r="T496" s="16"/>
      <c r="U496" s="16"/>
    </row>
    <row r="497" spans="1:21" ht="18.75" hidden="1" customHeight="1" x14ac:dyDescent="0.25">
      <c r="A497" s="120"/>
      <c r="B497" s="121"/>
      <c r="C497" s="115"/>
      <c r="D497" s="134"/>
      <c r="E497" s="116"/>
      <c r="F497" s="116"/>
      <c r="G497" s="117"/>
      <c r="H497" s="112"/>
      <c r="I497" s="118"/>
      <c r="J497" s="113"/>
      <c r="K497" s="103"/>
      <c r="L497" s="16"/>
      <c r="M497" s="16"/>
      <c r="N497" s="16"/>
      <c r="O497" s="16"/>
      <c r="P497" s="16"/>
      <c r="Q497" s="16"/>
      <c r="R497" s="16"/>
      <c r="S497" s="16"/>
      <c r="T497" s="16"/>
      <c r="U497" s="16"/>
    </row>
    <row r="498" spans="1:21" ht="21" hidden="1" customHeight="1" x14ac:dyDescent="0.25">
      <c r="A498" s="120" t="s">
        <v>570</v>
      </c>
      <c r="B498" s="124" t="s">
        <v>571</v>
      </c>
      <c r="C498" s="115" t="s">
        <v>33</v>
      </c>
      <c r="D498" s="134"/>
      <c r="E498" s="116">
        <v>67.25</v>
      </c>
      <c r="F498" s="116">
        <f>E498*(1+C$2031)</f>
        <v>83.679175000000001</v>
      </c>
      <c r="G498" s="117">
        <f>D498*F498</f>
        <v>0</v>
      </c>
      <c r="H498" s="112"/>
      <c r="I498" s="118"/>
      <c r="J498" s="119"/>
      <c r="K498" s="103"/>
      <c r="L498" s="16"/>
      <c r="M498" s="16"/>
      <c r="N498" s="16"/>
      <c r="O498" s="16"/>
      <c r="P498" s="16"/>
      <c r="Q498" s="16"/>
      <c r="R498" s="16"/>
      <c r="S498" s="16"/>
      <c r="T498" s="16"/>
      <c r="U498" s="16"/>
    </row>
    <row r="499" spans="1:21" ht="84.75" hidden="1" customHeight="1" x14ac:dyDescent="0.25">
      <c r="A499" s="120"/>
      <c r="B499" s="121" t="s">
        <v>572</v>
      </c>
      <c r="C499" s="115"/>
      <c r="D499" s="134"/>
      <c r="E499" s="116"/>
      <c r="F499" s="116"/>
      <c r="G499" s="117"/>
      <c r="H499" s="112"/>
      <c r="I499" s="118"/>
      <c r="J499" s="113"/>
      <c r="K499" s="103"/>
      <c r="L499" s="16"/>
      <c r="M499" s="16"/>
      <c r="N499" s="16"/>
      <c r="O499" s="16"/>
      <c r="P499" s="16"/>
      <c r="Q499" s="16"/>
      <c r="R499" s="16"/>
      <c r="S499" s="16"/>
      <c r="T499" s="16"/>
      <c r="U499" s="16"/>
    </row>
    <row r="500" spans="1:21" ht="18.75" hidden="1" customHeight="1" x14ac:dyDescent="0.25">
      <c r="A500" s="120"/>
      <c r="B500" s="121"/>
      <c r="C500" s="115"/>
      <c r="D500" s="134"/>
      <c r="E500" s="116"/>
      <c r="F500" s="116"/>
      <c r="G500" s="117"/>
      <c r="H500" s="112"/>
      <c r="I500" s="118"/>
      <c r="J500" s="113"/>
      <c r="K500" s="103"/>
      <c r="L500" s="16"/>
      <c r="M500" s="16"/>
      <c r="N500" s="16"/>
      <c r="O500" s="16"/>
      <c r="P500" s="16"/>
      <c r="Q500" s="16"/>
      <c r="R500" s="16"/>
      <c r="S500" s="16"/>
      <c r="T500" s="16"/>
      <c r="U500" s="16"/>
    </row>
    <row r="501" spans="1:21" ht="31.5" hidden="1" customHeight="1" x14ac:dyDescent="0.25">
      <c r="A501" s="120" t="s">
        <v>573</v>
      </c>
      <c r="B501" s="124" t="s">
        <v>574</v>
      </c>
      <c r="C501" s="115" t="s">
        <v>575</v>
      </c>
      <c r="D501" s="134"/>
      <c r="E501" s="116">
        <v>86.95</v>
      </c>
      <c r="F501" s="116">
        <f>E501*(1+C$2031)</f>
        <v>108.191885</v>
      </c>
      <c r="G501" s="117">
        <f>D501*F501</f>
        <v>0</v>
      </c>
      <c r="H501" s="112"/>
      <c r="I501" s="118"/>
      <c r="J501" s="119"/>
      <c r="K501" s="103"/>
      <c r="L501" s="16"/>
      <c r="M501" s="16"/>
      <c r="N501" s="16"/>
      <c r="O501" s="16"/>
      <c r="P501" s="16"/>
      <c r="Q501" s="16"/>
      <c r="R501" s="16"/>
      <c r="S501" s="16"/>
      <c r="T501" s="16"/>
      <c r="U501" s="16"/>
    </row>
    <row r="502" spans="1:21" ht="378" hidden="1" customHeight="1" x14ac:dyDescent="0.25">
      <c r="A502" s="120"/>
      <c r="B502" s="121" t="s">
        <v>576</v>
      </c>
      <c r="C502" s="115"/>
      <c r="D502" s="134"/>
      <c r="E502" s="116"/>
      <c r="F502" s="116"/>
      <c r="G502" s="117"/>
      <c r="H502" s="112"/>
      <c r="I502" s="118"/>
      <c r="J502" s="113"/>
      <c r="K502" s="103"/>
      <c r="L502" s="16"/>
      <c r="M502" s="16"/>
      <c r="N502" s="16"/>
      <c r="O502" s="16"/>
      <c r="P502" s="16"/>
      <c r="Q502" s="16"/>
      <c r="R502" s="16"/>
      <c r="S502" s="16"/>
      <c r="T502" s="16"/>
      <c r="U502" s="16"/>
    </row>
    <row r="503" spans="1:21" ht="18.75" hidden="1" customHeight="1" x14ac:dyDescent="0.25">
      <c r="A503" s="120"/>
      <c r="B503" s="121"/>
      <c r="C503" s="115"/>
      <c r="D503" s="134"/>
      <c r="E503" s="116"/>
      <c r="F503" s="116"/>
      <c r="G503" s="117"/>
      <c r="H503" s="112"/>
      <c r="I503" s="118"/>
      <c r="J503" s="113"/>
      <c r="K503" s="103"/>
      <c r="L503" s="16"/>
      <c r="M503" s="16"/>
      <c r="N503" s="16"/>
      <c r="O503" s="16"/>
      <c r="P503" s="16"/>
      <c r="Q503" s="16"/>
      <c r="R503" s="16"/>
      <c r="S503" s="16"/>
      <c r="T503" s="16"/>
      <c r="U503" s="16"/>
    </row>
    <row r="504" spans="1:21" ht="18.75" hidden="1" customHeight="1" x14ac:dyDescent="0.25">
      <c r="A504" s="120" t="s">
        <v>577</v>
      </c>
      <c r="B504" s="133" t="s">
        <v>578</v>
      </c>
      <c r="C504" s="115"/>
      <c r="D504" s="134"/>
      <c r="E504" s="116"/>
      <c r="F504" s="116"/>
      <c r="G504" s="117"/>
      <c r="H504" s="112"/>
      <c r="I504" s="118"/>
      <c r="J504" s="113"/>
      <c r="K504" s="103"/>
      <c r="L504" s="16"/>
      <c r="M504" s="16"/>
      <c r="N504" s="16"/>
      <c r="O504" s="16"/>
      <c r="P504" s="16"/>
      <c r="Q504" s="16"/>
      <c r="R504" s="16"/>
      <c r="S504" s="16"/>
      <c r="T504" s="16"/>
      <c r="U504" s="16"/>
    </row>
    <row r="505" spans="1:21" ht="31.5" hidden="1" customHeight="1" x14ac:dyDescent="0.25">
      <c r="A505" s="120" t="s">
        <v>579</v>
      </c>
      <c r="B505" s="124" t="s">
        <v>580</v>
      </c>
      <c r="C505" s="115" t="s">
        <v>33</v>
      </c>
      <c r="D505" s="134"/>
      <c r="E505" s="116">
        <v>44.81</v>
      </c>
      <c r="F505" s="116">
        <f>E505*(1+C$2031)</f>
        <v>55.757083000000002</v>
      </c>
      <c r="G505" s="117">
        <f>D505*F505</f>
        <v>0</v>
      </c>
      <c r="H505" s="112"/>
      <c r="I505" s="118"/>
      <c r="J505" s="119"/>
      <c r="K505" s="103"/>
      <c r="L505" s="16"/>
      <c r="M505" s="16"/>
      <c r="N505" s="16"/>
      <c r="O505" s="16"/>
      <c r="P505" s="16"/>
      <c r="Q505" s="16"/>
      <c r="R505" s="16"/>
      <c r="S505" s="16"/>
      <c r="T505" s="16"/>
      <c r="U505" s="16"/>
    </row>
    <row r="506" spans="1:21" ht="63" hidden="1" customHeight="1" x14ac:dyDescent="0.25">
      <c r="A506" s="120"/>
      <c r="B506" s="121" t="s">
        <v>581</v>
      </c>
      <c r="C506" s="115"/>
      <c r="D506" s="134"/>
      <c r="E506" s="116"/>
      <c r="F506" s="116"/>
      <c r="G506" s="117"/>
      <c r="H506" s="112"/>
      <c r="I506" s="118"/>
      <c r="J506" s="113"/>
      <c r="K506" s="103"/>
      <c r="L506" s="16"/>
      <c r="M506" s="16"/>
      <c r="N506" s="16"/>
      <c r="O506" s="16"/>
      <c r="P506" s="16"/>
      <c r="Q506" s="16"/>
      <c r="R506" s="16"/>
      <c r="S506" s="16"/>
      <c r="T506" s="16"/>
      <c r="U506" s="16"/>
    </row>
    <row r="507" spans="1:21" ht="18.75" hidden="1" customHeight="1" x14ac:dyDescent="0.25">
      <c r="A507" s="120"/>
      <c r="B507" s="133"/>
      <c r="C507" s="115"/>
      <c r="D507" s="134"/>
      <c r="E507" s="116"/>
      <c r="F507" s="116"/>
      <c r="G507" s="117"/>
      <c r="H507" s="112"/>
      <c r="I507" s="118"/>
      <c r="J507" s="113"/>
      <c r="K507" s="103"/>
      <c r="L507" s="16"/>
      <c r="M507" s="16"/>
      <c r="N507" s="16"/>
      <c r="O507" s="16"/>
      <c r="P507" s="16"/>
      <c r="Q507" s="16"/>
      <c r="R507" s="16"/>
      <c r="S507" s="16"/>
      <c r="T507" s="16"/>
      <c r="U507" s="16"/>
    </row>
    <row r="508" spans="1:21" ht="18.75" hidden="1" customHeight="1" x14ac:dyDescent="0.25">
      <c r="A508" s="120" t="s">
        <v>582</v>
      </c>
      <c r="B508" s="124" t="s">
        <v>583</v>
      </c>
      <c r="C508" s="115" t="s">
        <v>33</v>
      </c>
      <c r="D508" s="134"/>
      <c r="E508" s="116">
        <v>73.31</v>
      </c>
      <c r="F508" s="116">
        <f>E508*(1+C$2031)</f>
        <v>91.219633000000002</v>
      </c>
      <c r="G508" s="117">
        <f>D508*F508</f>
        <v>0</v>
      </c>
      <c r="H508" s="112"/>
      <c r="I508" s="118"/>
      <c r="J508" s="119"/>
      <c r="K508" s="103"/>
      <c r="L508" s="16"/>
      <c r="M508" s="16"/>
      <c r="N508" s="16"/>
      <c r="O508" s="16"/>
      <c r="P508" s="16"/>
      <c r="Q508" s="16"/>
      <c r="R508" s="16"/>
      <c r="S508" s="16"/>
      <c r="T508" s="16"/>
      <c r="U508" s="16"/>
    </row>
    <row r="509" spans="1:21" ht="372" hidden="1" customHeight="1" x14ac:dyDescent="0.25">
      <c r="A509" s="120"/>
      <c r="B509" s="121" t="s">
        <v>584</v>
      </c>
      <c r="C509" s="115"/>
      <c r="D509" s="134"/>
      <c r="E509" s="116"/>
      <c r="F509" s="116"/>
      <c r="G509" s="117"/>
      <c r="H509" s="112"/>
      <c r="I509" s="118"/>
      <c r="J509" s="113"/>
      <c r="K509" s="103"/>
      <c r="L509" s="16"/>
      <c r="M509" s="16"/>
      <c r="N509" s="16"/>
      <c r="O509" s="16"/>
      <c r="P509" s="16"/>
      <c r="Q509" s="16"/>
      <c r="R509" s="16"/>
      <c r="S509" s="16"/>
      <c r="T509" s="16"/>
      <c r="U509" s="16"/>
    </row>
    <row r="510" spans="1:21" ht="18.75" hidden="1" customHeight="1" x14ac:dyDescent="0.25">
      <c r="A510" s="120"/>
      <c r="B510" s="121"/>
      <c r="C510" s="115"/>
      <c r="D510" s="134"/>
      <c r="E510" s="116"/>
      <c r="F510" s="116"/>
      <c r="G510" s="117"/>
      <c r="H510" s="112"/>
      <c r="I510" s="118"/>
      <c r="J510" s="113"/>
      <c r="K510" s="103"/>
      <c r="L510" s="16"/>
      <c r="M510" s="16"/>
      <c r="N510" s="16"/>
      <c r="O510" s="16"/>
      <c r="P510" s="16"/>
      <c r="Q510" s="16"/>
      <c r="R510" s="16"/>
      <c r="S510" s="16"/>
      <c r="T510" s="16"/>
      <c r="U510" s="16"/>
    </row>
    <row r="511" spans="1:21" ht="31.5" hidden="1" customHeight="1" x14ac:dyDescent="0.25">
      <c r="A511" s="120" t="s">
        <v>585</v>
      </c>
      <c r="B511" s="124" t="s">
        <v>586</v>
      </c>
      <c r="C511" s="115" t="s">
        <v>33</v>
      </c>
      <c r="D511" s="134"/>
      <c r="E511" s="116">
        <v>40.83</v>
      </c>
      <c r="F511" s="116">
        <f>E511*(1+C$2031)</f>
        <v>50.804768999999993</v>
      </c>
      <c r="G511" s="117">
        <f>D511*F511</f>
        <v>0</v>
      </c>
      <c r="H511" s="112"/>
      <c r="I511" s="118"/>
      <c r="J511" s="119"/>
      <c r="K511" s="103"/>
      <c r="L511" s="16"/>
      <c r="M511" s="16"/>
      <c r="N511" s="16"/>
      <c r="O511" s="16"/>
      <c r="P511" s="16"/>
      <c r="Q511" s="16"/>
      <c r="R511" s="16"/>
      <c r="S511" s="16"/>
      <c r="T511" s="16"/>
      <c r="U511" s="16"/>
    </row>
    <row r="512" spans="1:21" ht="47.25" hidden="1" customHeight="1" x14ac:dyDescent="0.25">
      <c r="A512" s="120"/>
      <c r="B512" s="121" t="s">
        <v>587</v>
      </c>
      <c r="C512" s="115"/>
      <c r="D512" s="134"/>
      <c r="E512" s="116"/>
      <c r="F512" s="116"/>
      <c r="G512" s="117"/>
      <c r="H512" s="112"/>
      <c r="I512" s="118"/>
      <c r="J512" s="113"/>
      <c r="K512" s="103"/>
      <c r="L512" s="16"/>
      <c r="M512" s="16"/>
      <c r="N512" s="16"/>
      <c r="O512" s="16"/>
      <c r="P512" s="16"/>
      <c r="Q512" s="16"/>
      <c r="R512" s="16"/>
      <c r="S512" s="16"/>
      <c r="T512" s="16"/>
      <c r="U512" s="16"/>
    </row>
    <row r="513" spans="1:21" ht="18" customHeight="1" x14ac:dyDescent="0.25">
      <c r="A513" s="153"/>
      <c r="B513" s="41"/>
      <c r="C513" s="231" t="s">
        <v>82</v>
      </c>
      <c r="D513" s="232"/>
      <c r="E513" s="233"/>
      <c r="F513" s="29"/>
      <c r="G513" s="30">
        <f>SUM(G359:G512)</f>
        <v>1709.1610233199999</v>
      </c>
      <c r="H513" s="112"/>
      <c r="I513" s="118"/>
      <c r="J513" s="113"/>
      <c r="K513" s="103"/>
      <c r="L513" s="16"/>
      <c r="M513" s="16"/>
      <c r="N513" s="16"/>
      <c r="O513" s="16"/>
      <c r="P513" s="16"/>
      <c r="Q513" s="16"/>
      <c r="R513" s="16"/>
      <c r="S513" s="16"/>
      <c r="T513" s="16"/>
      <c r="U513" s="16"/>
    </row>
    <row r="514" spans="1:21" ht="18" hidden="1" customHeight="1" x14ac:dyDescent="0.25">
      <c r="A514" s="111" t="s">
        <v>588</v>
      </c>
      <c r="B514" s="12" t="s">
        <v>589</v>
      </c>
      <c r="C514" s="13"/>
      <c r="D514" s="134"/>
      <c r="E514" s="116"/>
      <c r="F514" s="116"/>
      <c r="G514" s="117"/>
      <c r="H514" s="112"/>
      <c r="I514" s="118"/>
      <c r="J514" s="113"/>
      <c r="K514" s="103"/>
      <c r="L514" s="16"/>
      <c r="M514" s="16"/>
      <c r="N514" s="16"/>
      <c r="O514" s="16"/>
      <c r="P514" s="16"/>
      <c r="Q514" s="16"/>
      <c r="R514" s="16"/>
      <c r="S514" s="16"/>
      <c r="T514" s="16"/>
      <c r="U514" s="16"/>
    </row>
    <row r="515" spans="1:21" ht="18.75" hidden="1" customHeight="1" x14ac:dyDescent="0.25">
      <c r="A515" s="114" t="s">
        <v>590</v>
      </c>
      <c r="B515" s="43" t="s">
        <v>591</v>
      </c>
      <c r="C515" s="115"/>
      <c r="D515" s="134"/>
      <c r="E515" s="116"/>
      <c r="F515" s="116"/>
      <c r="G515" s="117"/>
      <c r="H515" s="112"/>
      <c r="I515" s="118"/>
      <c r="J515" s="113"/>
      <c r="K515" s="103"/>
      <c r="L515" s="16"/>
      <c r="M515" s="16"/>
      <c r="N515" s="16"/>
      <c r="O515" s="16"/>
      <c r="P515" s="16"/>
      <c r="Q515" s="16"/>
      <c r="R515" s="16"/>
      <c r="S515" s="16"/>
      <c r="T515" s="16"/>
      <c r="U515" s="16"/>
    </row>
    <row r="516" spans="1:21" ht="18.75" hidden="1" customHeight="1" x14ac:dyDescent="0.25">
      <c r="A516" s="120" t="s">
        <v>592</v>
      </c>
      <c r="B516" s="124" t="s">
        <v>593</v>
      </c>
      <c r="C516" s="115" t="s">
        <v>7</v>
      </c>
      <c r="D516" s="134"/>
      <c r="E516" s="116">
        <v>53.21</v>
      </c>
      <c r="F516" s="116">
        <f>E516*(1+C$2031)</f>
        <v>66.209203000000002</v>
      </c>
      <c r="G516" s="117">
        <f>D516*F516</f>
        <v>0</v>
      </c>
      <c r="H516" s="112"/>
      <c r="I516" s="118"/>
      <c r="J516" s="119"/>
      <c r="K516" s="103"/>
      <c r="L516" s="16"/>
      <c r="M516" s="16"/>
      <c r="N516" s="16"/>
      <c r="O516" s="16"/>
      <c r="P516" s="16"/>
      <c r="Q516" s="16"/>
      <c r="R516" s="16"/>
      <c r="S516" s="16"/>
      <c r="T516" s="16"/>
      <c r="U516" s="16"/>
    </row>
    <row r="517" spans="1:21" ht="63" hidden="1" customHeight="1" x14ac:dyDescent="0.25">
      <c r="A517" s="120"/>
      <c r="B517" s="121" t="s">
        <v>594</v>
      </c>
      <c r="C517" s="115"/>
      <c r="D517" s="134"/>
      <c r="E517" s="116"/>
      <c r="F517" s="116"/>
      <c r="G517" s="117"/>
      <c r="H517" s="112"/>
      <c r="I517" s="118"/>
      <c r="J517" s="113"/>
      <c r="K517" s="103"/>
      <c r="L517" s="16"/>
      <c r="M517" s="16"/>
      <c r="N517" s="16"/>
      <c r="O517" s="16"/>
      <c r="P517" s="16"/>
      <c r="Q517" s="16"/>
      <c r="R517" s="16"/>
      <c r="S517" s="16"/>
      <c r="T517" s="16"/>
      <c r="U517" s="16"/>
    </row>
    <row r="518" spans="1:21" ht="18.75" hidden="1" customHeight="1" x14ac:dyDescent="0.25">
      <c r="A518" s="120"/>
      <c r="B518" s="124"/>
      <c r="C518" s="115"/>
      <c r="D518" s="134"/>
      <c r="E518" s="116"/>
      <c r="F518" s="116"/>
      <c r="G518" s="117"/>
      <c r="H518" s="112"/>
      <c r="I518" s="118"/>
      <c r="J518" s="113"/>
      <c r="K518" s="103"/>
      <c r="L518" s="16"/>
      <c r="M518" s="16"/>
      <c r="N518" s="16"/>
      <c r="O518" s="16"/>
      <c r="P518" s="16"/>
      <c r="Q518" s="16"/>
      <c r="R518" s="16"/>
      <c r="S518" s="16"/>
      <c r="T518" s="16"/>
      <c r="U518" s="16"/>
    </row>
    <row r="519" spans="1:21" ht="18.75" hidden="1" customHeight="1" x14ac:dyDescent="0.25">
      <c r="A519" s="120" t="s">
        <v>595</v>
      </c>
      <c r="B519" s="124" t="s">
        <v>596</v>
      </c>
      <c r="C519" s="115" t="s">
        <v>7</v>
      </c>
      <c r="D519" s="134"/>
      <c r="E519" s="116">
        <v>66.209999999999994</v>
      </c>
      <c r="F519" s="116">
        <f>E519*(1+C$2031)</f>
        <v>82.385102999999987</v>
      </c>
      <c r="G519" s="117">
        <f>D519*F519</f>
        <v>0</v>
      </c>
      <c r="H519" s="112"/>
      <c r="I519" s="118"/>
      <c r="J519" s="119"/>
      <c r="K519" s="103"/>
      <c r="L519" s="16"/>
      <c r="M519" s="16"/>
      <c r="N519" s="16"/>
      <c r="O519" s="16"/>
      <c r="P519" s="16"/>
      <c r="Q519" s="16"/>
      <c r="R519" s="16"/>
      <c r="S519" s="16"/>
      <c r="T519" s="16"/>
      <c r="U519" s="16"/>
    </row>
    <row r="520" spans="1:21" ht="63" hidden="1" customHeight="1" x14ac:dyDescent="0.25">
      <c r="A520" s="120"/>
      <c r="B520" s="121" t="s">
        <v>597</v>
      </c>
      <c r="C520" s="115"/>
      <c r="D520" s="134"/>
      <c r="E520" s="116"/>
      <c r="F520" s="116"/>
      <c r="G520" s="117"/>
      <c r="H520" s="112"/>
      <c r="I520" s="118"/>
      <c r="J520" s="113"/>
      <c r="K520" s="103"/>
      <c r="L520" s="16"/>
      <c r="M520" s="16"/>
      <c r="N520" s="16"/>
      <c r="O520" s="16"/>
      <c r="P520" s="16"/>
      <c r="Q520" s="16"/>
      <c r="R520" s="16"/>
      <c r="S520" s="16"/>
      <c r="T520" s="16"/>
      <c r="U520" s="16"/>
    </row>
    <row r="521" spans="1:21" ht="18.75" hidden="1" customHeight="1" x14ac:dyDescent="0.25">
      <c r="A521" s="120"/>
      <c r="B521" s="121"/>
      <c r="C521" s="115"/>
      <c r="D521" s="134"/>
      <c r="E521" s="116"/>
      <c r="F521" s="116"/>
      <c r="G521" s="117"/>
      <c r="H521" s="112"/>
      <c r="I521" s="118"/>
      <c r="J521" s="113"/>
      <c r="K521" s="103"/>
      <c r="L521" s="16"/>
      <c r="M521" s="16"/>
      <c r="N521" s="16"/>
      <c r="O521" s="16"/>
      <c r="P521" s="16"/>
      <c r="Q521" s="16"/>
      <c r="R521" s="16"/>
      <c r="S521" s="16"/>
      <c r="T521" s="16"/>
      <c r="U521" s="16"/>
    </row>
    <row r="522" spans="1:21" ht="18.75" hidden="1" customHeight="1" x14ac:dyDescent="0.25">
      <c r="A522" s="120" t="s">
        <v>598</v>
      </c>
      <c r="B522" s="124" t="s">
        <v>599</v>
      </c>
      <c r="C522" s="115" t="s">
        <v>7</v>
      </c>
      <c r="D522" s="134"/>
      <c r="E522" s="116">
        <v>162.36000000000001</v>
      </c>
      <c r="F522" s="116">
        <f>E522*(1+C$2031)</f>
        <v>202.02454800000001</v>
      </c>
      <c r="G522" s="117">
        <f>D522*F522</f>
        <v>0</v>
      </c>
      <c r="H522" s="112"/>
      <c r="I522" s="118"/>
      <c r="J522" s="119"/>
      <c r="K522" s="103"/>
      <c r="L522" s="16"/>
      <c r="M522" s="16"/>
      <c r="N522" s="16"/>
      <c r="O522" s="16"/>
      <c r="P522" s="16"/>
      <c r="Q522" s="16"/>
      <c r="R522" s="16"/>
      <c r="S522" s="16"/>
      <c r="T522" s="16"/>
      <c r="U522" s="16"/>
    </row>
    <row r="523" spans="1:21" ht="63" hidden="1" customHeight="1" x14ac:dyDescent="0.25">
      <c r="A523" s="120"/>
      <c r="B523" s="121" t="s">
        <v>600</v>
      </c>
      <c r="C523" s="115"/>
      <c r="D523" s="134"/>
      <c r="E523" s="116"/>
      <c r="F523" s="116"/>
      <c r="G523" s="117"/>
      <c r="H523" s="112"/>
      <c r="I523" s="118"/>
      <c r="J523" s="113"/>
      <c r="K523" s="103"/>
      <c r="L523" s="16"/>
      <c r="M523" s="16"/>
      <c r="N523" s="16"/>
      <c r="O523" s="16"/>
      <c r="P523" s="16"/>
      <c r="Q523" s="16"/>
      <c r="R523" s="16"/>
      <c r="S523" s="16"/>
      <c r="T523" s="16"/>
      <c r="U523" s="16"/>
    </row>
    <row r="524" spans="1:21" ht="18.75" hidden="1" customHeight="1" x14ac:dyDescent="0.25">
      <c r="A524" s="120"/>
      <c r="B524" s="121"/>
      <c r="C524" s="115"/>
      <c r="D524" s="134"/>
      <c r="E524" s="116"/>
      <c r="F524" s="116"/>
      <c r="G524" s="117"/>
      <c r="H524" s="112"/>
      <c r="I524" s="118"/>
      <c r="J524" s="113"/>
      <c r="K524" s="103"/>
      <c r="L524" s="16"/>
      <c r="M524" s="16"/>
      <c r="N524" s="16"/>
      <c r="O524" s="16"/>
      <c r="P524" s="16"/>
      <c r="Q524" s="16"/>
      <c r="R524" s="16"/>
      <c r="S524" s="16"/>
      <c r="T524" s="16"/>
      <c r="U524" s="16"/>
    </row>
    <row r="525" spans="1:21" ht="18.75" hidden="1" customHeight="1" x14ac:dyDescent="0.25">
      <c r="A525" s="120" t="s">
        <v>601</v>
      </c>
      <c r="B525" s="124" t="s">
        <v>602</v>
      </c>
      <c r="C525" s="115" t="s">
        <v>7</v>
      </c>
      <c r="D525" s="134"/>
      <c r="E525" s="116">
        <v>70.97</v>
      </c>
      <c r="F525" s="116">
        <f>E525*(1+C$2031)</f>
        <v>88.307970999999995</v>
      </c>
      <c r="G525" s="117">
        <f>D525*F525</f>
        <v>0</v>
      </c>
      <c r="H525" s="112"/>
      <c r="I525" s="118"/>
      <c r="J525" s="119"/>
      <c r="K525" s="103"/>
      <c r="L525" s="16"/>
      <c r="M525" s="16"/>
      <c r="N525" s="16"/>
      <c r="O525" s="16"/>
      <c r="P525" s="16"/>
      <c r="Q525" s="16"/>
      <c r="R525" s="16"/>
      <c r="S525" s="16"/>
      <c r="T525" s="16"/>
      <c r="U525" s="16"/>
    </row>
    <row r="526" spans="1:21" ht="78.75" hidden="1" customHeight="1" x14ac:dyDescent="0.25">
      <c r="A526" s="120"/>
      <c r="B526" s="121" t="s">
        <v>603</v>
      </c>
      <c r="C526" s="115"/>
      <c r="D526" s="134"/>
      <c r="E526" s="116"/>
      <c r="F526" s="116"/>
      <c r="G526" s="117"/>
      <c r="H526" s="112"/>
      <c r="I526" s="118"/>
      <c r="J526" s="113"/>
      <c r="K526" s="103"/>
      <c r="L526" s="16"/>
      <c r="M526" s="16"/>
      <c r="N526" s="16"/>
      <c r="O526" s="16"/>
      <c r="P526" s="16"/>
      <c r="Q526" s="16"/>
      <c r="R526" s="16"/>
      <c r="S526" s="16"/>
      <c r="T526" s="16"/>
      <c r="U526" s="16"/>
    </row>
    <row r="527" spans="1:21" ht="18.75" hidden="1" customHeight="1" x14ac:dyDescent="0.25">
      <c r="A527" s="120"/>
      <c r="B527" s="121"/>
      <c r="C527" s="115"/>
      <c r="D527" s="134"/>
      <c r="E527" s="116"/>
      <c r="F527" s="116"/>
      <c r="G527" s="117"/>
      <c r="H527" s="112"/>
      <c r="I527" s="118"/>
      <c r="J527" s="113"/>
      <c r="K527" s="103"/>
      <c r="L527" s="16"/>
      <c r="M527" s="16"/>
      <c r="N527" s="16"/>
      <c r="O527" s="16"/>
      <c r="P527" s="16"/>
      <c r="Q527" s="16"/>
      <c r="R527" s="16"/>
      <c r="S527" s="16"/>
      <c r="T527" s="16"/>
      <c r="U527" s="16"/>
    </row>
    <row r="528" spans="1:21" ht="18.75" hidden="1" customHeight="1" x14ac:dyDescent="0.25">
      <c r="A528" s="120" t="s">
        <v>604</v>
      </c>
      <c r="B528" s="124" t="s">
        <v>605</v>
      </c>
      <c r="C528" s="115" t="s">
        <v>7</v>
      </c>
      <c r="D528" s="134"/>
      <c r="E528" s="116">
        <v>284.56</v>
      </c>
      <c r="F528" s="116">
        <f>E528*(1+C$2031)</f>
        <v>354.07800800000001</v>
      </c>
      <c r="G528" s="117">
        <f>D528*F528</f>
        <v>0</v>
      </c>
      <c r="H528" s="112"/>
      <c r="I528" s="118"/>
      <c r="J528" s="119"/>
      <c r="K528" s="103"/>
      <c r="L528" s="16"/>
      <c r="M528" s="16"/>
      <c r="N528" s="16"/>
      <c r="O528" s="16"/>
      <c r="P528" s="16"/>
      <c r="Q528" s="16"/>
      <c r="R528" s="16"/>
      <c r="S528" s="16"/>
      <c r="T528" s="16"/>
      <c r="U528" s="16"/>
    </row>
    <row r="529" spans="1:21" ht="47.25" hidden="1" customHeight="1" x14ac:dyDescent="0.25">
      <c r="A529" s="120"/>
      <c r="B529" s="121" t="s">
        <v>606</v>
      </c>
      <c r="C529" s="115"/>
      <c r="D529" s="134"/>
      <c r="E529" s="116"/>
      <c r="F529" s="116"/>
      <c r="G529" s="117"/>
      <c r="H529" s="112"/>
      <c r="I529" s="118"/>
      <c r="J529" s="113"/>
      <c r="K529" s="103"/>
      <c r="L529" s="16"/>
      <c r="M529" s="16"/>
      <c r="N529" s="16"/>
      <c r="O529" s="16"/>
      <c r="P529" s="16"/>
      <c r="Q529" s="16"/>
      <c r="R529" s="16"/>
      <c r="S529" s="16"/>
      <c r="T529" s="16"/>
      <c r="U529" s="16"/>
    </row>
    <row r="530" spans="1:21" ht="18.75" hidden="1" customHeight="1" x14ac:dyDescent="0.25">
      <c r="A530" s="120"/>
      <c r="B530" s="121"/>
      <c r="C530" s="115"/>
      <c r="D530" s="134"/>
      <c r="E530" s="116"/>
      <c r="F530" s="116"/>
      <c r="G530" s="117"/>
      <c r="H530" s="112"/>
      <c r="I530" s="118"/>
      <c r="J530" s="113"/>
      <c r="K530" s="103"/>
      <c r="L530" s="16"/>
      <c r="M530" s="16"/>
      <c r="N530" s="16"/>
      <c r="O530" s="16"/>
      <c r="P530" s="16"/>
      <c r="Q530" s="16"/>
      <c r="R530" s="16"/>
      <c r="S530" s="16"/>
      <c r="T530" s="16"/>
      <c r="U530" s="16"/>
    </row>
    <row r="531" spans="1:21" ht="18.75" hidden="1" customHeight="1" x14ac:dyDescent="0.25">
      <c r="A531" s="120" t="s">
        <v>607</v>
      </c>
      <c r="B531" s="124" t="s">
        <v>608</v>
      </c>
      <c r="C531" s="115" t="s">
        <v>7</v>
      </c>
      <c r="D531" s="134"/>
      <c r="E531" s="116">
        <v>221.13</v>
      </c>
      <c r="F531" s="116">
        <f>E531*(1+C$2031)</f>
        <v>275.15205900000001</v>
      </c>
      <c r="G531" s="117">
        <f>D531*F531</f>
        <v>0</v>
      </c>
      <c r="H531" s="112"/>
      <c r="I531" s="118"/>
      <c r="J531" s="119"/>
      <c r="K531" s="103"/>
      <c r="L531" s="16"/>
      <c r="M531" s="16"/>
      <c r="N531" s="16"/>
      <c r="O531" s="16"/>
      <c r="P531" s="16"/>
      <c r="Q531" s="16"/>
      <c r="R531" s="16"/>
      <c r="S531" s="16"/>
      <c r="T531" s="16"/>
      <c r="U531" s="16"/>
    </row>
    <row r="532" spans="1:21" ht="94.5" hidden="1" customHeight="1" x14ac:dyDescent="0.25">
      <c r="A532" s="120"/>
      <c r="B532" s="121" t="s">
        <v>609</v>
      </c>
      <c r="C532" s="115"/>
      <c r="D532" s="134"/>
      <c r="E532" s="116"/>
      <c r="F532" s="116"/>
      <c r="G532" s="117"/>
      <c r="H532" s="112"/>
      <c r="I532" s="118"/>
      <c r="J532" s="113"/>
      <c r="K532" s="103"/>
      <c r="L532" s="16"/>
      <c r="M532" s="16"/>
      <c r="N532" s="16"/>
      <c r="O532" s="16"/>
      <c r="P532" s="16"/>
      <c r="Q532" s="16"/>
      <c r="R532" s="16"/>
      <c r="S532" s="16"/>
      <c r="T532" s="16"/>
      <c r="U532" s="16"/>
    </row>
    <row r="533" spans="1:21" ht="18.75" hidden="1" customHeight="1" x14ac:dyDescent="0.25">
      <c r="A533" s="120"/>
      <c r="B533" s="121"/>
      <c r="C533" s="115"/>
      <c r="D533" s="134"/>
      <c r="E533" s="116"/>
      <c r="F533" s="116"/>
      <c r="G533" s="117"/>
      <c r="H533" s="112"/>
      <c r="I533" s="118"/>
      <c r="J533" s="113"/>
      <c r="K533" s="103"/>
      <c r="L533" s="16"/>
      <c r="M533" s="16"/>
      <c r="N533" s="16"/>
      <c r="O533" s="16"/>
      <c r="P533" s="16"/>
      <c r="Q533" s="16"/>
      <c r="R533" s="16"/>
      <c r="S533" s="16"/>
      <c r="T533" s="16"/>
      <c r="U533" s="16"/>
    </row>
    <row r="534" spans="1:21" ht="18.75" hidden="1" customHeight="1" x14ac:dyDescent="0.25">
      <c r="A534" s="120" t="s">
        <v>610</v>
      </c>
      <c r="B534" s="133" t="s">
        <v>591</v>
      </c>
      <c r="C534" s="115"/>
      <c r="D534" s="134"/>
      <c r="E534" s="116"/>
      <c r="F534" s="116"/>
      <c r="G534" s="117"/>
      <c r="H534" s="112"/>
      <c r="I534" s="118"/>
      <c r="J534" s="113"/>
      <c r="K534" s="103"/>
      <c r="L534" s="16"/>
      <c r="M534" s="16"/>
      <c r="N534" s="16"/>
      <c r="O534" s="16"/>
      <c r="P534" s="16"/>
      <c r="Q534" s="16"/>
      <c r="R534" s="16"/>
      <c r="S534" s="16"/>
      <c r="T534" s="16"/>
      <c r="U534" s="16"/>
    </row>
    <row r="535" spans="1:21" ht="31.5" hidden="1" customHeight="1" x14ac:dyDescent="0.25">
      <c r="A535" s="120" t="s">
        <v>611</v>
      </c>
      <c r="B535" s="124" t="s">
        <v>612</v>
      </c>
      <c r="C535" s="115" t="s">
        <v>7</v>
      </c>
      <c r="D535" s="134"/>
      <c r="E535" s="116">
        <v>389.82</v>
      </c>
      <c r="F535" s="116">
        <f>E535*(1+C$2031)</f>
        <v>485.05302599999999</v>
      </c>
      <c r="G535" s="117">
        <f>D535*F535</f>
        <v>0</v>
      </c>
      <c r="H535" s="112"/>
      <c r="I535" s="118"/>
      <c r="J535" s="119"/>
      <c r="K535" s="103"/>
      <c r="L535" s="16"/>
      <c r="M535" s="16"/>
      <c r="N535" s="16"/>
      <c r="O535" s="16"/>
      <c r="P535" s="16"/>
      <c r="Q535" s="16"/>
      <c r="R535" s="16"/>
      <c r="S535" s="16"/>
      <c r="T535" s="16"/>
      <c r="U535" s="16"/>
    </row>
    <row r="536" spans="1:21" ht="64.5" hidden="1" customHeight="1" x14ac:dyDescent="0.25">
      <c r="A536" s="120"/>
      <c r="B536" s="121" t="s">
        <v>613</v>
      </c>
      <c r="C536" s="115"/>
      <c r="D536" s="134"/>
      <c r="E536" s="116"/>
      <c r="F536" s="116"/>
      <c r="G536" s="117"/>
      <c r="H536" s="112"/>
      <c r="I536" s="118"/>
      <c r="J536" s="113"/>
      <c r="K536" s="103"/>
      <c r="L536" s="16"/>
      <c r="M536" s="16"/>
      <c r="N536" s="16"/>
      <c r="O536" s="16"/>
      <c r="P536" s="16"/>
      <c r="Q536" s="16"/>
      <c r="R536" s="16"/>
      <c r="S536" s="16"/>
      <c r="T536" s="16"/>
      <c r="U536" s="16"/>
    </row>
    <row r="537" spans="1:21" ht="18.75" hidden="1" customHeight="1" x14ac:dyDescent="0.25">
      <c r="A537" s="120"/>
      <c r="B537" s="121"/>
      <c r="C537" s="115"/>
      <c r="D537" s="134"/>
      <c r="E537" s="116"/>
      <c r="F537" s="116"/>
      <c r="G537" s="117"/>
      <c r="H537" s="112"/>
      <c r="I537" s="118"/>
      <c r="J537" s="113"/>
      <c r="K537" s="103"/>
      <c r="L537" s="16"/>
      <c r="M537" s="16"/>
      <c r="N537" s="16"/>
      <c r="O537" s="16"/>
      <c r="P537" s="16"/>
      <c r="Q537" s="16"/>
      <c r="R537" s="16"/>
      <c r="S537" s="16"/>
      <c r="T537" s="16"/>
      <c r="U537" s="16"/>
    </row>
    <row r="538" spans="1:21" ht="18.75" hidden="1" customHeight="1" x14ac:dyDescent="0.25">
      <c r="A538" s="120" t="s">
        <v>614</v>
      </c>
      <c r="B538" s="124" t="s">
        <v>615</v>
      </c>
      <c r="C538" s="115" t="s">
        <v>7</v>
      </c>
      <c r="D538" s="134"/>
      <c r="E538" s="116">
        <v>195.56</v>
      </c>
      <c r="F538" s="116">
        <f>E538*(1+C$2031)</f>
        <v>243.335308</v>
      </c>
      <c r="G538" s="117">
        <f>D538*F538</f>
        <v>0</v>
      </c>
      <c r="H538" s="112"/>
      <c r="I538" s="118"/>
      <c r="J538" s="119"/>
      <c r="K538" s="103"/>
      <c r="L538" s="16"/>
      <c r="M538" s="16"/>
      <c r="N538" s="16"/>
      <c r="O538" s="16"/>
      <c r="P538" s="16"/>
      <c r="Q538" s="16"/>
      <c r="R538" s="16"/>
      <c r="S538" s="16"/>
      <c r="T538" s="16"/>
      <c r="U538" s="16"/>
    </row>
    <row r="539" spans="1:21" ht="45.75" hidden="1" customHeight="1" x14ac:dyDescent="0.25">
      <c r="A539" s="120"/>
      <c r="B539" s="121" t="s">
        <v>616</v>
      </c>
      <c r="C539" s="115"/>
      <c r="D539" s="134"/>
      <c r="E539" s="116"/>
      <c r="F539" s="116"/>
      <c r="G539" s="117"/>
      <c r="H539" s="112"/>
      <c r="I539" s="118"/>
      <c r="J539" s="113"/>
      <c r="K539" s="103"/>
      <c r="L539" s="16"/>
      <c r="M539" s="16"/>
      <c r="N539" s="16"/>
      <c r="O539" s="16"/>
      <c r="P539" s="16"/>
      <c r="Q539" s="16"/>
      <c r="R539" s="16"/>
      <c r="S539" s="16"/>
      <c r="T539" s="16"/>
      <c r="U539" s="16"/>
    </row>
    <row r="540" spans="1:21" ht="18.75" hidden="1" customHeight="1" x14ac:dyDescent="0.25">
      <c r="A540" s="120"/>
      <c r="B540" s="121"/>
      <c r="C540" s="115"/>
      <c r="D540" s="134"/>
      <c r="E540" s="116"/>
      <c r="F540" s="116"/>
      <c r="G540" s="117"/>
      <c r="H540" s="112"/>
      <c r="I540" s="118"/>
      <c r="J540" s="113"/>
      <c r="K540" s="103"/>
      <c r="L540" s="16"/>
      <c r="M540" s="16"/>
      <c r="N540" s="16"/>
      <c r="O540" s="16"/>
      <c r="P540" s="16"/>
      <c r="Q540" s="16"/>
      <c r="R540" s="16"/>
      <c r="S540" s="16"/>
      <c r="T540" s="16"/>
      <c r="U540" s="16"/>
    </row>
    <row r="541" spans="1:21" ht="18.75" hidden="1" customHeight="1" x14ac:dyDescent="0.25">
      <c r="A541" s="120" t="s">
        <v>617</v>
      </c>
      <c r="B541" s="124" t="s">
        <v>618</v>
      </c>
      <c r="C541" s="115" t="s">
        <v>7</v>
      </c>
      <c r="D541" s="134"/>
      <c r="E541" s="116">
        <v>31.5</v>
      </c>
      <c r="F541" s="116">
        <f>E541*(1+C$2031)</f>
        <v>39.195450000000001</v>
      </c>
      <c r="G541" s="117">
        <f>D541*F541</f>
        <v>0</v>
      </c>
      <c r="H541" s="112"/>
      <c r="I541" s="118"/>
      <c r="J541" s="119"/>
      <c r="K541" s="103"/>
      <c r="L541" s="16"/>
      <c r="M541" s="16"/>
      <c r="N541" s="16"/>
      <c r="O541" s="16"/>
      <c r="P541" s="16"/>
      <c r="Q541" s="16"/>
      <c r="R541" s="16"/>
      <c r="S541" s="16"/>
      <c r="T541" s="16"/>
      <c r="U541" s="16"/>
    </row>
    <row r="542" spans="1:21" ht="47.25" hidden="1" customHeight="1" x14ac:dyDescent="0.25">
      <c r="A542" s="120"/>
      <c r="B542" s="121" t="s">
        <v>619</v>
      </c>
      <c r="C542" s="115"/>
      <c r="D542" s="134"/>
      <c r="E542" s="116"/>
      <c r="F542" s="116"/>
      <c r="G542" s="117"/>
      <c r="H542" s="142"/>
      <c r="I542" s="118"/>
      <c r="J542" s="113"/>
      <c r="K542" s="103"/>
      <c r="L542" s="16"/>
      <c r="M542" s="16"/>
      <c r="N542" s="16"/>
      <c r="O542" s="16"/>
      <c r="P542" s="16"/>
      <c r="Q542" s="16"/>
      <c r="R542" s="16"/>
      <c r="S542" s="16"/>
      <c r="T542" s="16"/>
      <c r="U542" s="16"/>
    </row>
    <row r="543" spans="1:21" ht="18.75" hidden="1" customHeight="1" x14ac:dyDescent="0.25">
      <c r="A543" s="120"/>
      <c r="B543" s="124"/>
      <c r="C543" s="115"/>
      <c r="D543" s="134"/>
      <c r="E543" s="116"/>
      <c r="F543" s="116"/>
      <c r="G543" s="117"/>
      <c r="H543" s="112"/>
      <c r="I543" s="118"/>
      <c r="J543" s="113"/>
      <c r="K543" s="103"/>
      <c r="L543" s="16"/>
      <c r="M543" s="16"/>
      <c r="N543" s="16"/>
      <c r="O543" s="16"/>
      <c r="P543" s="16"/>
      <c r="Q543" s="16"/>
      <c r="R543" s="16"/>
      <c r="S543" s="16"/>
      <c r="T543" s="16"/>
      <c r="U543" s="16"/>
    </row>
    <row r="544" spans="1:21" ht="18.75" hidden="1" customHeight="1" x14ac:dyDescent="0.25">
      <c r="A544" s="120" t="s">
        <v>620</v>
      </c>
      <c r="B544" s="124" t="s">
        <v>621</v>
      </c>
      <c r="C544" s="115" t="s">
        <v>7</v>
      </c>
      <c r="D544" s="134"/>
      <c r="E544" s="116">
        <v>36.82</v>
      </c>
      <c r="F544" s="116">
        <f>E544*(1+C$2031)</f>
        <v>45.815125999999999</v>
      </c>
      <c r="G544" s="117">
        <f>D544*F544</f>
        <v>0</v>
      </c>
      <c r="H544" s="112"/>
      <c r="I544" s="118"/>
      <c r="J544" s="119"/>
      <c r="K544" s="103"/>
      <c r="L544" s="16"/>
      <c r="M544" s="16"/>
      <c r="N544" s="16"/>
      <c r="O544" s="16"/>
      <c r="P544" s="16"/>
      <c r="Q544" s="16"/>
      <c r="R544" s="16"/>
      <c r="S544" s="16"/>
      <c r="T544" s="16"/>
      <c r="U544" s="16"/>
    </row>
    <row r="545" spans="1:21" ht="47.25" hidden="1" customHeight="1" x14ac:dyDescent="0.25">
      <c r="A545" s="120"/>
      <c r="B545" s="121" t="s">
        <v>619</v>
      </c>
      <c r="C545" s="115"/>
      <c r="D545" s="134"/>
      <c r="E545" s="116"/>
      <c r="F545" s="116"/>
      <c r="G545" s="117"/>
      <c r="H545" s="142"/>
      <c r="I545" s="118"/>
      <c r="J545" s="113"/>
      <c r="K545" s="103"/>
      <c r="L545" s="16"/>
      <c r="M545" s="16"/>
      <c r="N545" s="16"/>
      <c r="O545" s="16"/>
      <c r="P545" s="16"/>
      <c r="Q545" s="16"/>
      <c r="R545" s="16"/>
      <c r="S545" s="16"/>
      <c r="T545" s="16"/>
      <c r="U545" s="16"/>
    </row>
    <row r="546" spans="1:21" ht="18.75" hidden="1" customHeight="1" x14ac:dyDescent="0.25">
      <c r="A546" s="120"/>
      <c r="B546" s="124"/>
      <c r="C546" s="115"/>
      <c r="D546" s="134"/>
      <c r="E546" s="116"/>
      <c r="F546" s="116"/>
      <c r="G546" s="117"/>
      <c r="H546" s="112"/>
      <c r="I546" s="118"/>
      <c r="J546" s="113"/>
      <c r="K546" s="103"/>
      <c r="L546" s="16"/>
      <c r="M546" s="16"/>
      <c r="N546" s="16"/>
      <c r="O546" s="16"/>
      <c r="P546" s="16"/>
      <c r="Q546" s="16"/>
      <c r="R546" s="16"/>
      <c r="S546" s="16"/>
      <c r="T546" s="16"/>
      <c r="U546" s="16"/>
    </row>
    <row r="547" spans="1:21" ht="18.75" hidden="1" customHeight="1" x14ac:dyDescent="0.25">
      <c r="A547" s="120" t="s">
        <v>622</v>
      </c>
      <c r="B547" s="124" t="s">
        <v>623</v>
      </c>
      <c r="C547" s="115" t="s">
        <v>7</v>
      </c>
      <c r="D547" s="134"/>
      <c r="E547" s="116">
        <v>592.97</v>
      </c>
      <c r="F547" s="116">
        <f>E547*(1+C$2031)</f>
        <v>737.83257100000003</v>
      </c>
      <c r="G547" s="117">
        <f>D547*F547</f>
        <v>0</v>
      </c>
      <c r="H547" s="112"/>
      <c r="I547" s="118"/>
      <c r="J547" s="119"/>
      <c r="K547" s="103"/>
      <c r="L547" s="16"/>
      <c r="M547" s="16"/>
      <c r="N547" s="16"/>
      <c r="O547" s="16"/>
      <c r="P547" s="16"/>
      <c r="Q547" s="16"/>
      <c r="R547" s="16"/>
      <c r="S547" s="16"/>
      <c r="T547" s="16"/>
      <c r="U547" s="16"/>
    </row>
    <row r="548" spans="1:21" ht="94.5" hidden="1" customHeight="1" x14ac:dyDescent="0.25">
      <c r="A548" s="120"/>
      <c r="B548" s="121" t="s">
        <v>624</v>
      </c>
      <c r="C548" s="115"/>
      <c r="D548" s="134"/>
      <c r="E548" s="116"/>
      <c r="F548" s="116"/>
      <c r="G548" s="117"/>
      <c r="H548" s="112"/>
      <c r="I548" s="118"/>
      <c r="J548" s="113"/>
      <c r="K548" s="103"/>
      <c r="L548" s="16"/>
      <c r="M548" s="16"/>
      <c r="N548" s="16"/>
      <c r="O548" s="16"/>
      <c r="P548" s="16"/>
      <c r="Q548" s="16"/>
      <c r="R548" s="16"/>
      <c r="S548" s="16"/>
      <c r="T548" s="16"/>
      <c r="U548" s="16"/>
    </row>
    <row r="549" spans="1:21" ht="18.75" hidden="1" customHeight="1" x14ac:dyDescent="0.25">
      <c r="A549" s="120"/>
      <c r="B549" s="124"/>
      <c r="C549" s="115"/>
      <c r="D549" s="134"/>
      <c r="E549" s="116"/>
      <c r="F549" s="116"/>
      <c r="G549" s="117"/>
      <c r="H549" s="112"/>
      <c r="I549" s="118"/>
      <c r="J549" s="113"/>
      <c r="K549" s="103"/>
      <c r="L549" s="16"/>
      <c r="M549" s="16"/>
      <c r="N549" s="16"/>
      <c r="O549" s="16"/>
      <c r="P549" s="16"/>
      <c r="Q549" s="16"/>
      <c r="R549" s="16"/>
      <c r="S549" s="16"/>
      <c r="T549" s="16"/>
      <c r="U549" s="16"/>
    </row>
    <row r="550" spans="1:21" ht="18.75" hidden="1" customHeight="1" x14ac:dyDescent="0.25">
      <c r="A550" s="120" t="s">
        <v>625</v>
      </c>
      <c r="B550" s="124" t="s">
        <v>626</v>
      </c>
      <c r="C550" s="115" t="s">
        <v>7</v>
      </c>
      <c r="D550" s="134"/>
      <c r="E550" s="116">
        <v>690.54</v>
      </c>
      <c r="F550" s="116">
        <f>E550*(1+C$2031)</f>
        <v>859.23892199999989</v>
      </c>
      <c r="G550" s="117">
        <f>D550*F550</f>
        <v>0</v>
      </c>
      <c r="H550" s="112"/>
      <c r="I550" s="118"/>
      <c r="J550" s="119"/>
      <c r="K550" s="103"/>
      <c r="L550" s="16"/>
      <c r="M550" s="16"/>
      <c r="N550" s="16"/>
      <c r="O550" s="16"/>
      <c r="P550" s="16"/>
      <c r="Q550" s="16"/>
      <c r="R550" s="16"/>
      <c r="S550" s="16"/>
      <c r="T550" s="16"/>
      <c r="U550" s="16"/>
    </row>
    <row r="551" spans="1:21" ht="94.5" hidden="1" customHeight="1" x14ac:dyDescent="0.25">
      <c r="A551" s="120"/>
      <c r="B551" s="121" t="s">
        <v>627</v>
      </c>
      <c r="C551" s="115"/>
      <c r="D551" s="134"/>
      <c r="E551" s="116"/>
      <c r="F551" s="116"/>
      <c r="G551" s="117"/>
      <c r="H551" s="112"/>
      <c r="I551" s="118"/>
      <c r="J551" s="113"/>
      <c r="K551" s="103"/>
      <c r="L551" s="16"/>
      <c r="M551" s="16"/>
      <c r="N551" s="16"/>
      <c r="O551" s="16"/>
      <c r="P551" s="16"/>
      <c r="Q551" s="16"/>
      <c r="R551" s="16"/>
      <c r="S551" s="16"/>
      <c r="T551" s="16"/>
      <c r="U551" s="16"/>
    </row>
    <row r="552" spans="1:21" ht="18.75" hidden="1" customHeight="1" x14ac:dyDescent="0.25">
      <c r="A552" s="120"/>
      <c r="B552" s="121"/>
      <c r="C552" s="115"/>
      <c r="D552" s="134"/>
      <c r="E552" s="116"/>
      <c r="F552" s="116"/>
      <c r="G552" s="117"/>
      <c r="H552" s="112"/>
      <c r="I552" s="118"/>
      <c r="J552" s="113"/>
      <c r="K552" s="103"/>
      <c r="L552" s="16"/>
      <c r="M552" s="16"/>
      <c r="N552" s="16"/>
      <c r="O552" s="16"/>
      <c r="P552" s="16"/>
      <c r="Q552" s="16"/>
      <c r="R552" s="16"/>
      <c r="S552" s="16"/>
      <c r="T552" s="16"/>
      <c r="U552" s="16"/>
    </row>
    <row r="553" spans="1:21" ht="18.75" hidden="1" customHeight="1" x14ac:dyDescent="0.25">
      <c r="A553" s="120" t="s">
        <v>628</v>
      </c>
      <c r="B553" s="124" t="s">
        <v>629</v>
      </c>
      <c r="C553" s="115" t="s">
        <v>7</v>
      </c>
      <c r="D553" s="134"/>
      <c r="E553" s="116">
        <v>582.79999999999995</v>
      </c>
      <c r="F553" s="116">
        <f>E553*(1+C$2031)</f>
        <v>725.1780399999999</v>
      </c>
      <c r="G553" s="117">
        <f>D553*F553</f>
        <v>0</v>
      </c>
      <c r="H553" s="112"/>
      <c r="I553" s="118"/>
      <c r="J553" s="119"/>
      <c r="K553" s="103"/>
      <c r="L553" s="16"/>
      <c r="M553" s="16"/>
      <c r="N553" s="16"/>
      <c r="O553" s="16"/>
      <c r="P553" s="16"/>
      <c r="Q553" s="16"/>
      <c r="R553" s="16"/>
      <c r="S553" s="16"/>
      <c r="T553" s="16"/>
      <c r="U553" s="16"/>
    </row>
    <row r="554" spans="1:21" ht="94.5" hidden="1" customHeight="1" x14ac:dyDescent="0.25">
      <c r="A554" s="120"/>
      <c r="B554" s="121" t="s">
        <v>630</v>
      </c>
      <c r="C554" s="115"/>
      <c r="D554" s="134"/>
      <c r="E554" s="116"/>
      <c r="F554" s="116"/>
      <c r="G554" s="117"/>
      <c r="H554" s="112"/>
      <c r="I554" s="118"/>
      <c r="J554" s="113"/>
      <c r="K554" s="103"/>
      <c r="L554" s="16"/>
      <c r="M554" s="16"/>
      <c r="N554" s="16"/>
      <c r="O554" s="16"/>
      <c r="P554" s="16"/>
      <c r="Q554" s="16"/>
      <c r="R554" s="16"/>
      <c r="S554" s="16"/>
      <c r="T554" s="16"/>
      <c r="U554" s="16"/>
    </row>
    <row r="555" spans="1:21" ht="18.75" hidden="1" customHeight="1" x14ac:dyDescent="0.25">
      <c r="A555" s="120"/>
      <c r="B555" s="121"/>
      <c r="C555" s="115"/>
      <c r="D555" s="134"/>
      <c r="E555" s="116"/>
      <c r="F555" s="116"/>
      <c r="G555" s="117"/>
      <c r="H555" s="112"/>
      <c r="I555" s="118"/>
      <c r="J555" s="113"/>
      <c r="K555" s="103"/>
      <c r="L555" s="16"/>
      <c r="M555" s="16"/>
      <c r="N555" s="16"/>
      <c r="O555" s="16"/>
      <c r="P555" s="16"/>
      <c r="Q555" s="16"/>
      <c r="R555" s="16"/>
      <c r="S555" s="16"/>
      <c r="T555" s="16"/>
      <c r="U555" s="16"/>
    </row>
    <row r="556" spans="1:21" ht="18.75" hidden="1" customHeight="1" x14ac:dyDescent="0.25">
      <c r="A556" s="120" t="s">
        <v>631</v>
      </c>
      <c r="B556" s="124" t="s">
        <v>632</v>
      </c>
      <c r="C556" s="115" t="s">
        <v>7</v>
      </c>
      <c r="D556" s="134"/>
      <c r="E556" s="116">
        <v>269.95999999999998</v>
      </c>
      <c r="F556" s="116">
        <f>E556*(1+C$2031)</f>
        <v>335.91122799999994</v>
      </c>
      <c r="G556" s="117">
        <f>D556*F556</f>
        <v>0</v>
      </c>
      <c r="H556" s="112"/>
      <c r="I556" s="118"/>
      <c r="J556" s="119"/>
      <c r="K556" s="103"/>
      <c r="L556" s="16"/>
      <c r="M556" s="16"/>
      <c r="N556" s="16"/>
      <c r="O556" s="16"/>
      <c r="P556" s="16"/>
      <c r="Q556" s="16"/>
      <c r="R556" s="16"/>
      <c r="S556" s="16"/>
      <c r="T556" s="16"/>
      <c r="U556" s="16"/>
    </row>
    <row r="557" spans="1:21" ht="63" hidden="1" customHeight="1" x14ac:dyDescent="0.25">
      <c r="A557" s="120"/>
      <c r="B557" s="121" t="s">
        <v>633</v>
      </c>
      <c r="C557" s="115"/>
      <c r="D557" s="134"/>
      <c r="E557" s="116"/>
      <c r="F557" s="116"/>
      <c r="G557" s="117"/>
      <c r="H557" s="112"/>
      <c r="I557" s="118"/>
      <c r="J557" s="113"/>
      <c r="K557" s="103"/>
      <c r="L557" s="16"/>
      <c r="M557" s="16"/>
      <c r="N557" s="16"/>
      <c r="O557" s="16"/>
      <c r="P557" s="16"/>
      <c r="Q557" s="16"/>
      <c r="R557" s="16"/>
      <c r="S557" s="16"/>
      <c r="T557" s="16"/>
      <c r="U557" s="16"/>
    </row>
    <row r="558" spans="1:21" ht="18.75" hidden="1" customHeight="1" x14ac:dyDescent="0.25">
      <c r="A558" s="120"/>
      <c r="B558" s="121"/>
      <c r="C558" s="115"/>
      <c r="D558" s="134"/>
      <c r="E558" s="116"/>
      <c r="F558" s="116"/>
      <c r="G558" s="117"/>
      <c r="H558" s="112"/>
      <c r="I558" s="118"/>
      <c r="J558" s="113"/>
      <c r="K558" s="103"/>
      <c r="L558" s="16"/>
      <c r="M558" s="16"/>
      <c r="N558" s="16"/>
      <c r="O558" s="16"/>
      <c r="P558" s="16"/>
      <c r="Q558" s="16"/>
      <c r="R558" s="16"/>
      <c r="S558" s="16"/>
      <c r="T558" s="16"/>
      <c r="U558" s="16"/>
    </row>
    <row r="559" spans="1:21" ht="18.75" hidden="1" customHeight="1" x14ac:dyDescent="0.25">
      <c r="A559" s="120" t="s">
        <v>634</v>
      </c>
      <c r="B559" s="124" t="s">
        <v>635</v>
      </c>
      <c r="C559" s="115" t="s">
        <v>7</v>
      </c>
      <c r="D559" s="134"/>
      <c r="E559" s="116">
        <v>546.19000000000005</v>
      </c>
      <c r="F559" s="116">
        <f>E559*(1+C$2031)</f>
        <v>679.62421700000004</v>
      </c>
      <c r="G559" s="117">
        <f>D559*F559</f>
        <v>0</v>
      </c>
      <c r="H559" s="112"/>
      <c r="I559" s="118"/>
      <c r="J559" s="119"/>
      <c r="K559" s="103"/>
      <c r="L559" s="16"/>
      <c r="M559" s="16"/>
      <c r="N559" s="16"/>
      <c r="O559" s="16"/>
      <c r="P559" s="16"/>
      <c r="Q559" s="16"/>
      <c r="R559" s="16"/>
      <c r="S559" s="16"/>
      <c r="T559" s="16"/>
      <c r="U559" s="16"/>
    </row>
    <row r="560" spans="1:21" ht="94.5" hidden="1" customHeight="1" x14ac:dyDescent="0.25">
      <c r="A560" s="120"/>
      <c r="B560" s="121" t="s">
        <v>636</v>
      </c>
      <c r="C560" s="115"/>
      <c r="D560" s="134"/>
      <c r="E560" s="116"/>
      <c r="F560" s="116"/>
      <c r="G560" s="117"/>
      <c r="H560" s="112"/>
      <c r="I560" s="118"/>
      <c r="J560" s="113"/>
      <c r="K560" s="103"/>
      <c r="L560" s="16"/>
      <c r="M560" s="16"/>
      <c r="N560" s="16"/>
      <c r="O560" s="16"/>
      <c r="P560" s="16"/>
      <c r="Q560" s="16"/>
      <c r="R560" s="16"/>
      <c r="S560" s="16"/>
      <c r="T560" s="16"/>
      <c r="U560" s="16"/>
    </row>
    <row r="561" spans="1:21" ht="18.75" hidden="1" customHeight="1" x14ac:dyDescent="0.25">
      <c r="A561" s="120"/>
      <c r="B561" s="121"/>
      <c r="C561" s="115"/>
      <c r="D561" s="134"/>
      <c r="E561" s="116"/>
      <c r="F561" s="116"/>
      <c r="G561" s="117"/>
      <c r="H561" s="112"/>
      <c r="I561" s="118"/>
      <c r="J561" s="113"/>
      <c r="K561" s="103"/>
      <c r="L561" s="16"/>
      <c r="M561" s="16"/>
      <c r="N561" s="16"/>
      <c r="O561" s="16"/>
      <c r="P561" s="16"/>
      <c r="Q561" s="16"/>
      <c r="R561" s="16"/>
      <c r="S561" s="16"/>
      <c r="T561" s="16"/>
      <c r="U561" s="16"/>
    </row>
    <row r="562" spans="1:21" ht="18.75" hidden="1" customHeight="1" x14ac:dyDescent="0.25">
      <c r="A562" s="120" t="s">
        <v>637</v>
      </c>
      <c r="B562" s="124" t="s">
        <v>638</v>
      </c>
      <c r="C562" s="115" t="s">
        <v>7</v>
      </c>
      <c r="D562" s="134"/>
      <c r="E562" s="116">
        <v>426.3</v>
      </c>
      <c r="F562" s="116">
        <f>E562*(1+C$2031)</f>
        <v>530.44509000000005</v>
      </c>
      <c r="G562" s="117">
        <f>D562*F562</f>
        <v>0</v>
      </c>
      <c r="H562" s="112"/>
      <c r="I562" s="118"/>
      <c r="J562" s="119"/>
      <c r="K562" s="103"/>
      <c r="L562" s="16"/>
      <c r="M562" s="16"/>
      <c r="N562" s="16"/>
      <c r="O562" s="16"/>
      <c r="P562" s="16"/>
      <c r="Q562" s="16"/>
      <c r="R562" s="16"/>
      <c r="S562" s="16"/>
      <c r="T562" s="16"/>
      <c r="U562" s="16"/>
    </row>
    <row r="563" spans="1:21" ht="94.5" hidden="1" customHeight="1" x14ac:dyDescent="0.25">
      <c r="A563" s="120"/>
      <c r="B563" s="121" t="s">
        <v>639</v>
      </c>
      <c r="C563" s="115"/>
      <c r="D563" s="134"/>
      <c r="E563" s="116"/>
      <c r="F563" s="116"/>
      <c r="G563" s="117"/>
      <c r="H563" s="112"/>
      <c r="I563" s="118"/>
      <c r="J563" s="113"/>
      <c r="K563" s="103"/>
      <c r="L563" s="16"/>
      <c r="M563" s="16"/>
      <c r="N563" s="16"/>
      <c r="O563" s="16"/>
      <c r="P563" s="16"/>
      <c r="Q563" s="16"/>
      <c r="R563" s="16"/>
      <c r="S563" s="16"/>
      <c r="T563" s="16"/>
      <c r="U563" s="16"/>
    </row>
    <row r="564" spans="1:21" ht="18.75" hidden="1" customHeight="1" x14ac:dyDescent="0.25">
      <c r="A564" s="120"/>
      <c r="B564" s="121"/>
      <c r="C564" s="115"/>
      <c r="D564" s="134"/>
      <c r="E564" s="116"/>
      <c r="F564" s="116"/>
      <c r="G564" s="117"/>
      <c r="H564" s="112"/>
      <c r="I564" s="118"/>
      <c r="J564" s="113"/>
      <c r="K564" s="103"/>
      <c r="L564" s="16"/>
      <c r="M564" s="16"/>
      <c r="N564" s="16"/>
      <c r="O564" s="16"/>
      <c r="P564" s="16"/>
      <c r="Q564" s="16"/>
      <c r="R564" s="16"/>
      <c r="S564" s="16"/>
      <c r="T564" s="16"/>
      <c r="U564" s="16"/>
    </row>
    <row r="565" spans="1:21" ht="18.75" hidden="1" customHeight="1" x14ac:dyDescent="0.25">
      <c r="A565" s="120" t="s">
        <v>640</v>
      </c>
      <c r="B565" s="124" t="s">
        <v>641</v>
      </c>
      <c r="C565" s="115" t="s">
        <v>7</v>
      </c>
      <c r="D565" s="134"/>
      <c r="E565" s="116">
        <v>248.38</v>
      </c>
      <c r="F565" s="116">
        <f>E565*(1+C$2031)</f>
        <v>309.059234</v>
      </c>
      <c r="G565" s="117">
        <f>D565*F565</f>
        <v>0</v>
      </c>
      <c r="H565" s="112"/>
      <c r="I565" s="118"/>
      <c r="J565" s="113"/>
      <c r="K565" s="103"/>
      <c r="L565" s="16"/>
      <c r="M565" s="16"/>
      <c r="N565" s="16"/>
      <c r="O565" s="16"/>
      <c r="P565" s="16"/>
      <c r="Q565" s="16"/>
      <c r="R565" s="16"/>
      <c r="S565" s="16"/>
      <c r="T565" s="16"/>
      <c r="U565" s="16"/>
    </row>
    <row r="566" spans="1:21" ht="63" hidden="1" customHeight="1" x14ac:dyDescent="0.25">
      <c r="A566" s="120"/>
      <c r="B566" s="121" t="s">
        <v>642</v>
      </c>
      <c r="C566" s="115"/>
      <c r="D566" s="134"/>
      <c r="E566" s="116"/>
      <c r="F566" s="116"/>
      <c r="G566" s="117"/>
      <c r="H566" s="112"/>
      <c r="I566" s="118"/>
      <c r="J566" s="113"/>
      <c r="K566" s="103"/>
      <c r="L566" s="16"/>
      <c r="M566" s="16"/>
      <c r="N566" s="16"/>
      <c r="O566" s="16"/>
      <c r="P566" s="16"/>
      <c r="Q566" s="16"/>
      <c r="R566" s="16"/>
      <c r="S566" s="16"/>
      <c r="T566" s="16"/>
      <c r="U566" s="16"/>
    </row>
    <row r="567" spans="1:21" ht="18.75" hidden="1" customHeight="1" x14ac:dyDescent="0.25">
      <c r="A567" s="120"/>
      <c r="B567" s="121"/>
      <c r="C567" s="115"/>
      <c r="D567" s="134"/>
      <c r="E567" s="116"/>
      <c r="F567" s="116"/>
      <c r="G567" s="117"/>
      <c r="H567" s="112"/>
      <c r="I567" s="118"/>
      <c r="J567" s="113"/>
      <c r="K567" s="103"/>
      <c r="L567" s="16"/>
      <c r="M567" s="16"/>
      <c r="N567" s="16"/>
      <c r="O567" s="16"/>
      <c r="P567" s="16"/>
      <c r="Q567" s="16"/>
      <c r="R567" s="16"/>
      <c r="S567" s="16"/>
      <c r="T567" s="16"/>
      <c r="U567" s="16"/>
    </row>
    <row r="568" spans="1:21" ht="31.5" hidden="1" customHeight="1" x14ac:dyDescent="0.25">
      <c r="A568" s="120" t="s">
        <v>643</v>
      </c>
      <c r="B568" s="124" t="s">
        <v>644</v>
      </c>
      <c r="C568" s="115" t="s">
        <v>7</v>
      </c>
      <c r="D568" s="134"/>
      <c r="E568" s="116">
        <v>785.98</v>
      </c>
      <c r="F568" s="116">
        <f>E568*(1+C$2031)</f>
        <v>977.99491399999999</v>
      </c>
      <c r="G568" s="117">
        <f>D568*F568</f>
        <v>0</v>
      </c>
      <c r="H568" s="112"/>
      <c r="I568" s="118"/>
      <c r="J568" s="113"/>
      <c r="K568" s="103"/>
      <c r="L568" s="16"/>
      <c r="M568" s="16"/>
      <c r="N568" s="16"/>
      <c r="O568" s="16"/>
      <c r="P568" s="16"/>
      <c r="Q568" s="16"/>
      <c r="R568" s="16"/>
      <c r="S568" s="16"/>
      <c r="T568" s="16"/>
      <c r="U568" s="16"/>
    </row>
    <row r="569" spans="1:21" ht="94.5" hidden="1" customHeight="1" x14ac:dyDescent="0.25">
      <c r="A569" s="120"/>
      <c r="B569" s="121" t="s">
        <v>645</v>
      </c>
      <c r="C569" s="115"/>
      <c r="D569" s="134"/>
      <c r="E569" s="116"/>
      <c r="F569" s="116"/>
      <c r="G569" s="117"/>
      <c r="H569" s="112"/>
      <c r="I569" s="118"/>
      <c r="J569" s="113"/>
      <c r="K569" s="103"/>
      <c r="L569" s="16"/>
      <c r="M569" s="16"/>
      <c r="N569" s="16"/>
      <c r="O569" s="16"/>
      <c r="P569" s="16"/>
      <c r="Q569" s="16"/>
      <c r="R569" s="16"/>
      <c r="S569" s="16"/>
      <c r="T569" s="16"/>
      <c r="U569" s="16"/>
    </row>
    <row r="570" spans="1:21" ht="18.75" hidden="1" customHeight="1" x14ac:dyDescent="0.25">
      <c r="A570" s="120"/>
      <c r="B570" s="121"/>
      <c r="C570" s="115"/>
      <c r="D570" s="134"/>
      <c r="E570" s="116"/>
      <c r="F570" s="116"/>
      <c r="G570" s="117"/>
      <c r="H570" s="112"/>
      <c r="I570" s="118"/>
      <c r="J570" s="113"/>
      <c r="K570" s="103"/>
      <c r="L570" s="16"/>
      <c r="M570" s="16"/>
      <c r="N570" s="16"/>
      <c r="O570" s="16"/>
      <c r="P570" s="16"/>
      <c r="Q570" s="16"/>
      <c r="R570" s="16"/>
      <c r="S570" s="16"/>
      <c r="T570" s="16"/>
      <c r="U570" s="16"/>
    </row>
    <row r="571" spans="1:21" ht="18.75" hidden="1" customHeight="1" x14ac:dyDescent="0.25">
      <c r="A571" s="120" t="s">
        <v>646</v>
      </c>
      <c r="B571" s="133" t="s">
        <v>647</v>
      </c>
      <c r="C571" s="115"/>
      <c r="D571" s="134"/>
      <c r="E571" s="116"/>
      <c r="F571" s="116"/>
      <c r="G571" s="117"/>
      <c r="H571" s="112"/>
      <c r="I571" s="118"/>
      <c r="J571" s="113"/>
      <c r="K571" s="103"/>
      <c r="L571" s="16"/>
      <c r="M571" s="16"/>
      <c r="N571" s="16"/>
      <c r="O571" s="16"/>
      <c r="P571" s="16"/>
      <c r="Q571" s="16"/>
      <c r="R571" s="16"/>
      <c r="S571" s="16"/>
      <c r="T571" s="16"/>
      <c r="U571" s="16"/>
    </row>
    <row r="572" spans="1:21" ht="47.25" hidden="1" customHeight="1" x14ac:dyDescent="0.25">
      <c r="A572" s="120"/>
      <c r="B572" s="121" t="s">
        <v>648</v>
      </c>
      <c r="C572" s="115"/>
      <c r="D572" s="134"/>
      <c r="E572" s="116"/>
      <c r="F572" s="116"/>
      <c r="G572" s="117"/>
      <c r="H572" s="112"/>
      <c r="I572" s="118"/>
      <c r="J572" s="113"/>
      <c r="K572" s="103"/>
      <c r="L572" s="16"/>
      <c r="M572" s="16"/>
      <c r="N572" s="16"/>
      <c r="O572" s="16"/>
      <c r="P572" s="16"/>
      <c r="Q572" s="16"/>
      <c r="R572" s="16"/>
      <c r="S572" s="16"/>
      <c r="T572" s="16"/>
      <c r="U572" s="16"/>
    </row>
    <row r="573" spans="1:21" ht="18.75" hidden="1" customHeight="1" x14ac:dyDescent="0.25">
      <c r="A573" s="120"/>
      <c r="B573" s="133"/>
      <c r="C573" s="115"/>
      <c r="D573" s="134"/>
      <c r="E573" s="116"/>
      <c r="F573" s="116"/>
      <c r="G573" s="117"/>
      <c r="H573" s="112"/>
      <c r="I573" s="118"/>
      <c r="J573" s="113"/>
      <c r="K573" s="103"/>
      <c r="L573" s="16"/>
      <c r="M573" s="16"/>
      <c r="N573" s="16"/>
      <c r="O573" s="16"/>
      <c r="P573" s="16"/>
      <c r="Q573" s="16"/>
      <c r="R573" s="16"/>
      <c r="S573" s="16"/>
      <c r="T573" s="16"/>
      <c r="U573" s="16"/>
    </row>
    <row r="574" spans="1:21" ht="31.5" hidden="1" customHeight="1" x14ac:dyDescent="0.25">
      <c r="A574" s="120" t="s">
        <v>649</v>
      </c>
      <c r="B574" s="124" t="s">
        <v>650</v>
      </c>
      <c r="C574" s="115" t="s">
        <v>7</v>
      </c>
      <c r="D574" s="134"/>
      <c r="E574" s="116">
        <v>89</v>
      </c>
      <c r="F574" s="116">
        <f>E574*(1+C$2031)</f>
        <v>110.7427</v>
      </c>
      <c r="G574" s="117">
        <f>D574*F574</f>
        <v>0</v>
      </c>
      <c r="H574" s="112"/>
      <c r="I574" s="118"/>
      <c r="J574" s="119"/>
      <c r="K574" s="103"/>
      <c r="L574" s="16"/>
      <c r="M574" s="16"/>
      <c r="N574" s="16"/>
      <c r="O574" s="16"/>
      <c r="P574" s="16"/>
      <c r="Q574" s="16"/>
      <c r="R574" s="16"/>
      <c r="S574" s="16"/>
      <c r="T574" s="16"/>
      <c r="U574" s="16"/>
    </row>
    <row r="575" spans="1:21" ht="18.75" hidden="1" customHeight="1" x14ac:dyDescent="0.25">
      <c r="A575" s="120"/>
      <c r="B575" s="124"/>
      <c r="C575" s="115"/>
      <c r="D575" s="134"/>
      <c r="E575" s="116"/>
      <c r="F575" s="116"/>
      <c r="G575" s="117"/>
      <c r="H575" s="112"/>
      <c r="I575" s="118"/>
      <c r="J575" s="113"/>
      <c r="K575" s="103"/>
      <c r="L575" s="16"/>
      <c r="M575" s="16"/>
      <c r="N575" s="16"/>
      <c r="O575" s="16"/>
      <c r="P575" s="16"/>
      <c r="Q575" s="16"/>
      <c r="R575" s="16"/>
      <c r="S575" s="16"/>
      <c r="T575" s="16"/>
      <c r="U575" s="16"/>
    </row>
    <row r="576" spans="1:21" ht="31.5" hidden="1" customHeight="1" x14ac:dyDescent="0.25">
      <c r="A576" s="120" t="s">
        <v>651</v>
      </c>
      <c r="B576" s="124" t="s">
        <v>652</v>
      </c>
      <c r="C576" s="115" t="s">
        <v>7</v>
      </c>
      <c r="D576" s="134"/>
      <c r="E576" s="116">
        <v>99.08</v>
      </c>
      <c r="F576" s="116">
        <f>E576*(1+C$2031)</f>
        <v>123.28524399999999</v>
      </c>
      <c r="G576" s="117">
        <f>D576*F576</f>
        <v>0</v>
      </c>
      <c r="H576" s="112"/>
      <c r="I576" s="118"/>
      <c r="J576" s="119"/>
      <c r="K576" s="103"/>
      <c r="L576" s="16"/>
      <c r="M576" s="16"/>
      <c r="N576" s="16"/>
      <c r="O576" s="16"/>
      <c r="P576" s="16"/>
      <c r="Q576" s="16"/>
      <c r="R576" s="16"/>
      <c r="S576" s="16"/>
      <c r="T576" s="16"/>
      <c r="U576" s="16"/>
    </row>
    <row r="577" spans="1:21" ht="18.75" hidden="1" customHeight="1" x14ac:dyDescent="0.25">
      <c r="A577" s="120"/>
      <c r="B577" s="121"/>
      <c r="C577" s="115"/>
      <c r="D577" s="134"/>
      <c r="E577" s="116"/>
      <c r="F577" s="116"/>
      <c r="G577" s="117"/>
      <c r="H577" s="112"/>
      <c r="I577" s="118"/>
      <c r="J577" s="113"/>
      <c r="K577" s="103"/>
      <c r="L577" s="16"/>
      <c r="M577" s="16"/>
      <c r="N577" s="16"/>
      <c r="O577" s="16"/>
      <c r="P577" s="16"/>
      <c r="Q577" s="16"/>
      <c r="R577" s="16"/>
      <c r="S577" s="16"/>
      <c r="T577" s="16"/>
      <c r="U577" s="16"/>
    </row>
    <row r="578" spans="1:21" ht="18.75" hidden="1" customHeight="1" x14ac:dyDescent="0.25">
      <c r="A578" s="120" t="s">
        <v>653</v>
      </c>
      <c r="B578" s="133" t="s">
        <v>654</v>
      </c>
      <c r="C578" s="115"/>
      <c r="D578" s="134"/>
      <c r="E578" s="116"/>
      <c r="F578" s="116"/>
      <c r="G578" s="117"/>
      <c r="H578" s="112"/>
      <c r="I578" s="118"/>
      <c r="J578" s="113"/>
      <c r="K578" s="103"/>
      <c r="L578" s="16"/>
      <c r="M578" s="16"/>
      <c r="N578" s="16"/>
      <c r="O578" s="16"/>
      <c r="P578" s="16"/>
      <c r="Q578" s="16"/>
      <c r="R578" s="16"/>
      <c r="S578" s="16"/>
      <c r="T578" s="16"/>
      <c r="U578" s="16"/>
    </row>
    <row r="579" spans="1:21" ht="47.25" hidden="1" customHeight="1" x14ac:dyDescent="0.25">
      <c r="A579" s="120"/>
      <c r="B579" s="121" t="s">
        <v>655</v>
      </c>
      <c r="C579" s="115"/>
      <c r="D579" s="134"/>
      <c r="E579" s="116"/>
      <c r="F579" s="116"/>
      <c r="G579" s="117"/>
      <c r="H579" s="112"/>
      <c r="I579" s="118"/>
      <c r="J579" s="113"/>
      <c r="K579" s="103"/>
      <c r="L579" s="16"/>
      <c r="M579" s="16"/>
      <c r="N579" s="16"/>
      <c r="O579" s="16"/>
      <c r="P579" s="16"/>
      <c r="Q579" s="16"/>
      <c r="R579" s="16"/>
      <c r="S579" s="16"/>
      <c r="T579" s="16"/>
      <c r="U579" s="16"/>
    </row>
    <row r="580" spans="1:21" ht="18.75" hidden="1" customHeight="1" x14ac:dyDescent="0.25">
      <c r="A580" s="120"/>
      <c r="B580" s="133"/>
      <c r="C580" s="115"/>
      <c r="D580" s="134"/>
      <c r="E580" s="116"/>
      <c r="F580" s="116"/>
      <c r="G580" s="117"/>
      <c r="H580" s="112"/>
      <c r="I580" s="118"/>
      <c r="J580" s="113"/>
      <c r="K580" s="103"/>
      <c r="L580" s="16"/>
      <c r="M580" s="16"/>
      <c r="N580" s="16"/>
      <c r="O580" s="16"/>
      <c r="P580" s="16"/>
      <c r="Q580" s="16"/>
      <c r="R580" s="16"/>
      <c r="S580" s="16"/>
      <c r="T580" s="16"/>
      <c r="U580" s="16"/>
    </row>
    <row r="581" spans="1:21" ht="18.75" hidden="1" customHeight="1" x14ac:dyDescent="0.25">
      <c r="A581" s="120" t="s">
        <v>656</v>
      </c>
      <c r="B581" s="124" t="s">
        <v>657</v>
      </c>
      <c r="C581" s="115" t="s">
        <v>7</v>
      </c>
      <c r="D581" s="134"/>
      <c r="E581" s="116">
        <v>51.37</v>
      </c>
      <c r="F581" s="116">
        <f>E581*(1+C$2031)</f>
        <v>63.919690999999993</v>
      </c>
      <c r="G581" s="117">
        <f>D581*F581</f>
        <v>0</v>
      </c>
      <c r="H581" s="112"/>
      <c r="I581" s="118"/>
      <c r="J581" s="119"/>
      <c r="K581" s="103"/>
      <c r="L581" s="16"/>
      <c r="M581" s="16"/>
      <c r="N581" s="16"/>
      <c r="O581" s="16"/>
      <c r="P581" s="16"/>
      <c r="Q581" s="16"/>
      <c r="R581" s="16"/>
      <c r="S581" s="16"/>
      <c r="T581" s="16"/>
      <c r="U581" s="16"/>
    </row>
    <row r="582" spans="1:21" ht="18.75" hidden="1" customHeight="1" x14ac:dyDescent="0.25">
      <c r="A582" s="120"/>
      <c r="B582" s="121"/>
      <c r="C582" s="115"/>
      <c r="D582" s="134"/>
      <c r="E582" s="116"/>
      <c r="F582" s="116"/>
      <c r="G582" s="117"/>
      <c r="H582" s="112"/>
      <c r="I582" s="118"/>
      <c r="J582" s="113"/>
      <c r="K582" s="103"/>
      <c r="L582" s="16"/>
      <c r="M582" s="16"/>
      <c r="N582" s="16"/>
      <c r="O582" s="16"/>
      <c r="P582" s="16"/>
      <c r="Q582" s="16"/>
      <c r="R582" s="16"/>
      <c r="S582" s="16"/>
      <c r="T582" s="16"/>
      <c r="U582" s="16"/>
    </row>
    <row r="583" spans="1:21" ht="18.75" hidden="1" customHeight="1" x14ac:dyDescent="0.25">
      <c r="A583" s="120" t="s">
        <v>658</v>
      </c>
      <c r="B583" s="124" t="s">
        <v>659</v>
      </c>
      <c r="C583" s="115" t="s">
        <v>7</v>
      </c>
      <c r="D583" s="134"/>
      <c r="E583" s="116">
        <v>54.64</v>
      </c>
      <c r="F583" s="116">
        <f>E583*(1+C$2031)</f>
        <v>67.988551999999999</v>
      </c>
      <c r="G583" s="117">
        <f>D583*F583</f>
        <v>0</v>
      </c>
      <c r="H583" s="112"/>
      <c r="I583" s="118"/>
      <c r="J583" s="119"/>
      <c r="K583" s="103"/>
      <c r="L583" s="16"/>
      <c r="M583" s="16"/>
      <c r="N583" s="16"/>
      <c r="O583" s="16"/>
      <c r="P583" s="16"/>
      <c r="Q583" s="16"/>
      <c r="R583" s="16"/>
      <c r="S583" s="16"/>
      <c r="T583" s="16"/>
      <c r="U583" s="16"/>
    </row>
    <row r="584" spans="1:21" ht="18.75" hidden="1" customHeight="1" x14ac:dyDescent="0.25">
      <c r="A584" s="120"/>
      <c r="B584" s="121"/>
      <c r="C584" s="115"/>
      <c r="D584" s="134"/>
      <c r="E584" s="116"/>
      <c r="F584" s="116"/>
      <c r="G584" s="117"/>
      <c r="H584" s="112"/>
      <c r="I584" s="118"/>
      <c r="J584" s="113"/>
      <c r="K584" s="103"/>
      <c r="L584" s="16"/>
      <c r="M584" s="16"/>
      <c r="N584" s="16"/>
      <c r="O584" s="16"/>
      <c r="P584" s="16"/>
      <c r="Q584" s="16"/>
      <c r="R584" s="16"/>
      <c r="S584" s="16"/>
      <c r="T584" s="16"/>
      <c r="U584" s="16"/>
    </row>
    <row r="585" spans="1:21" ht="18.75" hidden="1" customHeight="1" x14ac:dyDescent="0.25">
      <c r="A585" s="120" t="s">
        <v>660</v>
      </c>
      <c r="B585" s="124" t="s">
        <v>661</v>
      </c>
      <c r="C585" s="115" t="s">
        <v>7</v>
      </c>
      <c r="D585" s="134"/>
      <c r="E585" s="116">
        <v>79.59</v>
      </c>
      <c r="F585" s="116">
        <f>E585*(1+C$2031)</f>
        <v>99.033837000000005</v>
      </c>
      <c r="G585" s="117">
        <f>D585*F585</f>
        <v>0</v>
      </c>
      <c r="H585" s="112"/>
      <c r="I585" s="118"/>
      <c r="J585" s="119"/>
      <c r="K585" s="103"/>
      <c r="L585" s="16"/>
      <c r="M585" s="16"/>
      <c r="N585" s="16"/>
      <c r="O585" s="16"/>
      <c r="P585" s="16"/>
      <c r="Q585" s="16"/>
      <c r="R585" s="16"/>
      <c r="S585" s="16"/>
      <c r="T585" s="16"/>
      <c r="U585" s="16"/>
    </row>
    <row r="586" spans="1:21" ht="18.75" hidden="1" customHeight="1" x14ac:dyDescent="0.25">
      <c r="A586" s="120"/>
      <c r="B586" s="121"/>
      <c r="C586" s="115"/>
      <c r="D586" s="134"/>
      <c r="E586" s="116"/>
      <c r="F586" s="116"/>
      <c r="G586" s="117"/>
      <c r="H586" s="112"/>
      <c r="I586" s="118"/>
      <c r="J586" s="113"/>
      <c r="K586" s="103"/>
      <c r="L586" s="16"/>
      <c r="M586" s="16"/>
      <c r="N586" s="16"/>
      <c r="O586" s="16"/>
      <c r="P586" s="16"/>
      <c r="Q586" s="16"/>
      <c r="R586" s="16"/>
      <c r="S586" s="16"/>
      <c r="T586" s="16"/>
      <c r="U586" s="16"/>
    </row>
    <row r="587" spans="1:21" ht="18.75" hidden="1" customHeight="1" x14ac:dyDescent="0.25">
      <c r="A587" s="120" t="s">
        <v>662</v>
      </c>
      <c r="B587" s="124" t="s">
        <v>663</v>
      </c>
      <c r="C587" s="115" t="s">
        <v>7</v>
      </c>
      <c r="D587" s="134"/>
      <c r="E587" s="116">
        <v>112.62</v>
      </c>
      <c r="F587" s="116">
        <f>E587*(1+C$2031)</f>
        <v>140.13306600000001</v>
      </c>
      <c r="G587" s="117">
        <f>D587*F587</f>
        <v>0</v>
      </c>
      <c r="H587" s="112"/>
      <c r="I587" s="118"/>
      <c r="J587" s="119"/>
      <c r="K587" s="103"/>
      <c r="L587" s="16"/>
      <c r="M587" s="16"/>
      <c r="N587" s="16"/>
      <c r="O587" s="16"/>
      <c r="P587" s="16"/>
      <c r="Q587" s="16"/>
      <c r="R587" s="16"/>
      <c r="S587" s="16"/>
      <c r="T587" s="16"/>
      <c r="U587" s="16"/>
    </row>
    <row r="588" spans="1:21" ht="18.75" hidden="1" customHeight="1" x14ac:dyDescent="0.25">
      <c r="A588" s="120"/>
      <c r="B588" s="121"/>
      <c r="C588" s="115"/>
      <c r="D588" s="134"/>
      <c r="E588" s="116"/>
      <c r="F588" s="116"/>
      <c r="G588" s="117"/>
      <c r="H588" s="112"/>
      <c r="I588" s="118"/>
      <c r="J588" s="113"/>
      <c r="K588" s="103"/>
      <c r="L588" s="16"/>
      <c r="M588" s="16"/>
      <c r="N588" s="16"/>
      <c r="O588" s="16"/>
      <c r="P588" s="16"/>
      <c r="Q588" s="16"/>
      <c r="R588" s="16"/>
      <c r="S588" s="16"/>
      <c r="T588" s="16"/>
      <c r="U588" s="16"/>
    </row>
    <row r="589" spans="1:21" ht="18.75" hidden="1" customHeight="1" x14ac:dyDescent="0.25">
      <c r="A589" s="120" t="s">
        <v>664</v>
      </c>
      <c r="B589" s="124" t="s">
        <v>665</v>
      </c>
      <c r="C589" s="115" t="s">
        <v>7</v>
      </c>
      <c r="D589" s="134"/>
      <c r="E589" s="116">
        <v>189.12</v>
      </c>
      <c r="F589" s="116">
        <f>E589*(1+C$2031)</f>
        <v>235.32201599999999</v>
      </c>
      <c r="G589" s="117">
        <f>D589*F589</f>
        <v>0</v>
      </c>
      <c r="H589" s="112"/>
      <c r="I589" s="118"/>
      <c r="J589" s="119"/>
      <c r="K589" s="103"/>
      <c r="L589" s="16"/>
      <c r="M589" s="16"/>
      <c r="N589" s="16"/>
      <c r="O589" s="16"/>
      <c r="P589" s="16"/>
      <c r="Q589" s="16"/>
      <c r="R589" s="16"/>
      <c r="S589" s="16"/>
      <c r="T589" s="16"/>
      <c r="U589" s="16"/>
    </row>
    <row r="590" spans="1:21" ht="18.75" hidden="1" customHeight="1" x14ac:dyDescent="0.25">
      <c r="A590" s="120"/>
      <c r="B590" s="133"/>
      <c r="C590" s="115"/>
      <c r="D590" s="134"/>
      <c r="E590" s="116"/>
      <c r="F590" s="116"/>
      <c r="G590" s="117"/>
      <c r="H590" s="112"/>
      <c r="I590" s="118"/>
      <c r="J590" s="113"/>
      <c r="K590" s="103"/>
      <c r="L590" s="16"/>
      <c r="M590" s="16"/>
      <c r="N590" s="16"/>
      <c r="O590" s="16"/>
      <c r="P590" s="16"/>
      <c r="Q590" s="16"/>
      <c r="R590" s="16"/>
      <c r="S590" s="16"/>
      <c r="T590" s="16"/>
      <c r="U590" s="16"/>
    </row>
    <row r="591" spans="1:21" ht="18.75" hidden="1" customHeight="1" x14ac:dyDescent="0.25">
      <c r="A591" s="120" t="s">
        <v>666</v>
      </c>
      <c r="B591" s="124" t="s">
        <v>667</v>
      </c>
      <c r="C591" s="115" t="s">
        <v>7</v>
      </c>
      <c r="D591" s="134"/>
      <c r="E591" s="116">
        <v>85.29</v>
      </c>
      <c r="F591" s="116">
        <f>E591*(1+C$2031)</f>
        <v>106.12634700000001</v>
      </c>
      <c r="G591" s="117">
        <f>D591*F591</f>
        <v>0</v>
      </c>
      <c r="H591" s="112"/>
      <c r="I591" s="118"/>
      <c r="J591" s="119"/>
      <c r="K591" s="103"/>
      <c r="L591" s="16"/>
      <c r="M591" s="16"/>
      <c r="N591" s="16"/>
      <c r="O591" s="16"/>
      <c r="P591" s="16"/>
      <c r="Q591" s="16"/>
      <c r="R591" s="16"/>
      <c r="S591" s="16"/>
      <c r="T591" s="16"/>
      <c r="U591" s="16"/>
    </row>
    <row r="592" spans="1:21" ht="18.75" hidden="1" customHeight="1" x14ac:dyDescent="0.25">
      <c r="A592" s="120"/>
      <c r="B592" s="121"/>
      <c r="C592" s="115"/>
      <c r="D592" s="134"/>
      <c r="E592" s="116"/>
      <c r="F592" s="116"/>
      <c r="G592" s="117"/>
      <c r="H592" s="112"/>
      <c r="I592" s="118"/>
      <c r="J592" s="113"/>
      <c r="K592" s="103"/>
      <c r="L592" s="16"/>
      <c r="M592" s="16"/>
      <c r="N592" s="16"/>
      <c r="O592" s="16"/>
      <c r="P592" s="16"/>
      <c r="Q592" s="16"/>
      <c r="R592" s="16"/>
      <c r="S592" s="16"/>
      <c r="T592" s="16"/>
      <c r="U592" s="16"/>
    </row>
    <row r="593" spans="1:21" ht="18.75" hidden="1" customHeight="1" x14ac:dyDescent="0.25">
      <c r="A593" s="120" t="s">
        <v>668</v>
      </c>
      <c r="B593" s="124" t="s">
        <v>669</v>
      </c>
      <c r="C593" s="115" t="s">
        <v>7</v>
      </c>
      <c r="D593" s="134"/>
      <c r="E593" s="116">
        <v>89.57</v>
      </c>
      <c r="F593" s="116">
        <f>E593*(1+C$2031)</f>
        <v>111.45195099999999</v>
      </c>
      <c r="G593" s="117">
        <f>D593*F593</f>
        <v>0</v>
      </c>
      <c r="H593" s="112"/>
      <c r="I593" s="118"/>
      <c r="J593" s="119"/>
      <c r="K593" s="103"/>
      <c r="L593" s="16"/>
      <c r="M593" s="16"/>
      <c r="N593" s="16"/>
      <c r="O593" s="16"/>
      <c r="P593" s="16"/>
      <c r="Q593" s="16"/>
      <c r="R593" s="16"/>
      <c r="S593" s="16"/>
      <c r="T593" s="16"/>
      <c r="U593" s="16"/>
    </row>
    <row r="594" spans="1:21" ht="18.75" hidden="1" customHeight="1" x14ac:dyDescent="0.25">
      <c r="A594" s="120"/>
      <c r="B594" s="121"/>
      <c r="C594" s="115"/>
      <c r="D594" s="134"/>
      <c r="E594" s="116"/>
      <c r="F594" s="116"/>
      <c r="G594" s="117"/>
      <c r="H594" s="112"/>
      <c r="I594" s="118"/>
      <c r="J594" s="113"/>
      <c r="K594" s="103"/>
      <c r="L594" s="16"/>
      <c r="M594" s="16"/>
      <c r="N594" s="16"/>
      <c r="O594" s="16"/>
      <c r="P594" s="16"/>
      <c r="Q594" s="16"/>
      <c r="R594" s="16"/>
      <c r="S594" s="16"/>
      <c r="T594" s="16"/>
      <c r="U594" s="16"/>
    </row>
    <row r="595" spans="1:21" ht="18.75" hidden="1" customHeight="1" x14ac:dyDescent="0.25">
      <c r="A595" s="120" t="s">
        <v>670</v>
      </c>
      <c r="B595" s="124" t="s">
        <v>671</v>
      </c>
      <c r="C595" s="115" t="s">
        <v>7</v>
      </c>
      <c r="D595" s="134"/>
      <c r="E595" s="116">
        <v>113.41</v>
      </c>
      <c r="F595" s="116">
        <f>E595*(1+C$2031)</f>
        <v>141.116063</v>
      </c>
      <c r="G595" s="117">
        <f>D595*F595</f>
        <v>0</v>
      </c>
      <c r="H595" s="112"/>
      <c r="I595" s="118"/>
      <c r="J595" s="119"/>
      <c r="K595" s="103"/>
      <c r="L595" s="16"/>
      <c r="M595" s="16"/>
      <c r="N595" s="16"/>
      <c r="O595" s="16"/>
      <c r="P595" s="16"/>
      <c r="Q595" s="16"/>
      <c r="R595" s="16"/>
      <c r="S595" s="16"/>
      <c r="T595" s="16"/>
      <c r="U595" s="16"/>
    </row>
    <row r="596" spans="1:21" ht="18.75" hidden="1" customHeight="1" x14ac:dyDescent="0.25">
      <c r="A596" s="120"/>
      <c r="B596" s="121"/>
      <c r="C596" s="115"/>
      <c r="D596" s="134"/>
      <c r="E596" s="116"/>
      <c r="F596" s="116"/>
      <c r="G596" s="117"/>
      <c r="H596" s="112"/>
      <c r="I596" s="118"/>
      <c r="J596" s="113"/>
      <c r="K596" s="103"/>
      <c r="L596" s="16"/>
      <c r="M596" s="16"/>
      <c r="N596" s="16"/>
      <c r="O596" s="16"/>
      <c r="P596" s="16"/>
      <c r="Q596" s="16"/>
      <c r="R596" s="16"/>
      <c r="S596" s="16"/>
      <c r="T596" s="16"/>
      <c r="U596" s="16"/>
    </row>
    <row r="597" spans="1:21" ht="18.75" hidden="1" customHeight="1" x14ac:dyDescent="0.25">
      <c r="A597" s="120" t="s">
        <v>672</v>
      </c>
      <c r="B597" s="124" t="s">
        <v>673</v>
      </c>
      <c r="C597" s="115" t="s">
        <v>7</v>
      </c>
      <c r="D597" s="134"/>
      <c r="E597" s="116">
        <v>135.31</v>
      </c>
      <c r="F597" s="116">
        <f>E597*(1+C$2031)</f>
        <v>168.36623299999999</v>
      </c>
      <c r="G597" s="117">
        <f>D597*F597</f>
        <v>0</v>
      </c>
      <c r="H597" s="112"/>
      <c r="I597" s="118"/>
      <c r="J597" s="119"/>
      <c r="K597" s="103"/>
      <c r="L597" s="16"/>
      <c r="M597" s="16"/>
      <c r="N597" s="16"/>
      <c r="O597" s="16"/>
      <c r="P597" s="16"/>
      <c r="Q597" s="16"/>
      <c r="R597" s="16"/>
      <c r="S597" s="16"/>
      <c r="T597" s="16"/>
      <c r="U597" s="16"/>
    </row>
    <row r="598" spans="1:21" ht="18.75" hidden="1" customHeight="1" x14ac:dyDescent="0.25">
      <c r="A598" s="120"/>
      <c r="B598" s="121"/>
      <c r="C598" s="115"/>
      <c r="D598" s="134"/>
      <c r="E598" s="116"/>
      <c r="F598" s="116"/>
      <c r="G598" s="117"/>
      <c r="H598" s="112"/>
      <c r="I598" s="118"/>
      <c r="J598" s="113"/>
      <c r="K598" s="103"/>
      <c r="L598" s="16"/>
      <c r="M598" s="16"/>
      <c r="N598" s="16"/>
      <c r="O598" s="16"/>
      <c r="P598" s="16"/>
      <c r="Q598" s="16"/>
      <c r="R598" s="16"/>
      <c r="S598" s="16"/>
      <c r="T598" s="16"/>
      <c r="U598" s="16"/>
    </row>
    <row r="599" spans="1:21" ht="18.75" hidden="1" customHeight="1" x14ac:dyDescent="0.25">
      <c r="A599" s="120" t="s">
        <v>674</v>
      </c>
      <c r="B599" s="124" t="s">
        <v>675</v>
      </c>
      <c r="C599" s="115" t="s">
        <v>7</v>
      </c>
      <c r="D599" s="134"/>
      <c r="E599" s="116">
        <v>164.1</v>
      </c>
      <c r="F599" s="116">
        <f>E599*(1+C$2031)</f>
        <v>204.18962999999999</v>
      </c>
      <c r="G599" s="117">
        <f>D599*F599</f>
        <v>0</v>
      </c>
      <c r="H599" s="112"/>
      <c r="I599" s="118"/>
      <c r="J599" s="119"/>
      <c r="K599" s="103"/>
      <c r="L599" s="16"/>
      <c r="M599" s="16"/>
      <c r="N599" s="16"/>
      <c r="O599" s="16"/>
      <c r="P599" s="16"/>
      <c r="Q599" s="16"/>
      <c r="R599" s="16"/>
      <c r="S599" s="16"/>
      <c r="T599" s="16"/>
      <c r="U599" s="16"/>
    </row>
    <row r="600" spans="1:21" ht="18.75" hidden="1" customHeight="1" x14ac:dyDescent="0.25">
      <c r="A600" s="120"/>
      <c r="B600" s="121"/>
      <c r="C600" s="115"/>
      <c r="D600" s="134"/>
      <c r="E600" s="116"/>
      <c r="F600" s="116"/>
      <c r="G600" s="117"/>
      <c r="H600" s="112"/>
      <c r="I600" s="118"/>
      <c r="J600" s="113"/>
      <c r="K600" s="103"/>
      <c r="L600" s="16"/>
      <c r="M600" s="16"/>
      <c r="N600" s="16"/>
      <c r="O600" s="16"/>
      <c r="P600" s="16"/>
      <c r="Q600" s="16"/>
      <c r="R600" s="16"/>
      <c r="S600" s="16"/>
      <c r="T600" s="16"/>
      <c r="U600" s="16"/>
    </row>
    <row r="601" spans="1:21" ht="18.75" hidden="1" customHeight="1" x14ac:dyDescent="0.25">
      <c r="A601" s="120" t="s">
        <v>676</v>
      </c>
      <c r="B601" s="133" t="s">
        <v>677</v>
      </c>
      <c r="C601" s="115"/>
      <c r="D601" s="134"/>
      <c r="E601" s="116"/>
      <c r="F601" s="116"/>
      <c r="G601" s="117"/>
      <c r="H601" s="112"/>
      <c r="I601" s="118"/>
      <c r="J601" s="113"/>
      <c r="K601" s="103"/>
      <c r="L601" s="16"/>
      <c r="M601" s="16"/>
      <c r="N601" s="16"/>
      <c r="O601" s="16"/>
      <c r="P601" s="16"/>
      <c r="Q601" s="16"/>
      <c r="R601" s="16"/>
      <c r="S601" s="16"/>
      <c r="T601" s="16"/>
      <c r="U601" s="16"/>
    </row>
    <row r="602" spans="1:21" ht="18.75" hidden="1" customHeight="1" x14ac:dyDescent="0.25">
      <c r="A602" s="120" t="s">
        <v>678</v>
      </c>
      <c r="B602" s="124" t="s">
        <v>679</v>
      </c>
      <c r="C602" s="115" t="s">
        <v>7</v>
      </c>
      <c r="D602" s="134"/>
      <c r="E602" s="116">
        <v>112.55</v>
      </c>
      <c r="F602" s="116">
        <f>E602*(1+C$2031)</f>
        <v>140.045965</v>
      </c>
      <c r="G602" s="117">
        <f>D602*F602</f>
        <v>0</v>
      </c>
      <c r="H602" s="112"/>
      <c r="I602" s="118"/>
      <c r="J602" s="119"/>
      <c r="K602" s="103"/>
      <c r="L602" s="16"/>
      <c r="M602" s="16"/>
      <c r="N602" s="16"/>
      <c r="O602" s="16"/>
      <c r="P602" s="16"/>
      <c r="Q602" s="16"/>
      <c r="R602" s="16"/>
      <c r="S602" s="16"/>
      <c r="T602" s="16"/>
      <c r="U602" s="16"/>
    </row>
    <row r="603" spans="1:21" ht="63" hidden="1" customHeight="1" x14ac:dyDescent="0.25">
      <c r="A603" s="120"/>
      <c r="B603" s="121" t="s">
        <v>680</v>
      </c>
      <c r="C603" s="115"/>
      <c r="D603" s="134"/>
      <c r="E603" s="116"/>
      <c r="F603" s="116"/>
      <c r="G603" s="117"/>
      <c r="H603" s="112"/>
      <c r="I603" s="118"/>
      <c r="J603" s="113"/>
      <c r="K603" s="103"/>
      <c r="L603" s="16"/>
      <c r="M603" s="16"/>
      <c r="N603" s="16"/>
      <c r="O603" s="16"/>
      <c r="P603" s="16"/>
      <c r="Q603" s="16"/>
      <c r="R603" s="16"/>
      <c r="S603" s="16"/>
      <c r="T603" s="16"/>
      <c r="U603" s="16"/>
    </row>
    <row r="604" spans="1:21" ht="18.75" hidden="1" customHeight="1" x14ac:dyDescent="0.25">
      <c r="A604" s="120"/>
      <c r="B604" s="124"/>
      <c r="C604" s="115"/>
      <c r="D604" s="134"/>
      <c r="E604" s="116"/>
      <c r="F604" s="116"/>
      <c r="G604" s="117"/>
      <c r="H604" s="112"/>
      <c r="I604" s="118"/>
      <c r="J604" s="113"/>
      <c r="K604" s="103"/>
      <c r="L604" s="16"/>
      <c r="M604" s="16"/>
      <c r="N604" s="16"/>
      <c r="O604" s="16"/>
      <c r="P604" s="16"/>
      <c r="Q604" s="16"/>
      <c r="R604" s="16"/>
      <c r="S604" s="16"/>
      <c r="T604" s="16"/>
      <c r="U604" s="16"/>
    </row>
    <row r="605" spans="1:21" ht="18.75" hidden="1" customHeight="1" x14ac:dyDescent="0.25">
      <c r="A605" s="120" t="s">
        <v>681</v>
      </c>
      <c r="B605" s="124" t="s">
        <v>682</v>
      </c>
      <c r="C605" s="115" t="s">
        <v>7</v>
      </c>
      <c r="D605" s="134"/>
      <c r="E605" s="116">
        <v>103.83</v>
      </c>
      <c r="F605" s="116">
        <f>E605*(1+C$2031)</f>
        <v>129.19566899999998</v>
      </c>
      <c r="G605" s="117">
        <f>D605*F605</f>
        <v>0</v>
      </c>
      <c r="H605" s="112"/>
      <c r="I605" s="118"/>
      <c r="J605" s="119"/>
      <c r="K605" s="103"/>
      <c r="L605" s="16"/>
      <c r="M605" s="16"/>
      <c r="N605" s="16"/>
      <c r="O605" s="16"/>
      <c r="P605" s="16"/>
      <c r="Q605" s="16"/>
      <c r="R605" s="16"/>
      <c r="S605" s="16"/>
      <c r="T605" s="16"/>
      <c r="U605" s="16"/>
    </row>
    <row r="606" spans="1:21" ht="63" hidden="1" customHeight="1" x14ac:dyDescent="0.25">
      <c r="A606" s="120"/>
      <c r="B606" s="121" t="s">
        <v>683</v>
      </c>
      <c r="C606" s="115"/>
      <c r="D606" s="134"/>
      <c r="E606" s="116"/>
      <c r="F606" s="116"/>
      <c r="G606" s="117"/>
      <c r="H606" s="112"/>
      <c r="I606" s="118"/>
      <c r="J606" s="113"/>
      <c r="K606" s="103"/>
      <c r="L606" s="16"/>
      <c r="M606" s="16"/>
      <c r="N606" s="16"/>
      <c r="O606" s="16"/>
      <c r="P606" s="16"/>
      <c r="Q606" s="16"/>
      <c r="R606" s="16"/>
      <c r="S606" s="16"/>
      <c r="T606" s="16"/>
      <c r="U606" s="16"/>
    </row>
    <row r="607" spans="1:21" ht="18.75" hidden="1" customHeight="1" x14ac:dyDescent="0.25">
      <c r="A607" s="120"/>
      <c r="B607" s="124"/>
      <c r="C607" s="115"/>
      <c r="D607" s="134"/>
      <c r="E607" s="116"/>
      <c r="F607" s="116"/>
      <c r="G607" s="117"/>
      <c r="H607" s="112"/>
      <c r="I607" s="118"/>
      <c r="J607" s="113"/>
      <c r="K607" s="103"/>
      <c r="L607" s="16"/>
      <c r="M607" s="16"/>
      <c r="N607" s="16"/>
      <c r="O607" s="16"/>
      <c r="P607" s="16"/>
      <c r="Q607" s="16"/>
      <c r="R607" s="16"/>
      <c r="S607" s="16"/>
      <c r="T607" s="16"/>
      <c r="U607" s="16"/>
    </row>
    <row r="608" spans="1:21" ht="18.75" hidden="1" customHeight="1" x14ac:dyDescent="0.25">
      <c r="A608" s="120" t="s">
        <v>684</v>
      </c>
      <c r="B608" s="133" t="s">
        <v>685</v>
      </c>
      <c r="C608" s="115"/>
      <c r="D608" s="134"/>
      <c r="E608" s="116"/>
      <c r="F608" s="116"/>
      <c r="G608" s="117"/>
      <c r="H608" s="112"/>
      <c r="I608" s="118"/>
      <c r="J608" s="113"/>
      <c r="K608" s="103"/>
      <c r="L608" s="16"/>
      <c r="M608" s="16"/>
      <c r="N608" s="16"/>
      <c r="O608" s="16"/>
      <c r="P608" s="16"/>
      <c r="Q608" s="16"/>
      <c r="R608" s="16"/>
      <c r="S608" s="16"/>
      <c r="T608" s="16"/>
      <c r="U608" s="16"/>
    </row>
    <row r="609" spans="1:21" ht="18.75" hidden="1" customHeight="1" x14ac:dyDescent="0.25">
      <c r="A609" s="120" t="s">
        <v>686</v>
      </c>
      <c r="B609" s="124" t="s">
        <v>687</v>
      </c>
      <c r="C609" s="115" t="s">
        <v>7</v>
      </c>
      <c r="D609" s="134"/>
      <c r="E609" s="116">
        <v>1152.6400000000001</v>
      </c>
      <c r="F609" s="116">
        <f>E609*(1+C$2031)</f>
        <v>1434.2299520000001</v>
      </c>
      <c r="G609" s="117">
        <f>D609*F609</f>
        <v>0</v>
      </c>
      <c r="H609" s="112"/>
      <c r="I609" s="118"/>
      <c r="J609" s="119"/>
      <c r="K609" s="103"/>
      <c r="L609" s="16"/>
      <c r="M609" s="16"/>
      <c r="N609" s="16"/>
      <c r="O609" s="16"/>
      <c r="P609" s="16"/>
      <c r="Q609" s="16"/>
      <c r="R609" s="16"/>
      <c r="S609" s="16"/>
      <c r="T609" s="16"/>
      <c r="U609" s="16"/>
    </row>
    <row r="610" spans="1:21" ht="113.25" hidden="1" customHeight="1" x14ac:dyDescent="0.25">
      <c r="A610" s="120"/>
      <c r="B610" s="121" t="s">
        <v>688</v>
      </c>
      <c r="C610" s="115"/>
      <c r="D610" s="134"/>
      <c r="E610" s="116"/>
      <c r="F610" s="116"/>
      <c r="G610" s="117"/>
      <c r="H610" s="112"/>
      <c r="I610" s="118"/>
      <c r="J610" s="113"/>
      <c r="K610" s="103"/>
      <c r="L610" s="16"/>
      <c r="M610" s="16"/>
      <c r="N610" s="16"/>
      <c r="O610" s="16"/>
      <c r="P610" s="16"/>
      <c r="Q610" s="16"/>
      <c r="R610" s="16"/>
      <c r="S610" s="16"/>
      <c r="T610" s="16"/>
      <c r="U610" s="16"/>
    </row>
    <row r="611" spans="1:21" ht="18.75" hidden="1" customHeight="1" x14ac:dyDescent="0.25">
      <c r="A611" s="120"/>
      <c r="B611" s="121"/>
      <c r="C611" s="115"/>
      <c r="D611" s="134"/>
      <c r="E611" s="116"/>
      <c r="F611" s="116"/>
      <c r="G611" s="117"/>
      <c r="H611" s="112"/>
      <c r="I611" s="118"/>
      <c r="J611" s="113"/>
      <c r="K611" s="103"/>
      <c r="L611" s="16"/>
      <c r="M611" s="16"/>
      <c r="N611" s="16"/>
      <c r="O611" s="16"/>
      <c r="P611" s="16"/>
      <c r="Q611" s="16"/>
      <c r="R611" s="16"/>
      <c r="S611" s="16"/>
      <c r="T611" s="16"/>
      <c r="U611" s="16"/>
    </row>
    <row r="612" spans="1:21" ht="18.75" hidden="1" customHeight="1" x14ac:dyDescent="0.25">
      <c r="A612" s="120" t="s">
        <v>689</v>
      </c>
      <c r="B612" s="124" t="s">
        <v>690</v>
      </c>
      <c r="C612" s="115" t="s">
        <v>7</v>
      </c>
      <c r="D612" s="134"/>
      <c r="E612" s="116">
        <v>1427.96</v>
      </c>
      <c r="F612" s="116">
        <f>E612*(1+C$2031)</f>
        <v>1776.810628</v>
      </c>
      <c r="G612" s="117">
        <f>D612*F612</f>
        <v>0</v>
      </c>
      <c r="H612" s="112"/>
      <c r="I612" s="118"/>
      <c r="J612" s="113"/>
      <c r="K612" s="103"/>
      <c r="L612" s="16"/>
      <c r="M612" s="16"/>
      <c r="N612" s="16"/>
      <c r="O612" s="16"/>
      <c r="P612" s="16"/>
      <c r="Q612" s="16"/>
      <c r="R612" s="16"/>
      <c r="S612" s="16"/>
      <c r="T612" s="16"/>
      <c r="U612" s="16"/>
    </row>
    <row r="613" spans="1:21" ht="94.5" hidden="1" customHeight="1" x14ac:dyDescent="0.25">
      <c r="A613" s="120"/>
      <c r="B613" s="121" t="s">
        <v>691</v>
      </c>
      <c r="C613" s="115"/>
      <c r="D613" s="134"/>
      <c r="E613" s="116"/>
      <c r="F613" s="116"/>
      <c r="G613" s="117"/>
      <c r="H613" s="112"/>
      <c r="I613" s="118"/>
      <c r="J613" s="113"/>
      <c r="K613" s="103"/>
      <c r="L613" s="16"/>
      <c r="M613" s="16"/>
      <c r="N613" s="16"/>
      <c r="O613" s="16"/>
      <c r="P613" s="16"/>
      <c r="Q613" s="16"/>
      <c r="R613" s="16"/>
      <c r="S613" s="16"/>
      <c r="T613" s="16"/>
      <c r="U613" s="16"/>
    </row>
    <row r="614" spans="1:21" ht="18.75" hidden="1" customHeight="1" x14ac:dyDescent="0.25">
      <c r="A614" s="120"/>
      <c r="B614" s="121"/>
      <c r="C614" s="115"/>
      <c r="D614" s="134"/>
      <c r="E614" s="116"/>
      <c r="F614" s="116"/>
      <c r="G614" s="117"/>
      <c r="H614" s="112"/>
      <c r="I614" s="118"/>
      <c r="J614" s="113"/>
      <c r="K614" s="103"/>
      <c r="L614" s="16"/>
      <c r="M614" s="16"/>
      <c r="N614" s="16"/>
      <c r="O614" s="16"/>
      <c r="P614" s="16"/>
      <c r="Q614" s="16"/>
      <c r="R614" s="16"/>
      <c r="S614" s="16"/>
      <c r="T614" s="16"/>
      <c r="U614" s="16"/>
    </row>
    <row r="615" spans="1:21" ht="18.75" hidden="1" customHeight="1" x14ac:dyDescent="0.25">
      <c r="A615" s="120" t="s">
        <v>692</v>
      </c>
      <c r="B615" s="124" t="s">
        <v>693</v>
      </c>
      <c r="C615" s="115" t="s">
        <v>7</v>
      </c>
      <c r="D615" s="134"/>
      <c r="E615" s="116">
        <v>1722.7</v>
      </c>
      <c r="F615" s="116">
        <f>E615*(1+C$2031)</f>
        <v>2143.5556099999999</v>
      </c>
      <c r="G615" s="117">
        <f>D615*F615</f>
        <v>0</v>
      </c>
      <c r="H615" s="112"/>
      <c r="I615" s="118"/>
      <c r="J615" s="113"/>
      <c r="K615" s="103"/>
      <c r="L615" s="16"/>
      <c r="M615" s="16"/>
      <c r="N615" s="16"/>
      <c r="O615" s="16"/>
      <c r="P615" s="16"/>
      <c r="Q615" s="16"/>
      <c r="R615" s="16"/>
      <c r="S615" s="16"/>
      <c r="T615" s="16"/>
      <c r="U615" s="16"/>
    </row>
    <row r="616" spans="1:21" ht="94.5" hidden="1" customHeight="1" x14ac:dyDescent="0.25">
      <c r="A616" s="120"/>
      <c r="B616" s="121" t="s">
        <v>694</v>
      </c>
      <c r="C616" s="115"/>
      <c r="D616" s="134"/>
      <c r="E616" s="116"/>
      <c r="F616" s="116"/>
      <c r="G616" s="117"/>
      <c r="H616" s="112"/>
      <c r="I616" s="118"/>
      <c r="J616" s="113"/>
      <c r="K616" s="103"/>
      <c r="L616" s="16"/>
      <c r="M616" s="16"/>
      <c r="N616" s="16"/>
      <c r="O616" s="16"/>
      <c r="P616" s="16"/>
      <c r="Q616" s="16"/>
      <c r="R616" s="16"/>
      <c r="S616" s="16"/>
      <c r="T616" s="16"/>
      <c r="U616" s="16"/>
    </row>
    <row r="617" spans="1:21" ht="18.75" hidden="1" customHeight="1" x14ac:dyDescent="0.25">
      <c r="A617" s="120"/>
      <c r="B617" s="121"/>
      <c r="C617" s="115"/>
      <c r="D617" s="134"/>
      <c r="E617" s="116"/>
      <c r="F617" s="116"/>
      <c r="G617" s="117"/>
      <c r="H617" s="112"/>
      <c r="I617" s="118"/>
      <c r="J617" s="113"/>
      <c r="K617" s="103"/>
      <c r="L617" s="16"/>
      <c r="M617" s="16"/>
      <c r="N617" s="16"/>
      <c r="O617" s="16"/>
      <c r="P617" s="16"/>
      <c r="Q617" s="16"/>
      <c r="R617" s="16"/>
      <c r="S617" s="16"/>
      <c r="T617" s="16"/>
      <c r="U617" s="16"/>
    </row>
    <row r="618" spans="1:21" ht="18.75" hidden="1" customHeight="1" x14ac:dyDescent="0.25">
      <c r="A618" s="120" t="s">
        <v>695</v>
      </c>
      <c r="B618" s="124" t="s">
        <v>696</v>
      </c>
      <c r="C618" s="115" t="s">
        <v>7</v>
      </c>
      <c r="D618" s="134"/>
      <c r="E618" s="116">
        <v>1730.62</v>
      </c>
      <c r="F618" s="116">
        <f>E618*(1+C$2031)</f>
        <v>2153.4104659999998</v>
      </c>
      <c r="G618" s="117">
        <f>D618*F618</f>
        <v>0</v>
      </c>
      <c r="H618" s="112"/>
      <c r="I618" s="118"/>
      <c r="J618" s="113"/>
      <c r="K618" s="103"/>
      <c r="L618" s="16"/>
      <c r="M618" s="16"/>
      <c r="N618" s="16"/>
      <c r="O618" s="16"/>
      <c r="P618" s="16"/>
      <c r="Q618" s="16"/>
      <c r="R618" s="16"/>
      <c r="S618" s="16"/>
      <c r="T618" s="16"/>
      <c r="U618" s="16"/>
    </row>
    <row r="619" spans="1:21" ht="94.5" hidden="1" customHeight="1" x14ac:dyDescent="0.25">
      <c r="A619" s="120"/>
      <c r="B619" s="121" t="s">
        <v>697</v>
      </c>
      <c r="C619" s="115"/>
      <c r="D619" s="134"/>
      <c r="E619" s="116"/>
      <c r="F619" s="116"/>
      <c r="G619" s="117"/>
      <c r="H619" s="112"/>
      <c r="I619" s="118"/>
      <c r="J619" s="113"/>
      <c r="K619" s="103"/>
      <c r="L619" s="16"/>
      <c r="M619" s="16"/>
      <c r="N619" s="16"/>
      <c r="O619" s="16"/>
      <c r="P619" s="16"/>
      <c r="Q619" s="16"/>
      <c r="R619" s="16"/>
      <c r="S619" s="16"/>
      <c r="T619" s="16"/>
      <c r="U619" s="16"/>
    </row>
    <row r="620" spans="1:21" ht="18.75" hidden="1" customHeight="1" x14ac:dyDescent="0.25">
      <c r="A620" s="120"/>
      <c r="B620" s="121"/>
      <c r="C620" s="115"/>
      <c r="D620" s="134"/>
      <c r="E620" s="116"/>
      <c r="F620" s="116"/>
      <c r="G620" s="117"/>
      <c r="H620" s="112"/>
      <c r="I620" s="118"/>
      <c r="J620" s="113"/>
      <c r="K620" s="103"/>
      <c r="L620" s="16"/>
      <c r="M620" s="16"/>
      <c r="N620" s="16"/>
      <c r="O620" s="16"/>
      <c r="P620" s="16"/>
      <c r="Q620" s="16"/>
      <c r="R620" s="16"/>
      <c r="S620" s="16"/>
      <c r="T620" s="16"/>
      <c r="U620" s="16"/>
    </row>
    <row r="621" spans="1:21" ht="18.75" hidden="1" customHeight="1" x14ac:dyDescent="0.25">
      <c r="A621" s="120" t="s">
        <v>698</v>
      </c>
      <c r="B621" s="124" t="s">
        <v>699</v>
      </c>
      <c r="C621" s="115" t="s">
        <v>7</v>
      </c>
      <c r="D621" s="134"/>
      <c r="E621" s="116">
        <v>1980.06</v>
      </c>
      <c r="F621" s="116">
        <f>E621*(1+C$2031)</f>
        <v>2463.7886579999999</v>
      </c>
      <c r="G621" s="117">
        <f>D621*F621</f>
        <v>0</v>
      </c>
      <c r="H621" s="112"/>
      <c r="I621" s="118"/>
      <c r="J621" s="113"/>
      <c r="K621" s="103"/>
      <c r="L621" s="16"/>
      <c r="M621" s="16"/>
      <c r="N621" s="16"/>
      <c r="O621" s="16"/>
      <c r="P621" s="16"/>
      <c r="Q621" s="16"/>
      <c r="R621" s="16"/>
      <c r="S621" s="16"/>
      <c r="T621" s="16"/>
      <c r="U621" s="16"/>
    </row>
    <row r="622" spans="1:21" ht="94.5" hidden="1" customHeight="1" x14ac:dyDescent="0.25">
      <c r="A622" s="120"/>
      <c r="B622" s="121" t="s">
        <v>700</v>
      </c>
      <c r="C622" s="115"/>
      <c r="D622" s="134"/>
      <c r="E622" s="116"/>
      <c r="F622" s="116"/>
      <c r="G622" s="117"/>
      <c r="H622" s="112"/>
      <c r="I622" s="118"/>
      <c r="J622" s="113"/>
      <c r="K622" s="103"/>
      <c r="L622" s="16"/>
      <c r="M622" s="16"/>
      <c r="N622" s="16"/>
      <c r="O622" s="16"/>
      <c r="P622" s="16"/>
      <c r="Q622" s="16"/>
      <c r="R622" s="16"/>
      <c r="S622" s="16"/>
      <c r="T622" s="16"/>
      <c r="U622" s="16"/>
    </row>
    <row r="623" spans="1:21" ht="18.75" hidden="1" customHeight="1" x14ac:dyDescent="0.25">
      <c r="A623" s="120"/>
      <c r="B623" s="121"/>
      <c r="C623" s="115"/>
      <c r="D623" s="134"/>
      <c r="E623" s="116"/>
      <c r="F623" s="116"/>
      <c r="G623" s="117"/>
      <c r="H623" s="112"/>
      <c r="I623" s="118"/>
      <c r="J623" s="113"/>
      <c r="K623" s="103"/>
      <c r="L623" s="16"/>
      <c r="M623" s="16"/>
      <c r="N623" s="16"/>
      <c r="O623" s="16"/>
      <c r="P623" s="16"/>
      <c r="Q623" s="16"/>
      <c r="R623" s="16"/>
      <c r="S623" s="16"/>
      <c r="T623" s="16"/>
      <c r="U623" s="16"/>
    </row>
    <row r="624" spans="1:21" ht="18.75" hidden="1" customHeight="1" x14ac:dyDescent="0.25">
      <c r="A624" s="120" t="s">
        <v>701</v>
      </c>
      <c r="B624" s="124" t="s">
        <v>702</v>
      </c>
      <c r="C624" s="115" t="s">
        <v>7</v>
      </c>
      <c r="D624" s="134"/>
      <c r="E624" s="116">
        <v>4080.04</v>
      </c>
      <c r="F624" s="116">
        <f>E624*(1+C$2031)</f>
        <v>5076.793772</v>
      </c>
      <c r="G624" s="117">
        <f>D624*F624</f>
        <v>0</v>
      </c>
      <c r="H624" s="112"/>
      <c r="I624" s="118"/>
      <c r="J624" s="113"/>
      <c r="K624" s="103"/>
      <c r="L624" s="16"/>
      <c r="M624" s="16"/>
      <c r="N624" s="16"/>
      <c r="O624" s="16"/>
      <c r="P624" s="16"/>
      <c r="Q624" s="16"/>
      <c r="R624" s="16"/>
      <c r="S624" s="16"/>
      <c r="T624" s="16"/>
      <c r="U624" s="16"/>
    </row>
    <row r="625" spans="1:21" ht="94.5" hidden="1" customHeight="1" x14ac:dyDescent="0.25">
      <c r="A625" s="120"/>
      <c r="B625" s="121" t="s">
        <v>703</v>
      </c>
      <c r="C625" s="115"/>
      <c r="D625" s="134"/>
      <c r="E625" s="116"/>
      <c r="F625" s="116"/>
      <c r="G625" s="117"/>
      <c r="H625" s="112"/>
      <c r="I625" s="118"/>
      <c r="J625" s="113"/>
      <c r="K625" s="103"/>
      <c r="L625" s="16"/>
      <c r="M625" s="16"/>
      <c r="N625" s="16"/>
      <c r="O625" s="16"/>
      <c r="P625" s="16"/>
      <c r="Q625" s="16"/>
      <c r="R625" s="16"/>
      <c r="S625" s="16"/>
      <c r="T625" s="16"/>
      <c r="U625" s="16"/>
    </row>
    <row r="626" spans="1:21" ht="18.75" hidden="1" customHeight="1" x14ac:dyDescent="0.25">
      <c r="A626" s="120"/>
      <c r="B626" s="121"/>
      <c r="C626" s="115"/>
      <c r="D626" s="134"/>
      <c r="E626" s="116"/>
      <c r="F626" s="116"/>
      <c r="G626" s="117"/>
      <c r="H626" s="112"/>
      <c r="I626" s="118"/>
      <c r="J626" s="113"/>
      <c r="K626" s="103"/>
      <c r="L626" s="16"/>
      <c r="M626" s="16"/>
      <c r="N626" s="16"/>
      <c r="O626" s="16"/>
      <c r="P626" s="16"/>
      <c r="Q626" s="16"/>
      <c r="R626" s="16"/>
      <c r="S626" s="16"/>
      <c r="T626" s="16"/>
      <c r="U626" s="16"/>
    </row>
    <row r="627" spans="1:21" ht="18.75" hidden="1" customHeight="1" x14ac:dyDescent="0.25">
      <c r="A627" s="120" t="s">
        <v>704</v>
      </c>
      <c r="B627" s="124" t="s">
        <v>705</v>
      </c>
      <c r="C627" s="115" t="s">
        <v>7</v>
      </c>
      <c r="D627" s="134"/>
      <c r="E627" s="116">
        <v>5978.36</v>
      </c>
      <c r="F627" s="116">
        <f>E627*(1+C$2031)</f>
        <v>7438.8733479999992</v>
      </c>
      <c r="G627" s="117">
        <f>D627*F627</f>
        <v>0</v>
      </c>
      <c r="H627" s="112"/>
      <c r="I627" s="118"/>
      <c r="J627" s="113"/>
      <c r="K627" s="103"/>
      <c r="L627" s="16"/>
      <c r="M627" s="16"/>
      <c r="N627" s="16"/>
      <c r="O627" s="16"/>
      <c r="P627" s="16"/>
      <c r="Q627" s="16"/>
      <c r="R627" s="16"/>
      <c r="S627" s="16"/>
      <c r="T627" s="16"/>
      <c r="U627" s="16"/>
    </row>
    <row r="628" spans="1:21" ht="94.5" hidden="1" customHeight="1" x14ac:dyDescent="0.25">
      <c r="A628" s="120"/>
      <c r="B628" s="121" t="s">
        <v>706</v>
      </c>
      <c r="C628" s="115"/>
      <c r="D628" s="134"/>
      <c r="E628" s="116"/>
      <c r="F628" s="116"/>
      <c r="G628" s="117"/>
      <c r="H628" s="112"/>
      <c r="I628" s="118"/>
      <c r="J628" s="113"/>
      <c r="K628" s="103"/>
      <c r="L628" s="16"/>
      <c r="M628" s="16"/>
      <c r="N628" s="16"/>
      <c r="O628" s="16"/>
      <c r="P628" s="16"/>
      <c r="Q628" s="16"/>
      <c r="R628" s="16"/>
      <c r="S628" s="16"/>
      <c r="T628" s="16"/>
      <c r="U628" s="16"/>
    </row>
    <row r="629" spans="1:21" ht="18.75" hidden="1" customHeight="1" x14ac:dyDescent="0.25">
      <c r="A629" s="120"/>
      <c r="B629" s="121"/>
      <c r="C629" s="115"/>
      <c r="D629" s="134"/>
      <c r="E629" s="116"/>
      <c r="F629" s="116"/>
      <c r="G629" s="117"/>
      <c r="H629" s="112"/>
      <c r="I629" s="118"/>
      <c r="J629" s="113"/>
      <c r="K629" s="103"/>
      <c r="L629" s="16"/>
      <c r="M629" s="16"/>
      <c r="N629" s="16"/>
      <c r="O629" s="16"/>
      <c r="P629" s="16"/>
      <c r="Q629" s="16"/>
      <c r="R629" s="16"/>
      <c r="S629" s="16"/>
      <c r="T629" s="16"/>
      <c r="U629" s="16"/>
    </row>
    <row r="630" spans="1:21" ht="18.75" hidden="1" customHeight="1" x14ac:dyDescent="0.25">
      <c r="A630" s="120" t="s">
        <v>707</v>
      </c>
      <c r="B630" s="124" t="s">
        <v>708</v>
      </c>
      <c r="C630" s="115" t="s">
        <v>7</v>
      </c>
      <c r="D630" s="134"/>
      <c r="E630" s="116">
        <v>7577.76</v>
      </c>
      <c r="F630" s="116">
        <f>E630*(1+C$2031)</f>
        <v>9429.0067679999993</v>
      </c>
      <c r="G630" s="117">
        <f>D630*F630</f>
        <v>0</v>
      </c>
      <c r="H630" s="112"/>
      <c r="I630" s="118"/>
      <c r="J630" s="113"/>
      <c r="K630" s="103"/>
      <c r="L630" s="16"/>
      <c r="M630" s="16"/>
      <c r="N630" s="16"/>
      <c r="O630" s="16"/>
      <c r="P630" s="16"/>
      <c r="Q630" s="16"/>
      <c r="R630" s="16"/>
      <c r="S630" s="16"/>
      <c r="T630" s="16"/>
      <c r="U630" s="16"/>
    </row>
    <row r="631" spans="1:21" ht="94.5" hidden="1" customHeight="1" x14ac:dyDescent="0.25">
      <c r="A631" s="120"/>
      <c r="B631" s="121" t="s">
        <v>709</v>
      </c>
      <c r="C631" s="115"/>
      <c r="D631" s="134"/>
      <c r="E631" s="116"/>
      <c r="F631" s="116"/>
      <c r="G631" s="117"/>
      <c r="H631" s="112"/>
      <c r="I631" s="118"/>
      <c r="J631" s="113"/>
      <c r="K631" s="103"/>
      <c r="L631" s="16"/>
      <c r="M631" s="16"/>
      <c r="N631" s="16"/>
      <c r="O631" s="16"/>
      <c r="P631" s="16"/>
      <c r="Q631" s="16"/>
      <c r="R631" s="16"/>
      <c r="S631" s="16"/>
      <c r="T631" s="16"/>
      <c r="U631" s="16"/>
    </row>
    <row r="632" spans="1:21" ht="18.75" hidden="1" customHeight="1" x14ac:dyDescent="0.25">
      <c r="A632" s="120"/>
      <c r="B632" s="121"/>
      <c r="C632" s="115"/>
      <c r="D632" s="134"/>
      <c r="E632" s="116"/>
      <c r="F632" s="116"/>
      <c r="G632" s="117"/>
      <c r="H632" s="112"/>
      <c r="I632" s="118"/>
      <c r="J632" s="113"/>
      <c r="K632" s="103"/>
      <c r="L632" s="16"/>
      <c r="M632" s="16"/>
      <c r="N632" s="16"/>
      <c r="O632" s="16"/>
      <c r="P632" s="16"/>
      <c r="Q632" s="16"/>
      <c r="R632" s="16"/>
      <c r="S632" s="16"/>
      <c r="T632" s="16"/>
      <c r="U632" s="16"/>
    </row>
    <row r="633" spans="1:21" ht="18.75" hidden="1" x14ac:dyDescent="0.25">
      <c r="A633" s="120" t="s">
        <v>710</v>
      </c>
      <c r="B633" s="133" t="s">
        <v>711</v>
      </c>
      <c r="C633" s="115"/>
      <c r="D633" s="134"/>
      <c r="E633" s="116"/>
      <c r="F633" s="116"/>
      <c r="G633" s="117"/>
      <c r="H633" s="112"/>
      <c r="I633" s="118"/>
      <c r="J633" s="113"/>
      <c r="K633" s="103"/>
      <c r="L633" s="16"/>
      <c r="M633" s="16"/>
      <c r="N633" s="16"/>
      <c r="O633" s="16"/>
      <c r="P633" s="16"/>
      <c r="Q633" s="16"/>
      <c r="R633" s="16"/>
      <c r="S633" s="16"/>
      <c r="T633" s="16"/>
      <c r="U633" s="16"/>
    </row>
    <row r="634" spans="1:21" ht="94.5" hidden="1" customHeight="1" x14ac:dyDescent="0.25">
      <c r="A634" s="120"/>
      <c r="B634" s="121" t="s">
        <v>712</v>
      </c>
      <c r="C634" s="115"/>
      <c r="D634" s="134"/>
      <c r="E634" s="116"/>
      <c r="F634" s="116"/>
      <c r="G634" s="117"/>
      <c r="H634" s="112"/>
      <c r="I634" s="118"/>
      <c r="J634" s="113"/>
      <c r="K634" s="103"/>
      <c r="L634" s="16"/>
      <c r="M634" s="16"/>
      <c r="N634" s="16"/>
      <c r="O634" s="16"/>
      <c r="P634" s="16"/>
      <c r="Q634" s="16"/>
      <c r="R634" s="16"/>
      <c r="S634" s="16"/>
      <c r="T634" s="16"/>
      <c r="U634" s="16"/>
    </row>
    <row r="635" spans="1:21" ht="18.75" hidden="1" customHeight="1" x14ac:dyDescent="0.25">
      <c r="A635" s="120"/>
      <c r="B635" s="133"/>
      <c r="C635" s="115"/>
      <c r="D635" s="134"/>
      <c r="E635" s="116"/>
      <c r="F635" s="116"/>
      <c r="G635" s="117"/>
      <c r="H635" s="112"/>
      <c r="I635" s="118"/>
      <c r="J635" s="113"/>
      <c r="K635" s="103"/>
      <c r="L635" s="16"/>
      <c r="M635" s="16"/>
      <c r="N635" s="16"/>
      <c r="O635" s="16"/>
      <c r="P635" s="16"/>
      <c r="Q635" s="16"/>
      <c r="R635" s="16"/>
      <c r="S635" s="16"/>
      <c r="T635" s="16"/>
      <c r="U635" s="16"/>
    </row>
    <row r="636" spans="1:21" ht="31.5" hidden="1" customHeight="1" x14ac:dyDescent="0.25">
      <c r="A636" s="120" t="s">
        <v>713</v>
      </c>
      <c r="B636" s="124" t="s">
        <v>714</v>
      </c>
      <c r="C636" s="115" t="s">
        <v>19</v>
      </c>
      <c r="D636" s="134"/>
      <c r="E636" s="116">
        <v>37.619999999999997</v>
      </c>
      <c r="F636" s="116">
        <f>E636*(1+C$2031)</f>
        <v>46.810565999999994</v>
      </c>
      <c r="G636" s="117">
        <f>D636*F636</f>
        <v>0</v>
      </c>
      <c r="H636" s="112"/>
      <c r="I636" s="118"/>
      <c r="J636" s="119"/>
      <c r="K636" s="103"/>
      <c r="L636" s="16"/>
      <c r="M636" s="16"/>
      <c r="N636" s="16"/>
      <c r="O636" s="16"/>
      <c r="P636" s="16"/>
      <c r="Q636" s="16"/>
      <c r="R636" s="16"/>
      <c r="S636" s="16"/>
      <c r="T636" s="16"/>
      <c r="U636" s="16"/>
    </row>
    <row r="637" spans="1:21" ht="18.75" hidden="1" customHeight="1" x14ac:dyDescent="0.25">
      <c r="A637" s="120"/>
      <c r="B637" s="121"/>
      <c r="C637" s="115"/>
      <c r="D637" s="134"/>
      <c r="E637" s="116"/>
      <c r="F637" s="116"/>
      <c r="G637" s="117"/>
      <c r="H637" s="118"/>
      <c r="I637" s="118"/>
      <c r="J637" s="113"/>
      <c r="K637" s="103"/>
      <c r="L637" s="16"/>
      <c r="M637" s="16"/>
      <c r="N637" s="16"/>
      <c r="O637" s="16"/>
      <c r="P637" s="16"/>
      <c r="Q637" s="16"/>
      <c r="R637" s="16"/>
      <c r="S637" s="16"/>
      <c r="T637" s="16"/>
      <c r="U637" s="16"/>
    </row>
    <row r="638" spans="1:21" ht="31.5" hidden="1" customHeight="1" x14ac:dyDescent="0.25">
      <c r="A638" s="120" t="s">
        <v>715</v>
      </c>
      <c r="B638" s="124" t="s">
        <v>716</v>
      </c>
      <c r="C638" s="115" t="s">
        <v>19</v>
      </c>
      <c r="D638" s="134"/>
      <c r="E638" s="116">
        <v>44.12</v>
      </c>
      <c r="F638" s="116">
        <f>E638*(1+C$2031)</f>
        <v>54.898515999999994</v>
      </c>
      <c r="G638" s="117">
        <f>D638*F638</f>
        <v>0</v>
      </c>
      <c r="H638" s="112"/>
      <c r="I638" s="118"/>
      <c r="J638" s="119"/>
      <c r="K638" s="103"/>
      <c r="L638" s="16"/>
      <c r="M638" s="16"/>
      <c r="N638" s="16"/>
      <c r="O638" s="16"/>
      <c r="P638" s="16"/>
      <c r="Q638" s="16"/>
      <c r="R638" s="16"/>
      <c r="S638" s="16"/>
      <c r="T638" s="16"/>
      <c r="U638" s="16"/>
    </row>
    <row r="639" spans="1:21" ht="18.75" hidden="1" customHeight="1" x14ac:dyDescent="0.25">
      <c r="A639" s="120"/>
      <c r="B639" s="121"/>
      <c r="C639" s="115"/>
      <c r="D639" s="134"/>
      <c r="E639" s="116"/>
      <c r="F639" s="116"/>
      <c r="G639" s="117"/>
      <c r="H639" s="118"/>
      <c r="I639" s="118"/>
      <c r="J639" s="113"/>
      <c r="K639" s="103"/>
      <c r="L639" s="16"/>
      <c r="M639" s="16"/>
      <c r="N639" s="16"/>
      <c r="O639" s="16"/>
      <c r="P639" s="16"/>
      <c r="Q639" s="16"/>
      <c r="R639" s="16"/>
      <c r="S639" s="16"/>
      <c r="T639" s="16"/>
      <c r="U639" s="16"/>
    </row>
    <row r="640" spans="1:21" ht="31.5" hidden="1" customHeight="1" x14ac:dyDescent="0.25">
      <c r="A640" s="120" t="s">
        <v>717</v>
      </c>
      <c r="B640" s="124" t="s">
        <v>718</v>
      </c>
      <c r="C640" s="115" t="s">
        <v>19</v>
      </c>
      <c r="D640" s="134"/>
      <c r="E640" s="116">
        <v>59.45</v>
      </c>
      <c r="F640" s="116">
        <f>E640*(1+C$2031)</f>
        <v>73.973635000000002</v>
      </c>
      <c r="G640" s="117">
        <f>D640*F640</f>
        <v>0</v>
      </c>
      <c r="H640" s="112"/>
      <c r="I640" s="118"/>
      <c r="J640" s="119"/>
      <c r="K640" s="103"/>
      <c r="L640" s="16"/>
      <c r="M640" s="16"/>
      <c r="N640" s="16"/>
      <c r="O640" s="16"/>
      <c r="P640" s="16"/>
      <c r="Q640" s="16"/>
      <c r="R640" s="16"/>
      <c r="S640" s="16"/>
      <c r="T640" s="16"/>
      <c r="U640" s="16"/>
    </row>
    <row r="641" spans="1:21" ht="18.75" hidden="1" customHeight="1" x14ac:dyDescent="0.25">
      <c r="A641" s="120"/>
      <c r="B641" s="121"/>
      <c r="C641" s="115"/>
      <c r="D641" s="134"/>
      <c r="E641" s="116"/>
      <c r="F641" s="116"/>
      <c r="G641" s="117"/>
      <c r="H641" s="118"/>
      <c r="I641" s="118"/>
      <c r="J641" s="113"/>
      <c r="K641" s="103"/>
      <c r="L641" s="16"/>
      <c r="M641" s="16"/>
      <c r="N641" s="16"/>
      <c r="O641" s="16"/>
      <c r="P641" s="16"/>
      <c r="Q641" s="16"/>
      <c r="R641" s="16"/>
      <c r="S641" s="16"/>
      <c r="T641" s="16"/>
      <c r="U641" s="16"/>
    </row>
    <row r="642" spans="1:21" ht="31.5" hidden="1" customHeight="1" x14ac:dyDescent="0.25">
      <c r="A642" s="120" t="s">
        <v>719</v>
      </c>
      <c r="B642" s="124" t="s">
        <v>720</v>
      </c>
      <c r="C642" s="115" t="s">
        <v>19</v>
      </c>
      <c r="D642" s="134"/>
      <c r="E642" s="116">
        <v>27.11</v>
      </c>
      <c r="F642" s="116">
        <f>E642*(1+C$2031)</f>
        <v>33.732973000000001</v>
      </c>
      <c r="G642" s="117">
        <f>D642*F642</f>
        <v>0</v>
      </c>
      <c r="H642" s="118"/>
      <c r="I642" s="118"/>
      <c r="J642" s="119"/>
      <c r="K642" s="103"/>
      <c r="L642" s="16"/>
      <c r="M642" s="16"/>
      <c r="N642" s="16"/>
      <c r="O642" s="16"/>
      <c r="P642" s="16"/>
      <c r="Q642" s="16"/>
      <c r="R642" s="16"/>
      <c r="S642" s="16"/>
      <c r="T642" s="16"/>
      <c r="U642" s="16"/>
    </row>
    <row r="643" spans="1:21" ht="18.75" hidden="1" customHeight="1" x14ac:dyDescent="0.25">
      <c r="A643" s="120"/>
      <c r="B643" s="121"/>
      <c r="C643" s="115"/>
      <c r="D643" s="134"/>
      <c r="E643" s="116"/>
      <c r="F643" s="116"/>
      <c r="G643" s="117"/>
      <c r="H643" s="118"/>
      <c r="I643" s="118"/>
      <c r="J643" s="113"/>
      <c r="K643" s="103"/>
      <c r="L643" s="16"/>
      <c r="M643" s="16"/>
      <c r="N643" s="16"/>
      <c r="O643" s="16"/>
      <c r="P643" s="16"/>
      <c r="Q643" s="16"/>
      <c r="R643" s="16"/>
      <c r="S643" s="16"/>
      <c r="T643" s="16"/>
      <c r="U643" s="16"/>
    </row>
    <row r="644" spans="1:21" ht="31.5" hidden="1" customHeight="1" x14ac:dyDescent="0.25">
      <c r="A644" s="120" t="s">
        <v>721</v>
      </c>
      <c r="B644" s="124" t="s">
        <v>722</v>
      </c>
      <c r="C644" s="115" t="s">
        <v>19</v>
      </c>
      <c r="D644" s="134"/>
      <c r="E644" s="116">
        <v>29.21</v>
      </c>
      <c r="F644" s="116">
        <f>E644*(1+C$2031)</f>
        <v>36.346003000000003</v>
      </c>
      <c r="G644" s="117">
        <f>D644*F644</f>
        <v>0</v>
      </c>
      <c r="H644" s="118"/>
      <c r="I644" s="118"/>
      <c r="J644" s="119"/>
      <c r="K644" s="103"/>
      <c r="L644" s="16"/>
      <c r="M644" s="16"/>
      <c r="N644" s="16"/>
      <c r="O644" s="16"/>
      <c r="P644" s="16"/>
      <c r="Q644" s="16"/>
      <c r="R644" s="16"/>
      <c r="S644" s="16"/>
      <c r="T644" s="16"/>
      <c r="U644" s="16"/>
    </row>
    <row r="645" spans="1:21" ht="18.75" hidden="1" customHeight="1" x14ac:dyDescent="0.25">
      <c r="A645" s="120"/>
      <c r="B645" s="121"/>
      <c r="C645" s="115"/>
      <c r="D645" s="134"/>
      <c r="E645" s="116"/>
      <c r="F645" s="116"/>
      <c r="G645" s="117"/>
      <c r="H645" s="118"/>
      <c r="I645" s="118"/>
      <c r="J645" s="113"/>
      <c r="K645" s="103"/>
      <c r="L645" s="16"/>
      <c r="M645" s="16"/>
      <c r="N645" s="16"/>
      <c r="O645" s="16"/>
      <c r="P645" s="16"/>
      <c r="Q645" s="16"/>
      <c r="R645" s="16"/>
      <c r="S645" s="16"/>
      <c r="T645" s="16"/>
      <c r="U645" s="16"/>
    </row>
    <row r="646" spans="1:21" ht="31.5" hidden="1" customHeight="1" x14ac:dyDescent="0.25">
      <c r="A646" s="120" t="s">
        <v>723</v>
      </c>
      <c r="B646" s="124" t="s">
        <v>724</v>
      </c>
      <c r="C646" s="115" t="s">
        <v>19</v>
      </c>
      <c r="D646" s="134"/>
      <c r="E646" s="116">
        <v>38.75</v>
      </c>
      <c r="F646" s="116">
        <f>E646*(1+C$2031)</f>
        <v>48.216625000000001</v>
      </c>
      <c r="G646" s="117">
        <f>D646*F646</f>
        <v>0</v>
      </c>
      <c r="H646" s="118"/>
      <c r="I646" s="118"/>
      <c r="J646" s="119"/>
      <c r="K646" s="103"/>
      <c r="L646" s="16"/>
      <c r="M646" s="16"/>
      <c r="N646" s="16"/>
      <c r="O646" s="16"/>
      <c r="P646" s="16"/>
      <c r="Q646" s="16"/>
      <c r="R646" s="16"/>
      <c r="S646" s="16"/>
      <c r="T646" s="16"/>
      <c r="U646" s="16"/>
    </row>
    <row r="647" spans="1:21" ht="18.75" hidden="1" customHeight="1" x14ac:dyDescent="0.25">
      <c r="A647" s="120"/>
      <c r="B647" s="121"/>
      <c r="C647" s="115"/>
      <c r="D647" s="134"/>
      <c r="E647" s="116"/>
      <c r="F647" s="116"/>
      <c r="G647" s="117"/>
      <c r="H647" s="118"/>
      <c r="I647" s="118"/>
      <c r="J647" s="113"/>
      <c r="K647" s="103"/>
      <c r="L647" s="16"/>
      <c r="M647" s="16"/>
      <c r="N647" s="16"/>
      <c r="O647" s="16"/>
      <c r="P647" s="16"/>
      <c r="Q647" s="16"/>
      <c r="R647" s="16"/>
      <c r="S647" s="16"/>
      <c r="T647" s="16"/>
      <c r="U647" s="16"/>
    </row>
    <row r="648" spans="1:21" ht="31.5" hidden="1" customHeight="1" x14ac:dyDescent="0.25">
      <c r="A648" s="120" t="s">
        <v>725</v>
      </c>
      <c r="B648" s="124" t="s">
        <v>726</v>
      </c>
      <c r="C648" s="115" t="s">
        <v>19</v>
      </c>
      <c r="D648" s="134"/>
      <c r="E648" s="116">
        <v>46.15</v>
      </c>
      <c r="F648" s="116">
        <f>E648*(1+C$2031)</f>
        <v>57.424444999999999</v>
      </c>
      <c r="G648" s="117">
        <f>D648*F648</f>
        <v>0</v>
      </c>
      <c r="H648" s="118"/>
      <c r="I648" s="118"/>
      <c r="J648" s="119"/>
      <c r="K648" s="103"/>
      <c r="L648" s="16"/>
      <c r="M648" s="16"/>
      <c r="N648" s="16"/>
      <c r="O648" s="16"/>
      <c r="P648" s="16"/>
      <c r="Q648" s="16"/>
      <c r="R648" s="16"/>
      <c r="S648" s="16"/>
      <c r="T648" s="16"/>
      <c r="U648" s="16"/>
    </row>
    <row r="649" spans="1:21" ht="18.75" hidden="1" customHeight="1" x14ac:dyDescent="0.25">
      <c r="A649" s="120"/>
      <c r="B649" s="121"/>
      <c r="C649" s="115"/>
      <c r="D649" s="134"/>
      <c r="E649" s="116"/>
      <c r="F649" s="116"/>
      <c r="G649" s="117"/>
      <c r="H649" s="118"/>
      <c r="I649" s="118"/>
      <c r="J649" s="113"/>
      <c r="K649" s="103"/>
      <c r="L649" s="16"/>
      <c r="M649" s="16"/>
      <c r="N649" s="16"/>
      <c r="O649" s="16"/>
      <c r="P649" s="16"/>
      <c r="Q649" s="16"/>
      <c r="R649" s="16"/>
      <c r="S649" s="16"/>
      <c r="T649" s="16"/>
      <c r="U649" s="16"/>
    </row>
    <row r="650" spans="1:21" ht="31.5" hidden="1" customHeight="1" x14ac:dyDescent="0.25">
      <c r="A650" s="120" t="s">
        <v>727</v>
      </c>
      <c r="B650" s="124" t="s">
        <v>728</v>
      </c>
      <c r="C650" s="115" t="s">
        <v>19</v>
      </c>
      <c r="D650" s="134"/>
      <c r="E650" s="116">
        <v>44.2</v>
      </c>
      <c r="F650" s="116">
        <f>E650*(1+C$2031)</f>
        <v>54.998060000000002</v>
      </c>
      <c r="G650" s="117">
        <f>D650*F650</f>
        <v>0</v>
      </c>
      <c r="H650" s="118"/>
      <c r="I650" s="118"/>
      <c r="J650" s="119"/>
      <c r="K650" s="103"/>
      <c r="L650" s="16"/>
      <c r="M650" s="16"/>
      <c r="N650" s="16"/>
      <c r="O650" s="16"/>
      <c r="P650" s="16"/>
      <c r="Q650" s="16"/>
      <c r="R650" s="16"/>
      <c r="S650" s="16"/>
      <c r="T650" s="16"/>
      <c r="U650" s="16"/>
    </row>
    <row r="651" spans="1:21" ht="18.75" hidden="1" customHeight="1" x14ac:dyDescent="0.25">
      <c r="A651" s="120"/>
      <c r="B651" s="121"/>
      <c r="C651" s="115"/>
      <c r="D651" s="134"/>
      <c r="E651" s="116"/>
      <c r="F651" s="116"/>
      <c r="G651" s="117"/>
      <c r="H651" s="118"/>
      <c r="I651" s="118"/>
      <c r="J651" s="113"/>
      <c r="K651" s="103"/>
      <c r="L651" s="16"/>
      <c r="M651" s="16"/>
      <c r="N651" s="16"/>
      <c r="O651" s="16"/>
      <c r="P651" s="16"/>
      <c r="Q651" s="16"/>
      <c r="R651" s="16"/>
      <c r="S651" s="16"/>
      <c r="T651" s="16"/>
      <c r="U651" s="16"/>
    </row>
    <row r="652" spans="1:21" ht="31.5" hidden="1" customHeight="1" x14ac:dyDescent="0.25">
      <c r="A652" s="120" t="s">
        <v>729</v>
      </c>
      <c r="B652" s="124" t="s">
        <v>730</v>
      </c>
      <c r="C652" s="115" t="s">
        <v>19</v>
      </c>
      <c r="D652" s="134"/>
      <c r="E652" s="116">
        <v>63.4</v>
      </c>
      <c r="F652" s="116">
        <f>E652*(1+C$2031)</f>
        <v>78.888619999999989</v>
      </c>
      <c r="G652" s="117">
        <f>D652*F652</f>
        <v>0</v>
      </c>
      <c r="H652" s="118"/>
      <c r="I652" s="118"/>
      <c r="J652" s="119"/>
      <c r="K652" s="103"/>
      <c r="L652" s="16"/>
      <c r="M652" s="16"/>
      <c r="N652" s="16"/>
      <c r="O652" s="16"/>
      <c r="P652" s="16"/>
      <c r="Q652" s="16"/>
      <c r="R652" s="16"/>
      <c r="S652" s="16"/>
      <c r="T652" s="16"/>
      <c r="U652" s="16"/>
    </row>
    <row r="653" spans="1:21" ht="18.75" hidden="1" customHeight="1" x14ac:dyDescent="0.25">
      <c r="A653" s="120"/>
      <c r="B653" s="121"/>
      <c r="C653" s="115"/>
      <c r="D653" s="134"/>
      <c r="E653" s="116"/>
      <c r="F653" s="116"/>
      <c r="G653" s="117"/>
      <c r="H653" s="118"/>
      <c r="I653" s="118"/>
      <c r="J653" s="113"/>
      <c r="K653" s="103"/>
      <c r="L653" s="16"/>
      <c r="M653" s="16"/>
      <c r="N653" s="16"/>
      <c r="O653" s="16"/>
      <c r="P653" s="16"/>
      <c r="Q653" s="16"/>
      <c r="R653" s="16"/>
      <c r="S653" s="16"/>
      <c r="T653" s="16"/>
      <c r="U653" s="16"/>
    </row>
    <row r="654" spans="1:21" ht="31.5" hidden="1" customHeight="1" x14ac:dyDescent="0.25">
      <c r="A654" s="120" t="s">
        <v>731</v>
      </c>
      <c r="B654" s="133" t="s">
        <v>732</v>
      </c>
      <c r="C654" s="115"/>
      <c r="D654" s="134"/>
      <c r="E654" s="116"/>
      <c r="F654" s="116"/>
      <c r="G654" s="117"/>
      <c r="H654" s="112"/>
      <c r="I654" s="118"/>
      <c r="J654" s="113"/>
      <c r="K654" s="103"/>
      <c r="L654" s="16"/>
      <c r="M654" s="16"/>
      <c r="N654" s="16"/>
      <c r="O654" s="16"/>
      <c r="P654" s="16"/>
      <c r="Q654" s="16"/>
      <c r="R654" s="16"/>
      <c r="S654" s="16"/>
      <c r="T654" s="16"/>
      <c r="U654" s="16"/>
    </row>
    <row r="655" spans="1:21" ht="94.5" hidden="1" customHeight="1" x14ac:dyDescent="0.25">
      <c r="A655" s="120"/>
      <c r="B655" s="121" t="s">
        <v>733</v>
      </c>
      <c r="C655" s="115"/>
      <c r="D655" s="134"/>
      <c r="E655" s="116"/>
      <c r="F655" s="116"/>
      <c r="G655" s="117"/>
      <c r="H655" s="112"/>
      <c r="I655" s="118"/>
      <c r="J655" s="113"/>
      <c r="K655" s="103"/>
      <c r="L655" s="16"/>
      <c r="M655" s="16"/>
      <c r="N655" s="16"/>
      <c r="O655" s="16"/>
      <c r="P655" s="16"/>
      <c r="Q655" s="16"/>
      <c r="R655" s="16"/>
      <c r="S655" s="16"/>
      <c r="T655" s="16"/>
      <c r="U655" s="16"/>
    </row>
    <row r="656" spans="1:21" ht="18.75" hidden="1" customHeight="1" x14ac:dyDescent="0.25">
      <c r="A656" s="120"/>
      <c r="B656" s="133"/>
      <c r="C656" s="115"/>
      <c r="D656" s="134"/>
      <c r="E656" s="116"/>
      <c r="F656" s="116"/>
      <c r="G656" s="117"/>
      <c r="H656" s="112"/>
      <c r="I656" s="118"/>
      <c r="J656" s="113"/>
      <c r="K656" s="103"/>
      <c r="L656" s="16"/>
      <c r="M656" s="16"/>
      <c r="N656" s="16"/>
      <c r="O656" s="16"/>
      <c r="P656" s="16"/>
      <c r="Q656" s="16"/>
      <c r="R656" s="16"/>
      <c r="S656" s="16"/>
      <c r="T656" s="16"/>
      <c r="U656" s="16"/>
    </row>
    <row r="657" spans="1:21" ht="18.75" hidden="1" customHeight="1" x14ac:dyDescent="0.25">
      <c r="A657" s="120" t="s">
        <v>734</v>
      </c>
      <c r="B657" s="124" t="s">
        <v>735</v>
      </c>
      <c r="C657" s="115" t="s">
        <v>7</v>
      </c>
      <c r="D657" s="134"/>
      <c r="E657" s="116">
        <v>887.41</v>
      </c>
      <c r="F657" s="116">
        <f>E657*(1+C$2031)</f>
        <v>1104.2042629999999</v>
      </c>
      <c r="G657" s="117">
        <f>D657*F657</f>
        <v>0</v>
      </c>
      <c r="H657" s="112"/>
      <c r="I657" s="118"/>
      <c r="J657" s="119"/>
      <c r="K657" s="103"/>
      <c r="L657" s="16"/>
      <c r="M657" s="16"/>
      <c r="N657" s="16"/>
      <c r="O657" s="16"/>
      <c r="P657" s="16"/>
      <c r="Q657" s="16"/>
      <c r="R657" s="16"/>
      <c r="S657" s="16"/>
      <c r="T657" s="16"/>
      <c r="U657" s="16"/>
    </row>
    <row r="658" spans="1:21" ht="18.75" hidden="1" customHeight="1" x14ac:dyDescent="0.25">
      <c r="A658" s="120"/>
      <c r="B658" s="121"/>
      <c r="C658" s="115"/>
      <c r="D658" s="134"/>
      <c r="E658" s="116"/>
      <c r="F658" s="116"/>
      <c r="G658" s="117"/>
      <c r="H658" s="112"/>
      <c r="I658" s="118"/>
      <c r="J658" s="113"/>
      <c r="K658" s="103"/>
      <c r="L658" s="16"/>
      <c r="M658" s="16"/>
      <c r="N658" s="16"/>
      <c r="O658" s="16"/>
      <c r="P658" s="16"/>
      <c r="Q658" s="16"/>
      <c r="R658" s="16"/>
      <c r="S658" s="16"/>
      <c r="T658" s="16"/>
      <c r="U658" s="16"/>
    </row>
    <row r="659" spans="1:21" ht="18.75" hidden="1" customHeight="1" x14ac:dyDescent="0.25">
      <c r="A659" s="120" t="s">
        <v>736</v>
      </c>
      <c r="B659" s="124" t="s">
        <v>737</v>
      </c>
      <c r="C659" s="115" t="s">
        <v>7</v>
      </c>
      <c r="D659" s="134"/>
      <c r="E659" s="116">
        <v>1669.39</v>
      </c>
      <c r="F659" s="116">
        <f>E659*(1+C$2031)</f>
        <v>2077.2219770000002</v>
      </c>
      <c r="G659" s="117">
        <f>D659*F659</f>
        <v>0</v>
      </c>
      <c r="H659" s="112"/>
      <c r="I659" s="118"/>
      <c r="J659" s="119"/>
      <c r="K659" s="103"/>
      <c r="L659" s="16"/>
      <c r="M659" s="16"/>
      <c r="N659" s="16"/>
      <c r="O659" s="16"/>
      <c r="P659" s="16"/>
      <c r="Q659" s="16"/>
      <c r="R659" s="16"/>
      <c r="S659" s="16"/>
      <c r="T659" s="16"/>
      <c r="U659" s="16"/>
    </row>
    <row r="660" spans="1:21" ht="18.75" hidden="1" customHeight="1" x14ac:dyDescent="0.25">
      <c r="A660" s="120"/>
      <c r="B660" s="124"/>
      <c r="C660" s="115"/>
      <c r="D660" s="134"/>
      <c r="E660" s="116"/>
      <c r="F660" s="116"/>
      <c r="G660" s="117"/>
      <c r="H660" s="112"/>
      <c r="I660" s="118"/>
      <c r="J660" s="119"/>
      <c r="K660" s="103"/>
      <c r="L660" s="16"/>
      <c r="M660" s="16"/>
      <c r="N660" s="16"/>
      <c r="O660" s="16"/>
      <c r="P660" s="16"/>
      <c r="Q660" s="16"/>
      <c r="R660" s="16"/>
      <c r="S660" s="16"/>
      <c r="T660" s="16"/>
      <c r="U660" s="16"/>
    </row>
    <row r="661" spans="1:21" ht="18.75" hidden="1" customHeight="1" x14ac:dyDescent="0.25">
      <c r="A661" s="120" t="s">
        <v>738</v>
      </c>
      <c r="B661" s="124" t="s">
        <v>739</v>
      </c>
      <c r="C661" s="115" t="s">
        <v>7</v>
      </c>
      <c r="D661" s="134"/>
      <c r="E661" s="116">
        <v>2853.87</v>
      </c>
      <c r="F661" s="116">
        <f>E661*(1+C$2031)</f>
        <v>3551.0704409999998</v>
      </c>
      <c r="G661" s="117">
        <f>D661*F661</f>
        <v>0</v>
      </c>
      <c r="H661" s="112"/>
      <c r="I661" s="118"/>
      <c r="J661" s="119"/>
      <c r="K661" s="103"/>
      <c r="L661" s="16"/>
      <c r="M661" s="16"/>
      <c r="N661" s="16"/>
      <c r="O661" s="16"/>
      <c r="P661" s="16"/>
      <c r="Q661" s="16"/>
      <c r="R661" s="16"/>
      <c r="S661" s="16"/>
      <c r="T661" s="16"/>
      <c r="U661" s="16"/>
    </row>
    <row r="662" spans="1:21" ht="18.75" hidden="1" customHeight="1" x14ac:dyDescent="0.25">
      <c r="A662" s="120"/>
      <c r="B662" s="124"/>
      <c r="C662" s="115"/>
      <c r="D662" s="134"/>
      <c r="E662" s="116"/>
      <c r="F662" s="116"/>
      <c r="G662" s="117"/>
      <c r="H662" s="112"/>
      <c r="I662" s="118"/>
      <c r="J662" s="119"/>
      <c r="K662" s="103"/>
      <c r="L662" s="16"/>
      <c r="M662" s="16"/>
      <c r="N662" s="16"/>
      <c r="O662" s="16"/>
      <c r="P662" s="16"/>
      <c r="Q662" s="16"/>
      <c r="R662" s="16"/>
      <c r="S662" s="16"/>
      <c r="T662" s="16"/>
      <c r="U662" s="16"/>
    </row>
    <row r="663" spans="1:21" ht="18.75" hidden="1" customHeight="1" x14ac:dyDescent="0.25">
      <c r="A663" s="120" t="s">
        <v>740</v>
      </c>
      <c r="B663" s="124" t="s">
        <v>741</v>
      </c>
      <c r="C663" s="115" t="s">
        <v>7</v>
      </c>
      <c r="D663" s="134"/>
      <c r="E663" s="116">
        <v>3747.41</v>
      </c>
      <c r="F663" s="116">
        <f>E663*(1+C$2031)</f>
        <v>4662.9022629999999</v>
      </c>
      <c r="G663" s="117">
        <f>D663*F663</f>
        <v>0</v>
      </c>
      <c r="H663" s="112"/>
      <c r="I663" s="118"/>
      <c r="J663" s="119"/>
      <c r="K663" s="103"/>
      <c r="L663" s="16"/>
      <c r="M663" s="16"/>
      <c r="N663" s="16"/>
      <c r="O663" s="16"/>
      <c r="P663" s="16"/>
      <c r="Q663" s="16"/>
      <c r="R663" s="16"/>
      <c r="S663" s="16"/>
      <c r="T663" s="16"/>
      <c r="U663" s="16"/>
    </row>
    <row r="664" spans="1:21" ht="18.75" hidden="1" customHeight="1" x14ac:dyDescent="0.25">
      <c r="A664" s="120"/>
      <c r="B664" s="124"/>
      <c r="C664" s="115"/>
      <c r="D664" s="134"/>
      <c r="E664" s="116"/>
      <c r="F664" s="116"/>
      <c r="G664" s="117"/>
      <c r="H664" s="112"/>
      <c r="I664" s="118"/>
      <c r="J664" s="119"/>
      <c r="K664" s="103"/>
      <c r="L664" s="16"/>
      <c r="M664" s="16"/>
      <c r="N664" s="16"/>
      <c r="O664" s="16"/>
      <c r="P664" s="16"/>
      <c r="Q664" s="16"/>
      <c r="R664" s="16"/>
      <c r="S664" s="16"/>
      <c r="T664" s="16"/>
      <c r="U664" s="16"/>
    </row>
    <row r="665" spans="1:21" ht="18.75" hidden="1" customHeight="1" x14ac:dyDescent="0.25">
      <c r="A665" s="120" t="s">
        <v>742</v>
      </c>
      <c r="B665" s="124" t="s">
        <v>743</v>
      </c>
      <c r="C665" s="115" t="s">
        <v>7</v>
      </c>
      <c r="D665" s="134"/>
      <c r="E665" s="116">
        <v>5326.97</v>
      </c>
      <c r="F665" s="116">
        <f>E665*(1+C$2031)</f>
        <v>6628.3487709999999</v>
      </c>
      <c r="G665" s="117">
        <f>D665*F665</f>
        <v>0</v>
      </c>
      <c r="H665" s="112"/>
      <c r="I665" s="118"/>
      <c r="J665" s="119"/>
      <c r="K665" s="103"/>
      <c r="L665" s="16"/>
      <c r="M665" s="16"/>
      <c r="N665" s="16"/>
      <c r="O665" s="16"/>
      <c r="P665" s="16"/>
      <c r="Q665" s="16"/>
      <c r="R665" s="16"/>
      <c r="S665" s="16"/>
      <c r="T665" s="16"/>
      <c r="U665" s="16"/>
    </row>
    <row r="666" spans="1:21" ht="18.75" hidden="1" customHeight="1" x14ac:dyDescent="0.25">
      <c r="A666" s="120"/>
      <c r="B666" s="124"/>
      <c r="C666" s="115"/>
      <c r="D666" s="134"/>
      <c r="E666" s="116"/>
      <c r="F666" s="116"/>
      <c r="G666" s="117"/>
      <c r="H666" s="112"/>
      <c r="I666" s="118"/>
      <c r="J666" s="119"/>
      <c r="K666" s="103"/>
      <c r="L666" s="16"/>
      <c r="M666" s="16"/>
      <c r="N666" s="16"/>
      <c r="O666" s="16"/>
      <c r="P666" s="16"/>
      <c r="Q666" s="16"/>
      <c r="R666" s="16"/>
      <c r="S666" s="16"/>
      <c r="T666" s="16"/>
      <c r="U666" s="16"/>
    </row>
    <row r="667" spans="1:21" ht="18.75" hidden="1" customHeight="1" x14ac:dyDescent="0.25">
      <c r="A667" s="120" t="s">
        <v>744</v>
      </c>
      <c r="B667" s="124" t="s">
        <v>745</v>
      </c>
      <c r="C667" s="115" t="s">
        <v>7</v>
      </c>
      <c r="D667" s="134"/>
      <c r="E667" s="116">
        <v>6721.57</v>
      </c>
      <c r="F667" s="116">
        <f>E667*(1+C$2031)</f>
        <v>8363.6495509999986</v>
      </c>
      <c r="G667" s="117">
        <f>D667*F667</f>
        <v>0</v>
      </c>
      <c r="H667" s="112"/>
      <c r="I667" s="118"/>
      <c r="J667" s="119"/>
      <c r="K667" s="103"/>
      <c r="L667" s="16"/>
      <c r="M667" s="16"/>
      <c r="N667" s="16"/>
      <c r="O667" s="16"/>
      <c r="P667" s="16"/>
      <c r="Q667" s="16"/>
      <c r="R667" s="16"/>
      <c r="S667" s="16"/>
      <c r="T667" s="16"/>
      <c r="U667" s="16"/>
    </row>
    <row r="668" spans="1:21" ht="18.75" hidden="1" customHeight="1" x14ac:dyDescent="0.25">
      <c r="A668" s="158"/>
      <c r="B668" s="124"/>
      <c r="C668" s="115"/>
      <c r="D668" s="134"/>
      <c r="E668" s="116"/>
      <c r="F668" s="116"/>
      <c r="G668" s="117"/>
      <c r="H668" s="112"/>
      <c r="I668" s="118"/>
      <c r="J668" s="119"/>
      <c r="K668" s="103"/>
      <c r="L668" s="16"/>
      <c r="M668" s="16"/>
      <c r="N668" s="16"/>
      <c r="O668" s="16"/>
      <c r="P668" s="16"/>
      <c r="Q668" s="16"/>
      <c r="R668" s="16"/>
      <c r="S668" s="16"/>
      <c r="T668" s="16"/>
      <c r="U668" s="16"/>
    </row>
    <row r="669" spans="1:21" ht="18.75" hidden="1" customHeight="1" x14ac:dyDescent="0.25">
      <c r="A669" s="120" t="s">
        <v>746</v>
      </c>
      <c r="B669" s="124" t="s">
        <v>747</v>
      </c>
      <c r="C669" s="115" t="s">
        <v>7</v>
      </c>
      <c r="D669" s="134"/>
      <c r="E669" s="116">
        <v>8405.67</v>
      </c>
      <c r="F669" s="116">
        <f>E669*(1+C$2031)</f>
        <v>10459.175181000001</v>
      </c>
      <c r="G669" s="117">
        <f>D669*F669</f>
        <v>0</v>
      </c>
      <c r="H669" s="112"/>
      <c r="I669" s="118"/>
      <c r="J669" s="119"/>
      <c r="K669" s="103"/>
      <c r="L669" s="16"/>
      <c r="M669" s="16"/>
      <c r="N669" s="16"/>
      <c r="O669" s="16"/>
      <c r="P669" s="16"/>
      <c r="Q669" s="16"/>
      <c r="R669" s="16"/>
      <c r="S669" s="16"/>
      <c r="T669" s="16"/>
      <c r="U669" s="16"/>
    </row>
    <row r="670" spans="1:21" ht="18.75" hidden="1" customHeight="1" x14ac:dyDescent="0.25">
      <c r="A670" s="120"/>
      <c r="B670" s="124"/>
      <c r="C670" s="115"/>
      <c r="D670" s="134"/>
      <c r="E670" s="116"/>
      <c r="F670" s="116"/>
      <c r="G670" s="117"/>
      <c r="H670" s="112"/>
      <c r="I670" s="118"/>
      <c r="J670" s="119"/>
      <c r="K670" s="103"/>
      <c r="L670" s="16"/>
      <c r="M670" s="16"/>
      <c r="N670" s="16"/>
      <c r="O670" s="16"/>
      <c r="P670" s="16"/>
      <c r="Q670" s="16"/>
      <c r="R670" s="16"/>
      <c r="S670" s="16"/>
      <c r="T670" s="16"/>
      <c r="U670" s="16"/>
    </row>
    <row r="671" spans="1:21" ht="18.75" hidden="1" customHeight="1" x14ac:dyDescent="0.25">
      <c r="A671" s="120" t="s">
        <v>748</v>
      </c>
      <c r="B671" s="133" t="s">
        <v>749</v>
      </c>
      <c r="C671" s="115"/>
      <c r="D671" s="134"/>
      <c r="E671" s="116"/>
      <c r="F671" s="116"/>
      <c r="G671" s="117"/>
      <c r="H671" s="112"/>
      <c r="I671" s="118"/>
      <c r="J671" s="119"/>
      <c r="K671" s="103"/>
      <c r="L671" s="16"/>
      <c r="M671" s="16"/>
      <c r="N671" s="16"/>
      <c r="O671" s="16"/>
      <c r="P671" s="16"/>
      <c r="Q671" s="16"/>
      <c r="R671" s="16"/>
      <c r="S671" s="16"/>
      <c r="T671" s="16"/>
      <c r="U671" s="16"/>
    </row>
    <row r="672" spans="1:21" ht="18.75" hidden="1" customHeight="1" x14ac:dyDescent="0.25">
      <c r="A672" s="120" t="s">
        <v>750</v>
      </c>
      <c r="B672" s="124" t="s">
        <v>751</v>
      </c>
      <c r="C672" s="115" t="s">
        <v>7</v>
      </c>
      <c r="D672" s="134"/>
      <c r="E672" s="116">
        <v>65.19</v>
      </c>
      <c r="F672" s="116">
        <f>E672*(1+C$2031)</f>
        <v>81.115916999999996</v>
      </c>
      <c r="G672" s="117">
        <f>D672*F672</f>
        <v>0</v>
      </c>
      <c r="H672" s="112"/>
      <c r="I672" s="118"/>
      <c r="J672" s="119"/>
      <c r="K672" s="103"/>
      <c r="L672" s="16"/>
      <c r="M672" s="16"/>
      <c r="N672" s="16"/>
      <c r="O672" s="16"/>
      <c r="P672" s="16"/>
      <c r="Q672" s="16"/>
      <c r="R672" s="16"/>
      <c r="S672" s="16"/>
      <c r="T672" s="16"/>
      <c r="U672" s="16"/>
    </row>
    <row r="673" spans="1:21" ht="63" hidden="1" customHeight="1" x14ac:dyDescent="0.25">
      <c r="A673" s="120"/>
      <c r="B673" s="121" t="s">
        <v>752</v>
      </c>
      <c r="C673" s="115"/>
      <c r="D673" s="134"/>
      <c r="E673" s="116"/>
      <c r="F673" s="116"/>
      <c r="G673" s="117"/>
      <c r="H673" s="112"/>
      <c r="I673" s="118"/>
      <c r="J673" s="113"/>
      <c r="K673" s="103"/>
      <c r="L673" s="16"/>
      <c r="M673" s="16"/>
      <c r="N673" s="16"/>
      <c r="O673" s="16"/>
      <c r="P673" s="16"/>
      <c r="Q673" s="16"/>
      <c r="R673" s="16"/>
      <c r="S673" s="16"/>
      <c r="T673" s="16"/>
      <c r="U673" s="16"/>
    </row>
    <row r="674" spans="1:21" ht="18.75" hidden="1" customHeight="1" x14ac:dyDescent="0.25">
      <c r="A674" s="120"/>
      <c r="B674" s="121"/>
      <c r="C674" s="115"/>
      <c r="D674" s="134"/>
      <c r="E674" s="116"/>
      <c r="F674" s="116"/>
      <c r="G674" s="117"/>
      <c r="H674" s="112"/>
      <c r="I674" s="118"/>
      <c r="J674" s="113"/>
      <c r="K674" s="103"/>
      <c r="L674" s="16"/>
      <c r="M674" s="16"/>
      <c r="N674" s="16"/>
      <c r="O674" s="16"/>
      <c r="P674" s="16"/>
      <c r="Q674" s="16"/>
      <c r="R674" s="16"/>
      <c r="S674" s="16"/>
      <c r="T674" s="16"/>
      <c r="U674" s="16"/>
    </row>
    <row r="675" spans="1:21" ht="18.75" hidden="1" customHeight="1" x14ac:dyDescent="0.25">
      <c r="A675" s="120" t="s">
        <v>753</v>
      </c>
      <c r="B675" s="124" t="s">
        <v>754</v>
      </c>
      <c r="C675" s="115" t="s">
        <v>7</v>
      </c>
      <c r="D675" s="134"/>
      <c r="E675" s="116">
        <v>65.19</v>
      </c>
      <c r="F675" s="116">
        <f>E675*(1+C$2031)</f>
        <v>81.115916999999996</v>
      </c>
      <c r="G675" s="117">
        <f>D675*F675</f>
        <v>0</v>
      </c>
      <c r="H675" s="112"/>
      <c r="I675" s="118"/>
      <c r="J675" s="119"/>
      <c r="K675" s="103"/>
      <c r="L675" s="16"/>
      <c r="M675" s="16"/>
      <c r="N675" s="16"/>
      <c r="O675" s="16"/>
      <c r="P675" s="16"/>
      <c r="Q675" s="16"/>
      <c r="R675" s="16"/>
      <c r="S675" s="16"/>
      <c r="T675" s="16"/>
      <c r="U675" s="16"/>
    </row>
    <row r="676" spans="1:21" ht="72" hidden="1" customHeight="1" x14ac:dyDescent="0.25">
      <c r="A676" s="120"/>
      <c r="B676" s="121" t="s">
        <v>755</v>
      </c>
      <c r="C676" s="115"/>
      <c r="D676" s="134"/>
      <c r="E676" s="116"/>
      <c r="F676" s="116"/>
      <c r="G676" s="117"/>
      <c r="H676" s="112"/>
      <c r="I676" s="118"/>
      <c r="J676" s="113"/>
      <c r="K676" s="103"/>
      <c r="L676" s="16"/>
      <c r="M676" s="16"/>
      <c r="N676" s="16"/>
      <c r="O676" s="16"/>
      <c r="P676" s="16"/>
      <c r="Q676" s="16"/>
      <c r="R676" s="16"/>
      <c r="S676" s="16"/>
      <c r="T676" s="16"/>
      <c r="U676" s="16"/>
    </row>
    <row r="677" spans="1:21" ht="18.75" hidden="1" customHeight="1" x14ac:dyDescent="0.25">
      <c r="A677" s="120"/>
      <c r="B677" s="121"/>
      <c r="C677" s="115"/>
      <c r="D677" s="134"/>
      <c r="E677" s="116"/>
      <c r="F677" s="116"/>
      <c r="G677" s="117"/>
      <c r="H677" s="112"/>
      <c r="I677" s="118"/>
      <c r="J677" s="113"/>
      <c r="K677" s="103"/>
      <c r="L677" s="16"/>
      <c r="M677" s="16"/>
      <c r="N677" s="16"/>
      <c r="O677" s="16"/>
      <c r="P677" s="16"/>
      <c r="Q677" s="16"/>
      <c r="R677" s="16"/>
      <c r="S677" s="16"/>
      <c r="T677" s="16"/>
      <c r="U677" s="16"/>
    </row>
    <row r="678" spans="1:21" ht="18.75" hidden="1" customHeight="1" x14ac:dyDescent="0.25">
      <c r="A678" s="120" t="s">
        <v>756</v>
      </c>
      <c r="B678" s="124" t="s">
        <v>757</v>
      </c>
      <c r="C678" s="115" t="s">
        <v>7</v>
      </c>
      <c r="D678" s="134"/>
      <c r="E678" s="116">
        <v>73.61</v>
      </c>
      <c r="F678" s="116">
        <f>E678*(1+C$2031)</f>
        <v>91.592922999999999</v>
      </c>
      <c r="G678" s="117">
        <f>D678*F678</f>
        <v>0</v>
      </c>
      <c r="H678" s="112"/>
      <c r="I678" s="118"/>
      <c r="J678" s="119"/>
      <c r="K678" s="103"/>
      <c r="L678" s="16"/>
      <c r="M678" s="16"/>
      <c r="N678" s="16"/>
      <c r="O678" s="16"/>
      <c r="P678" s="16"/>
      <c r="Q678" s="16"/>
      <c r="R678" s="16"/>
      <c r="S678" s="16"/>
      <c r="T678" s="16"/>
      <c r="U678" s="16"/>
    </row>
    <row r="679" spans="1:21" ht="63" hidden="1" customHeight="1" x14ac:dyDescent="0.25">
      <c r="A679" s="120"/>
      <c r="B679" s="121" t="s">
        <v>758</v>
      </c>
      <c r="C679" s="115"/>
      <c r="D679" s="134"/>
      <c r="E679" s="116"/>
      <c r="F679" s="116"/>
      <c r="G679" s="117"/>
      <c r="H679" s="112"/>
      <c r="I679" s="118"/>
      <c r="J679" s="113"/>
      <c r="K679" s="103"/>
      <c r="L679" s="16"/>
      <c r="M679" s="16"/>
      <c r="N679" s="16"/>
      <c r="O679" s="16"/>
      <c r="P679" s="16"/>
      <c r="Q679" s="16"/>
      <c r="R679" s="16"/>
      <c r="S679" s="16"/>
      <c r="T679" s="16"/>
      <c r="U679" s="16"/>
    </row>
    <row r="680" spans="1:21" ht="18.75" hidden="1" customHeight="1" x14ac:dyDescent="0.25">
      <c r="A680" s="120"/>
      <c r="B680" s="121"/>
      <c r="C680" s="115"/>
      <c r="D680" s="134"/>
      <c r="E680" s="116"/>
      <c r="F680" s="116"/>
      <c r="G680" s="117"/>
      <c r="H680" s="112"/>
      <c r="I680" s="118"/>
      <c r="J680" s="113"/>
      <c r="K680" s="103"/>
      <c r="L680" s="16"/>
      <c r="M680" s="16"/>
      <c r="N680" s="16"/>
      <c r="O680" s="16"/>
      <c r="P680" s="16"/>
      <c r="Q680" s="16"/>
      <c r="R680" s="16"/>
      <c r="S680" s="16"/>
      <c r="T680" s="16"/>
      <c r="U680" s="16"/>
    </row>
    <row r="681" spans="1:21" ht="18.75" hidden="1" customHeight="1" x14ac:dyDescent="0.25">
      <c r="A681" s="120" t="s">
        <v>759</v>
      </c>
      <c r="B681" s="133" t="s">
        <v>760</v>
      </c>
      <c r="C681" s="115"/>
      <c r="D681" s="134"/>
      <c r="E681" s="116"/>
      <c r="F681" s="116"/>
      <c r="G681" s="117"/>
      <c r="H681" s="112"/>
      <c r="I681" s="118"/>
      <c r="J681" s="113"/>
      <c r="K681" s="103"/>
      <c r="L681" s="16"/>
      <c r="M681" s="16"/>
      <c r="N681" s="16"/>
      <c r="O681" s="16"/>
      <c r="P681" s="16"/>
      <c r="Q681" s="16"/>
      <c r="R681" s="16"/>
      <c r="S681" s="16"/>
      <c r="T681" s="16"/>
      <c r="U681" s="16"/>
    </row>
    <row r="682" spans="1:21" ht="51" hidden="1" customHeight="1" x14ac:dyDescent="0.25">
      <c r="A682" s="120" t="s">
        <v>761</v>
      </c>
      <c r="B682" s="124" t="s">
        <v>762</v>
      </c>
      <c r="C682" s="115" t="s">
        <v>7</v>
      </c>
      <c r="D682" s="134"/>
      <c r="E682" s="116">
        <v>1877.44</v>
      </c>
      <c r="F682" s="116">
        <f>E682*(1+C$2031)</f>
        <v>2336.0985919999998</v>
      </c>
      <c r="G682" s="117">
        <f>D682*F682</f>
        <v>0</v>
      </c>
      <c r="H682" s="112"/>
      <c r="I682" s="118"/>
      <c r="J682" s="119"/>
      <c r="K682" s="103"/>
      <c r="L682" s="16"/>
      <c r="M682" s="16"/>
      <c r="N682" s="16"/>
      <c r="O682" s="16"/>
      <c r="P682" s="16"/>
      <c r="Q682" s="16"/>
      <c r="R682" s="16"/>
      <c r="S682" s="16"/>
      <c r="T682" s="16"/>
      <c r="U682" s="16"/>
    </row>
    <row r="683" spans="1:21" ht="94.5" hidden="1" customHeight="1" x14ac:dyDescent="0.25">
      <c r="A683" s="120"/>
      <c r="B683" s="121" t="s">
        <v>763</v>
      </c>
      <c r="C683" s="115"/>
      <c r="D683" s="134"/>
      <c r="E683" s="116"/>
      <c r="F683" s="116"/>
      <c r="G683" s="117"/>
      <c r="H683" s="142"/>
      <c r="I683" s="118"/>
      <c r="J683" s="113"/>
      <c r="K683" s="103"/>
      <c r="L683" s="16"/>
      <c r="M683" s="16"/>
      <c r="N683" s="16"/>
      <c r="O683" s="16"/>
      <c r="P683" s="16"/>
      <c r="Q683" s="16"/>
      <c r="R683" s="16"/>
      <c r="S683" s="16"/>
      <c r="T683" s="16"/>
      <c r="U683" s="16"/>
    </row>
    <row r="684" spans="1:21" ht="18.75" hidden="1" customHeight="1" x14ac:dyDescent="0.25">
      <c r="A684" s="120"/>
      <c r="B684" s="121"/>
      <c r="C684" s="115"/>
      <c r="D684" s="134"/>
      <c r="E684" s="116"/>
      <c r="F684" s="116"/>
      <c r="G684" s="117"/>
      <c r="H684" s="112"/>
      <c r="I684" s="118"/>
      <c r="J684" s="113"/>
      <c r="K684" s="103"/>
      <c r="L684" s="16"/>
      <c r="M684" s="16"/>
      <c r="N684" s="16"/>
      <c r="O684" s="16"/>
      <c r="P684" s="16"/>
      <c r="Q684" s="16"/>
      <c r="R684" s="16"/>
      <c r="S684" s="16"/>
      <c r="T684" s="16"/>
      <c r="U684" s="16"/>
    </row>
    <row r="685" spans="1:21" ht="18.75" hidden="1" customHeight="1" x14ac:dyDescent="0.25">
      <c r="A685" s="120" t="s">
        <v>764</v>
      </c>
      <c r="B685" s="133" t="s">
        <v>765</v>
      </c>
      <c r="C685" s="115"/>
      <c r="D685" s="134"/>
      <c r="E685" s="116"/>
      <c r="F685" s="116"/>
      <c r="G685" s="117"/>
      <c r="H685" s="112"/>
      <c r="I685" s="118"/>
      <c r="J685" s="113"/>
      <c r="K685" s="103"/>
      <c r="L685" s="16"/>
      <c r="M685" s="16"/>
      <c r="N685" s="16"/>
      <c r="O685" s="16"/>
      <c r="P685" s="16"/>
      <c r="Q685" s="16"/>
      <c r="R685" s="16"/>
      <c r="S685" s="16"/>
      <c r="T685" s="16"/>
      <c r="U685" s="16"/>
    </row>
    <row r="686" spans="1:21" ht="18.75" hidden="1" customHeight="1" x14ac:dyDescent="0.25">
      <c r="A686" s="120" t="s">
        <v>766</v>
      </c>
      <c r="B686" s="124" t="s">
        <v>767</v>
      </c>
      <c r="C686" s="115" t="s">
        <v>19</v>
      </c>
      <c r="D686" s="134"/>
      <c r="E686" s="116">
        <v>1067.78</v>
      </c>
      <c r="F686" s="116">
        <f>E686*(1+C$2031)</f>
        <v>1328.6386539999999</v>
      </c>
      <c r="G686" s="117">
        <f>D686*F686</f>
        <v>0</v>
      </c>
      <c r="H686" s="112"/>
      <c r="I686" s="118"/>
      <c r="J686" s="119"/>
      <c r="K686" s="103"/>
      <c r="L686" s="16"/>
      <c r="M686" s="16"/>
      <c r="N686" s="16"/>
      <c r="O686" s="16"/>
      <c r="P686" s="16"/>
      <c r="Q686" s="16"/>
      <c r="R686" s="16"/>
      <c r="S686" s="16"/>
      <c r="T686" s="16"/>
      <c r="U686" s="16"/>
    </row>
    <row r="687" spans="1:21" ht="81" hidden="1" customHeight="1" x14ac:dyDescent="0.25">
      <c r="A687" s="120"/>
      <c r="B687" s="121" t="s">
        <v>768</v>
      </c>
      <c r="C687" s="115"/>
      <c r="D687" s="134"/>
      <c r="E687" s="116"/>
      <c r="F687" s="116"/>
      <c r="G687" s="117"/>
      <c r="H687" s="112"/>
      <c r="I687" s="118"/>
      <c r="J687" s="113"/>
      <c r="K687" s="103"/>
      <c r="L687" s="16"/>
      <c r="M687" s="16"/>
      <c r="N687" s="16"/>
      <c r="O687" s="16"/>
      <c r="P687" s="16"/>
      <c r="Q687" s="16"/>
      <c r="R687" s="16"/>
      <c r="S687" s="16"/>
      <c r="T687" s="16"/>
      <c r="U687" s="16"/>
    </row>
    <row r="688" spans="1:21" ht="18.75" hidden="1" customHeight="1" x14ac:dyDescent="0.25">
      <c r="A688" s="120"/>
      <c r="B688" s="121"/>
      <c r="C688" s="115"/>
      <c r="D688" s="134"/>
      <c r="E688" s="116"/>
      <c r="F688" s="116"/>
      <c r="G688" s="117"/>
      <c r="H688" s="112"/>
      <c r="I688" s="118"/>
      <c r="J688" s="113"/>
      <c r="K688" s="103"/>
      <c r="L688" s="16"/>
      <c r="M688" s="16"/>
      <c r="N688" s="16"/>
      <c r="O688" s="16"/>
      <c r="P688" s="16"/>
      <c r="Q688" s="16"/>
      <c r="R688" s="16"/>
      <c r="S688" s="16"/>
      <c r="T688" s="16"/>
      <c r="U688" s="16"/>
    </row>
    <row r="689" spans="1:21" ht="18.75" hidden="1" customHeight="1" x14ac:dyDescent="0.25">
      <c r="A689" s="120" t="s">
        <v>769</v>
      </c>
      <c r="B689" s="124" t="s">
        <v>770</v>
      </c>
      <c r="C689" s="115" t="s">
        <v>7</v>
      </c>
      <c r="D689" s="134"/>
      <c r="E689" s="116">
        <v>633.78</v>
      </c>
      <c r="F689" s="116">
        <f>E689*(1+C$2031)</f>
        <v>788.61245399999996</v>
      </c>
      <c r="G689" s="117">
        <f>D689*F689</f>
        <v>0</v>
      </c>
      <c r="H689" s="112"/>
      <c r="I689" s="118"/>
      <c r="J689" s="119"/>
      <c r="K689" s="103"/>
      <c r="L689" s="16"/>
      <c r="M689" s="16"/>
      <c r="N689" s="16"/>
      <c r="O689" s="16"/>
      <c r="P689" s="16"/>
      <c r="Q689" s="16"/>
      <c r="R689" s="16"/>
      <c r="S689" s="16"/>
      <c r="T689" s="16"/>
      <c r="U689" s="16"/>
    </row>
    <row r="690" spans="1:21" ht="78.75" hidden="1" customHeight="1" x14ac:dyDescent="0.25">
      <c r="A690" s="120"/>
      <c r="B690" s="121" t="s">
        <v>771</v>
      </c>
      <c r="C690" s="115"/>
      <c r="D690" s="134"/>
      <c r="E690" s="116"/>
      <c r="F690" s="116"/>
      <c r="G690" s="117"/>
      <c r="H690" s="112"/>
      <c r="I690" s="118"/>
      <c r="J690" s="113"/>
      <c r="K690" s="103"/>
      <c r="L690" s="16"/>
      <c r="M690" s="16"/>
      <c r="N690" s="16"/>
      <c r="O690" s="16"/>
      <c r="P690" s="16"/>
      <c r="Q690" s="16"/>
      <c r="R690" s="16"/>
      <c r="S690" s="16"/>
      <c r="T690" s="16"/>
      <c r="U690" s="16"/>
    </row>
    <row r="691" spans="1:21" ht="18.75" hidden="1" customHeight="1" x14ac:dyDescent="0.25">
      <c r="A691" s="120"/>
      <c r="B691" s="121"/>
      <c r="C691" s="115"/>
      <c r="D691" s="134"/>
      <c r="E691" s="116"/>
      <c r="F691" s="116"/>
      <c r="G691" s="117"/>
      <c r="H691" s="112"/>
      <c r="I691" s="118"/>
      <c r="J691" s="113"/>
      <c r="K691" s="103"/>
      <c r="L691" s="16"/>
      <c r="M691" s="16"/>
      <c r="N691" s="16"/>
      <c r="O691" s="16"/>
      <c r="P691" s="16"/>
      <c r="Q691" s="16"/>
      <c r="R691" s="16"/>
      <c r="S691" s="16"/>
      <c r="T691" s="16"/>
      <c r="U691" s="16"/>
    </row>
    <row r="692" spans="1:21" ht="18.75" hidden="1" customHeight="1" x14ac:dyDescent="0.25">
      <c r="A692" s="120" t="s">
        <v>772</v>
      </c>
      <c r="B692" s="124" t="s">
        <v>773</v>
      </c>
      <c r="C692" s="115" t="s">
        <v>7</v>
      </c>
      <c r="D692" s="134"/>
      <c r="E692" s="116">
        <v>76.78</v>
      </c>
      <c r="F692" s="116">
        <f>E692*(1+C$2031)</f>
        <v>95.537353999999993</v>
      </c>
      <c r="G692" s="117">
        <f>D692*F692</f>
        <v>0</v>
      </c>
      <c r="H692" s="112"/>
      <c r="I692" s="118"/>
      <c r="J692" s="119"/>
      <c r="K692" s="103"/>
      <c r="L692" s="16"/>
      <c r="M692" s="16"/>
      <c r="N692" s="16"/>
      <c r="O692" s="16"/>
      <c r="P692" s="16"/>
      <c r="Q692" s="16"/>
      <c r="R692" s="16"/>
      <c r="S692" s="16"/>
      <c r="T692" s="16"/>
      <c r="U692" s="16"/>
    </row>
    <row r="693" spans="1:21" ht="64.5" hidden="1" customHeight="1" x14ac:dyDescent="0.25">
      <c r="A693" s="120"/>
      <c r="B693" s="121" t="s">
        <v>774</v>
      </c>
      <c r="C693" s="115"/>
      <c r="D693" s="134"/>
      <c r="E693" s="116"/>
      <c r="F693" s="116"/>
      <c r="G693" s="117"/>
      <c r="H693" s="112"/>
      <c r="I693" s="118"/>
      <c r="J693" s="113"/>
      <c r="K693" s="103"/>
      <c r="L693" s="16"/>
      <c r="M693" s="16"/>
      <c r="N693" s="16"/>
      <c r="O693" s="16"/>
      <c r="P693" s="16"/>
      <c r="Q693" s="16"/>
      <c r="R693" s="16"/>
      <c r="S693" s="16"/>
      <c r="T693" s="16"/>
      <c r="U693" s="16"/>
    </row>
    <row r="694" spans="1:21" ht="18.75" hidden="1" customHeight="1" x14ac:dyDescent="0.25">
      <c r="A694" s="120"/>
      <c r="B694" s="121"/>
      <c r="C694" s="115"/>
      <c r="D694" s="134"/>
      <c r="E694" s="116"/>
      <c r="F694" s="116"/>
      <c r="G694" s="117"/>
      <c r="H694" s="112"/>
      <c r="I694" s="118"/>
      <c r="J694" s="113"/>
      <c r="K694" s="103"/>
      <c r="L694" s="16"/>
      <c r="M694" s="16"/>
      <c r="N694" s="16"/>
      <c r="O694" s="16"/>
      <c r="P694" s="16"/>
      <c r="Q694" s="16"/>
      <c r="R694" s="16"/>
      <c r="S694" s="16"/>
      <c r="T694" s="16"/>
      <c r="U694" s="16"/>
    </row>
    <row r="695" spans="1:21" ht="18.75" hidden="1" customHeight="1" x14ac:dyDescent="0.25">
      <c r="A695" s="120" t="s">
        <v>775</v>
      </c>
      <c r="B695" s="124" t="s">
        <v>776</v>
      </c>
      <c r="C695" s="115" t="s">
        <v>7</v>
      </c>
      <c r="D695" s="134"/>
      <c r="E695" s="116">
        <v>48.95</v>
      </c>
      <c r="F695" s="116">
        <f>E695*(1+C$2031)</f>
        <v>60.908484999999999</v>
      </c>
      <c r="G695" s="117">
        <f>D695*F695</f>
        <v>0</v>
      </c>
      <c r="H695" s="112"/>
      <c r="I695" s="118"/>
      <c r="J695" s="119"/>
      <c r="K695" s="103"/>
      <c r="L695" s="16"/>
      <c r="M695" s="16"/>
      <c r="N695" s="16"/>
      <c r="O695" s="16"/>
      <c r="P695" s="16"/>
      <c r="Q695" s="16"/>
      <c r="R695" s="16"/>
      <c r="S695" s="16"/>
      <c r="T695" s="16"/>
      <c r="U695" s="16"/>
    </row>
    <row r="696" spans="1:21" ht="63" hidden="1" customHeight="1" x14ac:dyDescent="0.25">
      <c r="A696" s="120"/>
      <c r="B696" s="121" t="s">
        <v>777</v>
      </c>
      <c r="C696" s="115"/>
      <c r="D696" s="134"/>
      <c r="E696" s="116"/>
      <c r="F696" s="116"/>
      <c r="G696" s="117"/>
      <c r="H696" s="112"/>
      <c r="I696" s="118"/>
      <c r="J696" s="113"/>
      <c r="K696" s="103"/>
      <c r="L696" s="16"/>
      <c r="M696" s="16"/>
      <c r="N696" s="16"/>
      <c r="O696" s="16"/>
      <c r="P696" s="16"/>
      <c r="Q696" s="16"/>
      <c r="R696" s="16"/>
      <c r="S696" s="16"/>
      <c r="T696" s="16"/>
      <c r="U696" s="16"/>
    </row>
    <row r="697" spans="1:21" ht="18.75" hidden="1" customHeight="1" x14ac:dyDescent="0.25">
      <c r="A697" s="120"/>
      <c r="B697" s="121"/>
      <c r="C697" s="115"/>
      <c r="D697" s="134"/>
      <c r="E697" s="116"/>
      <c r="F697" s="116"/>
      <c r="G697" s="117"/>
      <c r="H697" s="112"/>
      <c r="I697" s="118"/>
      <c r="J697" s="113"/>
      <c r="K697" s="103"/>
      <c r="L697" s="16"/>
      <c r="M697" s="16"/>
      <c r="N697" s="16"/>
      <c r="O697" s="16"/>
      <c r="P697" s="16"/>
      <c r="Q697" s="16"/>
      <c r="R697" s="16"/>
      <c r="S697" s="16"/>
      <c r="T697" s="16"/>
      <c r="U697" s="16"/>
    </row>
    <row r="698" spans="1:21" ht="18.75" hidden="1" customHeight="1" x14ac:dyDescent="0.25">
      <c r="A698" s="120" t="s">
        <v>778</v>
      </c>
      <c r="B698" s="124" t="s">
        <v>779</v>
      </c>
      <c r="C698" s="115" t="s">
        <v>7</v>
      </c>
      <c r="D698" s="134"/>
      <c r="E698" s="116">
        <v>36.31</v>
      </c>
      <c r="F698" s="116">
        <f>E698*(1+C$2031)</f>
        <v>45.180533000000004</v>
      </c>
      <c r="G698" s="117">
        <f>D698*F698</f>
        <v>0</v>
      </c>
      <c r="H698" s="112"/>
      <c r="I698" s="118"/>
      <c r="J698" s="119"/>
      <c r="K698" s="103"/>
      <c r="L698" s="16"/>
      <c r="M698" s="16"/>
      <c r="N698" s="16"/>
      <c r="O698" s="16"/>
      <c r="P698" s="16"/>
      <c r="Q698" s="16"/>
      <c r="R698" s="16"/>
      <c r="S698" s="16"/>
      <c r="T698" s="16"/>
      <c r="U698" s="16"/>
    </row>
    <row r="699" spans="1:21" ht="63" hidden="1" customHeight="1" x14ac:dyDescent="0.25">
      <c r="A699" s="120"/>
      <c r="B699" s="121" t="s">
        <v>780</v>
      </c>
      <c r="C699" s="115"/>
      <c r="D699" s="134"/>
      <c r="E699" s="116"/>
      <c r="F699" s="116"/>
      <c r="G699" s="117"/>
      <c r="H699" s="112"/>
      <c r="I699" s="118"/>
      <c r="J699" s="113"/>
      <c r="K699" s="103"/>
      <c r="L699" s="16"/>
      <c r="M699" s="16"/>
      <c r="N699" s="16"/>
      <c r="O699" s="16"/>
      <c r="P699" s="16"/>
      <c r="Q699" s="16"/>
      <c r="R699" s="16"/>
      <c r="S699" s="16"/>
      <c r="T699" s="16"/>
      <c r="U699" s="16"/>
    </row>
    <row r="700" spans="1:21" ht="18.75" hidden="1" customHeight="1" x14ac:dyDescent="0.25">
      <c r="A700" s="120"/>
      <c r="B700" s="121"/>
      <c r="C700" s="115"/>
      <c r="D700" s="134"/>
      <c r="E700" s="116"/>
      <c r="F700" s="116"/>
      <c r="G700" s="117"/>
      <c r="H700" s="112"/>
      <c r="I700" s="118"/>
      <c r="J700" s="113"/>
      <c r="K700" s="103"/>
      <c r="L700" s="16"/>
      <c r="M700" s="16"/>
      <c r="N700" s="16"/>
      <c r="O700" s="16"/>
      <c r="P700" s="16"/>
      <c r="Q700" s="16"/>
      <c r="R700" s="16"/>
      <c r="S700" s="16"/>
      <c r="T700" s="16"/>
      <c r="U700" s="16"/>
    </row>
    <row r="701" spans="1:21" ht="18.75" hidden="1" customHeight="1" x14ac:dyDescent="0.25">
      <c r="A701" s="120" t="s">
        <v>781</v>
      </c>
      <c r="B701" s="124" t="s">
        <v>782</v>
      </c>
      <c r="C701" s="115" t="s">
        <v>7</v>
      </c>
      <c r="D701" s="134"/>
      <c r="E701" s="116">
        <v>32.700000000000003</v>
      </c>
      <c r="F701" s="116">
        <f>E701*(1+C$2031)</f>
        <v>40.688610000000004</v>
      </c>
      <c r="G701" s="117">
        <f>D701*F701</f>
        <v>0</v>
      </c>
      <c r="H701" s="112"/>
      <c r="I701" s="118"/>
      <c r="J701" s="119"/>
      <c r="K701" s="103"/>
      <c r="L701" s="16"/>
      <c r="M701" s="16"/>
      <c r="N701" s="16"/>
      <c r="O701" s="16"/>
      <c r="P701" s="16"/>
      <c r="Q701" s="16"/>
      <c r="R701" s="16"/>
      <c r="S701" s="16"/>
      <c r="T701" s="16"/>
      <c r="U701" s="16"/>
    </row>
    <row r="702" spans="1:21" ht="47.25" hidden="1" customHeight="1" x14ac:dyDescent="0.25">
      <c r="A702" s="120"/>
      <c r="B702" s="121" t="s">
        <v>783</v>
      </c>
      <c r="C702" s="115"/>
      <c r="D702" s="134"/>
      <c r="E702" s="116"/>
      <c r="F702" s="116"/>
      <c r="G702" s="117"/>
      <c r="H702" s="112"/>
      <c r="I702" s="118"/>
      <c r="J702" s="113"/>
      <c r="K702" s="103"/>
      <c r="L702" s="16"/>
      <c r="M702" s="16"/>
      <c r="N702" s="16"/>
      <c r="O702" s="16"/>
      <c r="P702" s="16"/>
      <c r="Q702" s="16"/>
      <c r="R702" s="16"/>
      <c r="S702" s="16"/>
      <c r="T702" s="16"/>
      <c r="U702" s="16"/>
    </row>
    <row r="703" spans="1:21" ht="18.75" hidden="1" customHeight="1" x14ac:dyDescent="0.25">
      <c r="A703" s="120"/>
      <c r="B703" s="121"/>
      <c r="C703" s="115"/>
      <c r="D703" s="134"/>
      <c r="E703" s="116"/>
      <c r="F703" s="116"/>
      <c r="G703" s="117"/>
      <c r="H703" s="112"/>
      <c r="I703" s="118"/>
      <c r="J703" s="113"/>
      <c r="K703" s="103"/>
      <c r="L703" s="16"/>
      <c r="M703" s="16"/>
      <c r="N703" s="16"/>
      <c r="O703" s="16"/>
      <c r="P703" s="16"/>
      <c r="Q703" s="16"/>
      <c r="R703" s="16"/>
      <c r="S703" s="16"/>
      <c r="T703" s="16"/>
      <c r="U703" s="16"/>
    </row>
    <row r="704" spans="1:21" ht="18.75" hidden="1" customHeight="1" x14ac:dyDescent="0.25">
      <c r="A704" s="120" t="s">
        <v>784</v>
      </c>
      <c r="B704" s="124" t="s">
        <v>785</v>
      </c>
      <c r="C704" s="115" t="s">
        <v>7</v>
      </c>
      <c r="D704" s="134"/>
      <c r="E704" s="116">
        <v>174.84</v>
      </c>
      <c r="F704" s="116">
        <f>E704*(1+C$2031)</f>
        <v>217.55341200000001</v>
      </c>
      <c r="G704" s="117">
        <f>D704*F704</f>
        <v>0</v>
      </c>
      <c r="H704" s="112"/>
      <c r="I704" s="118"/>
      <c r="J704" s="119"/>
      <c r="K704" s="103"/>
      <c r="L704" s="16"/>
      <c r="M704" s="16"/>
      <c r="N704" s="16"/>
      <c r="O704" s="16"/>
      <c r="P704" s="16"/>
      <c r="Q704" s="16"/>
      <c r="R704" s="16"/>
      <c r="S704" s="16"/>
      <c r="T704" s="16"/>
      <c r="U704" s="16"/>
    </row>
    <row r="705" spans="1:21" ht="63" hidden="1" customHeight="1" x14ac:dyDescent="0.25">
      <c r="A705" s="120"/>
      <c r="B705" s="121" t="s">
        <v>786</v>
      </c>
      <c r="C705" s="115"/>
      <c r="D705" s="134"/>
      <c r="E705" s="116"/>
      <c r="F705" s="116"/>
      <c r="G705" s="117"/>
      <c r="H705" s="112"/>
      <c r="I705" s="118"/>
      <c r="J705" s="113"/>
      <c r="K705" s="103"/>
      <c r="L705" s="16"/>
      <c r="M705" s="16"/>
      <c r="N705" s="16"/>
      <c r="O705" s="16"/>
      <c r="P705" s="16"/>
      <c r="Q705" s="16"/>
      <c r="R705" s="16"/>
      <c r="S705" s="16"/>
      <c r="T705" s="16"/>
      <c r="U705" s="16"/>
    </row>
    <row r="706" spans="1:21" ht="18.75" hidden="1" customHeight="1" x14ac:dyDescent="0.25">
      <c r="A706" s="120"/>
      <c r="B706" s="124"/>
      <c r="C706" s="115"/>
      <c r="D706" s="134"/>
      <c r="E706" s="116"/>
      <c r="F706" s="116"/>
      <c r="G706" s="117"/>
      <c r="H706" s="112"/>
      <c r="I706" s="118"/>
      <c r="J706" s="113"/>
      <c r="K706" s="103"/>
      <c r="L706" s="16"/>
      <c r="M706" s="16"/>
      <c r="N706" s="16"/>
      <c r="O706" s="16"/>
      <c r="P706" s="16"/>
      <c r="Q706" s="16"/>
      <c r="R706" s="16"/>
      <c r="S706" s="16"/>
      <c r="T706" s="16"/>
      <c r="U706" s="16"/>
    </row>
    <row r="707" spans="1:21" ht="18.75" hidden="1" customHeight="1" x14ac:dyDescent="0.25">
      <c r="A707" s="120" t="s">
        <v>787</v>
      </c>
      <c r="B707" s="124" t="s">
        <v>788</v>
      </c>
      <c r="C707" s="115" t="s">
        <v>7</v>
      </c>
      <c r="D707" s="134"/>
      <c r="E707" s="116">
        <v>496.38</v>
      </c>
      <c r="F707" s="116">
        <f>E707*(1+C$2031)</f>
        <v>617.64563399999997</v>
      </c>
      <c r="G707" s="117">
        <f>D707*F707</f>
        <v>0</v>
      </c>
      <c r="H707" s="112"/>
      <c r="I707" s="118"/>
      <c r="J707" s="119"/>
      <c r="K707" s="103"/>
      <c r="L707" s="16"/>
      <c r="M707" s="16"/>
      <c r="N707" s="16"/>
      <c r="O707" s="16"/>
      <c r="P707" s="16"/>
      <c r="Q707" s="16"/>
      <c r="R707" s="16"/>
      <c r="S707" s="16"/>
      <c r="T707" s="16"/>
      <c r="U707" s="16"/>
    </row>
    <row r="708" spans="1:21" ht="83.25" hidden="1" customHeight="1" x14ac:dyDescent="0.25">
      <c r="A708" s="120"/>
      <c r="B708" s="121" t="s">
        <v>789</v>
      </c>
      <c r="C708" s="115"/>
      <c r="D708" s="134"/>
      <c r="E708" s="116"/>
      <c r="F708" s="116"/>
      <c r="G708" s="117"/>
      <c r="H708" s="112"/>
      <c r="I708" s="118"/>
      <c r="J708" s="113"/>
      <c r="K708" s="103"/>
      <c r="L708" s="16"/>
      <c r="M708" s="16"/>
      <c r="N708" s="16"/>
      <c r="O708" s="16"/>
      <c r="P708" s="16"/>
      <c r="Q708" s="16"/>
      <c r="R708" s="16"/>
      <c r="S708" s="16"/>
      <c r="T708" s="16"/>
      <c r="U708" s="16"/>
    </row>
    <row r="709" spans="1:21" ht="18" hidden="1" customHeight="1" x14ac:dyDescent="0.25">
      <c r="A709" s="153"/>
      <c r="B709" s="38"/>
      <c r="C709" s="231" t="s">
        <v>82</v>
      </c>
      <c r="D709" s="232"/>
      <c r="E709" s="233"/>
      <c r="F709" s="29"/>
      <c r="G709" s="30">
        <f>SUM(G516:G708)</f>
        <v>0</v>
      </c>
      <c r="H709" s="112"/>
      <c r="I709" s="118"/>
      <c r="J709" s="113"/>
      <c r="K709" s="103"/>
      <c r="L709" s="16"/>
      <c r="M709" s="16"/>
      <c r="N709" s="16"/>
      <c r="O709" s="16"/>
      <c r="P709" s="16"/>
      <c r="Q709" s="16"/>
      <c r="R709" s="16"/>
      <c r="S709" s="16"/>
      <c r="T709" s="16"/>
      <c r="U709" s="16"/>
    </row>
    <row r="710" spans="1:21" ht="18.75" hidden="1" customHeight="1" x14ac:dyDescent="0.25">
      <c r="A710" s="111" t="s">
        <v>790</v>
      </c>
      <c r="B710" s="12" t="s">
        <v>791</v>
      </c>
      <c r="C710" s="13"/>
      <c r="D710" s="31"/>
      <c r="E710" s="116"/>
      <c r="F710" s="116"/>
      <c r="G710" s="117"/>
      <c r="H710" s="112"/>
      <c r="I710" s="118"/>
      <c r="J710" s="113"/>
      <c r="K710" s="103"/>
      <c r="L710" s="16"/>
      <c r="M710" s="16"/>
      <c r="N710" s="16"/>
      <c r="O710" s="16"/>
      <c r="P710" s="16"/>
      <c r="Q710" s="16"/>
      <c r="R710" s="16"/>
      <c r="S710" s="16"/>
      <c r="T710" s="16"/>
      <c r="U710" s="16"/>
    </row>
    <row r="711" spans="1:21" ht="18.75" hidden="1" customHeight="1" x14ac:dyDescent="0.25">
      <c r="A711" s="120" t="s">
        <v>792</v>
      </c>
      <c r="B711" s="133" t="s">
        <v>375</v>
      </c>
      <c r="C711" s="115"/>
      <c r="D711" s="134"/>
      <c r="E711" s="116"/>
      <c r="F711" s="116"/>
      <c r="G711" s="117"/>
      <c r="H711" s="112"/>
      <c r="I711" s="118"/>
      <c r="J711" s="119"/>
      <c r="K711" s="103"/>
      <c r="L711" s="16"/>
      <c r="M711" s="16"/>
      <c r="N711" s="16"/>
      <c r="O711" s="16"/>
      <c r="P711" s="16"/>
      <c r="Q711" s="16"/>
      <c r="R711" s="16"/>
      <c r="S711" s="16"/>
      <c r="T711" s="16"/>
      <c r="U711" s="16"/>
    </row>
    <row r="712" spans="1:21" ht="31.5" hidden="1" customHeight="1" x14ac:dyDescent="0.25">
      <c r="A712" s="120" t="s">
        <v>793</v>
      </c>
      <c r="B712" s="124" t="s">
        <v>794</v>
      </c>
      <c r="C712" s="115" t="s">
        <v>7</v>
      </c>
      <c r="D712" s="134"/>
      <c r="E712" s="116">
        <v>540.12</v>
      </c>
      <c r="F712" s="116">
        <f>E712*(1+C$2031)</f>
        <v>672.07131600000002</v>
      </c>
      <c r="G712" s="117">
        <f>D712*F712</f>
        <v>0</v>
      </c>
      <c r="H712" s="112"/>
      <c r="I712" s="118"/>
      <c r="J712" s="119"/>
      <c r="K712" s="103"/>
      <c r="L712" s="16"/>
      <c r="M712" s="16"/>
      <c r="N712" s="16"/>
      <c r="O712" s="16"/>
      <c r="P712" s="16"/>
      <c r="Q712" s="16"/>
      <c r="R712" s="16"/>
      <c r="S712" s="16"/>
      <c r="T712" s="16"/>
      <c r="U712" s="16"/>
    </row>
    <row r="713" spans="1:21" ht="108.75" hidden="1" customHeight="1" x14ac:dyDescent="0.25">
      <c r="A713" s="120"/>
      <c r="B713" s="121" t="s">
        <v>795</v>
      </c>
      <c r="C713" s="115"/>
      <c r="D713" s="134"/>
      <c r="E713" s="116"/>
      <c r="F713" s="116"/>
      <c r="G713" s="117"/>
      <c r="H713" s="112"/>
      <c r="I713" s="118"/>
      <c r="J713" s="113"/>
      <c r="K713" s="103"/>
      <c r="L713" s="16"/>
      <c r="M713" s="16"/>
      <c r="N713" s="16"/>
      <c r="O713" s="16"/>
      <c r="P713" s="16"/>
      <c r="Q713" s="16"/>
      <c r="R713" s="16"/>
      <c r="S713" s="16"/>
      <c r="T713" s="16"/>
      <c r="U713" s="16"/>
    </row>
    <row r="714" spans="1:21" ht="18.75" hidden="1" customHeight="1" x14ac:dyDescent="0.25">
      <c r="A714" s="120"/>
      <c r="B714" s="121"/>
      <c r="C714" s="115"/>
      <c r="D714" s="134"/>
      <c r="E714" s="116"/>
      <c r="F714" s="116"/>
      <c r="G714" s="117"/>
      <c r="H714" s="112"/>
      <c r="I714" s="118"/>
      <c r="J714" s="113"/>
      <c r="K714" s="103"/>
      <c r="L714" s="16"/>
      <c r="M714" s="16"/>
      <c r="N714" s="16"/>
      <c r="O714" s="16"/>
      <c r="P714" s="16"/>
      <c r="Q714" s="16"/>
      <c r="R714" s="16"/>
      <c r="S714" s="16"/>
      <c r="T714" s="16"/>
      <c r="U714" s="16"/>
    </row>
    <row r="715" spans="1:21" ht="31.5" hidden="1" customHeight="1" x14ac:dyDescent="0.25">
      <c r="A715" s="120" t="s">
        <v>796</v>
      </c>
      <c r="B715" s="124" t="s">
        <v>797</v>
      </c>
      <c r="C715" s="115" t="s">
        <v>7</v>
      </c>
      <c r="D715" s="134"/>
      <c r="E715" s="116">
        <v>795.67</v>
      </c>
      <c r="F715" s="116">
        <f>E715*(1+C$2031)</f>
        <v>990.0521809999999</v>
      </c>
      <c r="G715" s="117">
        <f>D715*F715</f>
        <v>0</v>
      </c>
      <c r="H715" s="112"/>
      <c r="I715" s="118"/>
      <c r="J715" s="119"/>
      <c r="K715" s="103"/>
      <c r="L715" s="16"/>
      <c r="M715" s="16"/>
      <c r="N715" s="16"/>
      <c r="O715" s="16"/>
      <c r="P715" s="16"/>
      <c r="Q715" s="16"/>
      <c r="R715" s="16"/>
      <c r="S715" s="16"/>
      <c r="T715" s="16"/>
      <c r="U715" s="16"/>
    </row>
    <row r="716" spans="1:21" ht="94.5" hidden="1" customHeight="1" x14ac:dyDescent="0.25">
      <c r="A716" s="120"/>
      <c r="B716" s="121" t="s">
        <v>798</v>
      </c>
      <c r="C716" s="115"/>
      <c r="D716" s="134"/>
      <c r="E716" s="116"/>
      <c r="F716" s="116"/>
      <c r="G716" s="117"/>
      <c r="H716" s="112"/>
      <c r="I716" s="118"/>
      <c r="J716" s="113"/>
      <c r="K716" s="103"/>
      <c r="L716" s="16"/>
      <c r="M716" s="16"/>
      <c r="N716" s="16"/>
      <c r="O716" s="16"/>
      <c r="P716" s="16"/>
      <c r="Q716" s="16"/>
      <c r="R716" s="16"/>
      <c r="S716" s="16"/>
      <c r="T716" s="16"/>
      <c r="U716" s="16"/>
    </row>
    <row r="717" spans="1:21" ht="18.75" hidden="1" customHeight="1" x14ac:dyDescent="0.25">
      <c r="A717" s="120"/>
      <c r="B717" s="121"/>
      <c r="C717" s="115"/>
      <c r="D717" s="134"/>
      <c r="E717" s="116"/>
      <c r="F717" s="116"/>
      <c r="G717" s="117"/>
      <c r="H717" s="112"/>
      <c r="I717" s="118"/>
      <c r="J717" s="113"/>
      <c r="K717" s="103"/>
      <c r="L717" s="16"/>
      <c r="M717" s="16"/>
      <c r="N717" s="16"/>
      <c r="O717" s="16"/>
      <c r="P717" s="16"/>
      <c r="Q717" s="16"/>
      <c r="R717" s="16"/>
      <c r="S717" s="16"/>
      <c r="T717" s="16"/>
      <c r="U717" s="16"/>
    </row>
    <row r="718" spans="1:21" ht="31.5" hidden="1" customHeight="1" x14ac:dyDescent="0.25">
      <c r="A718" s="120" t="s">
        <v>799</v>
      </c>
      <c r="B718" s="124" t="s">
        <v>800</v>
      </c>
      <c r="C718" s="115" t="s">
        <v>7</v>
      </c>
      <c r="D718" s="134"/>
      <c r="E718" s="116">
        <v>440.69</v>
      </c>
      <c r="F718" s="116">
        <f>E718*(1+C$2031)</f>
        <v>548.35056699999996</v>
      </c>
      <c r="G718" s="117">
        <f>D718*F718</f>
        <v>0</v>
      </c>
      <c r="H718" s="112"/>
      <c r="I718" s="118"/>
      <c r="J718" s="119"/>
      <c r="K718" s="103"/>
      <c r="L718" s="16"/>
      <c r="M718" s="16"/>
      <c r="N718" s="16"/>
      <c r="O718" s="16"/>
      <c r="P718" s="16"/>
      <c r="Q718" s="16"/>
      <c r="R718" s="16"/>
      <c r="S718" s="16"/>
      <c r="T718" s="16"/>
      <c r="U718" s="16"/>
    </row>
    <row r="719" spans="1:21" ht="94.5" hidden="1" customHeight="1" x14ac:dyDescent="0.25">
      <c r="A719" s="120"/>
      <c r="B719" s="121" t="s">
        <v>801</v>
      </c>
      <c r="C719" s="115"/>
      <c r="D719" s="134"/>
      <c r="E719" s="116"/>
      <c r="F719" s="116"/>
      <c r="G719" s="117"/>
      <c r="H719" s="112"/>
      <c r="I719" s="118"/>
      <c r="J719" s="113"/>
      <c r="K719" s="103"/>
      <c r="L719" s="16"/>
      <c r="M719" s="16"/>
      <c r="N719" s="16"/>
      <c r="O719" s="16"/>
      <c r="P719" s="16"/>
      <c r="Q719" s="16"/>
      <c r="R719" s="16"/>
      <c r="S719" s="16"/>
      <c r="T719" s="16"/>
      <c r="U719" s="16"/>
    </row>
    <row r="720" spans="1:21" ht="18.75" hidden="1" customHeight="1" x14ac:dyDescent="0.25">
      <c r="A720" s="120"/>
      <c r="B720" s="121"/>
      <c r="C720" s="115"/>
      <c r="D720" s="134"/>
      <c r="E720" s="116"/>
      <c r="F720" s="116"/>
      <c r="G720" s="117"/>
      <c r="H720" s="112"/>
      <c r="I720" s="118"/>
      <c r="J720" s="113"/>
      <c r="K720" s="103"/>
      <c r="L720" s="16"/>
      <c r="M720" s="16"/>
      <c r="N720" s="16"/>
      <c r="O720" s="16"/>
      <c r="P720" s="16"/>
      <c r="Q720" s="16"/>
      <c r="R720" s="16"/>
      <c r="S720" s="16"/>
      <c r="T720" s="16"/>
      <c r="U720" s="16"/>
    </row>
    <row r="721" spans="1:21" ht="18.75" hidden="1" customHeight="1" x14ac:dyDescent="0.25">
      <c r="A721" s="120" t="s">
        <v>802</v>
      </c>
      <c r="B721" s="124" t="s">
        <v>803</v>
      </c>
      <c r="C721" s="115" t="s">
        <v>7</v>
      </c>
      <c r="D721" s="134"/>
      <c r="E721" s="116">
        <v>308.74</v>
      </c>
      <c r="F721" s="116">
        <f>E721*(1+C$2031)</f>
        <v>384.16518200000002</v>
      </c>
      <c r="G721" s="117">
        <f>D721*F721</f>
        <v>0</v>
      </c>
      <c r="H721" s="112"/>
      <c r="I721" s="118"/>
      <c r="J721" s="119"/>
      <c r="K721" s="103"/>
      <c r="L721" s="16"/>
      <c r="M721" s="16"/>
      <c r="N721" s="16"/>
      <c r="O721" s="16"/>
      <c r="P721" s="16"/>
      <c r="Q721" s="16"/>
      <c r="R721" s="16"/>
      <c r="S721" s="16"/>
      <c r="T721" s="16"/>
      <c r="U721" s="16"/>
    </row>
    <row r="722" spans="1:21" ht="63" hidden="1" customHeight="1" x14ac:dyDescent="0.25">
      <c r="A722" s="120"/>
      <c r="B722" s="121" t="s">
        <v>804</v>
      </c>
      <c r="C722" s="115"/>
      <c r="D722" s="134"/>
      <c r="E722" s="116"/>
      <c r="F722" s="116"/>
      <c r="G722" s="117"/>
      <c r="H722" s="112"/>
      <c r="I722" s="118"/>
      <c r="J722" s="113"/>
      <c r="K722" s="103"/>
      <c r="L722" s="16"/>
      <c r="M722" s="16"/>
      <c r="N722" s="16"/>
      <c r="O722" s="16"/>
      <c r="P722" s="16"/>
      <c r="Q722" s="16"/>
      <c r="R722" s="16"/>
      <c r="S722" s="16"/>
      <c r="T722" s="16"/>
      <c r="U722" s="16"/>
    </row>
    <row r="723" spans="1:21" ht="18.75" hidden="1" customHeight="1" x14ac:dyDescent="0.25">
      <c r="A723" s="120"/>
      <c r="B723" s="121"/>
      <c r="C723" s="115"/>
      <c r="D723" s="134"/>
      <c r="E723" s="116"/>
      <c r="F723" s="116"/>
      <c r="G723" s="117"/>
      <c r="H723" s="112"/>
      <c r="I723" s="118"/>
      <c r="J723" s="113"/>
      <c r="K723" s="103"/>
      <c r="L723" s="16"/>
      <c r="M723" s="16"/>
      <c r="N723" s="16"/>
      <c r="O723" s="16"/>
      <c r="P723" s="16"/>
      <c r="Q723" s="16"/>
      <c r="R723" s="16"/>
      <c r="S723" s="16"/>
      <c r="T723" s="16"/>
      <c r="U723" s="16"/>
    </row>
    <row r="724" spans="1:21" ht="31.5" hidden="1" customHeight="1" x14ac:dyDescent="0.25">
      <c r="A724" s="120" t="s">
        <v>805</v>
      </c>
      <c r="B724" s="124" t="s">
        <v>806</v>
      </c>
      <c r="C724" s="115" t="s">
        <v>19</v>
      </c>
      <c r="D724" s="134"/>
      <c r="E724" s="116">
        <v>302.52999999999997</v>
      </c>
      <c r="F724" s="116">
        <f>E724*(1+C$2031)</f>
        <v>376.43807899999996</v>
      </c>
      <c r="G724" s="117">
        <f>D724*F724</f>
        <v>0</v>
      </c>
      <c r="H724" s="112"/>
      <c r="I724" s="118"/>
      <c r="J724" s="119"/>
      <c r="K724" s="103"/>
      <c r="L724" s="16"/>
      <c r="M724" s="16"/>
      <c r="N724" s="16"/>
      <c r="O724" s="16"/>
      <c r="P724" s="16"/>
      <c r="Q724" s="16"/>
      <c r="R724" s="16"/>
      <c r="S724" s="16"/>
      <c r="T724" s="16"/>
      <c r="U724" s="16"/>
    </row>
    <row r="725" spans="1:21" ht="110.25" hidden="1" customHeight="1" x14ac:dyDescent="0.25">
      <c r="A725" s="120"/>
      <c r="B725" s="121" t="s">
        <v>807</v>
      </c>
      <c r="C725" s="115"/>
      <c r="D725" s="134"/>
      <c r="E725" s="116"/>
      <c r="F725" s="116"/>
      <c r="G725" s="117"/>
      <c r="H725" s="112"/>
      <c r="I725" s="118"/>
      <c r="J725" s="113"/>
      <c r="K725" s="103"/>
      <c r="L725" s="16"/>
      <c r="M725" s="16"/>
      <c r="N725" s="16"/>
      <c r="O725" s="16"/>
      <c r="P725" s="16"/>
      <c r="Q725" s="16"/>
      <c r="R725" s="16"/>
      <c r="S725" s="16"/>
      <c r="T725" s="16"/>
      <c r="U725" s="16"/>
    </row>
    <row r="726" spans="1:21" ht="18.75" hidden="1" customHeight="1" x14ac:dyDescent="0.25">
      <c r="A726" s="120"/>
      <c r="B726" s="121"/>
      <c r="C726" s="115"/>
      <c r="D726" s="134"/>
      <c r="E726" s="116"/>
      <c r="F726" s="116"/>
      <c r="G726" s="117"/>
      <c r="H726" s="112"/>
      <c r="I726" s="118"/>
      <c r="J726" s="113"/>
      <c r="K726" s="103"/>
      <c r="L726" s="16"/>
      <c r="M726" s="16"/>
      <c r="N726" s="16"/>
      <c r="O726" s="16"/>
      <c r="P726" s="16"/>
      <c r="Q726" s="16"/>
      <c r="R726" s="16"/>
      <c r="S726" s="16"/>
      <c r="T726" s="16"/>
      <c r="U726" s="16"/>
    </row>
    <row r="727" spans="1:21" ht="31.5" hidden="1" customHeight="1" x14ac:dyDescent="0.25">
      <c r="A727" s="120" t="s">
        <v>808</v>
      </c>
      <c r="B727" s="124" t="s">
        <v>809</v>
      </c>
      <c r="C727" s="115" t="s">
        <v>19</v>
      </c>
      <c r="D727" s="134"/>
      <c r="E727" s="116">
        <v>262.25</v>
      </c>
      <c r="F727" s="116">
        <f>E727*(1+C$2031)</f>
        <v>326.31767500000001</v>
      </c>
      <c r="G727" s="117">
        <f>D727*F727</f>
        <v>0</v>
      </c>
      <c r="H727" s="142"/>
      <c r="I727" s="118"/>
      <c r="J727" s="119"/>
      <c r="K727" s="103"/>
      <c r="L727" s="16"/>
      <c r="M727" s="16"/>
      <c r="N727" s="16"/>
      <c r="O727" s="16"/>
      <c r="P727" s="16"/>
      <c r="Q727" s="16"/>
      <c r="R727" s="16"/>
      <c r="S727" s="16"/>
      <c r="T727" s="16"/>
      <c r="U727" s="16"/>
    </row>
    <row r="728" spans="1:21" ht="157.5" hidden="1" customHeight="1" x14ac:dyDescent="0.25">
      <c r="A728" s="120"/>
      <c r="B728" s="121" t="s">
        <v>810</v>
      </c>
      <c r="C728" s="115"/>
      <c r="D728" s="134"/>
      <c r="E728" s="116"/>
      <c r="F728" s="116"/>
      <c r="G728" s="117"/>
      <c r="H728" s="112"/>
      <c r="I728" s="118"/>
      <c r="J728" s="113"/>
      <c r="K728" s="103"/>
      <c r="L728" s="16"/>
      <c r="M728" s="16"/>
      <c r="N728" s="16"/>
      <c r="O728" s="16"/>
      <c r="P728" s="16"/>
      <c r="Q728" s="16"/>
      <c r="R728" s="16"/>
      <c r="S728" s="16"/>
      <c r="T728" s="16"/>
      <c r="U728" s="16"/>
    </row>
    <row r="729" spans="1:21" ht="18.75" hidden="1" customHeight="1" x14ac:dyDescent="0.25">
      <c r="A729" s="120"/>
      <c r="B729" s="121"/>
      <c r="C729" s="115"/>
      <c r="D729" s="134"/>
      <c r="E729" s="116"/>
      <c r="F729" s="116"/>
      <c r="G729" s="117"/>
      <c r="H729" s="112"/>
      <c r="I729" s="118"/>
      <c r="J729" s="113"/>
      <c r="K729" s="103"/>
      <c r="L729" s="16"/>
      <c r="M729" s="16"/>
      <c r="N729" s="16"/>
      <c r="O729" s="16"/>
      <c r="P729" s="16"/>
      <c r="Q729" s="16"/>
      <c r="R729" s="16"/>
      <c r="S729" s="16"/>
      <c r="T729" s="16"/>
      <c r="U729" s="16"/>
    </row>
    <row r="730" spans="1:21" ht="18.75" hidden="1" customHeight="1" x14ac:dyDescent="0.25">
      <c r="A730" s="120" t="s">
        <v>811</v>
      </c>
      <c r="B730" s="124" t="s">
        <v>812</v>
      </c>
      <c r="C730" s="115" t="s">
        <v>19</v>
      </c>
      <c r="D730" s="134"/>
      <c r="E730" s="116">
        <v>44.45</v>
      </c>
      <c r="F730" s="116">
        <f>E730*(1+C$2031)</f>
        <v>55.309135000000005</v>
      </c>
      <c r="G730" s="117">
        <f>D730*F730</f>
        <v>0</v>
      </c>
      <c r="H730" s="112"/>
      <c r="I730" s="118"/>
      <c r="J730" s="119"/>
      <c r="K730" s="103"/>
      <c r="L730" s="16"/>
      <c r="M730" s="16"/>
      <c r="N730" s="16"/>
      <c r="O730" s="16"/>
      <c r="P730" s="16"/>
      <c r="Q730" s="16"/>
      <c r="R730" s="16"/>
      <c r="S730" s="16"/>
      <c r="T730" s="16"/>
      <c r="U730" s="16"/>
    </row>
    <row r="731" spans="1:21" ht="78.75" hidden="1" customHeight="1" x14ac:dyDescent="0.25">
      <c r="A731" s="120"/>
      <c r="B731" s="121" t="s">
        <v>813</v>
      </c>
      <c r="C731" s="115"/>
      <c r="D731" s="134"/>
      <c r="E731" s="116"/>
      <c r="F731" s="116"/>
      <c r="G731" s="117"/>
      <c r="H731" s="112"/>
      <c r="I731" s="118"/>
      <c r="J731" s="113"/>
      <c r="K731" s="103"/>
      <c r="L731" s="16"/>
      <c r="M731" s="16"/>
      <c r="N731" s="16"/>
      <c r="O731" s="16"/>
      <c r="P731" s="16"/>
      <c r="Q731" s="16"/>
      <c r="R731" s="16"/>
      <c r="S731" s="16"/>
      <c r="T731" s="16"/>
      <c r="U731" s="16"/>
    </row>
    <row r="732" spans="1:21" ht="18.75" hidden="1" customHeight="1" x14ac:dyDescent="0.25">
      <c r="A732" s="120"/>
      <c r="B732" s="121"/>
      <c r="C732" s="115"/>
      <c r="D732" s="134"/>
      <c r="E732" s="116"/>
      <c r="F732" s="116"/>
      <c r="G732" s="117"/>
      <c r="H732" s="112"/>
      <c r="I732" s="118"/>
      <c r="J732" s="113"/>
      <c r="K732" s="103"/>
      <c r="L732" s="16"/>
      <c r="M732" s="16"/>
      <c r="N732" s="16"/>
      <c r="O732" s="16"/>
      <c r="P732" s="16"/>
      <c r="Q732" s="16"/>
      <c r="R732" s="16"/>
      <c r="S732" s="16"/>
      <c r="T732" s="16"/>
      <c r="U732" s="16"/>
    </row>
    <row r="733" spans="1:21" ht="18.75" hidden="1" customHeight="1" x14ac:dyDescent="0.25">
      <c r="A733" s="120" t="s">
        <v>814</v>
      </c>
      <c r="B733" s="124" t="s">
        <v>815</v>
      </c>
      <c r="C733" s="115" t="s">
        <v>19</v>
      </c>
      <c r="D733" s="156"/>
      <c r="E733" s="156">
        <v>210.27</v>
      </c>
      <c r="F733" s="116">
        <f>E733*(1+C$2031)</f>
        <v>261.63896099999999</v>
      </c>
      <c r="G733" s="117">
        <f>D733*F733</f>
        <v>0</v>
      </c>
      <c r="H733" s="112"/>
      <c r="I733" s="118"/>
      <c r="J733" s="113"/>
      <c r="K733" s="103"/>
      <c r="L733" s="16"/>
      <c r="M733" s="16"/>
      <c r="N733" s="16"/>
      <c r="O733" s="16"/>
      <c r="P733" s="16"/>
      <c r="Q733" s="16"/>
      <c r="R733" s="16"/>
      <c r="S733" s="16"/>
      <c r="T733" s="16"/>
      <c r="U733" s="16"/>
    </row>
    <row r="734" spans="1:21" ht="78.75" hidden="1" customHeight="1" x14ac:dyDescent="0.25">
      <c r="A734" s="120"/>
      <c r="B734" s="121" t="s">
        <v>816</v>
      </c>
      <c r="C734" s="115"/>
      <c r="D734" s="156"/>
      <c r="E734" s="156"/>
      <c r="F734" s="156"/>
      <c r="G734" s="156"/>
      <c r="H734" s="112"/>
      <c r="I734" s="118"/>
      <c r="J734" s="113"/>
      <c r="K734" s="103"/>
      <c r="L734" s="16"/>
      <c r="M734" s="16"/>
      <c r="N734" s="16"/>
      <c r="O734" s="16"/>
      <c r="P734" s="16"/>
      <c r="Q734" s="16"/>
      <c r="R734" s="16"/>
      <c r="S734" s="16"/>
      <c r="T734" s="16"/>
      <c r="U734" s="16"/>
    </row>
    <row r="735" spans="1:21" ht="18.75" hidden="1" customHeight="1" x14ac:dyDescent="0.25">
      <c r="A735" s="120"/>
      <c r="B735" s="121"/>
      <c r="C735" s="115"/>
      <c r="D735" s="134"/>
      <c r="E735" s="116"/>
      <c r="F735" s="116"/>
      <c r="G735" s="117"/>
      <c r="H735" s="112"/>
      <c r="I735" s="118"/>
      <c r="J735" s="113"/>
      <c r="K735" s="103"/>
      <c r="L735" s="16"/>
      <c r="M735" s="16"/>
      <c r="N735" s="16"/>
      <c r="O735" s="16"/>
      <c r="P735" s="16"/>
      <c r="Q735" s="16"/>
      <c r="R735" s="16"/>
      <c r="S735" s="16"/>
      <c r="T735" s="16"/>
      <c r="U735" s="16"/>
    </row>
    <row r="736" spans="1:21" ht="18.75" hidden="1" customHeight="1" x14ac:dyDescent="0.25">
      <c r="A736" s="120" t="s">
        <v>817</v>
      </c>
      <c r="B736" s="133" t="s">
        <v>818</v>
      </c>
      <c r="C736" s="115"/>
      <c r="D736" s="134"/>
      <c r="E736" s="116"/>
      <c r="F736" s="116"/>
      <c r="G736" s="117"/>
      <c r="H736" s="112"/>
      <c r="I736" s="118"/>
      <c r="J736" s="113"/>
      <c r="K736" s="103"/>
      <c r="L736" s="16"/>
      <c r="M736" s="16"/>
      <c r="N736" s="16"/>
      <c r="O736" s="16"/>
      <c r="P736" s="16"/>
      <c r="Q736" s="16"/>
      <c r="R736" s="16"/>
      <c r="S736" s="16"/>
      <c r="T736" s="16"/>
      <c r="U736" s="16"/>
    </row>
    <row r="737" spans="1:21" ht="110.25" hidden="1" customHeight="1" x14ac:dyDescent="0.25">
      <c r="A737" s="120"/>
      <c r="B737" s="121" t="s">
        <v>819</v>
      </c>
      <c r="C737" s="115"/>
      <c r="D737" s="134"/>
      <c r="E737" s="116"/>
      <c r="F737" s="116"/>
      <c r="G737" s="117"/>
      <c r="H737" s="112"/>
      <c r="I737" s="118"/>
      <c r="J737" s="113"/>
      <c r="K737" s="103"/>
      <c r="L737" s="16"/>
      <c r="M737" s="16"/>
      <c r="N737" s="16"/>
      <c r="O737" s="16"/>
      <c r="P737" s="16"/>
      <c r="Q737" s="16"/>
      <c r="R737" s="16"/>
      <c r="S737" s="16"/>
      <c r="T737" s="16"/>
      <c r="U737" s="16"/>
    </row>
    <row r="738" spans="1:21" ht="18.75" hidden="1" customHeight="1" x14ac:dyDescent="0.25">
      <c r="A738" s="120"/>
      <c r="B738" s="133"/>
      <c r="C738" s="115"/>
      <c r="D738" s="134"/>
      <c r="E738" s="116"/>
      <c r="F738" s="116"/>
      <c r="G738" s="117"/>
      <c r="H738" s="112"/>
      <c r="I738" s="118"/>
      <c r="J738" s="113"/>
      <c r="K738" s="103"/>
      <c r="L738" s="16"/>
      <c r="M738" s="16"/>
      <c r="N738" s="16"/>
      <c r="O738" s="16"/>
      <c r="P738" s="16"/>
      <c r="Q738" s="16"/>
      <c r="R738" s="16"/>
      <c r="S738" s="16"/>
      <c r="T738" s="16"/>
      <c r="U738" s="16"/>
    </row>
    <row r="739" spans="1:21" ht="18.75" hidden="1" customHeight="1" x14ac:dyDescent="0.25">
      <c r="A739" s="120" t="s">
        <v>820</v>
      </c>
      <c r="B739" s="124" t="s">
        <v>821</v>
      </c>
      <c r="C739" s="115" t="s">
        <v>19</v>
      </c>
      <c r="D739" s="134"/>
      <c r="E739" s="116">
        <v>99.57</v>
      </c>
      <c r="F739" s="116">
        <f>E739*(1+C$2031)</f>
        <v>123.89495099999999</v>
      </c>
      <c r="G739" s="117">
        <f>D739*F739</f>
        <v>0</v>
      </c>
      <c r="H739" s="112"/>
      <c r="I739" s="118"/>
      <c r="J739" s="119"/>
      <c r="K739" s="103"/>
      <c r="L739" s="16"/>
      <c r="M739" s="16"/>
      <c r="N739" s="16"/>
      <c r="O739" s="16"/>
      <c r="P739" s="16"/>
      <c r="Q739" s="16"/>
      <c r="R739" s="16"/>
      <c r="S739" s="16"/>
      <c r="T739" s="16"/>
      <c r="U739" s="16"/>
    </row>
    <row r="740" spans="1:21" ht="18.75" hidden="1" customHeight="1" x14ac:dyDescent="0.25">
      <c r="A740" s="120"/>
      <c r="B740" s="121"/>
      <c r="C740" s="115"/>
      <c r="D740" s="134"/>
      <c r="E740" s="116"/>
      <c r="F740" s="116"/>
      <c r="G740" s="117"/>
      <c r="H740" s="112"/>
      <c r="I740" s="118"/>
      <c r="J740" s="113"/>
      <c r="K740" s="103"/>
      <c r="L740" s="16"/>
      <c r="M740" s="16"/>
      <c r="N740" s="16"/>
      <c r="O740" s="16"/>
      <c r="P740" s="16"/>
      <c r="Q740" s="16"/>
      <c r="R740" s="16"/>
      <c r="S740" s="16"/>
      <c r="T740" s="16"/>
      <c r="U740" s="16"/>
    </row>
    <row r="741" spans="1:21" ht="18.75" hidden="1" customHeight="1" x14ac:dyDescent="0.25">
      <c r="A741" s="120" t="s">
        <v>822</v>
      </c>
      <c r="B741" s="124" t="s">
        <v>823</v>
      </c>
      <c r="C741" s="115" t="s">
        <v>19</v>
      </c>
      <c r="D741" s="134"/>
      <c r="E741" s="116">
        <v>137.03</v>
      </c>
      <c r="F741" s="116">
        <f>E741*(1+C$2031)</f>
        <v>170.506429</v>
      </c>
      <c r="G741" s="117">
        <f>D741*F741</f>
        <v>0</v>
      </c>
      <c r="H741" s="112"/>
      <c r="I741" s="118"/>
      <c r="J741" s="119"/>
      <c r="K741" s="103"/>
      <c r="L741" s="16"/>
      <c r="M741" s="16"/>
      <c r="N741" s="16"/>
      <c r="O741" s="16"/>
      <c r="P741" s="16"/>
      <c r="Q741" s="16"/>
      <c r="R741" s="16"/>
      <c r="S741" s="16"/>
      <c r="T741" s="16"/>
      <c r="U741" s="16"/>
    </row>
    <row r="742" spans="1:21" ht="18.75" hidden="1" customHeight="1" x14ac:dyDescent="0.25">
      <c r="A742" s="120"/>
      <c r="B742" s="121"/>
      <c r="C742" s="115"/>
      <c r="D742" s="134"/>
      <c r="E742" s="116"/>
      <c r="F742" s="116"/>
      <c r="G742" s="117"/>
      <c r="H742" s="112"/>
      <c r="I742" s="118"/>
      <c r="J742" s="113"/>
      <c r="K742" s="103"/>
      <c r="L742" s="16"/>
      <c r="M742" s="16"/>
      <c r="N742" s="16"/>
      <c r="O742" s="16"/>
      <c r="P742" s="16"/>
      <c r="Q742" s="16"/>
      <c r="R742" s="16"/>
      <c r="S742" s="16"/>
      <c r="T742" s="16"/>
      <c r="U742" s="16"/>
    </row>
    <row r="743" spans="1:21" ht="18.75" hidden="1" customHeight="1" x14ac:dyDescent="0.25">
      <c r="A743" s="120" t="s">
        <v>824</v>
      </c>
      <c r="B743" s="124" t="s">
        <v>825</v>
      </c>
      <c r="C743" s="115" t="s">
        <v>19</v>
      </c>
      <c r="D743" s="134"/>
      <c r="E743" s="116">
        <v>172.59</v>
      </c>
      <c r="F743" s="116">
        <f>E743*(1+C$2031)</f>
        <v>214.753737</v>
      </c>
      <c r="G743" s="117">
        <f>D743*F743</f>
        <v>0</v>
      </c>
      <c r="H743" s="112"/>
      <c r="I743" s="118"/>
      <c r="J743" s="119"/>
      <c r="K743" s="103"/>
      <c r="L743" s="16"/>
      <c r="M743" s="16"/>
      <c r="N743" s="16"/>
      <c r="O743" s="16"/>
      <c r="P743" s="16"/>
      <c r="Q743" s="16"/>
      <c r="R743" s="16"/>
      <c r="S743" s="16"/>
      <c r="T743" s="16"/>
      <c r="U743" s="16"/>
    </row>
    <row r="744" spans="1:21" ht="18.75" hidden="1" customHeight="1" x14ac:dyDescent="0.25">
      <c r="A744" s="120"/>
      <c r="B744" s="124"/>
      <c r="C744" s="115"/>
      <c r="D744" s="134"/>
      <c r="E744" s="116"/>
      <c r="F744" s="116"/>
      <c r="G744" s="117"/>
      <c r="H744" s="112"/>
      <c r="I744" s="118"/>
      <c r="J744" s="119"/>
      <c r="K744" s="103"/>
      <c r="L744" s="16"/>
      <c r="M744" s="16"/>
      <c r="N744" s="16"/>
      <c r="O744" s="16"/>
      <c r="P744" s="16"/>
      <c r="Q744" s="16"/>
      <c r="R744" s="16"/>
      <c r="S744" s="16"/>
      <c r="T744" s="16"/>
      <c r="U744" s="16"/>
    </row>
    <row r="745" spans="1:21" ht="18.75" hidden="1" customHeight="1" x14ac:dyDescent="0.25">
      <c r="A745" s="120" t="s">
        <v>826</v>
      </c>
      <c r="B745" s="133" t="s">
        <v>827</v>
      </c>
      <c r="C745" s="115"/>
      <c r="D745" s="134"/>
      <c r="E745" s="116"/>
      <c r="F745" s="116"/>
      <c r="G745" s="117"/>
      <c r="H745" s="112"/>
      <c r="I745" s="118"/>
      <c r="J745" s="113"/>
      <c r="K745" s="103"/>
      <c r="L745" s="16"/>
      <c r="M745" s="16"/>
      <c r="N745" s="16"/>
      <c r="O745" s="16"/>
      <c r="P745" s="16"/>
      <c r="Q745" s="16"/>
      <c r="R745" s="16"/>
      <c r="S745" s="16"/>
      <c r="T745" s="16"/>
      <c r="U745" s="16"/>
    </row>
    <row r="746" spans="1:21" ht="94.5" hidden="1" customHeight="1" x14ac:dyDescent="0.25">
      <c r="A746" s="120"/>
      <c r="B746" s="121" t="s">
        <v>828</v>
      </c>
      <c r="C746" s="115"/>
      <c r="D746" s="134"/>
      <c r="E746" s="116"/>
      <c r="F746" s="116"/>
      <c r="G746" s="117"/>
      <c r="H746" s="112"/>
      <c r="I746" s="118"/>
      <c r="J746" s="113"/>
      <c r="K746" s="103"/>
      <c r="L746" s="16"/>
      <c r="M746" s="16"/>
      <c r="N746" s="16"/>
      <c r="O746" s="16"/>
      <c r="P746" s="16"/>
      <c r="Q746" s="16"/>
      <c r="R746" s="16"/>
      <c r="S746" s="16"/>
      <c r="T746" s="16"/>
      <c r="U746" s="16"/>
    </row>
    <row r="747" spans="1:21" ht="18.75" hidden="1" customHeight="1" x14ac:dyDescent="0.25">
      <c r="A747" s="120"/>
      <c r="B747" s="133"/>
      <c r="C747" s="115"/>
      <c r="D747" s="134"/>
      <c r="E747" s="116"/>
      <c r="F747" s="116"/>
      <c r="G747" s="117"/>
      <c r="H747" s="112"/>
      <c r="I747" s="118"/>
      <c r="J747" s="113"/>
      <c r="K747" s="103"/>
      <c r="L747" s="16"/>
      <c r="M747" s="16"/>
      <c r="N747" s="16"/>
      <c r="O747" s="16"/>
      <c r="P747" s="16"/>
      <c r="Q747" s="16"/>
      <c r="R747" s="16"/>
      <c r="S747" s="16"/>
      <c r="T747" s="16"/>
      <c r="U747" s="16"/>
    </row>
    <row r="748" spans="1:21" ht="18.75" hidden="1" customHeight="1" x14ac:dyDescent="0.25">
      <c r="A748" s="120" t="s">
        <v>829</v>
      </c>
      <c r="B748" s="124" t="s">
        <v>830</v>
      </c>
      <c r="C748" s="115" t="s">
        <v>19</v>
      </c>
      <c r="D748" s="134"/>
      <c r="E748" s="116">
        <v>23.04</v>
      </c>
      <c r="F748" s="116">
        <f>E748*(1+C$2031)</f>
        <v>28.668671999999997</v>
      </c>
      <c r="G748" s="117">
        <f>D748*F748</f>
        <v>0</v>
      </c>
      <c r="H748" s="112"/>
      <c r="I748" s="118"/>
      <c r="J748" s="119"/>
      <c r="K748" s="103"/>
      <c r="L748" s="16"/>
      <c r="M748" s="16"/>
      <c r="N748" s="16"/>
      <c r="O748" s="16"/>
      <c r="P748" s="16"/>
      <c r="Q748" s="16"/>
      <c r="R748" s="16"/>
      <c r="S748" s="16"/>
      <c r="T748" s="16"/>
      <c r="U748" s="16"/>
    </row>
    <row r="749" spans="1:21" ht="18.75" hidden="1" customHeight="1" x14ac:dyDescent="0.25">
      <c r="A749" s="120"/>
      <c r="B749" s="121"/>
      <c r="C749" s="115"/>
      <c r="D749" s="134"/>
      <c r="E749" s="116"/>
      <c r="F749" s="116"/>
      <c r="G749" s="117"/>
      <c r="H749" s="151"/>
      <c r="I749" s="118"/>
      <c r="J749" s="113"/>
      <c r="K749" s="103"/>
      <c r="L749" s="16"/>
      <c r="M749" s="16"/>
      <c r="N749" s="16"/>
      <c r="O749" s="16"/>
      <c r="P749" s="16"/>
      <c r="Q749" s="16"/>
      <c r="R749" s="16"/>
      <c r="S749" s="16"/>
      <c r="T749" s="16"/>
      <c r="U749" s="16"/>
    </row>
    <row r="750" spans="1:21" ht="18.75" hidden="1" customHeight="1" x14ac:dyDescent="0.25">
      <c r="A750" s="120" t="s">
        <v>831</v>
      </c>
      <c r="B750" s="124" t="s">
        <v>832</v>
      </c>
      <c r="C750" s="115" t="s">
        <v>19</v>
      </c>
      <c r="D750" s="134"/>
      <c r="E750" s="116">
        <v>28.63</v>
      </c>
      <c r="F750" s="116">
        <f>E750*(1+C$2031)</f>
        <v>35.624308999999997</v>
      </c>
      <c r="G750" s="117">
        <f>D750*F750</f>
        <v>0</v>
      </c>
      <c r="H750" s="112"/>
      <c r="I750" s="118"/>
      <c r="J750" s="119"/>
      <c r="K750" s="103"/>
      <c r="L750" s="16"/>
      <c r="M750" s="16"/>
      <c r="N750" s="16"/>
      <c r="O750" s="16"/>
      <c r="P750" s="16"/>
      <c r="Q750" s="16"/>
      <c r="R750" s="16"/>
      <c r="S750" s="16"/>
      <c r="T750" s="16"/>
      <c r="U750" s="16"/>
    </row>
    <row r="751" spans="1:21" ht="18.75" hidden="1" customHeight="1" x14ac:dyDescent="0.25">
      <c r="A751" s="120"/>
      <c r="B751" s="121"/>
      <c r="C751" s="115"/>
      <c r="D751" s="134"/>
      <c r="E751" s="116"/>
      <c r="F751" s="116"/>
      <c r="G751" s="117"/>
      <c r="H751" s="112"/>
      <c r="I751" s="118"/>
      <c r="J751" s="113"/>
      <c r="K751" s="103"/>
      <c r="L751" s="16"/>
      <c r="M751" s="16"/>
      <c r="N751" s="16"/>
      <c r="O751" s="16"/>
      <c r="P751" s="16"/>
      <c r="Q751" s="16"/>
      <c r="R751" s="16"/>
      <c r="S751" s="16"/>
      <c r="T751" s="16"/>
      <c r="U751" s="16"/>
    </row>
    <row r="752" spans="1:21" ht="18.75" hidden="1" customHeight="1" x14ac:dyDescent="0.25">
      <c r="A752" s="120" t="s">
        <v>833</v>
      </c>
      <c r="B752" s="124" t="s">
        <v>834</v>
      </c>
      <c r="C752" s="115" t="s">
        <v>19</v>
      </c>
      <c r="D752" s="134"/>
      <c r="E752" s="116">
        <v>38.840000000000003</v>
      </c>
      <c r="F752" s="116">
        <f>E752*(1+C$2031)</f>
        <v>48.328612</v>
      </c>
      <c r="G752" s="117">
        <f>D752*F752</f>
        <v>0</v>
      </c>
      <c r="H752" s="112"/>
      <c r="I752" s="118"/>
      <c r="J752" s="119"/>
      <c r="K752" s="103"/>
      <c r="L752" s="16"/>
      <c r="M752" s="16"/>
      <c r="N752" s="16"/>
      <c r="O752" s="16"/>
      <c r="P752" s="16"/>
      <c r="Q752" s="16"/>
      <c r="R752" s="16"/>
      <c r="S752" s="16"/>
      <c r="T752" s="16"/>
      <c r="U752" s="16"/>
    </row>
    <row r="753" spans="1:21" ht="18.75" hidden="1" customHeight="1" x14ac:dyDescent="0.25">
      <c r="A753" s="120"/>
      <c r="B753" s="121"/>
      <c r="C753" s="115"/>
      <c r="D753" s="134"/>
      <c r="E753" s="116"/>
      <c r="F753" s="116"/>
      <c r="G753" s="117"/>
      <c r="H753" s="112"/>
      <c r="I753" s="118"/>
      <c r="J753" s="113"/>
      <c r="K753" s="103"/>
      <c r="L753" s="16"/>
      <c r="M753" s="16"/>
      <c r="N753" s="16"/>
      <c r="O753" s="16"/>
      <c r="P753" s="16"/>
      <c r="Q753" s="16"/>
      <c r="R753" s="16"/>
      <c r="S753" s="16"/>
      <c r="T753" s="16"/>
      <c r="U753" s="16"/>
    </row>
    <row r="754" spans="1:21" ht="18.75" hidden="1" customHeight="1" x14ac:dyDescent="0.25">
      <c r="A754" s="120" t="s">
        <v>835</v>
      </c>
      <c r="B754" s="124" t="s">
        <v>836</v>
      </c>
      <c r="C754" s="115" t="s">
        <v>19</v>
      </c>
      <c r="D754" s="134"/>
      <c r="E754" s="116">
        <v>40.229999999999997</v>
      </c>
      <c r="F754" s="116">
        <f>E754*(1+C$2031)</f>
        <v>50.058188999999992</v>
      </c>
      <c r="G754" s="117">
        <f>D754*F754</f>
        <v>0</v>
      </c>
      <c r="H754" s="112"/>
      <c r="I754" s="118"/>
      <c r="J754" s="119"/>
      <c r="K754" s="103"/>
      <c r="L754" s="16"/>
      <c r="M754" s="16"/>
      <c r="N754" s="16"/>
      <c r="O754" s="16"/>
      <c r="P754" s="16"/>
      <c r="Q754" s="16"/>
      <c r="R754" s="16"/>
      <c r="S754" s="16"/>
      <c r="T754" s="16"/>
      <c r="U754" s="16"/>
    </row>
    <row r="755" spans="1:21" ht="18.75" hidden="1" customHeight="1" x14ac:dyDescent="0.25">
      <c r="A755" s="120"/>
      <c r="B755" s="124"/>
      <c r="C755" s="115"/>
      <c r="D755" s="134"/>
      <c r="E755" s="116"/>
      <c r="F755" s="116"/>
      <c r="G755" s="117"/>
      <c r="H755" s="112"/>
      <c r="I755" s="118"/>
      <c r="J755" s="113"/>
      <c r="K755" s="103"/>
      <c r="L755" s="16"/>
      <c r="M755" s="16"/>
      <c r="N755" s="16"/>
      <c r="O755" s="16"/>
      <c r="P755" s="16"/>
      <c r="Q755" s="16"/>
      <c r="R755" s="16"/>
      <c r="S755" s="16"/>
      <c r="T755" s="16"/>
      <c r="U755" s="16"/>
    </row>
    <row r="756" spans="1:21" ht="18.75" hidden="1" customHeight="1" x14ac:dyDescent="0.25">
      <c r="A756" s="120" t="s">
        <v>837</v>
      </c>
      <c r="B756" s="124" t="s">
        <v>838</v>
      </c>
      <c r="C756" s="115" t="s">
        <v>19</v>
      </c>
      <c r="D756" s="134"/>
      <c r="E756" s="116">
        <v>62.63</v>
      </c>
      <c r="F756" s="116">
        <f>E756*(1+C$2031)</f>
        <v>77.930509000000001</v>
      </c>
      <c r="G756" s="117">
        <f>D756*F756</f>
        <v>0</v>
      </c>
      <c r="H756" s="112"/>
      <c r="I756" s="118"/>
      <c r="J756" s="119"/>
      <c r="K756" s="103"/>
      <c r="L756" s="16"/>
      <c r="M756" s="16"/>
      <c r="N756" s="16"/>
      <c r="O756" s="16"/>
      <c r="P756" s="16"/>
      <c r="Q756" s="16"/>
      <c r="R756" s="16"/>
      <c r="S756" s="16"/>
      <c r="T756" s="16"/>
      <c r="U756" s="16"/>
    </row>
    <row r="757" spans="1:21" ht="18.75" hidden="1" customHeight="1" x14ac:dyDescent="0.25">
      <c r="A757" s="120"/>
      <c r="B757" s="121"/>
      <c r="C757" s="115"/>
      <c r="D757" s="134"/>
      <c r="E757" s="116"/>
      <c r="F757" s="116"/>
      <c r="G757" s="117"/>
      <c r="H757" s="112"/>
      <c r="I757" s="118"/>
      <c r="J757" s="113"/>
      <c r="K757" s="103"/>
      <c r="L757" s="16"/>
      <c r="M757" s="16"/>
      <c r="N757" s="16"/>
      <c r="O757" s="16"/>
      <c r="P757" s="16"/>
      <c r="Q757" s="16"/>
      <c r="R757" s="16"/>
      <c r="S757" s="16"/>
      <c r="T757" s="16"/>
      <c r="U757" s="16"/>
    </row>
    <row r="758" spans="1:21" ht="18.75" hidden="1" customHeight="1" x14ac:dyDescent="0.25">
      <c r="A758" s="120" t="s">
        <v>839</v>
      </c>
      <c r="B758" s="133" t="s">
        <v>840</v>
      </c>
      <c r="C758" s="115"/>
      <c r="D758" s="134"/>
      <c r="E758" s="116"/>
      <c r="F758" s="116"/>
      <c r="G758" s="117"/>
      <c r="H758" s="112"/>
      <c r="I758" s="118"/>
      <c r="J758" s="113"/>
      <c r="K758" s="103"/>
      <c r="L758" s="16"/>
      <c r="M758" s="16"/>
      <c r="N758" s="16"/>
      <c r="O758" s="16"/>
      <c r="P758" s="16"/>
      <c r="Q758" s="16"/>
      <c r="R758" s="16"/>
      <c r="S758" s="16"/>
      <c r="T758" s="16"/>
      <c r="U758" s="16"/>
    </row>
    <row r="759" spans="1:21" ht="18.75" hidden="1" customHeight="1" x14ac:dyDescent="0.25">
      <c r="A759" s="120" t="s">
        <v>841</v>
      </c>
      <c r="B759" s="124" t="s">
        <v>842</v>
      </c>
      <c r="C759" s="115" t="s">
        <v>7</v>
      </c>
      <c r="D759" s="134"/>
      <c r="E759" s="116">
        <v>483.29</v>
      </c>
      <c r="F759" s="116">
        <f>E759*(1+C$2031)</f>
        <v>601.35774700000002</v>
      </c>
      <c r="G759" s="117">
        <f>D759*F759</f>
        <v>0</v>
      </c>
      <c r="H759" s="112"/>
      <c r="I759" s="118"/>
      <c r="J759" s="119"/>
      <c r="K759" s="103"/>
      <c r="L759" s="16"/>
      <c r="M759" s="16"/>
      <c r="N759" s="16"/>
      <c r="O759" s="16"/>
      <c r="P759" s="16"/>
      <c r="Q759" s="16"/>
      <c r="R759" s="16"/>
      <c r="S759" s="16"/>
      <c r="T759" s="16"/>
      <c r="U759" s="16"/>
    </row>
    <row r="760" spans="1:21" ht="74.25" hidden="1" customHeight="1" x14ac:dyDescent="0.25">
      <c r="A760" s="120"/>
      <c r="B760" s="121" t="s">
        <v>843</v>
      </c>
      <c r="C760" s="115"/>
      <c r="D760" s="134"/>
      <c r="E760" s="116"/>
      <c r="F760" s="116"/>
      <c r="G760" s="117"/>
      <c r="H760" s="112"/>
      <c r="I760" s="118"/>
      <c r="J760" s="113"/>
      <c r="K760" s="103"/>
      <c r="L760" s="16"/>
      <c r="M760" s="16"/>
      <c r="N760" s="16"/>
      <c r="O760" s="16"/>
      <c r="P760" s="16"/>
      <c r="Q760" s="16"/>
      <c r="R760" s="16"/>
      <c r="S760" s="16"/>
      <c r="T760" s="16"/>
      <c r="U760" s="16"/>
    </row>
    <row r="761" spans="1:21" ht="18.75" hidden="1" customHeight="1" x14ac:dyDescent="0.25">
      <c r="A761" s="120"/>
      <c r="B761" s="121"/>
      <c r="C761" s="115"/>
      <c r="D761" s="134"/>
      <c r="E761" s="116"/>
      <c r="F761" s="116"/>
      <c r="G761" s="117"/>
      <c r="H761" s="112"/>
      <c r="I761" s="118"/>
      <c r="J761" s="113"/>
      <c r="K761" s="103"/>
      <c r="L761" s="16"/>
      <c r="M761" s="16"/>
      <c r="N761" s="16"/>
      <c r="O761" s="16"/>
      <c r="P761" s="16"/>
      <c r="Q761" s="16"/>
      <c r="R761" s="16"/>
      <c r="S761" s="16"/>
      <c r="T761" s="16"/>
      <c r="U761" s="16"/>
    </row>
    <row r="762" spans="1:21" ht="31.5" hidden="1" customHeight="1" x14ac:dyDescent="0.25">
      <c r="A762" s="120" t="s">
        <v>844</v>
      </c>
      <c r="B762" s="124" t="s">
        <v>845</v>
      </c>
      <c r="C762" s="115" t="s">
        <v>7</v>
      </c>
      <c r="D762" s="134"/>
      <c r="E762" s="116">
        <v>3252.03</v>
      </c>
      <c r="F762" s="116">
        <f>E762*(1+C$2031)</f>
        <v>4046.5009290000003</v>
      </c>
      <c r="G762" s="117">
        <f>D762*F762</f>
        <v>0</v>
      </c>
      <c r="H762" s="112"/>
      <c r="I762" s="118"/>
      <c r="J762" s="119"/>
      <c r="K762" s="103"/>
      <c r="L762" s="16"/>
      <c r="M762" s="16"/>
      <c r="N762" s="16"/>
      <c r="O762" s="16"/>
      <c r="P762" s="16"/>
      <c r="Q762" s="16"/>
      <c r="R762" s="16"/>
      <c r="S762" s="16"/>
      <c r="T762" s="16"/>
      <c r="U762" s="16"/>
    </row>
    <row r="763" spans="1:21" ht="83.25" hidden="1" customHeight="1" x14ac:dyDescent="0.25">
      <c r="A763" s="120"/>
      <c r="B763" s="121" t="s">
        <v>846</v>
      </c>
      <c r="C763" s="115"/>
      <c r="D763" s="134"/>
      <c r="E763" s="116"/>
      <c r="F763" s="116"/>
      <c r="G763" s="117"/>
      <c r="H763" s="112"/>
      <c r="I763" s="118"/>
      <c r="J763" s="113"/>
      <c r="K763" s="103"/>
      <c r="L763" s="16"/>
      <c r="M763" s="16"/>
      <c r="N763" s="16"/>
      <c r="O763" s="16"/>
      <c r="P763" s="16"/>
      <c r="Q763" s="16"/>
      <c r="R763" s="16"/>
      <c r="S763" s="16"/>
      <c r="T763" s="16"/>
      <c r="U763" s="16"/>
    </row>
    <row r="764" spans="1:21" ht="18.75" hidden="1" customHeight="1" x14ac:dyDescent="0.25">
      <c r="A764" s="120"/>
      <c r="B764" s="121"/>
      <c r="C764" s="115"/>
      <c r="D764" s="134"/>
      <c r="E764" s="116"/>
      <c r="F764" s="116"/>
      <c r="G764" s="117"/>
      <c r="H764" s="112"/>
      <c r="I764" s="118"/>
      <c r="J764" s="113"/>
      <c r="K764" s="103"/>
      <c r="L764" s="16"/>
      <c r="M764" s="16"/>
      <c r="N764" s="16"/>
      <c r="O764" s="16"/>
      <c r="P764" s="16"/>
      <c r="Q764" s="16"/>
      <c r="R764" s="16"/>
      <c r="S764" s="16"/>
      <c r="T764" s="16"/>
      <c r="U764" s="16"/>
    </row>
    <row r="765" spans="1:21" ht="18.75" hidden="1" customHeight="1" x14ac:dyDescent="0.25">
      <c r="A765" s="120" t="s">
        <v>847</v>
      </c>
      <c r="B765" s="124" t="s">
        <v>848</v>
      </c>
      <c r="C765" s="115" t="s">
        <v>7</v>
      </c>
      <c r="D765" s="134"/>
      <c r="E765" s="116">
        <v>516.91999999999996</v>
      </c>
      <c r="F765" s="116">
        <f>E765*(1+C$2031)</f>
        <v>643.20355599999994</v>
      </c>
      <c r="G765" s="117">
        <f>D765*F765</f>
        <v>0</v>
      </c>
      <c r="H765" s="112"/>
      <c r="I765" s="118"/>
      <c r="J765" s="119"/>
      <c r="K765" s="103"/>
      <c r="L765" s="16"/>
      <c r="M765" s="16"/>
      <c r="N765" s="16"/>
      <c r="O765" s="16"/>
      <c r="P765" s="16"/>
      <c r="Q765" s="16"/>
      <c r="R765" s="16"/>
      <c r="S765" s="16"/>
      <c r="T765" s="16"/>
      <c r="U765" s="16"/>
    </row>
    <row r="766" spans="1:21" ht="79.5" hidden="1" customHeight="1" x14ac:dyDescent="0.25">
      <c r="A766" s="120"/>
      <c r="B766" s="121" t="s">
        <v>849</v>
      </c>
      <c r="C766" s="115"/>
      <c r="D766" s="134"/>
      <c r="E766" s="116"/>
      <c r="F766" s="116"/>
      <c r="G766" s="117"/>
      <c r="H766" s="112"/>
      <c r="I766" s="118"/>
      <c r="J766" s="113"/>
      <c r="K766" s="103"/>
      <c r="L766" s="16"/>
      <c r="M766" s="16"/>
      <c r="N766" s="16"/>
      <c r="O766" s="16"/>
      <c r="P766" s="16"/>
      <c r="Q766" s="16"/>
      <c r="R766" s="16"/>
      <c r="S766" s="16"/>
      <c r="T766" s="16"/>
      <c r="U766" s="16"/>
    </row>
    <row r="767" spans="1:21" ht="18.75" hidden="1" customHeight="1" x14ac:dyDescent="0.25">
      <c r="A767" s="120"/>
      <c r="B767" s="121"/>
      <c r="C767" s="115"/>
      <c r="D767" s="134"/>
      <c r="E767" s="116"/>
      <c r="F767" s="35"/>
      <c r="G767" s="36"/>
      <c r="H767" s="112"/>
      <c r="I767" s="118"/>
      <c r="J767" s="113"/>
      <c r="K767" s="103"/>
      <c r="L767" s="16"/>
      <c r="M767" s="16"/>
      <c r="N767" s="16"/>
      <c r="O767" s="16"/>
      <c r="P767" s="16"/>
      <c r="Q767" s="16"/>
      <c r="R767" s="16"/>
      <c r="S767" s="16"/>
      <c r="T767" s="16"/>
      <c r="U767" s="16"/>
    </row>
    <row r="768" spans="1:21" ht="18.75" hidden="1" customHeight="1" x14ac:dyDescent="0.25">
      <c r="A768" s="120" t="s">
        <v>850</v>
      </c>
      <c r="B768" s="133" t="s">
        <v>851</v>
      </c>
      <c r="C768" s="115"/>
      <c r="D768" s="134"/>
      <c r="E768" s="116"/>
      <c r="F768" s="116"/>
      <c r="G768" s="117"/>
      <c r="H768" s="112"/>
      <c r="I768" s="118"/>
      <c r="J768" s="113"/>
      <c r="K768" s="103"/>
      <c r="L768" s="16"/>
      <c r="M768" s="16"/>
      <c r="N768" s="16"/>
      <c r="O768" s="16"/>
      <c r="P768" s="16"/>
      <c r="Q768" s="16"/>
      <c r="R768" s="16"/>
      <c r="S768" s="16"/>
      <c r="T768" s="16"/>
      <c r="U768" s="16"/>
    </row>
    <row r="769" spans="1:21" ht="18.75" hidden="1" customHeight="1" x14ac:dyDescent="0.25">
      <c r="A769" s="120" t="s">
        <v>852</v>
      </c>
      <c r="B769" s="124" t="s">
        <v>853</v>
      </c>
      <c r="C769" s="115" t="s">
        <v>7</v>
      </c>
      <c r="D769" s="134"/>
      <c r="E769" s="116">
        <v>84.2</v>
      </c>
      <c r="F769" s="116">
        <f>E769*(1+C$2031)</f>
        <v>104.77006</v>
      </c>
      <c r="G769" s="117">
        <f>D769*F769</f>
        <v>0</v>
      </c>
      <c r="H769" s="112"/>
      <c r="I769" s="118"/>
      <c r="J769" s="119"/>
      <c r="K769" s="103"/>
      <c r="L769" s="16"/>
      <c r="M769" s="16"/>
      <c r="N769" s="16"/>
      <c r="O769" s="16"/>
      <c r="P769" s="16"/>
      <c r="Q769" s="16"/>
      <c r="R769" s="16"/>
      <c r="S769" s="16"/>
      <c r="T769" s="16"/>
      <c r="U769" s="16"/>
    </row>
    <row r="770" spans="1:21" ht="51" hidden="1" customHeight="1" x14ac:dyDescent="0.25">
      <c r="A770" s="120"/>
      <c r="B770" s="121" t="s">
        <v>854</v>
      </c>
      <c r="C770" s="115"/>
      <c r="D770" s="134"/>
      <c r="E770" s="116"/>
      <c r="F770" s="116"/>
      <c r="G770" s="117"/>
      <c r="H770" s="112"/>
      <c r="I770" s="118"/>
      <c r="J770" s="113"/>
      <c r="K770" s="103"/>
      <c r="L770" s="16"/>
      <c r="M770" s="16"/>
      <c r="N770" s="16"/>
      <c r="O770" s="16"/>
      <c r="P770" s="16"/>
      <c r="Q770" s="16"/>
      <c r="R770" s="16"/>
      <c r="S770" s="16"/>
      <c r="T770" s="16"/>
      <c r="U770" s="16"/>
    </row>
    <row r="771" spans="1:21" ht="18" hidden="1" customHeight="1" x14ac:dyDescent="0.25">
      <c r="A771" s="153"/>
      <c r="B771" s="41"/>
      <c r="C771" s="231" t="s">
        <v>82</v>
      </c>
      <c r="D771" s="232"/>
      <c r="E771" s="233"/>
      <c r="F771" s="29"/>
      <c r="G771" s="30">
        <f>SUM(G711:G770)</f>
        <v>0</v>
      </c>
      <c r="H771" s="112"/>
      <c r="I771" s="118"/>
      <c r="J771" s="113"/>
      <c r="K771" s="103"/>
      <c r="L771" s="16"/>
      <c r="M771" s="16"/>
      <c r="N771" s="16"/>
      <c r="O771" s="16"/>
      <c r="P771" s="16"/>
      <c r="Q771" s="16"/>
      <c r="R771" s="16"/>
      <c r="S771" s="16"/>
      <c r="T771" s="16"/>
      <c r="U771" s="16"/>
    </row>
    <row r="772" spans="1:21" ht="18.75" customHeight="1" x14ac:dyDescent="0.25">
      <c r="A772" s="111">
        <v>100000</v>
      </c>
      <c r="B772" s="12" t="s">
        <v>855</v>
      </c>
      <c r="C772" s="13"/>
      <c r="D772" s="31"/>
      <c r="E772" s="116"/>
      <c r="F772" s="116"/>
      <c r="G772" s="117"/>
      <c r="H772" s="228" t="s">
        <v>2172</v>
      </c>
      <c r="I772" s="229"/>
      <c r="J772" s="230"/>
      <c r="K772" s="103"/>
      <c r="L772" s="16"/>
      <c r="M772" s="16"/>
      <c r="N772" s="16"/>
      <c r="O772" s="16"/>
      <c r="P772" s="16"/>
      <c r="Q772" s="16"/>
      <c r="R772" s="16"/>
      <c r="S772" s="16"/>
      <c r="T772" s="16"/>
      <c r="U772" s="16"/>
    </row>
    <row r="773" spans="1:21" ht="18.75" hidden="1" customHeight="1" x14ac:dyDescent="0.25">
      <c r="A773" s="120" t="s">
        <v>856</v>
      </c>
      <c r="B773" s="133" t="s">
        <v>857</v>
      </c>
      <c r="C773" s="115"/>
      <c r="D773" s="134"/>
      <c r="E773" s="116"/>
      <c r="F773" s="116"/>
      <c r="G773" s="117"/>
      <c r="H773" s="112"/>
      <c r="I773" s="118"/>
      <c r="J773" s="113"/>
      <c r="K773" s="103"/>
      <c r="L773" s="16"/>
      <c r="M773" s="16"/>
      <c r="N773" s="16"/>
      <c r="O773" s="16"/>
      <c r="P773" s="16"/>
      <c r="Q773" s="16"/>
      <c r="R773" s="16"/>
      <c r="S773" s="16"/>
      <c r="T773" s="16"/>
      <c r="U773" s="16"/>
    </row>
    <row r="774" spans="1:21" ht="18.75" hidden="1" customHeight="1" x14ac:dyDescent="0.25">
      <c r="A774" s="120" t="s">
        <v>858</v>
      </c>
      <c r="B774" s="124" t="s">
        <v>859</v>
      </c>
      <c r="C774" s="115" t="s">
        <v>7</v>
      </c>
      <c r="D774" s="134"/>
      <c r="E774" s="116">
        <v>86.06</v>
      </c>
      <c r="F774" s="116">
        <f>E774*(1+C$2031)</f>
        <v>107.084458</v>
      </c>
      <c r="G774" s="117">
        <f>D774*F774</f>
        <v>0</v>
      </c>
      <c r="H774" s="112"/>
      <c r="I774" s="118"/>
      <c r="J774" s="119"/>
      <c r="K774" s="103"/>
      <c r="L774" s="16"/>
      <c r="M774" s="16"/>
      <c r="N774" s="16"/>
      <c r="O774" s="16"/>
      <c r="P774" s="16"/>
      <c r="Q774" s="16"/>
      <c r="R774" s="16"/>
      <c r="S774" s="16"/>
      <c r="T774" s="16"/>
      <c r="U774" s="16"/>
    </row>
    <row r="775" spans="1:21" ht="47.25" hidden="1" customHeight="1" x14ac:dyDescent="0.25">
      <c r="A775" s="120"/>
      <c r="B775" s="121" t="s">
        <v>860</v>
      </c>
      <c r="C775" s="115"/>
      <c r="D775" s="134"/>
      <c r="E775" s="116"/>
      <c r="F775" s="116"/>
      <c r="G775" s="117"/>
      <c r="H775" s="112"/>
      <c r="I775" s="118"/>
      <c r="J775" s="113"/>
      <c r="K775" s="103"/>
      <c r="L775" s="16"/>
      <c r="M775" s="16"/>
      <c r="N775" s="16"/>
      <c r="O775" s="16"/>
      <c r="P775" s="16"/>
      <c r="Q775" s="16"/>
      <c r="R775" s="16"/>
      <c r="S775" s="16"/>
      <c r="T775" s="16"/>
      <c r="U775" s="16"/>
    </row>
    <row r="776" spans="1:21" ht="18.75" hidden="1" customHeight="1" x14ac:dyDescent="0.25">
      <c r="A776" s="120"/>
      <c r="B776" s="121"/>
      <c r="C776" s="115"/>
      <c r="D776" s="134"/>
      <c r="E776" s="116"/>
      <c r="F776" s="116"/>
      <c r="G776" s="117"/>
      <c r="H776" s="112"/>
      <c r="I776" s="118"/>
      <c r="J776" s="113"/>
      <c r="K776" s="103"/>
      <c r="L776" s="16"/>
      <c r="M776" s="16"/>
      <c r="N776" s="16"/>
      <c r="O776" s="16"/>
      <c r="P776" s="16"/>
      <c r="Q776" s="16"/>
      <c r="R776" s="16"/>
      <c r="S776" s="16"/>
      <c r="T776" s="16"/>
      <c r="U776" s="16"/>
    </row>
    <row r="777" spans="1:21" ht="18.75" hidden="1" customHeight="1" x14ac:dyDescent="0.25">
      <c r="A777" s="120" t="s">
        <v>861</v>
      </c>
      <c r="B777" s="124" t="s">
        <v>862</v>
      </c>
      <c r="C777" s="115" t="s">
        <v>7</v>
      </c>
      <c r="D777" s="134"/>
      <c r="E777" s="116">
        <v>101.63</v>
      </c>
      <c r="F777" s="116">
        <f>E777*(1+C$2031)</f>
        <v>126.458209</v>
      </c>
      <c r="G777" s="117">
        <f>D777*F777</f>
        <v>0</v>
      </c>
      <c r="H777" s="112"/>
      <c r="I777" s="118"/>
      <c r="J777" s="119"/>
      <c r="K777" s="103"/>
      <c r="L777" s="16"/>
      <c r="M777" s="16"/>
      <c r="N777" s="16"/>
      <c r="O777" s="16"/>
      <c r="P777" s="16"/>
      <c r="Q777" s="16"/>
      <c r="R777" s="16"/>
      <c r="S777" s="16"/>
      <c r="T777" s="16"/>
      <c r="U777" s="16"/>
    </row>
    <row r="778" spans="1:21" ht="78.75" hidden="1" customHeight="1" x14ac:dyDescent="0.25">
      <c r="A778" s="120"/>
      <c r="B778" s="121" t="s">
        <v>863</v>
      </c>
      <c r="C778" s="115"/>
      <c r="D778" s="134"/>
      <c r="E778" s="116"/>
      <c r="F778" s="116"/>
      <c r="G778" s="117"/>
      <c r="H778" s="112"/>
      <c r="I778" s="118"/>
      <c r="J778" s="113"/>
      <c r="K778" s="103"/>
      <c r="L778" s="16"/>
      <c r="M778" s="16"/>
      <c r="N778" s="16"/>
      <c r="O778" s="16"/>
      <c r="P778" s="16"/>
      <c r="Q778" s="16"/>
      <c r="R778" s="16"/>
      <c r="S778" s="16"/>
      <c r="T778" s="16"/>
      <c r="U778" s="16"/>
    </row>
    <row r="779" spans="1:21" ht="18.75" hidden="1" customHeight="1" x14ac:dyDescent="0.25">
      <c r="A779" s="120"/>
      <c r="B779" s="121"/>
      <c r="C779" s="115"/>
      <c r="D779" s="134"/>
      <c r="E779" s="116"/>
      <c r="F779" s="116"/>
      <c r="G779" s="117"/>
      <c r="H779" s="112"/>
      <c r="I779" s="118"/>
      <c r="J779" s="113"/>
      <c r="K779" s="103"/>
      <c r="L779" s="16"/>
      <c r="M779" s="16"/>
      <c r="N779" s="16"/>
      <c r="O779" s="16"/>
      <c r="P779" s="16"/>
      <c r="Q779" s="16"/>
      <c r="R779" s="16"/>
      <c r="S779" s="16"/>
      <c r="T779" s="16"/>
      <c r="U779" s="16"/>
    </row>
    <row r="780" spans="1:21" ht="18.75" hidden="1" customHeight="1" x14ac:dyDescent="0.25">
      <c r="A780" s="120" t="s">
        <v>864</v>
      </c>
      <c r="B780" s="133" t="s">
        <v>591</v>
      </c>
      <c r="C780" s="115"/>
      <c r="D780" s="134"/>
      <c r="E780" s="116"/>
      <c r="F780" s="116"/>
      <c r="G780" s="117"/>
      <c r="H780" s="112"/>
      <c r="I780" s="118"/>
      <c r="J780" s="113"/>
      <c r="K780" s="103"/>
      <c r="L780" s="16"/>
      <c r="M780" s="16"/>
      <c r="N780" s="16"/>
      <c r="O780" s="16"/>
      <c r="P780" s="16"/>
      <c r="Q780" s="16"/>
      <c r="R780" s="16"/>
      <c r="S780" s="16"/>
      <c r="T780" s="16"/>
      <c r="U780" s="16"/>
    </row>
    <row r="781" spans="1:21" ht="18.75" hidden="1" customHeight="1" x14ac:dyDescent="0.25">
      <c r="A781" s="120" t="s">
        <v>865</v>
      </c>
      <c r="B781" s="124" t="s">
        <v>866</v>
      </c>
      <c r="C781" s="115" t="s">
        <v>7</v>
      </c>
      <c r="D781" s="134"/>
      <c r="E781" s="116">
        <v>225.32</v>
      </c>
      <c r="F781" s="116">
        <f>E781*(1+C$2031)</f>
        <v>280.36567600000001</v>
      </c>
      <c r="G781" s="117">
        <f>D781*F781</f>
        <v>0</v>
      </c>
      <c r="H781" s="112"/>
      <c r="I781" s="118"/>
      <c r="J781" s="119"/>
      <c r="K781" s="103"/>
      <c r="L781" s="16"/>
      <c r="M781" s="16"/>
      <c r="N781" s="16"/>
      <c r="O781" s="16"/>
      <c r="P781" s="16"/>
      <c r="Q781" s="16"/>
      <c r="R781" s="16"/>
      <c r="S781" s="16"/>
      <c r="T781" s="16"/>
      <c r="U781" s="16"/>
    </row>
    <row r="782" spans="1:21" ht="94.5" hidden="1" x14ac:dyDescent="0.25">
      <c r="A782" s="120"/>
      <c r="B782" s="121" t="s">
        <v>867</v>
      </c>
      <c r="C782" s="115"/>
      <c r="D782" s="134"/>
      <c r="E782" s="116"/>
      <c r="F782" s="116"/>
      <c r="G782" s="117"/>
      <c r="H782" s="112"/>
      <c r="I782" s="118"/>
      <c r="J782" s="113"/>
      <c r="K782" s="103"/>
      <c r="L782" s="16"/>
      <c r="M782" s="16"/>
      <c r="N782" s="16"/>
      <c r="O782" s="16"/>
      <c r="P782" s="16"/>
      <c r="Q782" s="16"/>
      <c r="R782" s="16"/>
      <c r="S782" s="16"/>
      <c r="T782" s="16"/>
      <c r="U782" s="16"/>
    </row>
    <row r="783" spans="1:21" ht="18.75" customHeight="1" x14ac:dyDescent="0.25">
      <c r="A783" s="120"/>
      <c r="B783" s="124"/>
      <c r="C783" s="115"/>
      <c r="D783" s="134"/>
      <c r="E783" s="116"/>
      <c r="F783" s="116"/>
      <c r="G783" s="117"/>
      <c r="H783" s="112"/>
      <c r="I783" s="118"/>
      <c r="J783" s="113"/>
      <c r="K783" s="103"/>
      <c r="L783" s="16"/>
      <c r="M783" s="16"/>
      <c r="N783" s="16"/>
      <c r="O783" s="16"/>
      <c r="P783" s="16"/>
      <c r="Q783" s="16"/>
      <c r="R783" s="16"/>
      <c r="S783" s="16"/>
      <c r="T783" s="16"/>
      <c r="U783" s="16"/>
    </row>
    <row r="784" spans="1:21" ht="18.75" customHeight="1" x14ac:dyDescent="0.25">
      <c r="A784" s="120" t="s">
        <v>868</v>
      </c>
      <c r="B784" s="133" t="s">
        <v>869</v>
      </c>
      <c r="C784" s="115"/>
      <c r="D784" s="134"/>
      <c r="E784" s="116"/>
      <c r="F784" s="116"/>
      <c r="G784" s="117"/>
      <c r="H784" s="112"/>
      <c r="I784" s="118"/>
      <c r="J784" s="113"/>
      <c r="K784" s="103"/>
      <c r="L784" s="16"/>
      <c r="M784" s="16"/>
      <c r="N784" s="16"/>
      <c r="O784" s="16"/>
      <c r="P784" s="16"/>
      <c r="Q784" s="16"/>
      <c r="R784" s="16"/>
      <c r="S784" s="16"/>
      <c r="T784" s="16"/>
      <c r="U784" s="16"/>
    </row>
    <row r="785" spans="1:21" ht="94.5" x14ac:dyDescent="0.25">
      <c r="A785" s="120"/>
      <c r="B785" s="121" t="s">
        <v>870</v>
      </c>
      <c r="C785" s="115"/>
      <c r="D785" s="134"/>
      <c r="E785" s="116"/>
      <c r="F785" s="116"/>
      <c r="G785" s="117"/>
      <c r="H785" s="112"/>
      <c r="I785" s="118"/>
      <c r="J785" s="113"/>
      <c r="K785" s="103"/>
      <c r="L785" s="16"/>
      <c r="M785" s="16"/>
      <c r="N785" s="16"/>
      <c r="O785" s="16"/>
      <c r="P785" s="16"/>
      <c r="Q785" s="16"/>
      <c r="R785" s="16"/>
      <c r="S785" s="16"/>
      <c r="T785" s="16"/>
      <c r="U785" s="16"/>
    </row>
    <row r="786" spans="1:21" ht="18.75" hidden="1" customHeight="1" x14ac:dyDescent="0.25">
      <c r="A786" s="120"/>
      <c r="B786" s="133"/>
      <c r="C786" s="115"/>
      <c r="D786" s="134"/>
      <c r="E786" s="116"/>
      <c r="F786" s="116"/>
      <c r="G786" s="117"/>
      <c r="H786" s="112"/>
      <c r="I786" s="118"/>
      <c r="J786" s="113"/>
      <c r="K786" s="103"/>
      <c r="L786" s="16"/>
      <c r="M786" s="16"/>
      <c r="N786" s="16"/>
      <c r="O786" s="16"/>
      <c r="P786" s="16"/>
      <c r="Q786" s="16"/>
      <c r="R786" s="16"/>
      <c r="S786" s="16"/>
      <c r="T786" s="16"/>
      <c r="U786" s="16"/>
    </row>
    <row r="787" spans="1:21" ht="31.5" hidden="1" x14ac:dyDescent="0.25">
      <c r="A787" s="120" t="s">
        <v>871</v>
      </c>
      <c r="B787" s="124" t="s">
        <v>872</v>
      </c>
      <c r="C787" s="115" t="s">
        <v>7</v>
      </c>
      <c r="D787" s="134"/>
      <c r="E787" s="116">
        <v>170.82</v>
      </c>
      <c r="F787" s="116">
        <f>E787*(1+C$2031)</f>
        <v>212.55132599999999</v>
      </c>
      <c r="G787" s="117">
        <f>D787*F787</f>
        <v>0</v>
      </c>
      <c r="H787" s="112"/>
      <c r="I787" s="118"/>
      <c r="J787" s="119"/>
      <c r="K787" s="103"/>
      <c r="L787" s="16"/>
      <c r="M787" s="16"/>
      <c r="N787" s="16"/>
      <c r="O787" s="16"/>
      <c r="P787" s="16"/>
      <c r="Q787" s="16"/>
      <c r="R787" s="16"/>
      <c r="S787" s="16"/>
      <c r="T787" s="16"/>
      <c r="U787" s="16"/>
    </row>
    <row r="788" spans="1:21" ht="18.75" hidden="1" customHeight="1" x14ac:dyDescent="0.25">
      <c r="A788" s="120"/>
      <c r="B788" s="121"/>
      <c r="C788" s="115"/>
      <c r="D788" s="134"/>
      <c r="E788" s="116"/>
      <c r="F788" s="116"/>
      <c r="G788" s="117"/>
      <c r="H788" s="112"/>
      <c r="I788" s="118"/>
      <c r="J788" s="113"/>
      <c r="K788" s="103"/>
      <c r="L788" s="16"/>
      <c r="M788" s="16"/>
      <c r="N788" s="16"/>
      <c r="O788" s="16"/>
      <c r="P788" s="16"/>
      <c r="Q788" s="16"/>
      <c r="R788" s="16"/>
      <c r="S788" s="16"/>
      <c r="T788" s="16"/>
      <c r="U788" s="16"/>
    </row>
    <row r="789" spans="1:21" ht="18.75" hidden="1" customHeight="1" x14ac:dyDescent="0.25">
      <c r="A789" s="120" t="s">
        <v>873</v>
      </c>
      <c r="B789" s="124" t="s">
        <v>874</v>
      </c>
      <c r="C789" s="115" t="s">
        <v>7</v>
      </c>
      <c r="D789" s="134"/>
      <c r="E789" s="116">
        <v>242.49</v>
      </c>
      <c r="F789" s="116">
        <f>E789*(1+C$2031)</f>
        <v>301.73030699999998</v>
      </c>
      <c r="G789" s="117">
        <f>D789*F789</f>
        <v>0</v>
      </c>
      <c r="H789" s="112"/>
      <c r="I789" s="118"/>
      <c r="J789" s="119"/>
      <c r="K789" s="103"/>
      <c r="L789" s="16"/>
      <c r="M789" s="16"/>
      <c r="N789" s="16"/>
      <c r="O789" s="16"/>
      <c r="P789" s="16"/>
      <c r="Q789" s="16"/>
      <c r="R789" s="16"/>
      <c r="S789" s="16"/>
      <c r="T789" s="16"/>
      <c r="U789" s="16"/>
    </row>
    <row r="790" spans="1:21" ht="18.75" customHeight="1" x14ac:dyDescent="0.25">
      <c r="A790" s="120"/>
      <c r="B790" s="121"/>
      <c r="C790" s="115"/>
      <c r="D790" s="134"/>
      <c r="E790" s="116"/>
      <c r="F790" s="116"/>
      <c r="G790" s="117"/>
      <c r="H790" s="142"/>
      <c r="I790" s="118"/>
      <c r="J790" s="113"/>
      <c r="K790" s="103"/>
      <c r="L790" s="16"/>
      <c r="M790" s="16"/>
      <c r="N790" s="16"/>
      <c r="O790" s="16"/>
      <c r="P790" s="16"/>
      <c r="Q790" s="16"/>
      <c r="R790" s="16"/>
      <c r="S790" s="16"/>
      <c r="T790" s="16"/>
      <c r="U790" s="16"/>
    </row>
    <row r="791" spans="1:21" ht="18.75" customHeight="1" x14ac:dyDescent="0.25">
      <c r="A791" s="120" t="s">
        <v>875</v>
      </c>
      <c r="B791" s="124" t="s">
        <v>876</v>
      </c>
      <c r="C791" s="115" t="s">
        <v>7</v>
      </c>
      <c r="D791" s="134">
        <v>1</v>
      </c>
      <c r="E791" s="116">
        <v>178.79</v>
      </c>
      <c r="F791" s="116">
        <f>E791*(1+C$2031)</f>
        <v>222.46839699999998</v>
      </c>
      <c r="G791" s="117">
        <f>D791*F791</f>
        <v>222.46839699999998</v>
      </c>
      <c r="H791" s="112"/>
      <c r="I791" s="118"/>
      <c r="J791" s="119"/>
      <c r="K791" s="103"/>
      <c r="L791" s="16"/>
      <c r="M791" s="16"/>
      <c r="N791" s="16"/>
      <c r="O791" s="16"/>
      <c r="P791" s="16"/>
      <c r="Q791" s="16"/>
      <c r="R791" s="16"/>
      <c r="S791" s="16"/>
      <c r="T791" s="16"/>
      <c r="U791" s="16"/>
    </row>
    <row r="792" spans="1:21" ht="18.75" customHeight="1" x14ac:dyDescent="0.25">
      <c r="A792" s="120"/>
      <c r="B792" s="121"/>
      <c r="C792" s="115"/>
      <c r="D792" s="134"/>
      <c r="E792" s="116"/>
      <c r="F792" s="116"/>
      <c r="G792" s="117"/>
      <c r="H792" s="112"/>
      <c r="I792" s="118"/>
      <c r="J792" s="113"/>
      <c r="K792" s="103"/>
      <c r="L792" s="16"/>
      <c r="M792" s="16"/>
      <c r="N792" s="16"/>
      <c r="O792" s="16"/>
      <c r="P792" s="16"/>
      <c r="Q792" s="16"/>
      <c r="R792" s="16"/>
      <c r="S792" s="16"/>
      <c r="T792" s="16"/>
      <c r="U792" s="16"/>
    </row>
    <row r="793" spans="1:21" ht="18.75" hidden="1" customHeight="1" x14ac:dyDescent="0.25">
      <c r="A793" s="120" t="s">
        <v>877</v>
      </c>
      <c r="B793" s="124" t="s">
        <v>878</v>
      </c>
      <c r="C793" s="115" t="s">
        <v>7</v>
      </c>
      <c r="D793" s="134"/>
      <c r="E793" s="116">
        <v>244.31</v>
      </c>
      <c r="F793" s="116">
        <f>E793*(1+C$2031)</f>
        <v>303.994933</v>
      </c>
      <c r="G793" s="117">
        <f>D793*F793</f>
        <v>0</v>
      </c>
      <c r="H793" s="112"/>
      <c r="I793" s="118"/>
      <c r="J793" s="119"/>
      <c r="K793" s="103"/>
      <c r="L793" s="16"/>
      <c r="M793" s="16"/>
      <c r="N793" s="16"/>
      <c r="O793" s="16"/>
      <c r="P793" s="16"/>
      <c r="Q793" s="16"/>
      <c r="R793" s="16"/>
      <c r="S793" s="16"/>
      <c r="T793" s="16"/>
      <c r="U793" s="16"/>
    </row>
    <row r="794" spans="1:21" ht="18.75" hidden="1" customHeight="1" x14ac:dyDescent="0.25">
      <c r="A794" s="120"/>
      <c r="B794" s="121"/>
      <c r="C794" s="115"/>
      <c r="D794" s="134"/>
      <c r="E794" s="116"/>
      <c r="F794" s="116"/>
      <c r="G794" s="117"/>
      <c r="H794" s="112"/>
      <c r="I794" s="118"/>
      <c r="J794" s="113"/>
      <c r="K794" s="103"/>
      <c r="L794" s="16"/>
      <c r="M794" s="16"/>
      <c r="N794" s="16"/>
      <c r="O794" s="16"/>
      <c r="P794" s="16"/>
      <c r="Q794" s="16"/>
      <c r="R794" s="16"/>
      <c r="S794" s="16"/>
      <c r="T794" s="16"/>
      <c r="U794" s="16"/>
    </row>
    <row r="795" spans="1:21" ht="31.5" hidden="1" x14ac:dyDescent="0.25">
      <c r="A795" s="120" t="s">
        <v>879</v>
      </c>
      <c r="B795" s="124" t="s">
        <v>880</v>
      </c>
      <c r="C795" s="115" t="s">
        <v>7</v>
      </c>
      <c r="D795" s="134"/>
      <c r="E795" s="116">
        <v>435.42</v>
      </c>
      <c r="F795" s="116">
        <f>E795*(1+C$2031)</f>
        <v>541.79310599999997</v>
      </c>
      <c r="G795" s="117">
        <f>D795*F795</f>
        <v>0</v>
      </c>
      <c r="H795" s="112"/>
      <c r="I795" s="118"/>
      <c r="J795" s="119"/>
      <c r="K795" s="103"/>
      <c r="L795" s="16"/>
      <c r="M795" s="16"/>
      <c r="N795" s="16"/>
      <c r="O795" s="16"/>
      <c r="P795" s="16"/>
      <c r="Q795" s="16"/>
      <c r="R795" s="16"/>
      <c r="S795" s="16"/>
      <c r="T795" s="16"/>
      <c r="U795" s="16"/>
    </row>
    <row r="796" spans="1:21" ht="18.75" hidden="1" customHeight="1" x14ac:dyDescent="0.25">
      <c r="A796" s="120"/>
      <c r="B796" s="124"/>
      <c r="C796" s="115"/>
      <c r="D796" s="134"/>
      <c r="E796" s="116"/>
      <c r="F796" s="116"/>
      <c r="G796" s="117"/>
      <c r="H796" s="112"/>
      <c r="I796" s="118"/>
      <c r="J796" s="113"/>
      <c r="K796" s="103"/>
      <c r="L796" s="16"/>
      <c r="M796" s="16"/>
      <c r="N796" s="16"/>
      <c r="O796" s="16"/>
      <c r="P796" s="16"/>
      <c r="Q796" s="16"/>
      <c r="R796" s="16"/>
      <c r="S796" s="16"/>
      <c r="T796" s="16"/>
      <c r="U796" s="16"/>
    </row>
    <row r="797" spans="1:21" ht="18.75" hidden="1" customHeight="1" x14ac:dyDescent="0.25">
      <c r="A797" s="120" t="s">
        <v>881</v>
      </c>
      <c r="B797" s="124" t="s">
        <v>882</v>
      </c>
      <c r="C797" s="115" t="s">
        <v>7</v>
      </c>
      <c r="D797" s="134"/>
      <c r="E797" s="116">
        <v>299.52999999999997</v>
      </c>
      <c r="F797" s="116">
        <f>E797*(1+C$2031)</f>
        <v>372.70517899999993</v>
      </c>
      <c r="G797" s="117">
        <f>D797*F797</f>
        <v>0</v>
      </c>
      <c r="H797" s="112"/>
      <c r="I797" s="118"/>
      <c r="J797" s="119"/>
      <c r="K797" s="103"/>
      <c r="L797" s="16"/>
      <c r="M797" s="16"/>
      <c r="N797" s="16"/>
      <c r="O797" s="16"/>
      <c r="P797" s="16"/>
      <c r="Q797" s="16"/>
      <c r="R797" s="16"/>
      <c r="S797" s="16"/>
      <c r="T797" s="16"/>
      <c r="U797" s="16"/>
    </row>
    <row r="798" spans="1:21" ht="18.75" hidden="1" customHeight="1" x14ac:dyDescent="0.25">
      <c r="A798" s="120"/>
      <c r="B798" s="124"/>
      <c r="C798" s="115"/>
      <c r="D798" s="134"/>
      <c r="E798" s="116"/>
      <c r="F798" s="116"/>
      <c r="G798" s="117"/>
      <c r="H798" s="142"/>
      <c r="I798" s="118"/>
      <c r="J798" s="119"/>
      <c r="K798" s="103"/>
      <c r="L798" s="16"/>
      <c r="M798" s="16"/>
      <c r="N798" s="16"/>
      <c r="O798" s="16"/>
      <c r="P798" s="16"/>
      <c r="Q798" s="16"/>
      <c r="R798" s="16"/>
      <c r="S798" s="16"/>
      <c r="T798" s="16"/>
      <c r="U798" s="16"/>
    </row>
    <row r="799" spans="1:21" ht="31.5" hidden="1" customHeight="1" x14ac:dyDescent="0.25">
      <c r="A799" s="120" t="s">
        <v>883</v>
      </c>
      <c r="B799" s="124" t="s">
        <v>884</v>
      </c>
      <c r="C799" s="115" t="s">
        <v>7</v>
      </c>
      <c r="D799" s="134"/>
      <c r="E799" s="116">
        <v>116.55</v>
      </c>
      <c r="F799" s="116">
        <f>E799*(1+C$2031)</f>
        <v>145.02316500000001</v>
      </c>
      <c r="G799" s="117">
        <f>D799*F799</f>
        <v>0</v>
      </c>
      <c r="H799" s="112"/>
      <c r="I799" s="118"/>
      <c r="J799" s="113"/>
      <c r="K799" s="103"/>
      <c r="L799" s="16"/>
      <c r="M799" s="16"/>
      <c r="N799" s="16"/>
      <c r="O799" s="16"/>
      <c r="P799" s="16"/>
      <c r="Q799" s="16"/>
      <c r="R799" s="16"/>
      <c r="S799" s="16"/>
      <c r="T799" s="16"/>
      <c r="U799" s="16"/>
    </row>
    <row r="800" spans="1:21" ht="18.75" hidden="1" customHeight="1" x14ac:dyDescent="0.25">
      <c r="A800" s="120"/>
      <c r="B800" s="124"/>
      <c r="C800" s="115"/>
      <c r="D800" s="134"/>
      <c r="E800" s="116"/>
      <c r="F800" s="116"/>
      <c r="G800" s="117"/>
      <c r="H800" s="112"/>
      <c r="I800" s="118"/>
      <c r="J800" s="113"/>
      <c r="K800" s="103"/>
      <c r="L800" s="16"/>
      <c r="M800" s="16"/>
      <c r="N800" s="16"/>
      <c r="O800" s="16"/>
      <c r="P800" s="16"/>
      <c r="Q800" s="16"/>
      <c r="R800" s="16"/>
      <c r="S800" s="16"/>
      <c r="T800" s="16"/>
      <c r="U800" s="16"/>
    </row>
    <row r="801" spans="1:21" ht="31.5" hidden="1" customHeight="1" x14ac:dyDescent="0.25">
      <c r="A801" s="120" t="s">
        <v>885</v>
      </c>
      <c r="B801" s="124" t="s">
        <v>886</v>
      </c>
      <c r="C801" s="115" t="s">
        <v>7</v>
      </c>
      <c r="D801" s="134"/>
      <c r="E801" s="116">
        <v>129.99</v>
      </c>
      <c r="F801" s="116">
        <f>E801*(1+C$2031)</f>
        <v>161.746557</v>
      </c>
      <c r="G801" s="117">
        <f>D801*F801</f>
        <v>0</v>
      </c>
      <c r="H801" s="112"/>
      <c r="I801" s="118"/>
      <c r="J801" s="113"/>
      <c r="K801" s="103"/>
      <c r="L801" s="16"/>
      <c r="M801" s="16"/>
      <c r="N801" s="16"/>
      <c r="O801" s="16"/>
      <c r="P801" s="16"/>
      <c r="Q801" s="16"/>
      <c r="R801" s="16"/>
      <c r="S801" s="16"/>
      <c r="T801" s="16"/>
      <c r="U801" s="16"/>
    </row>
    <row r="802" spans="1:21" ht="18.75" hidden="1" customHeight="1" x14ac:dyDescent="0.25">
      <c r="A802" s="120"/>
      <c r="B802" s="124"/>
      <c r="C802" s="115"/>
      <c r="D802" s="134"/>
      <c r="E802" s="116"/>
      <c r="F802" s="116"/>
      <c r="G802" s="117"/>
      <c r="H802" s="112"/>
      <c r="I802" s="118"/>
      <c r="J802" s="113"/>
      <c r="K802" s="103"/>
      <c r="L802" s="16"/>
      <c r="M802" s="16"/>
      <c r="N802" s="16"/>
      <c r="O802" s="16"/>
      <c r="P802" s="16"/>
      <c r="Q802" s="16"/>
      <c r="R802" s="16"/>
      <c r="S802" s="16"/>
      <c r="T802" s="16"/>
      <c r="U802" s="16"/>
    </row>
    <row r="803" spans="1:21" ht="31.5" hidden="1" customHeight="1" x14ac:dyDescent="0.25">
      <c r="A803" s="120" t="s">
        <v>887</v>
      </c>
      <c r="B803" s="124" t="s">
        <v>888</v>
      </c>
      <c r="C803" s="115" t="s">
        <v>7</v>
      </c>
      <c r="D803" s="134"/>
      <c r="E803" s="116">
        <v>172.02</v>
      </c>
      <c r="F803" s="116">
        <f>E803*(1+C$2031)</f>
        <v>214.04448600000001</v>
      </c>
      <c r="G803" s="117">
        <f>D803*F803</f>
        <v>0</v>
      </c>
      <c r="H803" s="112"/>
      <c r="I803" s="118"/>
      <c r="J803" s="113"/>
      <c r="K803" s="103"/>
      <c r="L803" s="16"/>
      <c r="M803" s="16"/>
      <c r="N803" s="16"/>
      <c r="O803" s="16"/>
      <c r="P803" s="16"/>
      <c r="Q803" s="16"/>
      <c r="R803" s="16"/>
      <c r="S803" s="16"/>
      <c r="T803" s="16"/>
      <c r="U803" s="16"/>
    </row>
    <row r="804" spans="1:21" ht="18.75" hidden="1" customHeight="1" x14ac:dyDescent="0.25">
      <c r="A804" s="120"/>
      <c r="B804" s="124"/>
      <c r="C804" s="115"/>
      <c r="D804" s="134"/>
      <c r="E804" s="116"/>
      <c r="F804" s="116"/>
      <c r="G804" s="117"/>
      <c r="H804" s="112"/>
      <c r="I804" s="118"/>
      <c r="J804" s="113"/>
      <c r="K804" s="103"/>
      <c r="L804" s="16"/>
      <c r="M804" s="16"/>
      <c r="N804" s="16"/>
      <c r="O804" s="16"/>
      <c r="P804" s="16"/>
      <c r="Q804" s="16"/>
      <c r="R804" s="16"/>
      <c r="S804" s="16"/>
      <c r="T804" s="16"/>
      <c r="U804" s="16"/>
    </row>
    <row r="805" spans="1:21" ht="31.5" hidden="1" customHeight="1" x14ac:dyDescent="0.25">
      <c r="A805" s="120" t="s">
        <v>889</v>
      </c>
      <c r="B805" s="124" t="s">
        <v>890</v>
      </c>
      <c r="C805" s="115" t="s">
        <v>7</v>
      </c>
      <c r="D805" s="134"/>
      <c r="E805" s="116">
        <v>184.21</v>
      </c>
      <c r="F805" s="116">
        <f>E805*(1+C$2031)</f>
        <v>229.212503</v>
      </c>
      <c r="G805" s="117">
        <f>D805*F805</f>
        <v>0</v>
      </c>
      <c r="H805" s="112"/>
      <c r="I805" s="118"/>
      <c r="J805" s="113"/>
      <c r="K805" s="103"/>
      <c r="L805" s="16"/>
      <c r="M805" s="16"/>
      <c r="N805" s="16"/>
      <c r="O805" s="16"/>
      <c r="P805" s="16"/>
      <c r="Q805" s="16"/>
      <c r="R805" s="16"/>
      <c r="S805" s="16"/>
      <c r="T805" s="16"/>
      <c r="U805" s="16"/>
    </row>
    <row r="806" spans="1:21" ht="18.75" hidden="1" customHeight="1" x14ac:dyDescent="0.25">
      <c r="A806" s="120"/>
      <c r="B806" s="124"/>
      <c r="C806" s="115"/>
      <c r="D806" s="134"/>
      <c r="E806" s="116"/>
      <c r="F806" s="116"/>
      <c r="G806" s="117"/>
      <c r="H806" s="112"/>
      <c r="I806" s="118"/>
      <c r="J806" s="113"/>
      <c r="K806" s="103"/>
      <c r="L806" s="16"/>
      <c r="M806" s="16"/>
      <c r="N806" s="16"/>
      <c r="O806" s="16"/>
      <c r="P806" s="16"/>
      <c r="Q806" s="16"/>
      <c r="R806" s="16"/>
      <c r="S806" s="16"/>
      <c r="T806" s="16"/>
      <c r="U806" s="16"/>
    </row>
    <row r="807" spans="1:21" ht="31.5" hidden="1" customHeight="1" x14ac:dyDescent="0.25">
      <c r="A807" s="120" t="s">
        <v>891</v>
      </c>
      <c r="B807" s="124" t="s">
        <v>892</v>
      </c>
      <c r="C807" s="115" t="s">
        <v>7</v>
      </c>
      <c r="D807" s="134"/>
      <c r="E807" s="116">
        <v>279.48</v>
      </c>
      <c r="F807" s="116">
        <f>E807*(1+C$2031)</f>
        <v>347.75696400000004</v>
      </c>
      <c r="G807" s="117">
        <f>D807*F807</f>
        <v>0</v>
      </c>
      <c r="H807" s="112"/>
      <c r="I807" s="118"/>
      <c r="J807" s="113"/>
      <c r="K807" s="103"/>
      <c r="L807" s="16"/>
      <c r="M807" s="16"/>
      <c r="N807" s="16"/>
      <c r="O807" s="16"/>
      <c r="P807" s="16"/>
      <c r="Q807" s="16"/>
      <c r="R807" s="16"/>
      <c r="S807" s="16"/>
      <c r="T807" s="16"/>
      <c r="U807" s="16"/>
    </row>
    <row r="808" spans="1:21" ht="18.75" hidden="1" customHeight="1" x14ac:dyDescent="0.25">
      <c r="A808" s="120"/>
      <c r="B808" s="124"/>
      <c r="C808" s="115"/>
      <c r="D808" s="134"/>
      <c r="E808" s="116"/>
      <c r="F808" s="116"/>
      <c r="G808" s="117"/>
      <c r="H808" s="112"/>
      <c r="I808" s="118"/>
      <c r="J808" s="113"/>
      <c r="K808" s="103"/>
      <c r="L808" s="16"/>
      <c r="M808" s="16"/>
      <c r="N808" s="16"/>
      <c r="O808" s="16"/>
      <c r="P808" s="16"/>
      <c r="Q808" s="16"/>
      <c r="R808" s="16"/>
      <c r="S808" s="16"/>
      <c r="T808" s="16"/>
      <c r="U808" s="16"/>
    </row>
    <row r="809" spans="1:21" ht="31.5" hidden="1" customHeight="1" x14ac:dyDescent="0.25">
      <c r="A809" s="120" t="s">
        <v>893</v>
      </c>
      <c r="B809" s="124" t="s">
        <v>894</v>
      </c>
      <c r="C809" s="115" t="s">
        <v>7</v>
      </c>
      <c r="D809" s="134"/>
      <c r="E809" s="116">
        <v>315.22000000000003</v>
      </c>
      <c r="F809" s="116">
        <f>E809*(1+C$2031)</f>
        <v>392.22824600000001</v>
      </c>
      <c r="G809" s="117">
        <f>D809*F809</f>
        <v>0</v>
      </c>
      <c r="H809" s="112"/>
      <c r="I809" s="118"/>
      <c r="J809" s="113"/>
      <c r="K809" s="103"/>
      <c r="L809" s="16"/>
      <c r="M809" s="16"/>
      <c r="N809" s="16"/>
      <c r="O809" s="16"/>
      <c r="P809" s="16"/>
      <c r="Q809" s="16"/>
      <c r="R809" s="16"/>
      <c r="S809" s="16"/>
      <c r="T809" s="16"/>
      <c r="U809" s="16"/>
    </row>
    <row r="810" spans="1:21" ht="18.75" hidden="1" customHeight="1" x14ac:dyDescent="0.25">
      <c r="A810" s="120"/>
      <c r="B810" s="121"/>
      <c r="C810" s="115"/>
      <c r="D810" s="134"/>
      <c r="E810" s="116"/>
      <c r="F810" s="116"/>
      <c r="G810" s="117"/>
      <c r="H810" s="112"/>
      <c r="I810" s="118"/>
      <c r="J810" s="113"/>
      <c r="K810" s="103"/>
      <c r="L810" s="16"/>
      <c r="M810" s="16"/>
      <c r="N810" s="16"/>
      <c r="O810" s="16"/>
      <c r="P810" s="16"/>
      <c r="Q810" s="16"/>
      <c r="R810" s="16"/>
      <c r="S810" s="16"/>
      <c r="T810" s="16"/>
      <c r="U810" s="16"/>
    </row>
    <row r="811" spans="1:21" ht="18.75" hidden="1" customHeight="1" x14ac:dyDescent="0.25">
      <c r="A811" s="120" t="s">
        <v>895</v>
      </c>
      <c r="B811" s="124" t="s">
        <v>896</v>
      </c>
      <c r="C811" s="115" t="s">
        <v>7</v>
      </c>
      <c r="D811" s="134"/>
      <c r="E811" s="116">
        <v>79.599999999999994</v>
      </c>
      <c r="F811" s="116">
        <f>E811*(1+C$2031)</f>
        <v>99.046279999999996</v>
      </c>
      <c r="G811" s="117">
        <f>D811*F811</f>
        <v>0</v>
      </c>
      <c r="H811" s="112"/>
      <c r="I811" s="118"/>
      <c r="J811" s="113"/>
      <c r="K811" s="103"/>
      <c r="L811" s="16"/>
      <c r="M811" s="16"/>
      <c r="N811" s="16"/>
      <c r="O811" s="16"/>
      <c r="P811" s="16"/>
      <c r="Q811" s="16"/>
      <c r="R811" s="16"/>
      <c r="S811" s="16"/>
      <c r="T811" s="16"/>
      <c r="U811" s="16"/>
    </row>
    <row r="812" spans="1:21" ht="47.25" hidden="1" customHeight="1" x14ac:dyDescent="0.25">
      <c r="A812" s="120"/>
      <c r="B812" s="121" t="s">
        <v>897</v>
      </c>
      <c r="C812" s="115"/>
      <c r="D812" s="134"/>
      <c r="E812" s="116"/>
      <c r="F812" s="116"/>
      <c r="G812" s="117"/>
      <c r="H812" s="112"/>
      <c r="I812" s="118"/>
      <c r="J812" s="113"/>
      <c r="K812" s="103"/>
      <c r="L812" s="16"/>
      <c r="M812" s="16"/>
      <c r="N812" s="16"/>
      <c r="O812" s="16"/>
      <c r="P812" s="16"/>
      <c r="Q812" s="16"/>
      <c r="R812" s="16"/>
      <c r="S812" s="16"/>
      <c r="T812" s="16"/>
      <c r="U812" s="16"/>
    </row>
    <row r="813" spans="1:21" ht="18.75" customHeight="1" x14ac:dyDescent="0.25">
      <c r="A813" s="120"/>
      <c r="B813" s="121"/>
      <c r="C813" s="115"/>
      <c r="D813" s="134"/>
      <c r="E813" s="116"/>
      <c r="F813" s="116"/>
      <c r="G813" s="117"/>
      <c r="H813" s="112"/>
      <c r="I813" s="118"/>
      <c r="J813" s="113"/>
      <c r="K813" s="103"/>
      <c r="L813" s="16"/>
      <c r="M813" s="16"/>
      <c r="N813" s="16"/>
      <c r="O813" s="16"/>
      <c r="P813" s="16"/>
      <c r="Q813" s="16"/>
      <c r="R813" s="16"/>
      <c r="S813" s="16"/>
      <c r="T813" s="16"/>
      <c r="U813" s="16"/>
    </row>
    <row r="814" spans="1:21" ht="18.75" customHeight="1" x14ac:dyDescent="0.25">
      <c r="A814" s="120" t="s">
        <v>898</v>
      </c>
      <c r="B814" s="133" t="s">
        <v>899</v>
      </c>
      <c r="C814" s="115"/>
      <c r="D814" s="134"/>
      <c r="E814" s="116"/>
      <c r="F814" s="116"/>
      <c r="G814" s="117"/>
      <c r="H814" s="112"/>
      <c r="I814" s="118"/>
      <c r="J814" s="113"/>
      <c r="K814" s="103"/>
      <c r="L814" s="16"/>
      <c r="M814" s="16"/>
      <c r="N814" s="16"/>
      <c r="O814" s="16"/>
      <c r="P814" s="16"/>
      <c r="Q814" s="16"/>
      <c r="R814" s="16"/>
      <c r="S814" s="16"/>
      <c r="T814" s="16"/>
      <c r="U814" s="16"/>
    </row>
    <row r="815" spans="1:21" ht="18.75" customHeight="1" x14ac:dyDescent="0.25">
      <c r="A815" s="120" t="s">
        <v>900</v>
      </c>
      <c r="B815" s="124" t="s">
        <v>901</v>
      </c>
      <c r="C815" s="115" t="s">
        <v>7</v>
      </c>
      <c r="D815" s="134">
        <v>2</v>
      </c>
      <c r="E815" s="116">
        <v>27.32</v>
      </c>
      <c r="F815" s="116">
        <f>E815*(1+C$2031)</f>
        <v>33.994275999999999</v>
      </c>
      <c r="G815" s="117">
        <f>D815*F815</f>
        <v>67.988551999999999</v>
      </c>
      <c r="H815" s="112"/>
      <c r="I815" s="118"/>
      <c r="J815" s="119"/>
      <c r="K815" s="103"/>
      <c r="L815" s="16"/>
      <c r="M815" s="16"/>
      <c r="N815" s="16"/>
      <c r="O815" s="16"/>
      <c r="P815" s="16"/>
      <c r="Q815" s="16"/>
      <c r="R815" s="16"/>
      <c r="S815" s="16"/>
      <c r="T815" s="16"/>
      <c r="U815" s="16"/>
    </row>
    <row r="816" spans="1:21" ht="63" customHeight="1" x14ac:dyDescent="0.25">
      <c r="A816" s="120"/>
      <c r="B816" s="121" t="s">
        <v>902</v>
      </c>
      <c r="C816" s="115"/>
      <c r="D816" s="134"/>
      <c r="E816" s="116"/>
      <c r="F816" s="116"/>
      <c r="G816" s="117"/>
      <c r="H816" s="112"/>
      <c r="I816" s="118"/>
      <c r="J816" s="113"/>
      <c r="K816" s="103"/>
      <c r="L816" s="16"/>
      <c r="M816" s="16"/>
      <c r="N816" s="16"/>
      <c r="O816" s="16"/>
      <c r="P816" s="16"/>
      <c r="Q816" s="16"/>
      <c r="R816" s="16"/>
      <c r="S816" s="16"/>
      <c r="T816" s="16"/>
      <c r="U816" s="16"/>
    </row>
    <row r="817" spans="1:21" ht="18.75" customHeight="1" x14ac:dyDescent="0.25">
      <c r="A817" s="120"/>
      <c r="B817" s="121"/>
      <c r="C817" s="115"/>
      <c r="D817" s="134"/>
      <c r="E817" s="116"/>
      <c r="F817" s="116"/>
      <c r="G817" s="117"/>
      <c r="H817" s="112"/>
      <c r="I817" s="118"/>
      <c r="J817" s="113"/>
      <c r="K817" s="103"/>
      <c r="L817" s="16"/>
      <c r="M817" s="16"/>
      <c r="N817" s="16"/>
      <c r="O817" s="16"/>
      <c r="P817" s="16"/>
      <c r="Q817" s="16"/>
      <c r="R817" s="16"/>
      <c r="S817" s="16"/>
      <c r="T817" s="16"/>
      <c r="U817" s="16"/>
    </row>
    <row r="818" spans="1:21" ht="18.75" customHeight="1" x14ac:dyDescent="0.25">
      <c r="A818" s="120" t="s">
        <v>903</v>
      </c>
      <c r="B818" s="124" t="s">
        <v>904</v>
      </c>
      <c r="C818" s="115" t="s">
        <v>7</v>
      </c>
      <c r="D818" s="134">
        <v>1</v>
      </c>
      <c r="E818" s="116">
        <v>28.56</v>
      </c>
      <c r="F818" s="116">
        <f>E818*(1+C$2031)</f>
        <v>35.537208</v>
      </c>
      <c r="G818" s="117">
        <f>D818*F818</f>
        <v>35.537208</v>
      </c>
      <c r="H818" s="112"/>
      <c r="I818" s="118"/>
      <c r="J818" s="113"/>
      <c r="K818" s="103"/>
      <c r="L818" s="16"/>
      <c r="M818" s="16"/>
      <c r="N818" s="16"/>
      <c r="O818" s="16"/>
      <c r="P818" s="16"/>
      <c r="Q818" s="16"/>
      <c r="R818" s="16"/>
      <c r="S818" s="16"/>
      <c r="T818" s="16"/>
      <c r="U818" s="16"/>
    </row>
    <row r="819" spans="1:21" ht="63" customHeight="1" x14ac:dyDescent="0.25">
      <c r="A819" s="120"/>
      <c r="B819" s="121" t="s">
        <v>905</v>
      </c>
      <c r="C819" s="115"/>
      <c r="D819" s="156"/>
      <c r="E819" s="116"/>
      <c r="F819" s="116"/>
      <c r="G819" s="117"/>
      <c r="H819" s="112"/>
      <c r="I819" s="118"/>
      <c r="J819" s="113"/>
      <c r="K819" s="103"/>
      <c r="L819" s="16"/>
      <c r="M819" s="16"/>
      <c r="N819" s="16"/>
      <c r="O819" s="16"/>
      <c r="P819" s="16"/>
      <c r="Q819" s="16"/>
      <c r="R819" s="16"/>
      <c r="S819" s="16"/>
      <c r="T819" s="16"/>
      <c r="U819" s="16"/>
    </row>
    <row r="820" spans="1:21" ht="18.75" customHeight="1" x14ac:dyDescent="0.25">
      <c r="A820" s="120"/>
      <c r="B820" s="121"/>
      <c r="C820" s="115"/>
      <c r="D820" s="134"/>
      <c r="E820" s="116"/>
      <c r="F820" s="116"/>
      <c r="G820" s="117"/>
      <c r="H820" s="112"/>
      <c r="I820" s="118"/>
      <c r="J820" s="113"/>
      <c r="K820" s="103"/>
      <c r="L820" s="16"/>
      <c r="M820" s="16"/>
      <c r="N820" s="16"/>
      <c r="O820" s="16"/>
      <c r="P820" s="16"/>
      <c r="Q820" s="16"/>
      <c r="R820" s="16"/>
      <c r="S820" s="16"/>
      <c r="T820" s="16"/>
      <c r="U820" s="16"/>
    </row>
    <row r="821" spans="1:21" ht="18.75" customHeight="1" x14ac:dyDescent="0.25">
      <c r="A821" s="120" t="s">
        <v>906</v>
      </c>
      <c r="B821" s="124" t="s">
        <v>907</v>
      </c>
      <c r="C821" s="115" t="s">
        <v>7</v>
      </c>
      <c r="D821" s="134">
        <v>1</v>
      </c>
      <c r="E821" s="116">
        <v>28.65</v>
      </c>
      <c r="F821" s="116">
        <f>E821*(1+C$2031)</f>
        <v>35.649194999999999</v>
      </c>
      <c r="G821" s="117">
        <f>D821*F821</f>
        <v>35.649194999999999</v>
      </c>
      <c r="H821" s="112"/>
      <c r="I821" s="118"/>
      <c r="J821" s="119"/>
      <c r="K821" s="103"/>
      <c r="L821" s="16"/>
      <c r="M821" s="16"/>
      <c r="N821" s="16"/>
      <c r="O821" s="16"/>
      <c r="P821" s="16"/>
      <c r="Q821" s="16"/>
      <c r="R821" s="16"/>
      <c r="S821" s="16"/>
      <c r="T821" s="16"/>
      <c r="U821" s="16"/>
    </row>
    <row r="822" spans="1:21" ht="63" customHeight="1" x14ac:dyDescent="0.25">
      <c r="A822" s="120"/>
      <c r="B822" s="121" t="s">
        <v>908</v>
      </c>
      <c r="C822" s="115"/>
      <c r="D822" s="134"/>
      <c r="E822" s="116"/>
      <c r="F822" s="116"/>
      <c r="G822" s="117"/>
      <c r="H822" s="112"/>
      <c r="I822" s="118"/>
      <c r="J822" s="113"/>
      <c r="K822" s="103"/>
      <c r="L822" s="16"/>
      <c r="M822" s="16"/>
      <c r="N822" s="16"/>
      <c r="O822" s="16"/>
      <c r="P822" s="16"/>
      <c r="Q822" s="16"/>
      <c r="R822" s="16"/>
      <c r="S822" s="16"/>
      <c r="T822" s="16"/>
      <c r="U822" s="16"/>
    </row>
    <row r="823" spans="1:21" ht="18.75" hidden="1" customHeight="1" x14ac:dyDescent="0.25">
      <c r="A823" s="120"/>
      <c r="B823" s="121"/>
      <c r="C823" s="115"/>
      <c r="D823" s="134"/>
      <c r="E823" s="116"/>
      <c r="F823" s="116"/>
      <c r="G823" s="117"/>
      <c r="H823" s="112"/>
      <c r="I823" s="118"/>
      <c r="J823" s="113"/>
      <c r="K823" s="103"/>
      <c r="L823" s="16"/>
      <c r="M823" s="16"/>
      <c r="N823" s="16"/>
      <c r="O823" s="16"/>
      <c r="P823" s="16"/>
      <c r="Q823" s="16"/>
      <c r="R823" s="16"/>
      <c r="S823" s="16"/>
      <c r="T823" s="16"/>
      <c r="U823" s="16"/>
    </row>
    <row r="824" spans="1:21" ht="18.75" hidden="1" customHeight="1" x14ac:dyDescent="0.25">
      <c r="A824" s="120" t="s">
        <v>909</v>
      </c>
      <c r="B824" s="124" t="s">
        <v>910</v>
      </c>
      <c r="C824" s="115" t="s">
        <v>7</v>
      </c>
      <c r="D824" s="134"/>
      <c r="E824" s="116">
        <v>42.14</v>
      </c>
      <c r="F824" s="116">
        <f>E824*(1+C$2031)</f>
        <v>52.434801999999998</v>
      </c>
      <c r="G824" s="117">
        <f>D824*F824</f>
        <v>0</v>
      </c>
      <c r="H824" s="112"/>
      <c r="I824" s="118"/>
      <c r="J824" s="119"/>
      <c r="K824" s="103"/>
      <c r="L824" s="16"/>
      <c r="M824" s="16"/>
      <c r="N824" s="16"/>
      <c r="O824" s="16"/>
      <c r="P824" s="16"/>
      <c r="Q824" s="16"/>
      <c r="R824" s="16"/>
      <c r="S824" s="16"/>
      <c r="T824" s="16"/>
      <c r="U824" s="16"/>
    </row>
    <row r="825" spans="1:21" ht="63" hidden="1" customHeight="1" x14ac:dyDescent="0.25">
      <c r="A825" s="120"/>
      <c r="B825" s="121" t="s">
        <v>911</v>
      </c>
      <c r="C825" s="115"/>
      <c r="D825" s="134"/>
      <c r="E825" s="116"/>
      <c r="F825" s="116"/>
      <c r="G825" s="117"/>
      <c r="H825" s="112"/>
      <c r="I825" s="118"/>
      <c r="J825" s="113"/>
      <c r="K825" s="103"/>
      <c r="L825" s="16"/>
      <c r="M825" s="16"/>
      <c r="N825" s="16"/>
      <c r="O825" s="16"/>
      <c r="P825" s="16"/>
      <c r="Q825" s="16"/>
      <c r="R825" s="16"/>
      <c r="S825" s="16"/>
      <c r="T825" s="16"/>
      <c r="U825" s="16"/>
    </row>
    <row r="826" spans="1:21" ht="18.75" hidden="1" customHeight="1" x14ac:dyDescent="0.25">
      <c r="A826" s="120"/>
      <c r="B826" s="121"/>
      <c r="C826" s="115"/>
      <c r="D826" s="134"/>
      <c r="E826" s="116"/>
      <c r="F826" s="116"/>
      <c r="G826" s="117"/>
      <c r="H826" s="112"/>
      <c r="I826" s="118"/>
      <c r="J826" s="113"/>
      <c r="K826" s="103"/>
      <c r="L826" s="16"/>
      <c r="M826" s="16"/>
      <c r="N826" s="16"/>
      <c r="O826" s="16"/>
      <c r="P826" s="16"/>
      <c r="Q826" s="16"/>
      <c r="R826" s="16"/>
      <c r="S826" s="16"/>
      <c r="T826" s="16"/>
      <c r="U826" s="16"/>
    </row>
    <row r="827" spans="1:21" ht="18.75" hidden="1" customHeight="1" x14ac:dyDescent="0.25">
      <c r="A827" s="120" t="s">
        <v>912</v>
      </c>
      <c r="B827" s="124" t="s">
        <v>913</v>
      </c>
      <c r="C827" s="115" t="s">
        <v>7</v>
      </c>
      <c r="D827" s="134"/>
      <c r="E827" s="116">
        <v>58.56</v>
      </c>
      <c r="F827" s="116">
        <f>E827*(1+C$2031)</f>
        <v>72.866208</v>
      </c>
      <c r="G827" s="117">
        <f>D827*F827</f>
        <v>0</v>
      </c>
      <c r="H827" s="112"/>
      <c r="I827" s="118"/>
      <c r="J827" s="119"/>
      <c r="K827" s="103"/>
      <c r="L827" s="16"/>
      <c r="M827" s="16"/>
      <c r="N827" s="16"/>
      <c r="O827" s="16"/>
      <c r="P827" s="16"/>
      <c r="Q827" s="16"/>
      <c r="R827" s="16"/>
      <c r="S827" s="16"/>
      <c r="T827" s="16"/>
      <c r="U827" s="16"/>
    </row>
    <row r="828" spans="1:21" ht="63" hidden="1" customHeight="1" x14ac:dyDescent="0.25">
      <c r="A828" s="120"/>
      <c r="B828" s="121" t="s">
        <v>914</v>
      </c>
      <c r="C828" s="115"/>
      <c r="D828" s="134"/>
      <c r="E828" s="116"/>
      <c r="F828" s="116"/>
      <c r="G828" s="117"/>
      <c r="H828" s="112"/>
      <c r="I828" s="118"/>
      <c r="J828" s="113"/>
      <c r="K828" s="103"/>
      <c r="L828" s="16"/>
      <c r="M828" s="16"/>
      <c r="N828" s="16"/>
      <c r="O828" s="16"/>
      <c r="P828" s="16"/>
      <c r="Q828" s="16"/>
      <c r="R828" s="16"/>
      <c r="S828" s="16"/>
      <c r="T828" s="16"/>
      <c r="U828" s="16"/>
    </row>
    <row r="829" spans="1:21" ht="18.75" hidden="1" customHeight="1" x14ac:dyDescent="0.25">
      <c r="A829" s="120"/>
      <c r="B829" s="121"/>
      <c r="C829" s="115"/>
      <c r="D829" s="134"/>
      <c r="E829" s="116"/>
      <c r="F829" s="116"/>
      <c r="G829" s="117"/>
      <c r="H829" s="112"/>
      <c r="I829" s="118"/>
      <c r="J829" s="113"/>
      <c r="K829" s="103"/>
      <c r="L829" s="16"/>
      <c r="M829" s="16"/>
      <c r="N829" s="16"/>
      <c r="O829" s="16"/>
      <c r="P829" s="16"/>
      <c r="Q829" s="16"/>
      <c r="R829" s="16"/>
      <c r="S829" s="16"/>
      <c r="T829" s="16"/>
      <c r="U829" s="16"/>
    </row>
    <row r="830" spans="1:21" ht="18.75" hidden="1" customHeight="1" x14ac:dyDescent="0.25">
      <c r="A830" s="120" t="s">
        <v>915</v>
      </c>
      <c r="B830" s="144" t="s">
        <v>916</v>
      </c>
      <c r="C830" s="115" t="s">
        <v>7</v>
      </c>
      <c r="D830" s="134"/>
      <c r="E830" s="116">
        <v>36.340000000000003</v>
      </c>
      <c r="F830" s="116">
        <f>E830*(1+C$2031)</f>
        <v>45.217862000000004</v>
      </c>
      <c r="G830" s="117">
        <f>D830*F830</f>
        <v>0</v>
      </c>
      <c r="H830" s="112"/>
      <c r="I830" s="118"/>
      <c r="J830" s="119"/>
      <c r="K830" s="103"/>
      <c r="L830" s="16"/>
      <c r="M830" s="16"/>
      <c r="N830" s="16"/>
      <c r="O830" s="16"/>
      <c r="P830" s="16"/>
      <c r="Q830" s="16"/>
      <c r="R830" s="16"/>
      <c r="S830" s="16"/>
      <c r="T830" s="16"/>
      <c r="U830" s="16"/>
    </row>
    <row r="831" spans="1:21" ht="63" hidden="1" customHeight="1" x14ac:dyDescent="0.25">
      <c r="A831" s="120"/>
      <c r="B831" s="137" t="s">
        <v>917</v>
      </c>
      <c r="C831" s="115"/>
      <c r="D831" s="134"/>
      <c r="E831" s="116"/>
      <c r="F831" s="116"/>
      <c r="G831" s="117"/>
      <c r="H831" s="112"/>
      <c r="I831" s="118"/>
      <c r="J831" s="113"/>
      <c r="K831" s="103"/>
      <c r="L831" s="16"/>
      <c r="M831" s="16"/>
      <c r="N831" s="16"/>
      <c r="O831" s="16"/>
      <c r="P831" s="16"/>
      <c r="Q831" s="16"/>
      <c r="R831" s="16"/>
      <c r="S831" s="16"/>
      <c r="T831" s="16"/>
      <c r="U831" s="16"/>
    </row>
    <row r="832" spans="1:21" ht="18.75" hidden="1" customHeight="1" x14ac:dyDescent="0.25">
      <c r="A832" s="120"/>
      <c r="B832" s="137"/>
      <c r="C832" s="115"/>
      <c r="D832" s="134"/>
      <c r="E832" s="116"/>
      <c r="F832" s="116"/>
      <c r="G832" s="117"/>
      <c r="H832" s="112"/>
      <c r="I832" s="118"/>
      <c r="J832" s="113"/>
      <c r="K832" s="103"/>
      <c r="L832" s="16"/>
      <c r="M832" s="16"/>
      <c r="N832" s="16"/>
      <c r="O832" s="16"/>
      <c r="P832" s="16"/>
      <c r="Q832" s="16"/>
      <c r="R832" s="16"/>
      <c r="S832" s="16"/>
      <c r="T832" s="16"/>
      <c r="U832" s="16"/>
    </row>
    <row r="833" spans="1:21" ht="18.75" hidden="1" customHeight="1" x14ac:dyDescent="0.25">
      <c r="A833" s="120" t="s">
        <v>918</v>
      </c>
      <c r="B833" s="124" t="s">
        <v>919</v>
      </c>
      <c r="C833" s="115" t="s">
        <v>7</v>
      </c>
      <c r="D833" s="134"/>
      <c r="E833" s="116">
        <v>5.08</v>
      </c>
      <c r="F833" s="116">
        <f>E833*(1+C$2031)</f>
        <v>6.3210439999999997</v>
      </c>
      <c r="G833" s="117">
        <f>D833*F833</f>
        <v>0</v>
      </c>
      <c r="H833" s="112"/>
      <c r="I833" s="118"/>
      <c r="J833" s="119"/>
      <c r="K833" s="103"/>
      <c r="L833" s="16"/>
      <c r="M833" s="16"/>
      <c r="N833" s="16"/>
      <c r="O833" s="16"/>
      <c r="P833" s="16"/>
      <c r="Q833" s="16"/>
      <c r="R833" s="16"/>
      <c r="S833" s="16"/>
      <c r="T833" s="16"/>
      <c r="U833" s="16"/>
    </row>
    <row r="834" spans="1:21" ht="31.5" hidden="1" customHeight="1" x14ac:dyDescent="0.25">
      <c r="A834" s="120"/>
      <c r="B834" s="121" t="s">
        <v>920</v>
      </c>
      <c r="C834" s="115"/>
      <c r="D834" s="134"/>
      <c r="E834" s="116"/>
      <c r="F834" s="116"/>
      <c r="G834" s="117"/>
      <c r="H834" s="112"/>
      <c r="I834" s="118"/>
      <c r="J834" s="113"/>
      <c r="K834" s="103"/>
      <c r="L834" s="16"/>
      <c r="M834" s="16"/>
      <c r="N834" s="16"/>
      <c r="O834" s="16"/>
      <c r="P834" s="16"/>
      <c r="Q834" s="16"/>
      <c r="R834" s="16"/>
      <c r="S834" s="16"/>
      <c r="T834" s="16"/>
      <c r="U834" s="16"/>
    </row>
    <row r="835" spans="1:21" ht="18.75" hidden="1" customHeight="1" x14ac:dyDescent="0.25">
      <c r="A835" s="120"/>
      <c r="B835" s="121"/>
      <c r="C835" s="115"/>
      <c r="D835" s="134"/>
      <c r="E835" s="116"/>
      <c r="F835" s="116"/>
      <c r="G835" s="117"/>
      <c r="H835" s="112"/>
      <c r="I835" s="118"/>
      <c r="J835" s="113"/>
      <c r="K835" s="103"/>
      <c r="L835" s="16"/>
      <c r="M835" s="16"/>
      <c r="N835" s="16"/>
      <c r="O835" s="16"/>
      <c r="P835" s="16"/>
      <c r="Q835" s="16"/>
      <c r="R835" s="16"/>
      <c r="S835" s="16"/>
      <c r="T835" s="16"/>
      <c r="U835" s="16"/>
    </row>
    <row r="836" spans="1:21" ht="18.75" hidden="1" customHeight="1" x14ac:dyDescent="0.25">
      <c r="A836" s="120" t="s">
        <v>921</v>
      </c>
      <c r="B836" s="124" t="s">
        <v>922</v>
      </c>
      <c r="C836" s="115" t="s">
        <v>7</v>
      </c>
      <c r="D836" s="134"/>
      <c r="E836" s="116">
        <v>10.98</v>
      </c>
      <c r="F836" s="116">
        <f>E836*(1+C$2031)</f>
        <v>13.662414</v>
      </c>
      <c r="G836" s="117">
        <f>D836*F836</f>
        <v>0</v>
      </c>
      <c r="H836" s="112"/>
      <c r="I836" s="118"/>
      <c r="J836" s="119"/>
      <c r="K836" s="103"/>
      <c r="L836" s="16"/>
      <c r="M836" s="16"/>
      <c r="N836" s="16"/>
      <c r="O836" s="16"/>
      <c r="P836" s="16"/>
      <c r="Q836" s="16"/>
      <c r="R836" s="16"/>
      <c r="S836" s="16"/>
      <c r="T836" s="16"/>
      <c r="U836" s="16"/>
    </row>
    <row r="837" spans="1:21" ht="31.5" hidden="1" customHeight="1" x14ac:dyDescent="0.25">
      <c r="A837" s="120"/>
      <c r="B837" s="121" t="s">
        <v>920</v>
      </c>
      <c r="C837" s="115"/>
      <c r="D837" s="134"/>
      <c r="E837" s="116"/>
      <c r="F837" s="116"/>
      <c r="G837" s="117"/>
      <c r="H837" s="112"/>
      <c r="I837" s="118"/>
      <c r="J837" s="113"/>
      <c r="K837" s="103"/>
      <c r="L837" s="16"/>
      <c r="M837" s="16"/>
      <c r="N837" s="16"/>
      <c r="O837" s="16"/>
      <c r="P837" s="16"/>
      <c r="Q837" s="16"/>
      <c r="R837" s="16"/>
      <c r="S837" s="16"/>
      <c r="T837" s="16"/>
      <c r="U837" s="16"/>
    </row>
    <row r="838" spans="1:21" ht="18.75" customHeight="1" x14ac:dyDescent="0.25">
      <c r="A838" s="120"/>
      <c r="B838" s="121"/>
      <c r="C838" s="115"/>
      <c r="D838" s="134"/>
      <c r="E838" s="116"/>
      <c r="F838" s="116"/>
      <c r="G838" s="117"/>
      <c r="H838" s="112"/>
      <c r="I838" s="118"/>
      <c r="J838" s="113"/>
      <c r="K838" s="103"/>
      <c r="L838" s="16"/>
      <c r="M838" s="16"/>
      <c r="N838" s="16"/>
      <c r="O838" s="16"/>
      <c r="P838" s="16"/>
      <c r="Q838" s="16"/>
      <c r="R838" s="16"/>
      <c r="S838" s="16"/>
      <c r="T838" s="16"/>
      <c r="U838" s="16"/>
    </row>
    <row r="839" spans="1:21" ht="18.75" customHeight="1" x14ac:dyDescent="0.25">
      <c r="A839" s="120" t="s">
        <v>923</v>
      </c>
      <c r="B839" s="133" t="s">
        <v>924</v>
      </c>
      <c r="C839" s="115"/>
      <c r="D839" s="134"/>
      <c r="E839" s="116"/>
      <c r="F839" s="116"/>
      <c r="G839" s="117"/>
      <c r="H839" s="112"/>
      <c r="I839" s="118"/>
      <c r="J839" s="113"/>
      <c r="K839" s="103"/>
      <c r="L839" s="16"/>
      <c r="M839" s="16"/>
      <c r="N839" s="16"/>
      <c r="O839" s="16"/>
      <c r="P839" s="16"/>
      <c r="Q839" s="16"/>
      <c r="R839" s="16"/>
      <c r="S839" s="16"/>
      <c r="T839" s="16"/>
      <c r="U839" s="16"/>
    </row>
    <row r="840" spans="1:21" ht="110.25" customHeight="1" x14ac:dyDescent="0.25">
      <c r="A840" s="120"/>
      <c r="B840" s="121" t="s">
        <v>925</v>
      </c>
      <c r="C840" s="115"/>
      <c r="D840" s="134"/>
      <c r="E840" s="116"/>
      <c r="F840" s="116"/>
      <c r="G840" s="117"/>
      <c r="H840" s="112"/>
      <c r="I840" s="118"/>
      <c r="J840" s="113"/>
      <c r="K840" s="103"/>
      <c r="L840" s="16"/>
      <c r="M840" s="16"/>
      <c r="N840" s="16"/>
      <c r="O840" s="16"/>
      <c r="P840" s="16"/>
      <c r="Q840" s="16"/>
      <c r="R840" s="16"/>
      <c r="S840" s="16"/>
      <c r="T840" s="16"/>
      <c r="U840" s="16"/>
    </row>
    <row r="841" spans="1:21" ht="18.75" customHeight="1" x14ac:dyDescent="0.25">
      <c r="A841" s="120"/>
      <c r="B841" s="133"/>
      <c r="C841" s="115"/>
      <c r="D841" s="134"/>
      <c r="E841" s="116"/>
      <c r="F841" s="116"/>
      <c r="G841" s="117"/>
      <c r="H841" s="112"/>
      <c r="I841" s="118"/>
      <c r="J841" s="113"/>
      <c r="K841" s="103"/>
      <c r="L841" s="16"/>
      <c r="M841" s="16"/>
      <c r="N841" s="16"/>
      <c r="O841" s="16"/>
      <c r="P841" s="16"/>
      <c r="Q841" s="16"/>
      <c r="R841" s="16"/>
      <c r="S841" s="16"/>
      <c r="T841" s="16"/>
      <c r="U841" s="16"/>
    </row>
    <row r="842" spans="1:21" ht="18.75" customHeight="1" x14ac:dyDescent="0.25">
      <c r="A842" s="120" t="s">
        <v>926</v>
      </c>
      <c r="B842" s="124" t="s">
        <v>927</v>
      </c>
      <c r="C842" s="115" t="s">
        <v>7</v>
      </c>
      <c r="D842" s="134">
        <v>2</v>
      </c>
      <c r="E842" s="116">
        <v>16.25</v>
      </c>
      <c r="F842" s="116">
        <f>E842*(1+C$2031)</f>
        <v>20.219874999999998</v>
      </c>
      <c r="G842" s="117">
        <f>D842*F842</f>
        <v>40.439749999999997</v>
      </c>
      <c r="H842" s="112"/>
      <c r="I842" s="118"/>
      <c r="J842" s="119"/>
      <c r="K842" s="103"/>
      <c r="L842" s="16"/>
      <c r="M842" s="16"/>
      <c r="N842" s="16"/>
      <c r="O842" s="16"/>
      <c r="P842" s="16"/>
      <c r="Q842" s="16"/>
      <c r="R842" s="16"/>
      <c r="S842" s="16"/>
      <c r="T842" s="16"/>
      <c r="U842" s="16"/>
    </row>
    <row r="843" spans="1:21" ht="18.75" hidden="1" customHeight="1" x14ac:dyDescent="0.25">
      <c r="A843" s="120"/>
      <c r="B843" s="121"/>
      <c r="C843" s="115"/>
      <c r="D843" s="134"/>
      <c r="E843" s="116"/>
      <c r="F843" s="116"/>
      <c r="G843" s="117"/>
      <c r="H843" s="112"/>
      <c r="I843" s="118"/>
      <c r="J843" s="113"/>
      <c r="K843" s="103"/>
      <c r="L843" s="16"/>
      <c r="M843" s="16"/>
      <c r="N843" s="16"/>
      <c r="O843" s="16"/>
      <c r="P843" s="16"/>
      <c r="Q843" s="16"/>
      <c r="R843" s="16"/>
      <c r="S843" s="16"/>
      <c r="T843" s="16"/>
      <c r="U843" s="16"/>
    </row>
    <row r="844" spans="1:21" ht="18" hidden="1" customHeight="1" x14ac:dyDescent="0.25">
      <c r="A844" s="120" t="s">
        <v>928</v>
      </c>
      <c r="B844" s="124" t="s">
        <v>929</v>
      </c>
      <c r="C844" s="115" t="s">
        <v>7</v>
      </c>
      <c r="D844" s="134"/>
      <c r="E844" s="116">
        <v>21.62</v>
      </c>
      <c r="F844" s="116">
        <f>E844*(1+C$2031)</f>
        <v>26.901766000000002</v>
      </c>
      <c r="G844" s="117">
        <f>D844*F844</f>
        <v>0</v>
      </c>
      <c r="H844" s="112"/>
      <c r="I844" s="118"/>
      <c r="J844" s="119"/>
      <c r="K844" s="103"/>
      <c r="L844" s="16"/>
      <c r="M844" s="16"/>
      <c r="N844" s="16"/>
      <c r="O844" s="16"/>
      <c r="P844" s="16"/>
      <c r="Q844" s="16"/>
      <c r="R844" s="16"/>
      <c r="S844" s="16"/>
      <c r="T844" s="16"/>
      <c r="U844" s="16"/>
    </row>
    <row r="845" spans="1:21" ht="18.75" customHeight="1" x14ac:dyDescent="0.25">
      <c r="A845" s="120"/>
      <c r="B845" s="121"/>
      <c r="C845" s="115"/>
      <c r="D845" s="134"/>
      <c r="E845" s="116"/>
      <c r="F845" s="116"/>
      <c r="G845" s="117"/>
      <c r="H845" s="112"/>
      <c r="I845" s="118"/>
      <c r="J845" s="113"/>
      <c r="K845" s="103"/>
      <c r="L845" s="16"/>
      <c r="M845" s="16"/>
      <c r="N845" s="16"/>
      <c r="O845" s="16"/>
      <c r="P845" s="16"/>
      <c r="Q845" s="16"/>
      <c r="R845" s="16"/>
      <c r="S845" s="16"/>
      <c r="T845" s="16"/>
      <c r="U845" s="16"/>
    </row>
    <row r="846" spans="1:21" ht="18.75" customHeight="1" x14ac:dyDescent="0.25">
      <c r="A846" s="120" t="s">
        <v>930</v>
      </c>
      <c r="B846" s="124" t="s">
        <v>931</v>
      </c>
      <c r="C846" s="115" t="s">
        <v>7</v>
      </c>
      <c r="D846" s="134">
        <v>2</v>
      </c>
      <c r="E846" s="116">
        <v>44.98</v>
      </c>
      <c r="F846" s="116">
        <f>E846*(1+C$2031)</f>
        <v>55.968613999999995</v>
      </c>
      <c r="G846" s="117">
        <f>D846*F846</f>
        <v>111.93722799999999</v>
      </c>
      <c r="H846" s="112"/>
      <c r="I846" s="118"/>
      <c r="J846" s="119"/>
      <c r="K846" s="103"/>
      <c r="L846" s="16"/>
      <c r="M846" s="16"/>
      <c r="N846" s="16"/>
      <c r="O846" s="16"/>
      <c r="P846" s="16"/>
      <c r="Q846" s="16"/>
      <c r="R846" s="16"/>
      <c r="S846" s="16"/>
      <c r="T846" s="16"/>
      <c r="U846" s="16"/>
    </row>
    <row r="847" spans="1:21" ht="18.75" customHeight="1" x14ac:dyDescent="0.25">
      <c r="A847" s="120"/>
      <c r="B847" s="121"/>
      <c r="C847" s="115"/>
      <c r="D847" s="134"/>
      <c r="E847" s="116"/>
      <c r="F847" s="116"/>
      <c r="G847" s="117"/>
      <c r="H847" s="112"/>
      <c r="I847" s="118"/>
      <c r="J847" s="113"/>
      <c r="K847" s="103"/>
      <c r="L847" s="16"/>
      <c r="M847" s="16"/>
      <c r="N847" s="16"/>
      <c r="O847" s="16"/>
      <c r="P847" s="16"/>
      <c r="Q847" s="16"/>
      <c r="R847" s="16"/>
      <c r="S847" s="16"/>
      <c r="T847" s="16"/>
      <c r="U847" s="16"/>
    </row>
    <row r="848" spans="1:21" ht="18.75" customHeight="1" x14ac:dyDescent="0.25">
      <c r="A848" s="120" t="s">
        <v>932</v>
      </c>
      <c r="B848" s="124" t="s">
        <v>933</v>
      </c>
      <c r="C848" s="115" t="s">
        <v>7</v>
      </c>
      <c r="D848" s="134">
        <v>1</v>
      </c>
      <c r="E848" s="116">
        <v>44.8</v>
      </c>
      <c r="F848" s="116">
        <f>E848*(1+C$2031)</f>
        <v>55.744639999999997</v>
      </c>
      <c r="G848" s="117">
        <f>D848*F848</f>
        <v>55.744639999999997</v>
      </c>
      <c r="H848" s="112"/>
      <c r="I848" s="118"/>
      <c r="J848" s="119"/>
      <c r="K848" s="103"/>
      <c r="L848" s="16"/>
      <c r="M848" s="16"/>
      <c r="N848" s="16"/>
      <c r="O848" s="16"/>
      <c r="P848" s="16"/>
      <c r="Q848" s="16"/>
      <c r="R848" s="16"/>
      <c r="S848" s="16"/>
      <c r="T848" s="16"/>
      <c r="U848" s="16"/>
    </row>
    <row r="849" spans="1:21" ht="18.75" hidden="1" customHeight="1" x14ac:dyDescent="0.25">
      <c r="A849" s="120"/>
      <c r="B849" s="121"/>
      <c r="C849" s="115"/>
      <c r="D849" s="134"/>
      <c r="E849" s="116"/>
      <c r="F849" s="116"/>
      <c r="G849" s="117"/>
      <c r="H849" s="112"/>
      <c r="I849" s="118"/>
      <c r="J849" s="113"/>
      <c r="K849" s="103"/>
      <c r="L849" s="16"/>
      <c r="M849" s="16"/>
      <c r="N849" s="16"/>
      <c r="O849" s="16"/>
      <c r="P849" s="16"/>
      <c r="Q849" s="16"/>
      <c r="R849" s="16"/>
      <c r="S849" s="16"/>
      <c r="T849" s="16"/>
      <c r="U849" s="16"/>
    </row>
    <row r="850" spans="1:21" ht="18.75" hidden="1" customHeight="1" x14ac:dyDescent="0.25">
      <c r="A850" s="120" t="s">
        <v>934</v>
      </c>
      <c r="B850" s="124" t="s">
        <v>935</v>
      </c>
      <c r="C850" s="115" t="s">
        <v>7</v>
      </c>
      <c r="D850" s="134"/>
      <c r="E850" s="116">
        <v>82.85</v>
      </c>
      <c r="F850" s="116">
        <f>E850*(1+C$2031)</f>
        <v>103.09025499999998</v>
      </c>
      <c r="G850" s="117">
        <f>D850*F850</f>
        <v>0</v>
      </c>
      <c r="H850" s="112"/>
      <c r="I850" s="118"/>
      <c r="J850" s="119"/>
      <c r="K850" s="103"/>
      <c r="L850" s="16"/>
      <c r="M850" s="16"/>
      <c r="N850" s="16"/>
      <c r="O850" s="16"/>
      <c r="P850" s="16"/>
      <c r="Q850" s="16"/>
      <c r="R850" s="16"/>
      <c r="S850" s="16"/>
      <c r="T850" s="16"/>
      <c r="U850" s="16"/>
    </row>
    <row r="851" spans="1:21" ht="18.75" hidden="1" customHeight="1" x14ac:dyDescent="0.25">
      <c r="A851" s="120"/>
      <c r="B851" s="121"/>
      <c r="C851" s="115"/>
      <c r="D851" s="134"/>
      <c r="E851" s="116"/>
      <c r="F851" s="116"/>
      <c r="G851" s="117"/>
      <c r="H851" s="112"/>
      <c r="I851" s="118"/>
      <c r="J851" s="113"/>
      <c r="K851" s="103"/>
      <c r="L851" s="16"/>
      <c r="M851" s="16"/>
      <c r="N851" s="16"/>
      <c r="O851" s="16"/>
      <c r="P851" s="16"/>
      <c r="Q851" s="16"/>
      <c r="R851" s="16"/>
      <c r="S851" s="16"/>
      <c r="T851" s="16"/>
      <c r="U851" s="16"/>
    </row>
    <row r="852" spans="1:21" ht="18.75" hidden="1" customHeight="1" x14ac:dyDescent="0.25">
      <c r="A852" s="120" t="s">
        <v>936</v>
      </c>
      <c r="B852" s="124" t="s">
        <v>937</v>
      </c>
      <c r="C852" s="115" t="s">
        <v>7</v>
      </c>
      <c r="D852" s="134"/>
      <c r="E852" s="116">
        <v>102.69</v>
      </c>
      <c r="F852" s="116">
        <f>E852*(1+C$2031)</f>
        <v>127.77716699999999</v>
      </c>
      <c r="G852" s="117">
        <f>D852*F852</f>
        <v>0</v>
      </c>
      <c r="H852" s="112"/>
      <c r="I852" s="118"/>
      <c r="J852" s="113"/>
      <c r="K852" s="103"/>
      <c r="L852" s="16"/>
      <c r="M852" s="16"/>
      <c r="N852" s="16"/>
      <c r="O852" s="16"/>
      <c r="P852" s="16"/>
      <c r="Q852" s="16"/>
      <c r="R852" s="16"/>
      <c r="S852" s="16"/>
      <c r="T852" s="16"/>
      <c r="U852" s="16"/>
    </row>
    <row r="853" spans="1:21" ht="18.75" hidden="1" customHeight="1" x14ac:dyDescent="0.25">
      <c r="A853" s="120"/>
      <c r="B853" s="121"/>
      <c r="C853" s="115"/>
      <c r="D853" s="134"/>
      <c r="E853" s="116"/>
      <c r="F853" s="116"/>
      <c r="G853" s="117"/>
      <c r="H853" s="112"/>
      <c r="I853" s="118"/>
      <c r="J853" s="113"/>
      <c r="K853" s="103"/>
      <c r="L853" s="16"/>
      <c r="M853" s="16"/>
      <c r="N853" s="16"/>
      <c r="O853" s="16"/>
      <c r="P853" s="16"/>
      <c r="Q853" s="16"/>
      <c r="R853" s="16"/>
      <c r="S853" s="16"/>
      <c r="T853" s="16"/>
      <c r="U853" s="16"/>
    </row>
    <row r="854" spans="1:21" ht="18.75" hidden="1" customHeight="1" x14ac:dyDescent="0.25">
      <c r="A854" s="120" t="s">
        <v>938</v>
      </c>
      <c r="B854" s="124" t="s">
        <v>939</v>
      </c>
      <c r="C854" s="115" t="s">
        <v>7</v>
      </c>
      <c r="D854" s="134"/>
      <c r="E854" s="116">
        <v>186.65</v>
      </c>
      <c r="F854" s="116">
        <f>E854*(1+C$2031)</f>
        <v>232.24859499999999</v>
      </c>
      <c r="G854" s="117">
        <f>D854*F854</f>
        <v>0</v>
      </c>
      <c r="H854" s="112"/>
      <c r="I854" s="118"/>
      <c r="J854" s="113"/>
      <c r="K854" s="103"/>
      <c r="L854" s="16"/>
      <c r="M854" s="16"/>
      <c r="N854" s="16"/>
      <c r="O854" s="16"/>
      <c r="P854" s="16"/>
      <c r="Q854" s="16"/>
      <c r="R854" s="16"/>
      <c r="S854" s="16"/>
      <c r="T854" s="16"/>
      <c r="U854" s="16"/>
    </row>
    <row r="855" spans="1:21" ht="18.75" hidden="1" customHeight="1" x14ac:dyDescent="0.25">
      <c r="A855" s="120"/>
      <c r="B855" s="124"/>
      <c r="C855" s="115"/>
      <c r="D855" s="134"/>
      <c r="E855" s="116"/>
      <c r="F855" s="116"/>
      <c r="G855" s="117"/>
      <c r="H855" s="112"/>
      <c r="I855" s="118"/>
      <c r="J855" s="113"/>
      <c r="K855" s="103"/>
      <c r="L855" s="16"/>
      <c r="M855" s="16"/>
      <c r="N855" s="16"/>
      <c r="O855" s="16"/>
      <c r="P855" s="16"/>
      <c r="Q855" s="16"/>
      <c r="R855" s="16"/>
      <c r="S855" s="16"/>
      <c r="T855" s="16"/>
      <c r="U855" s="16"/>
    </row>
    <row r="856" spans="1:21" ht="18.75" hidden="1" customHeight="1" x14ac:dyDescent="0.25">
      <c r="A856" s="120" t="s">
        <v>940</v>
      </c>
      <c r="B856" s="124" t="s">
        <v>941</v>
      </c>
      <c r="C856" s="115" t="s">
        <v>7</v>
      </c>
      <c r="D856" s="134"/>
      <c r="E856" s="116">
        <v>186.79</v>
      </c>
      <c r="F856" s="116">
        <f>E856*(1+C$2031)</f>
        <v>232.42279699999997</v>
      </c>
      <c r="G856" s="117">
        <f>D856*F856</f>
        <v>0</v>
      </c>
      <c r="H856" s="112"/>
      <c r="I856" s="118"/>
      <c r="J856" s="113"/>
      <c r="K856" s="103"/>
      <c r="L856" s="16"/>
      <c r="M856" s="16"/>
      <c r="N856" s="16"/>
      <c r="O856" s="16"/>
      <c r="P856" s="16"/>
      <c r="Q856" s="16"/>
      <c r="R856" s="16"/>
      <c r="S856" s="16"/>
      <c r="T856" s="16"/>
      <c r="U856" s="16"/>
    </row>
    <row r="857" spans="1:21" ht="18.75" hidden="1" customHeight="1" x14ac:dyDescent="0.25">
      <c r="A857" s="120"/>
      <c r="B857" s="124"/>
      <c r="C857" s="115"/>
      <c r="D857" s="134"/>
      <c r="E857" s="116"/>
      <c r="F857" s="116"/>
      <c r="G857" s="117"/>
      <c r="H857" s="112"/>
      <c r="I857" s="118"/>
      <c r="J857" s="113"/>
      <c r="K857" s="103"/>
      <c r="L857" s="16"/>
      <c r="M857" s="16"/>
      <c r="N857" s="16"/>
      <c r="O857" s="16"/>
      <c r="P857" s="16"/>
      <c r="Q857" s="16"/>
      <c r="R857" s="16"/>
      <c r="S857" s="16"/>
      <c r="T857" s="16"/>
      <c r="U857" s="16"/>
    </row>
    <row r="858" spans="1:21" ht="18.75" hidden="1" customHeight="1" x14ac:dyDescent="0.25">
      <c r="A858" s="120" t="s">
        <v>942</v>
      </c>
      <c r="B858" s="124" t="s">
        <v>943</v>
      </c>
      <c r="C858" s="115" t="s">
        <v>7</v>
      </c>
      <c r="D858" s="134"/>
      <c r="E858" s="116">
        <v>305.94</v>
      </c>
      <c r="F858" s="116">
        <f>E858*(1+C$2031)</f>
        <v>380.68114199999997</v>
      </c>
      <c r="G858" s="117">
        <f>D858*F858</f>
        <v>0</v>
      </c>
      <c r="H858" s="112"/>
      <c r="I858" s="118"/>
      <c r="J858" s="113"/>
      <c r="K858" s="103"/>
      <c r="L858" s="16"/>
      <c r="M858" s="16"/>
      <c r="N858" s="16"/>
      <c r="O858" s="16"/>
      <c r="P858" s="16"/>
      <c r="Q858" s="16"/>
      <c r="R858" s="16"/>
      <c r="S858" s="16"/>
      <c r="T858" s="16"/>
      <c r="U858" s="16"/>
    </row>
    <row r="859" spans="1:21" ht="18.75" hidden="1" customHeight="1" x14ac:dyDescent="0.25">
      <c r="A859" s="120"/>
      <c r="B859" s="124"/>
      <c r="C859" s="115"/>
      <c r="D859" s="134"/>
      <c r="E859" s="116"/>
      <c r="F859" s="116"/>
      <c r="G859" s="117"/>
      <c r="H859" s="112"/>
      <c r="I859" s="118"/>
      <c r="J859" s="113"/>
      <c r="K859" s="103"/>
      <c r="L859" s="16"/>
      <c r="M859" s="16"/>
      <c r="N859" s="16"/>
      <c r="O859" s="16"/>
      <c r="P859" s="16"/>
      <c r="Q859" s="16"/>
      <c r="R859" s="16"/>
      <c r="S859" s="16"/>
      <c r="T859" s="16"/>
      <c r="U859" s="16"/>
    </row>
    <row r="860" spans="1:21" ht="18.75" hidden="1" customHeight="1" x14ac:dyDescent="0.25">
      <c r="A860" s="120" t="s">
        <v>944</v>
      </c>
      <c r="B860" s="124" t="s">
        <v>945</v>
      </c>
      <c r="C860" s="115" t="s">
        <v>7</v>
      </c>
      <c r="D860" s="134"/>
      <c r="E860" s="116">
        <v>560.49</v>
      </c>
      <c r="F860" s="116">
        <f>E860*(1+C$2031)</f>
        <v>697.41770699999995</v>
      </c>
      <c r="G860" s="117">
        <f>D860*F860</f>
        <v>0</v>
      </c>
      <c r="H860" s="112"/>
      <c r="I860" s="118"/>
      <c r="J860" s="113"/>
      <c r="K860" s="103"/>
      <c r="L860" s="16"/>
      <c r="M860" s="16"/>
      <c r="N860" s="16"/>
      <c r="O860" s="16"/>
      <c r="P860" s="16"/>
      <c r="Q860" s="16"/>
      <c r="R860" s="16"/>
      <c r="S860" s="16"/>
      <c r="T860" s="16"/>
      <c r="U860" s="16"/>
    </row>
    <row r="861" spans="1:21" ht="18.75" hidden="1" customHeight="1" x14ac:dyDescent="0.25">
      <c r="A861" s="120"/>
      <c r="B861" s="124"/>
      <c r="C861" s="115"/>
      <c r="D861" s="134"/>
      <c r="E861" s="116"/>
      <c r="F861" s="116"/>
      <c r="G861" s="117"/>
      <c r="H861" s="112"/>
      <c r="I861" s="118"/>
      <c r="J861" s="113"/>
      <c r="K861" s="103"/>
      <c r="L861" s="16"/>
      <c r="M861" s="16"/>
      <c r="N861" s="16"/>
      <c r="O861" s="16"/>
      <c r="P861" s="16"/>
      <c r="Q861" s="16"/>
      <c r="R861" s="16"/>
      <c r="S861" s="16"/>
      <c r="T861" s="16"/>
      <c r="U861" s="16"/>
    </row>
    <row r="862" spans="1:21" ht="18.75" hidden="1" customHeight="1" x14ac:dyDescent="0.25">
      <c r="A862" s="120" t="s">
        <v>946</v>
      </c>
      <c r="B862" s="124" t="s">
        <v>947</v>
      </c>
      <c r="C862" s="115" t="s">
        <v>7</v>
      </c>
      <c r="D862" s="134"/>
      <c r="E862" s="116">
        <v>554.73</v>
      </c>
      <c r="F862" s="116">
        <f>E862*(1+C$2031)</f>
        <v>690.250539</v>
      </c>
      <c r="G862" s="117">
        <f>D862*F862</f>
        <v>0</v>
      </c>
      <c r="H862" s="112"/>
      <c r="I862" s="118"/>
      <c r="J862" s="113"/>
      <c r="K862" s="103"/>
      <c r="L862" s="16"/>
      <c r="M862" s="16"/>
      <c r="N862" s="16"/>
      <c r="O862" s="16"/>
      <c r="P862" s="16"/>
      <c r="Q862" s="16"/>
      <c r="R862" s="16"/>
      <c r="S862" s="16"/>
      <c r="T862" s="16"/>
      <c r="U862" s="16"/>
    </row>
    <row r="863" spans="1:21" ht="18.75" hidden="1" customHeight="1" x14ac:dyDescent="0.25">
      <c r="A863" s="120"/>
      <c r="B863" s="124"/>
      <c r="C863" s="115"/>
      <c r="D863" s="134"/>
      <c r="E863" s="116"/>
      <c r="F863" s="116"/>
      <c r="G863" s="117"/>
      <c r="H863" s="112"/>
      <c r="I863" s="118"/>
      <c r="J863" s="113"/>
      <c r="K863" s="103"/>
      <c r="L863" s="16"/>
      <c r="M863" s="16"/>
      <c r="N863" s="16"/>
      <c r="O863" s="16"/>
      <c r="P863" s="16"/>
      <c r="Q863" s="16"/>
      <c r="R863" s="16"/>
      <c r="S863" s="16"/>
      <c r="T863" s="16"/>
      <c r="U863" s="16"/>
    </row>
    <row r="864" spans="1:21" ht="18.75" hidden="1" customHeight="1" x14ac:dyDescent="0.25">
      <c r="A864" s="120" t="s">
        <v>948</v>
      </c>
      <c r="B864" s="124" t="s">
        <v>949</v>
      </c>
      <c r="C864" s="115" t="s">
        <v>7</v>
      </c>
      <c r="D864" s="134"/>
      <c r="E864" s="116">
        <v>565</v>
      </c>
      <c r="F864" s="116">
        <f>E864*(1+C$2031)</f>
        <v>703.02949999999998</v>
      </c>
      <c r="G864" s="117">
        <f>D864*F864</f>
        <v>0</v>
      </c>
      <c r="H864" s="112"/>
      <c r="I864" s="118"/>
      <c r="J864" s="113"/>
      <c r="K864" s="103"/>
      <c r="L864" s="16"/>
      <c r="M864" s="16"/>
      <c r="N864" s="16"/>
      <c r="O864" s="16"/>
      <c r="P864" s="16"/>
      <c r="Q864" s="16"/>
      <c r="R864" s="16"/>
      <c r="S864" s="16"/>
      <c r="T864" s="16"/>
      <c r="U864" s="16"/>
    </row>
    <row r="865" spans="1:21" ht="18.75" hidden="1" customHeight="1" x14ac:dyDescent="0.25">
      <c r="A865" s="120"/>
      <c r="B865" s="124"/>
      <c r="C865" s="115"/>
      <c r="D865" s="134"/>
      <c r="E865" s="116"/>
      <c r="F865" s="116"/>
      <c r="G865" s="117"/>
      <c r="H865" s="112"/>
      <c r="I865" s="118"/>
      <c r="J865" s="113"/>
      <c r="K865" s="103"/>
      <c r="L865" s="16"/>
      <c r="M865" s="16"/>
      <c r="N865" s="16"/>
      <c r="O865" s="16"/>
      <c r="P865" s="16"/>
      <c r="Q865" s="16"/>
      <c r="R865" s="16"/>
      <c r="S865" s="16"/>
      <c r="T865" s="16"/>
      <c r="U865" s="16"/>
    </row>
    <row r="866" spans="1:21" ht="18.75" hidden="1" customHeight="1" x14ac:dyDescent="0.25">
      <c r="A866" s="120" t="s">
        <v>950</v>
      </c>
      <c r="B866" s="124" t="s">
        <v>951</v>
      </c>
      <c r="C866" s="115" t="s">
        <v>7</v>
      </c>
      <c r="D866" s="134"/>
      <c r="E866" s="116">
        <v>577.14</v>
      </c>
      <c r="F866" s="116">
        <f>E866*(1+C$2031)</f>
        <v>718.13530199999991</v>
      </c>
      <c r="G866" s="117">
        <f>D866*F866</f>
        <v>0</v>
      </c>
      <c r="H866" s="112"/>
      <c r="I866" s="118"/>
      <c r="J866" s="113"/>
      <c r="K866" s="103"/>
      <c r="L866" s="16"/>
      <c r="M866" s="16"/>
      <c r="N866" s="16"/>
      <c r="O866" s="16"/>
      <c r="P866" s="16"/>
      <c r="Q866" s="16"/>
      <c r="R866" s="16"/>
      <c r="S866" s="16"/>
      <c r="T866" s="16"/>
      <c r="U866" s="16"/>
    </row>
    <row r="867" spans="1:21" ht="18.75" hidden="1" customHeight="1" x14ac:dyDescent="0.25">
      <c r="A867" s="120"/>
      <c r="B867" s="121"/>
      <c r="C867" s="115"/>
      <c r="D867" s="134"/>
      <c r="E867" s="116"/>
      <c r="F867" s="116"/>
      <c r="G867" s="117"/>
      <c r="H867" s="112"/>
      <c r="I867" s="118"/>
      <c r="J867" s="113"/>
      <c r="K867" s="103"/>
      <c r="L867" s="16"/>
      <c r="M867" s="16"/>
      <c r="N867" s="16"/>
      <c r="O867" s="16"/>
      <c r="P867" s="16"/>
      <c r="Q867" s="16"/>
      <c r="R867" s="16"/>
      <c r="S867" s="16"/>
      <c r="T867" s="16"/>
      <c r="U867" s="16"/>
    </row>
    <row r="868" spans="1:21" ht="18.75" hidden="1" customHeight="1" x14ac:dyDescent="0.25">
      <c r="A868" s="120" t="s">
        <v>952</v>
      </c>
      <c r="B868" s="124" t="s">
        <v>953</v>
      </c>
      <c r="C868" s="115" t="s">
        <v>7</v>
      </c>
      <c r="D868" s="134"/>
      <c r="E868" s="116">
        <v>589.28</v>
      </c>
      <c r="F868" s="116">
        <f>E868*(1+C$2031)</f>
        <v>733.24110399999995</v>
      </c>
      <c r="G868" s="117">
        <f>D868*F868</f>
        <v>0</v>
      </c>
      <c r="H868" s="112"/>
      <c r="I868" s="118"/>
      <c r="J868" s="113"/>
      <c r="K868" s="103"/>
      <c r="L868" s="16"/>
      <c r="M868" s="16"/>
      <c r="N868" s="16"/>
      <c r="O868" s="16"/>
      <c r="P868" s="16"/>
      <c r="Q868" s="16"/>
      <c r="R868" s="16"/>
      <c r="S868" s="16"/>
      <c r="T868" s="16"/>
      <c r="U868" s="16"/>
    </row>
    <row r="869" spans="1:21" ht="18.75" hidden="1" customHeight="1" x14ac:dyDescent="0.25">
      <c r="A869" s="120"/>
      <c r="B869" s="124"/>
      <c r="C869" s="115"/>
      <c r="D869" s="134"/>
      <c r="E869" s="116"/>
      <c r="F869" s="116"/>
      <c r="G869" s="117"/>
      <c r="H869" s="112"/>
      <c r="I869" s="118"/>
      <c r="J869" s="113"/>
      <c r="K869" s="103"/>
      <c r="L869" s="16"/>
      <c r="M869" s="16"/>
      <c r="N869" s="16"/>
      <c r="O869" s="16"/>
      <c r="P869" s="16"/>
      <c r="Q869" s="16"/>
      <c r="R869" s="16"/>
      <c r="S869" s="16"/>
      <c r="T869" s="16"/>
      <c r="U869" s="16"/>
    </row>
    <row r="870" spans="1:21" ht="18.75" hidden="1" customHeight="1" x14ac:dyDescent="0.25">
      <c r="A870" s="120" t="s">
        <v>954</v>
      </c>
      <c r="B870" s="124" t="s">
        <v>955</v>
      </c>
      <c r="C870" s="115" t="s">
        <v>7</v>
      </c>
      <c r="D870" s="134"/>
      <c r="E870" s="116">
        <v>599.92999999999995</v>
      </c>
      <c r="F870" s="116">
        <f>E870*(1+C$2031)</f>
        <v>746.49289899999997</v>
      </c>
      <c r="G870" s="117">
        <f>D870*F870</f>
        <v>0</v>
      </c>
      <c r="H870" s="112"/>
      <c r="I870" s="118"/>
      <c r="J870" s="113"/>
      <c r="K870" s="103"/>
      <c r="L870" s="16"/>
      <c r="M870" s="16"/>
      <c r="N870" s="16"/>
      <c r="O870" s="16"/>
      <c r="P870" s="16"/>
      <c r="Q870" s="16"/>
      <c r="R870" s="16"/>
      <c r="S870" s="16"/>
      <c r="T870" s="16"/>
      <c r="U870" s="16"/>
    </row>
    <row r="871" spans="1:21" ht="18.75" hidden="1" customHeight="1" x14ac:dyDescent="0.25">
      <c r="A871" s="120"/>
      <c r="B871" s="124"/>
      <c r="C871" s="115"/>
      <c r="D871" s="134"/>
      <c r="E871" s="116"/>
      <c r="F871" s="116"/>
      <c r="G871" s="117"/>
      <c r="H871" s="112"/>
      <c r="I871" s="118"/>
      <c r="J871" s="113"/>
      <c r="K871" s="103"/>
      <c r="L871" s="16"/>
      <c r="M871" s="16"/>
      <c r="N871" s="16"/>
      <c r="O871" s="16"/>
      <c r="P871" s="16"/>
      <c r="Q871" s="16"/>
      <c r="R871" s="16"/>
      <c r="S871" s="16"/>
      <c r="T871" s="16"/>
      <c r="U871" s="16"/>
    </row>
    <row r="872" spans="1:21" ht="18.75" hidden="1" customHeight="1" x14ac:dyDescent="0.25">
      <c r="A872" s="120" t="s">
        <v>956</v>
      </c>
      <c r="B872" s="124" t="s">
        <v>957</v>
      </c>
      <c r="C872" s="115" t="s">
        <v>7</v>
      </c>
      <c r="D872" s="134"/>
      <c r="E872" s="116">
        <v>1449.92</v>
      </c>
      <c r="F872" s="116">
        <f>E872*(1+C$2031)</f>
        <v>1804.135456</v>
      </c>
      <c r="G872" s="117">
        <f>D872*F872</f>
        <v>0</v>
      </c>
      <c r="H872" s="112"/>
      <c r="I872" s="118"/>
      <c r="J872" s="113"/>
      <c r="K872" s="103"/>
      <c r="L872" s="16"/>
      <c r="M872" s="16"/>
      <c r="N872" s="16"/>
      <c r="O872" s="16"/>
      <c r="P872" s="16"/>
      <c r="Q872" s="16"/>
      <c r="R872" s="16"/>
      <c r="S872" s="16"/>
      <c r="T872" s="16"/>
      <c r="U872" s="16"/>
    </row>
    <row r="873" spans="1:21" ht="18.75" hidden="1" customHeight="1" x14ac:dyDescent="0.25">
      <c r="A873" s="120"/>
      <c r="B873" s="124"/>
      <c r="C873" s="115"/>
      <c r="D873" s="134"/>
      <c r="E873" s="116"/>
      <c r="F873" s="116"/>
      <c r="G873" s="117"/>
      <c r="H873" s="112"/>
      <c r="I873" s="118"/>
      <c r="J873" s="113"/>
      <c r="K873" s="103"/>
      <c r="L873" s="16"/>
      <c r="M873" s="16"/>
      <c r="N873" s="16"/>
      <c r="O873" s="16"/>
      <c r="P873" s="16"/>
      <c r="Q873" s="16"/>
      <c r="R873" s="16"/>
      <c r="S873" s="16"/>
      <c r="T873" s="16"/>
      <c r="U873" s="16"/>
    </row>
    <row r="874" spans="1:21" ht="18.75" hidden="1" customHeight="1" x14ac:dyDescent="0.25">
      <c r="A874" s="120" t="s">
        <v>958</v>
      </c>
      <c r="B874" s="124" t="s">
        <v>959</v>
      </c>
      <c r="C874" s="115" t="s">
        <v>7</v>
      </c>
      <c r="D874" s="134"/>
      <c r="E874" s="116">
        <v>1404.13</v>
      </c>
      <c r="F874" s="116">
        <f>E874*(1+C$2031)</f>
        <v>1747.1589590000001</v>
      </c>
      <c r="G874" s="117">
        <f>D874*F874</f>
        <v>0</v>
      </c>
      <c r="H874" s="112"/>
      <c r="I874" s="118"/>
      <c r="J874" s="113"/>
      <c r="K874" s="103"/>
      <c r="L874" s="16"/>
      <c r="M874" s="16"/>
      <c r="N874" s="16"/>
      <c r="O874" s="16"/>
      <c r="P874" s="16"/>
      <c r="Q874" s="16"/>
      <c r="R874" s="16"/>
      <c r="S874" s="16"/>
      <c r="T874" s="16"/>
      <c r="U874" s="16"/>
    </row>
    <row r="875" spans="1:21" ht="18.75" hidden="1" customHeight="1" x14ac:dyDescent="0.25">
      <c r="A875" s="120"/>
      <c r="B875" s="124"/>
      <c r="C875" s="115"/>
      <c r="D875" s="134"/>
      <c r="E875" s="116"/>
      <c r="F875" s="116"/>
      <c r="G875" s="117"/>
      <c r="H875" s="112"/>
      <c r="I875" s="118"/>
      <c r="J875" s="113"/>
      <c r="K875" s="103"/>
      <c r="L875" s="16"/>
      <c r="M875" s="16"/>
      <c r="N875" s="16"/>
      <c r="O875" s="16"/>
      <c r="P875" s="16"/>
      <c r="Q875" s="16"/>
      <c r="R875" s="16"/>
      <c r="S875" s="16"/>
      <c r="T875" s="16"/>
      <c r="U875" s="16"/>
    </row>
    <row r="876" spans="1:21" ht="31.5" hidden="1" customHeight="1" x14ac:dyDescent="0.25">
      <c r="A876" s="120" t="s">
        <v>960</v>
      </c>
      <c r="B876" s="124" t="s">
        <v>961</v>
      </c>
      <c r="C876" s="115" t="s">
        <v>7</v>
      </c>
      <c r="D876" s="134"/>
      <c r="E876" s="116">
        <v>137.53</v>
      </c>
      <c r="F876" s="116">
        <f>E876*(1+C$2031)</f>
        <v>171.128579</v>
      </c>
      <c r="G876" s="117">
        <f>D876*F876</f>
        <v>0</v>
      </c>
      <c r="H876" s="112"/>
      <c r="I876" s="118"/>
      <c r="J876" s="113"/>
      <c r="K876" s="103"/>
      <c r="L876" s="16"/>
      <c r="M876" s="16"/>
      <c r="N876" s="16"/>
      <c r="O876" s="16"/>
      <c r="P876" s="16"/>
      <c r="Q876" s="16"/>
      <c r="R876" s="16"/>
      <c r="S876" s="16"/>
      <c r="T876" s="16"/>
      <c r="U876" s="16"/>
    </row>
    <row r="877" spans="1:21" ht="18.75" hidden="1" customHeight="1" x14ac:dyDescent="0.25">
      <c r="A877" s="120"/>
      <c r="B877" s="106"/>
      <c r="C877" s="115"/>
      <c r="D877" s="134"/>
      <c r="E877" s="116"/>
      <c r="F877" s="116"/>
      <c r="G877" s="117"/>
      <c r="H877" s="112"/>
      <c r="I877" s="118"/>
      <c r="J877" s="113"/>
      <c r="K877" s="103"/>
      <c r="L877" s="16"/>
      <c r="M877" s="16"/>
      <c r="N877" s="16"/>
      <c r="O877" s="16"/>
      <c r="P877" s="16"/>
      <c r="Q877" s="16"/>
      <c r="R877" s="16"/>
      <c r="S877" s="16"/>
      <c r="T877" s="16"/>
      <c r="U877" s="16"/>
    </row>
    <row r="878" spans="1:21" ht="31.5" hidden="1" customHeight="1" x14ac:dyDescent="0.25">
      <c r="A878" s="120" t="s">
        <v>962</v>
      </c>
      <c r="B878" s="124" t="s">
        <v>963</v>
      </c>
      <c r="C878" s="115" t="s">
        <v>7</v>
      </c>
      <c r="D878" s="134"/>
      <c r="E878" s="116">
        <v>159.63</v>
      </c>
      <c r="F878" s="116">
        <f>E878*(1+C$2031)</f>
        <v>198.62760899999998</v>
      </c>
      <c r="G878" s="117">
        <f>D878*F878</f>
        <v>0</v>
      </c>
      <c r="H878" s="112"/>
      <c r="I878" s="118"/>
      <c r="J878" s="113"/>
      <c r="K878" s="103"/>
      <c r="L878" s="16"/>
      <c r="M878" s="16"/>
      <c r="N878" s="16"/>
      <c r="O878" s="16"/>
      <c r="P878" s="16"/>
      <c r="Q878" s="16"/>
      <c r="R878" s="16"/>
      <c r="S878" s="16"/>
      <c r="T878" s="16"/>
      <c r="U878" s="16"/>
    </row>
    <row r="879" spans="1:21" ht="18.75" hidden="1" customHeight="1" x14ac:dyDescent="0.25">
      <c r="A879" s="120"/>
      <c r="B879" s="121"/>
      <c r="C879" s="115"/>
      <c r="D879" s="134"/>
      <c r="E879" s="116"/>
      <c r="F879" s="116"/>
      <c r="G879" s="117"/>
      <c r="H879" s="112"/>
      <c r="I879" s="118"/>
      <c r="J879" s="113"/>
      <c r="K879" s="103"/>
      <c r="L879" s="16"/>
      <c r="M879" s="16"/>
      <c r="N879" s="16"/>
      <c r="O879" s="16"/>
      <c r="P879" s="16"/>
      <c r="Q879" s="16"/>
      <c r="R879" s="16"/>
      <c r="S879" s="16"/>
      <c r="T879" s="16"/>
      <c r="U879" s="16"/>
    </row>
    <row r="880" spans="1:21" ht="31.5" hidden="1" customHeight="1" x14ac:dyDescent="0.25">
      <c r="A880" s="120" t="s">
        <v>964</v>
      </c>
      <c r="B880" s="124" t="s">
        <v>965</v>
      </c>
      <c r="C880" s="115" t="s">
        <v>7</v>
      </c>
      <c r="D880" s="134"/>
      <c r="E880" s="116">
        <v>169.93</v>
      </c>
      <c r="F880" s="116">
        <f>E880*(1+C$2031)</f>
        <v>211.44389900000002</v>
      </c>
      <c r="G880" s="117">
        <f>D880*F880</f>
        <v>0</v>
      </c>
      <c r="H880" s="112"/>
      <c r="I880" s="118"/>
      <c r="J880" s="113"/>
      <c r="K880" s="103"/>
      <c r="L880" s="16"/>
      <c r="M880" s="16"/>
      <c r="N880" s="16"/>
      <c r="O880" s="16"/>
      <c r="P880" s="16"/>
      <c r="Q880" s="16"/>
      <c r="R880" s="16"/>
      <c r="S880" s="16"/>
      <c r="T880" s="16"/>
      <c r="U880" s="16"/>
    </row>
    <row r="881" spans="1:21" ht="18.75" customHeight="1" x14ac:dyDescent="0.25">
      <c r="A881" s="120"/>
      <c r="B881" s="121"/>
      <c r="C881" s="115"/>
      <c r="D881" s="134"/>
      <c r="E881" s="116"/>
      <c r="F881" s="116"/>
      <c r="G881" s="117"/>
      <c r="H881" s="112"/>
      <c r="I881" s="118"/>
      <c r="J881" s="113"/>
      <c r="K881" s="103"/>
      <c r="L881" s="16"/>
      <c r="M881" s="16"/>
      <c r="N881" s="16"/>
      <c r="O881" s="16"/>
      <c r="P881" s="16"/>
      <c r="Q881" s="16"/>
      <c r="R881" s="16"/>
      <c r="S881" s="16"/>
      <c r="T881" s="16"/>
      <c r="U881" s="16"/>
    </row>
    <row r="882" spans="1:21" ht="18.75" customHeight="1" x14ac:dyDescent="0.25">
      <c r="A882" s="120" t="s">
        <v>966</v>
      </c>
      <c r="B882" s="124" t="s">
        <v>967</v>
      </c>
      <c r="C882" s="115" t="s">
        <v>7</v>
      </c>
      <c r="D882" s="134">
        <v>6</v>
      </c>
      <c r="E882" s="116">
        <v>69.87</v>
      </c>
      <c r="F882" s="116">
        <f>E882*(1+C$2031)</f>
        <v>86.93924100000001</v>
      </c>
      <c r="G882" s="117">
        <f>D882*F882</f>
        <v>521.635446</v>
      </c>
      <c r="H882" s="112"/>
      <c r="I882" s="118"/>
      <c r="J882" s="113"/>
      <c r="K882" s="103"/>
      <c r="L882" s="16"/>
      <c r="M882" s="16"/>
      <c r="N882" s="16"/>
      <c r="O882" s="16"/>
      <c r="P882" s="16"/>
      <c r="Q882" s="16"/>
      <c r="R882" s="16"/>
      <c r="S882" s="16"/>
      <c r="T882" s="16"/>
      <c r="U882" s="16"/>
    </row>
    <row r="883" spans="1:21" ht="18.75" hidden="1" customHeight="1" x14ac:dyDescent="0.25">
      <c r="A883" s="120"/>
      <c r="B883" s="124"/>
      <c r="C883" s="115"/>
      <c r="D883" s="134"/>
      <c r="E883" s="116"/>
      <c r="F883" s="116"/>
      <c r="G883" s="117"/>
      <c r="H883" s="112"/>
      <c r="I883" s="118"/>
      <c r="J883" s="113"/>
      <c r="K883" s="103"/>
      <c r="L883" s="16"/>
      <c r="M883" s="16"/>
      <c r="N883" s="16"/>
      <c r="O883" s="16"/>
      <c r="P883" s="16"/>
      <c r="Q883" s="16"/>
      <c r="R883" s="16"/>
      <c r="S883" s="16"/>
      <c r="T883" s="16"/>
      <c r="U883" s="16"/>
    </row>
    <row r="884" spans="1:21" ht="18.75" hidden="1" customHeight="1" x14ac:dyDescent="0.25">
      <c r="A884" s="120" t="s">
        <v>968</v>
      </c>
      <c r="B884" s="124" t="s">
        <v>969</v>
      </c>
      <c r="C884" s="115" t="s">
        <v>7</v>
      </c>
      <c r="D884" s="134"/>
      <c r="E884" s="116">
        <v>65</v>
      </c>
      <c r="F884" s="116">
        <f>E884*(1+C$2031)</f>
        <v>80.879499999999993</v>
      </c>
      <c r="G884" s="117">
        <f>D884*F884</f>
        <v>0</v>
      </c>
      <c r="H884" s="112"/>
      <c r="I884" s="118"/>
      <c r="J884" s="113"/>
      <c r="K884" s="103"/>
      <c r="L884" s="16"/>
      <c r="M884" s="16"/>
      <c r="N884" s="16"/>
      <c r="O884" s="16"/>
      <c r="P884" s="16"/>
      <c r="Q884" s="16"/>
      <c r="R884" s="16"/>
      <c r="S884" s="16"/>
      <c r="T884" s="16"/>
      <c r="U884" s="16"/>
    </row>
    <row r="885" spans="1:21" ht="18.75" hidden="1" customHeight="1" x14ac:dyDescent="0.25">
      <c r="A885" s="120"/>
      <c r="B885" s="124"/>
      <c r="C885" s="115"/>
      <c r="D885" s="134"/>
      <c r="E885" s="116"/>
      <c r="F885" s="116"/>
      <c r="G885" s="117"/>
      <c r="H885" s="112"/>
      <c r="I885" s="118"/>
      <c r="J885" s="113"/>
      <c r="K885" s="103"/>
      <c r="L885" s="16"/>
      <c r="M885" s="16"/>
      <c r="N885" s="16"/>
      <c r="O885" s="16"/>
      <c r="P885" s="16"/>
      <c r="Q885" s="16"/>
      <c r="R885" s="16"/>
      <c r="S885" s="16"/>
      <c r="T885" s="16"/>
      <c r="U885" s="16"/>
    </row>
    <row r="886" spans="1:21" ht="18.75" hidden="1" customHeight="1" x14ac:dyDescent="0.25">
      <c r="A886" s="120" t="s">
        <v>970</v>
      </c>
      <c r="B886" s="124" t="s">
        <v>971</v>
      </c>
      <c r="C886" s="115" t="s">
        <v>7</v>
      </c>
      <c r="D886" s="134"/>
      <c r="E886" s="116">
        <v>79.599999999999994</v>
      </c>
      <c r="F886" s="116">
        <f>E886*(1+C$2031)</f>
        <v>99.046279999999996</v>
      </c>
      <c r="G886" s="117">
        <f>D886*F886</f>
        <v>0</v>
      </c>
      <c r="H886" s="112"/>
      <c r="I886" s="118"/>
      <c r="J886" s="113"/>
      <c r="K886" s="103"/>
      <c r="L886" s="16"/>
      <c r="M886" s="16"/>
      <c r="N886" s="16"/>
      <c r="O886" s="16"/>
      <c r="P886" s="16"/>
      <c r="Q886" s="16"/>
      <c r="R886" s="16"/>
      <c r="S886" s="16"/>
      <c r="T886" s="16"/>
      <c r="U886" s="16"/>
    </row>
    <row r="887" spans="1:21" ht="18.75" hidden="1" customHeight="1" x14ac:dyDescent="0.25">
      <c r="A887" s="120"/>
      <c r="B887" s="124"/>
      <c r="C887" s="115"/>
      <c r="D887" s="134"/>
      <c r="E887" s="116"/>
      <c r="F887" s="116"/>
      <c r="G887" s="117"/>
      <c r="H887" s="112"/>
      <c r="I887" s="118"/>
      <c r="J887" s="113"/>
      <c r="K887" s="103"/>
      <c r="L887" s="16"/>
      <c r="M887" s="16"/>
      <c r="N887" s="16"/>
      <c r="O887" s="16"/>
      <c r="P887" s="16"/>
      <c r="Q887" s="16"/>
      <c r="R887" s="16"/>
      <c r="S887" s="16"/>
      <c r="T887" s="16"/>
      <c r="U887" s="16"/>
    </row>
    <row r="888" spans="1:21" ht="18.75" hidden="1" customHeight="1" x14ac:dyDescent="0.25">
      <c r="A888" s="120" t="s">
        <v>972</v>
      </c>
      <c r="B888" s="124" t="s">
        <v>973</v>
      </c>
      <c r="C888" s="115" t="s">
        <v>7</v>
      </c>
      <c r="D888" s="134"/>
      <c r="E888" s="116">
        <v>87.3</v>
      </c>
      <c r="F888" s="116">
        <f>E888*(1+C$2031)</f>
        <v>108.62738999999999</v>
      </c>
      <c r="G888" s="117">
        <f>D888*F888</f>
        <v>0</v>
      </c>
      <c r="H888" s="112"/>
      <c r="I888" s="118"/>
      <c r="J888" s="113"/>
      <c r="K888" s="103"/>
      <c r="L888" s="16"/>
      <c r="M888" s="16"/>
      <c r="N888" s="16"/>
      <c r="O888" s="16"/>
      <c r="P888" s="16"/>
      <c r="Q888" s="16"/>
      <c r="R888" s="16"/>
      <c r="S888" s="16"/>
      <c r="T888" s="16"/>
      <c r="U888" s="16"/>
    </row>
    <row r="889" spans="1:21" ht="18.75" customHeight="1" x14ac:dyDescent="0.25">
      <c r="A889" s="120"/>
      <c r="B889" s="121"/>
      <c r="C889" s="115"/>
      <c r="D889" s="134"/>
      <c r="E889" s="116"/>
      <c r="F889" s="116"/>
      <c r="G889" s="117"/>
      <c r="H889" s="112"/>
      <c r="I889" s="118"/>
      <c r="J889" s="113"/>
      <c r="K889" s="103"/>
      <c r="L889" s="16"/>
      <c r="M889" s="16"/>
      <c r="N889" s="16"/>
      <c r="O889" s="16"/>
      <c r="P889" s="16"/>
      <c r="Q889" s="16"/>
      <c r="R889" s="16"/>
      <c r="S889" s="16"/>
      <c r="T889" s="16"/>
      <c r="U889" s="16"/>
    </row>
    <row r="890" spans="1:21" ht="18.75" customHeight="1" x14ac:dyDescent="0.25">
      <c r="A890" s="120" t="s">
        <v>974</v>
      </c>
      <c r="B890" s="133" t="s">
        <v>975</v>
      </c>
      <c r="C890" s="115"/>
      <c r="D890" s="134"/>
      <c r="E890" s="116"/>
      <c r="F890" s="116"/>
      <c r="G890" s="117"/>
      <c r="H890" s="112"/>
      <c r="I890" s="118"/>
      <c r="J890" s="113"/>
      <c r="K890" s="103"/>
      <c r="L890" s="16"/>
      <c r="M890" s="16"/>
      <c r="N890" s="16"/>
      <c r="O890" s="16"/>
      <c r="P890" s="16"/>
      <c r="Q890" s="16"/>
      <c r="R890" s="16"/>
      <c r="S890" s="16"/>
      <c r="T890" s="16"/>
      <c r="U890" s="16"/>
    </row>
    <row r="891" spans="1:21" ht="78.75" x14ac:dyDescent="0.25">
      <c r="A891" s="120"/>
      <c r="B891" s="121" t="s">
        <v>976</v>
      </c>
      <c r="C891" s="115"/>
      <c r="D891" s="134"/>
      <c r="E891" s="116"/>
      <c r="F891" s="116"/>
      <c r="G891" s="117"/>
      <c r="H891" s="112"/>
      <c r="I891" s="118"/>
      <c r="J891" s="113"/>
      <c r="K891" s="103"/>
      <c r="L891" s="16"/>
      <c r="M891" s="16"/>
      <c r="N891" s="16"/>
      <c r="O891" s="16"/>
      <c r="P891" s="16"/>
      <c r="Q891" s="16"/>
      <c r="R891" s="16"/>
      <c r="S891" s="16"/>
      <c r="T891" s="16"/>
      <c r="U891" s="16"/>
    </row>
    <row r="892" spans="1:21" ht="18.75" customHeight="1" x14ac:dyDescent="0.25">
      <c r="A892" s="120"/>
      <c r="B892" s="133"/>
      <c r="C892" s="115"/>
      <c r="D892" s="134"/>
      <c r="E892" s="116"/>
      <c r="F892" s="116"/>
      <c r="G892" s="117"/>
      <c r="H892" s="112"/>
      <c r="I892" s="118"/>
      <c r="J892" s="113"/>
      <c r="K892" s="103"/>
      <c r="L892" s="16"/>
      <c r="M892" s="16"/>
      <c r="N892" s="16"/>
      <c r="O892" s="16"/>
      <c r="P892" s="16"/>
      <c r="Q892" s="16"/>
      <c r="R892" s="16"/>
      <c r="S892" s="16"/>
      <c r="T892" s="16"/>
      <c r="U892" s="16"/>
    </row>
    <row r="893" spans="1:21" ht="18.75" customHeight="1" x14ac:dyDescent="0.25">
      <c r="A893" s="120" t="s">
        <v>977</v>
      </c>
      <c r="B893" s="124" t="s">
        <v>978</v>
      </c>
      <c r="C893" s="115" t="s">
        <v>19</v>
      </c>
      <c r="D893" s="134">
        <v>12.54</v>
      </c>
      <c r="E893" s="116">
        <v>2.71</v>
      </c>
      <c r="F893" s="116">
        <f>E893*(1+C$2031)</f>
        <v>3.3720529999999997</v>
      </c>
      <c r="G893" s="117">
        <f>D893*F893</f>
        <v>42.285544619999996</v>
      </c>
      <c r="H893" s="112"/>
      <c r="I893" s="118"/>
      <c r="J893" s="119"/>
      <c r="K893" s="103"/>
      <c r="L893" s="16"/>
      <c r="M893" s="16"/>
      <c r="N893" s="16"/>
      <c r="O893" s="16"/>
      <c r="P893" s="16"/>
      <c r="Q893" s="16"/>
      <c r="R893" s="16"/>
      <c r="S893" s="16"/>
      <c r="T893" s="16"/>
      <c r="U893" s="16"/>
    </row>
    <row r="894" spans="1:21" ht="18.75" customHeight="1" x14ac:dyDescent="0.25">
      <c r="A894" s="120"/>
      <c r="B894" s="121"/>
      <c r="C894" s="115"/>
      <c r="D894" s="134"/>
      <c r="E894" s="116"/>
      <c r="F894" s="116"/>
      <c r="G894" s="117"/>
      <c r="H894" s="112"/>
      <c r="I894" s="118"/>
      <c r="J894" s="113"/>
      <c r="K894" s="103"/>
      <c r="L894" s="16"/>
      <c r="M894" s="16"/>
      <c r="N894" s="16"/>
      <c r="O894" s="16"/>
      <c r="P894" s="16"/>
      <c r="Q894" s="16"/>
      <c r="R894" s="16"/>
      <c r="S894" s="16"/>
      <c r="T894" s="16"/>
      <c r="U894" s="16"/>
    </row>
    <row r="895" spans="1:21" ht="18.75" customHeight="1" x14ac:dyDescent="0.25">
      <c r="A895" s="120" t="s">
        <v>979</v>
      </c>
      <c r="B895" s="124" t="s">
        <v>980</v>
      </c>
      <c r="C895" s="115" t="s">
        <v>19</v>
      </c>
      <c r="D895" s="134">
        <v>36.409999999999997</v>
      </c>
      <c r="E895" s="116">
        <v>3.8</v>
      </c>
      <c r="F895" s="116">
        <f>E895*(1+C$2031)</f>
        <v>4.7283399999999993</v>
      </c>
      <c r="G895" s="117">
        <f>D895*F895</f>
        <v>172.15885939999995</v>
      </c>
      <c r="H895" s="112"/>
      <c r="I895" s="118"/>
      <c r="J895" s="119"/>
      <c r="K895" s="103"/>
      <c r="L895" s="16"/>
      <c r="M895" s="16"/>
      <c r="N895" s="16"/>
      <c r="O895" s="16"/>
      <c r="P895" s="16"/>
      <c r="Q895" s="16"/>
      <c r="R895" s="16"/>
      <c r="S895" s="16"/>
      <c r="T895" s="16"/>
      <c r="U895" s="16"/>
    </row>
    <row r="896" spans="1:21" ht="18.75" customHeight="1" x14ac:dyDescent="0.25">
      <c r="A896" s="120"/>
      <c r="B896" s="121"/>
      <c r="C896" s="115"/>
      <c r="D896" s="134"/>
      <c r="E896" s="116"/>
      <c r="F896" s="116"/>
      <c r="G896" s="117"/>
      <c r="H896" s="112"/>
      <c r="I896" s="118"/>
      <c r="J896" s="113"/>
      <c r="K896" s="103"/>
      <c r="L896" s="16"/>
      <c r="M896" s="16"/>
      <c r="N896" s="16"/>
      <c r="O896" s="16"/>
      <c r="P896" s="16"/>
      <c r="Q896" s="16"/>
      <c r="R896" s="16"/>
      <c r="S896" s="16"/>
      <c r="T896" s="16"/>
      <c r="U896" s="16"/>
    </row>
    <row r="897" spans="1:21" ht="18.75" customHeight="1" x14ac:dyDescent="0.25">
      <c r="A897" s="120" t="s">
        <v>981</v>
      </c>
      <c r="B897" s="124" t="s">
        <v>982</v>
      </c>
      <c r="C897" s="115" t="s">
        <v>19</v>
      </c>
      <c r="D897" s="134">
        <f>4.13*4</f>
        <v>16.52</v>
      </c>
      <c r="E897" s="116">
        <v>5.42</v>
      </c>
      <c r="F897" s="116">
        <f>E897*(1+C$2031)</f>
        <v>6.7441059999999995</v>
      </c>
      <c r="G897" s="117">
        <f>D897*F897</f>
        <v>111.41263111999999</v>
      </c>
      <c r="H897" s="112"/>
      <c r="I897" s="118"/>
      <c r="J897" s="119"/>
      <c r="K897" s="103"/>
      <c r="L897" s="16"/>
      <c r="M897" s="16"/>
      <c r="N897" s="16"/>
      <c r="O897" s="16"/>
      <c r="P897" s="16"/>
      <c r="Q897" s="16"/>
      <c r="R897" s="16"/>
      <c r="S897" s="16"/>
      <c r="T897" s="16"/>
      <c r="U897" s="16"/>
    </row>
    <row r="898" spans="1:21" ht="18.75" hidden="1" customHeight="1" x14ac:dyDescent="0.25">
      <c r="A898" s="120"/>
      <c r="B898" s="121"/>
      <c r="C898" s="115"/>
      <c r="D898" s="134"/>
      <c r="E898" s="116"/>
      <c r="F898" s="116"/>
      <c r="G898" s="117"/>
      <c r="H898" s="112"/>
      <c r="I898" s="118"/>
      <c r="J898" s="113"/>
      <c r="K898" s="103"/>
      <c r="L898" s="16"/>
      <c r="M898" s="16"/>
      <c r="N898" s="16"/>
      <c r="O898" s="16"/>
      <c r="P898" s="16"/>
      <c r="Q898" s="16"/>
      <c r="R898" s="16"/>
      <c r="S898" s="16"/>
      <c r="T898" s="16"/>
      <c r="U898" s="16"/>
    </row>
    <row r="899" spans="1:21" ht="18.75" hidden="1" customHeight="1" x14ac:dyDescent="0.25">
      <c r="A899" s="120" t="s">
        <v>983</v>
      </c>
      <c r="B899" s="124" t="s">
        <v>984</v>
      </c>
      <c r="C899" s="115" t="s">
        <v>19</v>
      </c>
      <c r="D899" s="134"/>
      <c r="E899" s="116">
        <v>7.54</v>
      </c>
      <c r="F899" s="116">
        <f>E899*(1+C$2031)</f>
        <v>9.3820219999999992</v>
      </c>
      <c r="G899" s="117">
        <f>D899*F899</f>
        <v>0</v>
      </c>
      <c r="H899" s="112"/>
      <c r="I899" s="118"/>
      <c r="J899" s="119"/>
      <c r="K899" s="103"/>
      <c r="L899" s="16"/>
      <c r="M899" s="16"/>
      <c r="N899" s="16"/>
      <c r="O899" s="16"/>
      <c r="P899" s="16"/>
      <c r="Q899" s="16"/>
      <c r="R899" s="16"/>
      <c r="S899" s="16"/>
      <c r="T899" s="16"/>
      <c r="U899" s="16"/>
    </row>
    <row r="900" spans="1:21" ht="18.75" customHeight="1" x14ac:dyDescent="0.25">
      <c r="A900" s="120"/>
      <c r="B900" s="121"/>
      <c r="C900" s="115"/>
      <c r="D900" s="134"/>
      <c r="E900" s="116"/>
      <c r="F900" s="116"/>
      <c r="G900" s="117"/>
      <c r="H900" s="112"/>
      <c r="I900" s="118"/>
      <c r="J900" s="113"/>
      <c r="K900" s="103"/>
      <c r="L900" s="16"/>
      <c r="M900" s="16"/>
      <c r="N900" s="16"/>
      <c r="O900" s="16"/>
      <c r="P900" s="16"/>
      <c r="Q900" s="16"/>
      <c r="R900" s="16"/>
      <c r="S900" s="16"/>
      <c r="T900" s="16"/>
      <c r="U900" s="16"/>
    </row>
    <row r="901" spans="1:21" ht="18.75" customHeight="1" x14ac:dyDescent="0.25">
      <c r="A901" s="120" t="s">
        <v>985</v>
      </c>
      <c r="B901" s="133" t="s">
        <v>986</v>
      </c>
      <c r="C901" s="115"/>
      <c r="D901" s="134"/>
      <c r="E901" s="116"/>
      <c r="F901" s="116"/>
      <c r="G901" s="117"/>
      <c r="H901" s="112"/>
      <c r="I901" s="118"/>
      <c r="J901" s="113"/>
      <c r="K901" s="103"/>
      <c r="L901" s="16"/>
      <c r="M901" s="16"/>
      <c r="N901" s="16"/>
      <c r="O901" s="16"/>
      <c r="P901" s="16"/>
      <c r="Q901" s="16"/>
      <c r="R901" s="16"/>
      <c r="S901" s="16"/>
      <c r="T901" s="16"/>
      <c r="U901" s="16"/>
    </row>
    <row r="902" spans="1:21" ht="78.75" customHeight="1" x14ac:dyDescent="0.25">
      <c r="A902" s="120"/>
      <c r="B902" s="121" t="s">
        <v>987</v>
      </c>
      <c r="C902" s="115"/>
      <c r="D902" s="134"/>
      <c r="E902" s="116"/>
      <c r="F902" s="116"/>
      <c r="G902" s="117"/>
      <c r="H902" s="112"/>
      <c r="I902" s="118"/>
      <c r="J902" s="113"/>
      <c r="K902" s="103"/>
      <c r="L902" s="16"/>
      <c r="M902" s="16"/>
      <c r="N902" s="16"/>
      <c r="O902" s="16"/>
      <c r="P902" s="16"/>
      <c r="Q902" s="16"/>
      <c r="R902" s="16"/>
      <c r="S902" s="16"/>
      <c r="T902" s="16"/>
      <c r="U902" s="16"/>
    </row>
    <row r="903" spans="1:21" ht="18.75" customHeight="1" x14ac:dyDescent="0.25">
      <c r="A903" s="120"/>
      <c r="B903" s="121"/>
      <c r="C903" s="115"/>
      <c r="D903" s="134"/>
      <c r="E903" s="116"/>
      <c r="F903" s="116"/>
      <c r="G903" s="117"/>
      <c r="H903" s="112"/>
      <c r="I903" s="118"/>
      <c r="J903" s="113"/>
      <c r="K903" s="103"/>
      <c r="L903" s="16"/>
      <c r="M903" s="16"/>
      <c r="N903" s="16"/>
      <c r="O903" s="16"/>
      <c r="P903" s="16"/>
      <c r="Q903" s="16"/>
      <c r="R903" s="16"/>
      <c r="S903" s="16"/>
      <c r="T903" s="16"/>
      <c r="U903" s="16"/>
    </row>
    <row r="904" spans="1:21" ht="18.75" customHeight="1" x14ac:dyDescent="0.25">
      <c r="A904" s="120" t="s">
        <v>988</v>
      </c>
      <c r="B904" s="124" t="s">
        <v>989</v>
      </c>
      <c r="C904" s="115" t="s">
        <v>19</v>
      </c>
      <c r="D904" s="134">
        <f>12*3</f>
        <v>36</v>
      </c>
      <c r="E904" s="116">
        <v>13.11</v>
      </c>
      <c r="F904" s="116">
        <f>E904*(1+C$2031)</f>
        <v>16.312773</v>
      </c>
      <c r="G904" s="117">
        <f>D904*F904</f>
        <v>587.25982799999997</v>
      </c>
      <c r="H904" s="112"/>
      <c r="I904" s="118"/>
      <c r="J904" s="119"/>
      <c r="K904" s="103"/>
      <c r="L904" s="16"/>
      <c r="M904" s="16"/>
      <c r="N904" s="16"/>
      <c r="O904" s="16"/>
      <c r="P904" s="16"/>
      <c r="Q904" s="16"/>
      <c r="R904" s="16"/>
      <c r="S904" s="16"/>
      <c r="T904" s="16"/>
      <c r="U904" s="16"/>
    </row>
    <row r="905" spans="1:21" ht="18.75" customHeight="1" x14ac:dyDescent="0.25">
      <c r="A905" s="120"/>
      <c r="B905" s="121"/>
      <c r="C905" s="115"/>
      <c r="D905" s="134"/>
      <c r="E905" s="116"/>
      <c r="F905" s="116"/>
      <c r="G905" s="117"/>
      <c r="H905" s="112"/>
      <c r="I905" s="118"/>
      <c r="J905" s="113"/>
      <c r="K905" s="103"/>
      <c r="L905" s="16"/>
      <c r="M905" s="16"/>
      <c r="N905" s="16"/>
      <c r="O905" s="16"/>
      <c r="P905" s="16"/>
      <c r="Q905" s="16"/>
      <c r="R905" s="16"/>
      <c r="S905" s="16"/>
      <c r="T905" s="16"/>
      <c r="U905" s="16"/>
    </row>
    <row r="906" spans="1:21" ht="18.75" hidden="1" customHeight="1" x14ac:dyDescent="0.25">
      <c r="A906" s="120" t="s">
        <v>990</v>
      </c>
      <c r="B906" s="124" t="s">
        <v>991</v>
      </c>
      <c r="C906" s="115" t="s">
        <v>19</v>
      </c>
      <c r="D906" s="134"/>
      <c r="E906" s="116">
        <v>17.829999999999998</v>
      </c>
      <c r="F906" s="116">
        <f>E906*(1+C$2031)</f>
        <v>22.185868999999997</v>
      </c>
      <c r="G906" s="117">
        <f>D906*F906</f>
        <v>0</v>
      </c>
      <c r="H906" s="112"/>
      <c r="I906" s="118"/>
      <c r="J906" s="119"/>
      <c r="K906" s="103"/>
      <c r="L906" s="16"/>
      <c r="M906" s="16"/>
      <c r="N906" s="16"/>
      <c r="O906" s="16"/>
      <c r="P906" s="16"/>
      <c r="Q906" s="16"/>
      <c r="R906" s="16"/>
      <c r="S906" s="16"/>
      <c r="T906" s="16"/>
      <c r="U906" s="16"/>
    </row>
    <row r="907" spans="1:21" ht="18.75" hidden="1" customHeight="1" x14ac:dyDescent="0.25">
      <c r="A907" s="120"/>
      <c r="B907" s="121"/>
      <c r="C907" s="115"/>
      <c r="D907" s="134"/>
      <c r="E907" s="116"/>
      <c r="F907" s="116"/>
      <c r="G907" s="117"/>
      <c r="H907" s="112"/>
      <c r="I907" s="118"/>
      <c r="J907" s="113"/>
      <c r="K907" s="103"/>
      <c r="L907" s="16"/>
      <c r="M907" s="16"/>
      <c r="N907" s="16"/>
      <c r="O907" s="16"/>
      <c r="P907" s="16"/>
      <c r="Q907" s="16"/>
      <c r="R907" s="16"/>
      <c r="S907" s="16"/>
      <c r="T907" s="16"/>
      <c r="U907" s="16"/>
    </row>
    <row r="908" spans="1:21" ht="18.75" hidden="1" customHeight="1" x14ac:dyDescent="0.25">
      <c r="A908" s="120" t="s">
        <v>992</v>
      </c>
      <c r="B908" s="124" t="s">
        <v>993</v>
      </c>
      <c r="C908" s="115" t="s">
        <v>19</v>
      </c>
      <c r="D908" s="134"/>
      <c r="E908" s="116">
        <v>28.45</v>
      </c>
      <c r="F908" s="116">
        <f>E908*(1+C$2031)</f>
        <v>35.400334999999998</v>
      </c>
      <c r="G908" s="117">
        <f>D908*F908</f>
        <v>0</v>
      </c>
      <c r="H908" s="112"/>
      <c r="I908" s="118"/>
      <c r="J908" s="119"/>
      <c r="K908" s="103"/>
      <c r="L908" s="16"/>
      <c r="M908" s="16"/>
      <c r="N908" s="16"/>
      <c r="O908" s="16"/>
      <c r="P908" s="16"/>
      <c r="Q908" s="16"/>
      <c r="R908" s="16"/>
      <c r="S908" s="16"/>
      <c r="T908" s="16"/>
      <c r="U908" s="16"/>
    </row>
    <row r="909" spans="1:21" ht="18.75" hidden="1" customHeight="1" x14ac:dyDescent="0.25">
      <c r="A909" s="120"/>
      <c r="B909" s="121"/>
      <c r="C909" s="115"/>
      <c r="D909" s="134"/>
      <c r="E909" s="116"/>
      <c r="F909" s="116"/>
      <c r="G909" s="117"/>
      <c r="H909" s="112"/>
      <c r="I909" s="118"/>
      <c r="J909" s="113"/>
      <c r="K909" s="103"/>
      <c r="L909" s="16"/>
      <c r="M909" s="16"/>
      <c r="N909" s="16"/>
      <c r="O909" s="16"/>
      <c r="P909" s="16"/>
      <c r="Q909" s="16"/>
      <c r="R909" s="16"/>
      <c r="S909" s="16"/>
      <c r="T909" s="16"/>
      <c r="U909" s="16"/>
    </row>
    <row r="910" spans="1:21" ht="18.75" hidden="1" customHeight="1" x14ac:dyDescent="0.25">
      <c r="A910" s="120" t="s">
        <v>994</v>
      </c>
      <c r="B910" s="124" t="s">
        <v>995</v>
      </c>
      <c r="C910" s="115" t="s">
        <v>19</v>
      </c>
      <c r="D910" s="134"/>
      <c r="E910" s="116">
        <v>33.020000000000003</v>
      </c>
      <c r="F910" s="116">
        <f>E910*(1+C$2031)</f>
        <v>41.086786000000004</v>
      </c>
      <c r="G910" s="117">
        <f>D910*F910</f>
        <v>0</v>
      </c>
      <c r="H910" s="112"/>
      <c r="I910" s="118"/>
      <c r="J910" s="119"/>
      <c r="K910" s="103"/>
      <c r="L910" s="16"/>
      <c r="M910" s="16"/>
      <c r="N910" s="16"/>
      <c r="O910" s="16"/>
      <c r="P910" s="16"/>
      <c r="Q910" s="16"/>
      <c r="R910" s="16"/>
      <c r="S910" s="16"/>
      <c r="T910" s="16"/>
      <c r="U910" s="16"/>
    </row>
    <row r="911" spans="1:21" ht="18.75" hidden="1" customHeight="1" x14ac:dyDescent="0.25">
      <c r="A911" s="120"/>
      <c r="B911" s="121"/>
      <c r="C911" s="115"/>
      <c r="D911" s="134"/>
      <c r="E911" s="116"/>
      <c r="F911" s="116"/>
      <c r="G911" s="117"/>
      <c r="H911" s="112"/>
      <c r="I911" s="118"/>
      <c r="J911" s="113"/>
      <c r="K911" s="103"/>
      <c r="L911" s="16"/>
      <c r="M911" s="16"/>
      <c r="N911" s="16"/>
      <c r="O911" s="16"/>
      <c r="P911" s="16"/>
      <c r="Q911" s="16"/>
      <c r="R911" s="16"/>
      <c r="S911" s="16"/>
      <c r="T911" s="16"/>
      <c r="U911" s="16"/>
    </row>
    <row r="912" spans="1:21" ht="18.75" hidden="1" customHeight="1" x14ac:dyDescent="0.25">
      <c r="A912" s="120" t="s">
        <v>996</v>
      </c>
      <c r="B912" s="124" t="s">
        <v>997</v>
      </c>
      <c r="C912" s="115" t="s">
        <v>19</v>
      </c>
      <c r="D912" s="134"/>
      <c r="E912" s="116">
        <v>46.03</v>
      </c>
      <c r="F912" s="116">
        <f>E912*(1+C$2031)</f>
        <v>57.275129</v>
      </c>
      <c r="G912" s="117">
        <f>D912*F912</f>
        <v>0</v>
      </c>
      <c r="H912" s="112"/>
      <c r="I912" s="118"/>
      <c r="J912" s="119"/>
      <c r="K912" s="103"/>
      <c r="L912" s="16"/>
      <c r="M912" s="16"/>
      <c r="N912" s="16"/>
      <c r="O912" s="16"/>
      <c r="P912" s="16"/>
      <c r="Q912" s="16"/>
      <c r="R912" s="16"/>
      <c r="S912" s="16"/>
      <c r="T912" s="16"/>
      <c r="U912" s="16"/>
    </row>
    <row r="913" spans="1:21" ht="18.75" hidden="1" customHeight="1" x14ac:dyDescent="0.25">
      <c r="A913" s="120"/>
      <c r="B913" s="124"/>
      <c r="C913" s="115"/>
      <c r="D913" s="134"/>
      <c r="E913" s="116"/>
      <c r="F913" s="116"/>
      <c r="G913" s="117"/>
      <c r="H913" s="112"/>
      <c r="I913" s="118"/>
      <c r="J913" s="113"/>
      <c r="K913" s="103"/>
      <c r="L913" s="16"/>
      <c r="M913" s="16"/>
      <c r="N913" s="16"/>
      <c r="O913" s="16"/>
      <c r="P913" s="16"/>
      <c r="Q913" s="16"/>
      <c r="R913" s="16"/>
      <c r="S913" s="16"/>
      <c r="T913" s="16"/>
      <c r="U913" s="16"/>
    </row>
    <row r="914" spans="1:21" ht="18.75" hidden="1" customHeight="1" x14ac:dyDescent="0.25">
      <c r="A914" s="120" t="s">
        <v>998</v>
      </c>
      <c r="B914" s="124" t="s">
        <v>999</v>
      </c>
      <c r="C914" s="115" t="s">
        <v>19</v>
      </c>
      <c r="D914" s="134"/>
      <c r="E914" s="116">
        <v>76.290000000000006</v>
      </c>
      <c r="F914" s="116">
        <f>E914*(1+C$2031)</f>
        <v>94.927647000000007</v>
      </c>
      <c r="G914" s="117">
        <f>D914*F914</f>
        <v>0</v>
      </c>
      <c r="H914" s="112"/>
      <c r="I914" s="118"/>
      <c r="J914" s="119"/>
      <c r="K914" s="103"/>
      <c r="L914" s="16"/>
      <c r="M914" s="16"/>
      <c r="N914" s="16"/>
      <c r="O914" s="16"/>
      <c r="P914" s="16"/>
      <c r="Q914" s="16"/>
      <c r="R914" s="16"/>
      <c r="S914" s="16"/>
      <c r="T914" s="16"/>
      <c r="U914" s="16"/>
    </row>
    <row r="915" spans="1:21" ht="18.75" hidden="1" customHeight="1" x14ac:dyDescent="0.25">
      <c r="A915" s="120"/>
      <c r="B915" s="121"/>
      <c r="C915" s="115"/>
      <c r="D915" s="134"/>
      <c r="E915" s="116"/>
      <c r="F915" s="116"/>
      <c r="G915" s="117"/>
      <c r="H915" s="112"/>
      <c r="I915" s="118"/>
      <c r="J915" s="113"/>
      <c r="K915" s="103"/>
      <c r="L915" s="16"/>
      <c r="M915" s="16"/>
      <c r="N915" s="16"/>
      <c r="O915" s="16"/>
      <c r="P915" s="16"/>
      <c r="Q915" s="16"/>
      <c r="R915" s="16"/>
      <c r="S915" s="16"/>
      <c r="T915" s="16"/>
      <c r="U915" s="16"/>
    </row>
    <row r="916" spans="1:21" ht="18.75" hidden="1" customHeight="1" x14ac:dyDescent="0.25">
      <c r="A916" s="120" t="s">
        <v>1000</v>
      </c>
      <c r="B916" s="124" t="s">
        <v>1001</v>
      </c>
      <c r="C916" s="115" t="s">
        <v>19</v>
      </c>
      <c r="D916" s="134"/>
      <c r="E916" s="116">
        <v>97.88</v>
      </c>
      <c r="F916" s="116">
        <f>E916*(1+C$2031)</f>
        <v>121.79208399999999</v>
      </c>
      <c r="G916" s="117">
        <f>D916*F916</f>
        <v>0</v>
      </c>
      <c r="H916" s="112"/>
      <c r="I916" s="118"/>
      <c r="J916" s="113"/>
      <c r="K916" s="103"/>
      <c r="L916" s="16"/>
      <c r="M916" s="16"/>
      <c r="N916" s="16"/>
      <c r="O916" s="16"/>
      <c r="P916" s="16"/>
      <c r="Q916" s="16"/>
      <c r="R916" s="16"/>
      <c r="S916" s="16"/>
      <c r="T916" s="16"/>
      <c r="U916" s="16"/>
    </row>
    <row r="917" spans="1:21" ht="18.75" hidden="1" customHeight="1" x14ac:dyDescent="0.25">
      <c r="A917" s="120"/>
      <c r="B917" s="121"/>
      <c r="C917" s="115"/>
      <c r="D917" s="134"/>
      <c r="E917" s="116"/>
      <c r="F917" s="116"/>
      <c r="G917" s="117"/>
      <c r="H917" s="112"/>
      <c r="I917" s="118"/>
      <c r="J917" s="113"/>
      <c r="K917" s="103"/>
      <c r="L917" s="16"/>
      <c r="M917" s="16"/>
      <c r="N917" s="16"/>
      <c r="O917" s="16"/>
      <c r="P917" s="16"/>
      <c r="Q917" s="16"/>
      <c r="R917" s="16"/>
      <c r="S917" s="16"/>
      <c r="T917" s="16"/>
      <c r="U917" s="16"/>
    </row>
    <row r="918" spans="1:21" ht="18.75" hidden="1" customHeight="1" x14ac:dyDescent="0.25">
      <c r="A918" s="120" t="s">
        <v>1002</v>
      </c>
      <c r="B918" s="124" t="s">
        <v>1003</v>
      </c>
      <c r="C918" s="115" t="s">
        <v>19</v>
      </c>
      <c r="D918" s="134"/>
      <c r="E918" s="116">
        <v>120.6</v>
      </c>
      <c r="F918" s="116">
        <f>E918*(1+C$2031)</f>
        <v>150.06258</v>
      </c>
      <c r="G918" s="117">
        <f>D918*F918</f>
        <v>0</v>
      </c>
      <c r="H918" s="112"/>
      <c r="I918" s="118"/>
      <c r="J918" s="113"/>
      <c r="K918" s="103"/>
      <c r="L918" s="16"/>
      <c r="M918" s="16"/>
      <c r="N918" s="16"/>
      <c r="O918" s="16"/>
      <c r="P918" s="16"/>
      <c r="Q918" s="16"/>
      <c r="R918" s="16"/>
      <c r="S918" s="16"/>
      <c r="T918" s="16"/>
      <c r="U918" s="16"/>
    </row>
    <row r="919" spans="1:21" ht="18.75" hidden="1" customHeight="1" x14ac:dyDescent="0.25">
      <c r="A919" s="120"/>
      <c r="B919" s="121"/>
      <c r="C919" s="115"/>
      <c r="D919" s="134"/>
      <c r="E919" s="116"/>
      <c r="F919" s="116"/>
      <c r="G919" s="117"/>
      <c r="H919" s="112"/>
      <c r="I919" s="118"/>
      <c r="J919" s="113"/>
      <c r="K919" s="103"/>
      <c r="L919" s="16"/>
      <c r="M919" s="16"/>
      <c r="N919" s="16"/>
      <c r="O919" s="16"/>
      <c r="P919" s="16"/>
      <c r="Q919" s="16"/>
      <c r="R919" s="16"/>
      <c r="S919" s="16"/>
      <c r="T919" s="16"/>
      <c r="U919" s="16"/>
    </row>
    <row r="920" spans="1:21" ht="18.75" hidden="1" customHeight="1" x14ac:dyDescent="0.25">
      <c r="A920" s="120" t="s">
        <v>1004</v>
      </c>
      <c r="B920" s="124" t="s">
        <v>1005</v>
      </c>
      <c r="C920" s="115" t="s">
        <v>19</v>
      </c>
      <c r="D920" s="134"/>
      <c r="E920" s="116">
        <v>146.91</v>
      </c>
      <c r="F920" s="116">
        <f>E920*(1+C$2031)</f>
        <v>182.80011299999998</v>
      </c>
      <c r="G920" s="117">
        <f>D920*F920</f>
        <v>0</v>
      </c>
      <c r="H920" s="112"/>
      <c r="I920" s="118"/>
      <c r="J920" s="113"/>
      <c r="K920" s="103"/>
      <c r="L920" s="16"/>
      <c r="M920" s="16"/>
      <c r="N920" s="16"/>
      <c r="O920" s="16"/>
      <c r="P920" s="16"/>
      <c r="Q920" s="16"/>
      <c r="R920" s="16"/>
      <c r="S920" s="16"/>
      <c r="T920" s="16"/>
      <c r="U920" s="16"/>
    </row>
    <row r="921" spans="1:21" ht="18.75" hidden="1" customHeight="1" x14ac:dyDescent="0.25">
      <c r="A921" s="120"/>
      <c r="B921" s="121"/>
      <c r="C921" s="115"/>
      <c r="D921" s="134"/>
      <c r="E921" s="116"/>
      <c r="F921" s="116"/>
      <c r="G921" s="117"/>
      <c r="H921" s="112"/>
      <c r="I921" s="118"/>
      <c r="J921" s="113"/>
      <c r="K921" s="103"/>
      <c r="L921" s="16"/>
      <c r="M921" s="16"/>
      <c r="N921" s="16"/>
      <c r="O921" s="16"/>
      <c r="P921" s="16"/>
      <c r="Q921" s="16"/>
      <c r="R921" s="16"/>
      <c r="S921" s="16"/>
      <c r="T921" s="16"/>
      <c r="U921" s="16"/>
    </row>
    <row r="922" spans="1:21" ht="18.75" hidden="1" customHeight="1" x14ac:dyDescent="0.25">
      <c r="A922" s="120" t="s">
        <v>1006</v>
      </c>
      <c r="B922" s="124" t="s">
        <v>1007</v>
      </c>
      <c r="C922" s="115" t="s">
        <v>19</v>
      </c>
      <c r="D922" s="134"/>
      <c r="E922" s="116">
        <v>178.87</v>
      </c>
      <c r="F922" s="116">
        <f>E922*(1+C$2031)</f>
        <v>222.56794099999999</v>
      </c>
      <c r="G922" s="117">
        <f>D922*F922</f>
        <v>0</v>
      </c>
      <c r="H922" s="112"/>
      <c r="I922" s="118"/>
      <c r="J922" s="113"/>
      <c r="K922" s="103"/>
      <c r="L922" s="16"/>
      <c r="M922" s="16"/>
      <c r="N922" s="16"/>
      <c r="O922" s="16"/>
      <c r="P922" s="16"/>
      <c r="Q922" s="16"/>
      <c r="R922" s="16"/>
      <c r="S922" s="16"/>
      <c r="T922" s="16"/>
      <c r="U922" s="16"/>
    </row>
    <row r="923" spans="1:21" ht="18.75" hidden="1" customHeight="1" x14ac:dyDescent="0.25">
      <c r="A923" s="120"/>
      <c r="B923" s="121"/>
      <c r="C923" s="115"/>
      <c r="D923" s="134"/>
      <c r="E923" s="116"/>
      <c r="F923" s="116"/>
      <c r="G923" s="117"/>
      <c r="H923" s="112"/>
      <c r="I923" s="118"/>
      <c r="J923" s="113"/>
      <c r="K923" s="103"/>
      <c r="L923" s="16"/>
      <c r="M923" s="16"/>
      <c r="N923" s="16"/>
      <c r="O923" s="16"/>
      <c r="P923" s="16"/>
      <c r="Q923" s="16"/>
      <c r="R923" s="16"/>
      <c r="S923" s="16"/>
      <c r="T923" s="16"/>
      <c r="U923" s="16"/>
    </row>
    <row r="924" spans="1:21" ht="18.75" hidden="1" customHeight="1" x14ac:dyDescent="0.25">
      <c r="A924" s="120" t="s">
        <v>1008</v>
      </c>
      <c r="B924" s="124" t="s">
        <v>1009</v>
      </c>
      <c r="C924" s="115" t="s">
        <v>19</v>
      </c>
      <c r="D924" s="134"/>
      <c r="E924" s="116">
        <v>230.58</v>
      </c>
      <c r="F924" s="116">
        <f>E924*(1+C$2031)</f>
        <v>286.91069400000003</v>
      </c>
      <c r="G924" s="117">
        <f>D924*F924</f>
        <v>0</v>
      </c>
      <c r="H924" s="112"/>
      <c r="I924" s="118"/>
      <c r="J924" s="113"/>
      <c r="K924" s="103"/>
      <c r="L924" s="16"/>
      <c r="M924" s="16"/>
      <c r="N924" s="16"/>
      <c r="O924" s="16"/>
      <c r="P924" s="16"/>
      <c r="Q924" s="16"/>
      <c r="R924" s="16"/>
      <c r="S924" s="16"/>
      <c r="T924" s="16"/>
      <c r="U924" s="16"/>
    </row>
    <row r="925" spans="1:21" ht="18.75" hidden="1" customHeight="1" x14ac:dyDescent="0.25">
      <c r="A925" s="120"/>
      <c r="B925" s="124"/>
      <c r="C925" s="115"/>
      <c r="D925" s="134"/>
      <c r="E925" s="116"/>
      <c r="F925" s="116"/>
      <c r="G925" s="117"/>
      <c r="H925" s="112"/>
      <c r="I925" s="118"/>
      <c r="J925" s="113"/>
      <c r="K925" s="103"/>
      <c r="L925" s="16"/>
      <c r="M925" s="16"/>
      <c r="N925" s="16"/>
      <c r="O925" s="16"/>
      <c r="P925" s="16"/>
      <c r="Q925" s="16"/>
      <c r="R925" s="16"/>
      <c r="S925" s="16"/>
      <c r="T925" s="16"/>
      <c r="U925" s="16"/>
    </row>
    <row r="926" spans="1:21" ht="18.75" hidden="1" customHeight="1" x14ac:dyDescent="0.25">
      <c r="A926" s="120" t="s">
        <v>1010</v>
      </c>
      <c r="B926" s="124" t="s">
        <v>1011</v>
      </c>
      <c r="C926" s="115" t="s">
        <v>19</v>
      </c>
      <c r="D926" s="134"/>
      <c r="E926" s="116">
        <v>289.48</v>
      </c>
      <c r="F926" s="116">
        <f>E926*(1+C$2031)</f>
        <v>360.19996400000002</v>
      </c>
      <c r="G926" s="117">
        <f>D926*F926</f>
        <v>0</v>
      </c>
      <c r="H926" s="112"/>
      <c r="I926" s="118"/>
      <c r="J926" s="113"/>
      <c r="K926" s="103"/>
      <c r="L926" s="16"/>
      <c r="M926" s="16"/>
      <c r="N926" s="16"/>
      <c r="O926" s="16"/>
      <c r="P926" s="16"/>
      <c r="Q926" s="16"/>
      <c r="R926" s="16"/>
      <c r="S926" s="16"/>
      <c r="T926" s="16"/>
      <c r="U926" s="16"/>
    </row>
    <row r="927" spans="1:21" ht="18.75" hidden="1" customHeight="1" x14ac:dyDescent="0.25">
      <c r="A927" s="120"/>
      <c r="B927" s="121"/>
      <c r="C927" s="115"/>
      <c r="D927" s="134"/>
      <c r="E927" s="116"/>
      <c r="F927" s="116"/>
      <c r="G927" s="117"/>
      <c r="H927" s="112"/>
      <c r="I927" s="118"/>
      <c r="J927" s="113"/>
      <c r="K927" s="103"/>
      <c r="L927" s="16"/>
      <c r="M927" s="16"/>
      <c r="N927" s="16"/>
      <c r="O927" s="16"/>
      <c r="P927" s="16"/>
      <c r="Q927" s="16"/>
      <c r="R927" s="16"/>
      <c r="S927" s="16"/>
      <c r="T927" s="16"/>
      <c r="U927" s="16"/>
    </row>
    <row r="928" spans="1:21" ht="18.75" hidden="1" customHeight="1" x14ac:dyDescent="0.25">
      <c r="A928" s="120" t="s">
        <v>1000</v>
      </c>
      <c r="B928" s="124" t="s">
        <v>1012</v>
      </c>
      <c r="C928" s="115" t="s">
        <v>19</v>
      </c>
      <c r="D928" s="134"/>
      <c r="E928" s="116">
        <v>12.78</v>
      </c>
      <c r="F928" s="116">
        <f>E928*(1+C$2031)</f>
        <v>15.902153999999999</v>
      </c>
      <c r="G928" s="117">
        <f>D928*F928</f>
        <v>0</v>
      </c>
      <c r="H928" s="112"/>
      <c r="I928" s="118"/>
      <c r="J928" s="119"/>
      <c r="K928" s="103"/>
      <c r="L928" s="16"/>
      <c r="M928" s="16"/>
      <c r="N928" s="16"/>
      <c r="O928" s="16"/>
      <c r="P928" s="16"/>
      <c r="Q928" s="16"/>
      <c r="R928" s="16"/>
      <c r="S928" s="16"/>
      <c r="T928" s="16"/>
      <c r="U928" s="16"/>
    </row>
    <row r="929" spans="1:21" ht="78.75" hidden="1" customHeight="1" x14ac:dyDescent="0.25">
      <c r="A929" s="120"/>
      <c r="B929" s="121" t="s">
        <v>1013</v>
      </c>
      <c r="C929" s="115"/>
      <c r="D929" s="134"/>
      <c r="E929" s="116"/>
      <c r="F929" s="116"/>
      <c r="G929" s="117"/>
      <c r="H929" s="112"/>
      <c r="I929" s="118"/>
      <c r="J929" s="113"/>
      <c r="K929" s="103"/>
      <c r="L929" s="16"/>
      <c r="M929" s="16"/>
      <c r="N929" s="16"/>
      <c r="O929" s="16"/>
      <c r="P929" s="16"/>
      <c r="Q929" s="16"/>
      <c r="R929" s="16"/>
      <c r="S929" s="16"/>
      <c r="T929" s="16"/>
      <c r="U929" s="16"/>
    </row>
    <row r="930" spans="1:21" ht="18.75" hidden="1" customHeight="1" x14ac:dyDescent="0.25">
      <c r="A930" s="120"/>
      <c r="B930" s="121"/>
      <c r="C930" s="115"/>
      <c r="D930" s="134"/>
      <c r="E930" s="116"/>
      <c r="F930" s="116"/>
      <c r="G930" s="117"/>
      <c r="H930" s="112"/>
      <c r="I930" s="118"/>
      <c r="J930" s="113"/>
      <c r="K930" s="103"/>
      <c r="L930" s="16"/>
      <c r="M930" s="16"/>
      <c r="N930" s="16"/>
      <c r="O930" s="16"/>
      <c r="P930" s="16"/>
      <c r="Q930" s="16"/>
      <c r="R930" s="16"/>
      <c r="S930" s="16"/>
      <c r="T930" s="16"/>
      <c r="U930" s="16"/>
    </row>
    <row r="931" spans="1:21" ht="18.75" hidden="1" customHeight="1" x14ac:dyDescent="0.25">
      <c r="A931" s="120" t="s">
        <v>1014</v>
      </c>
      <c r="B931" s="133" t="s">
        <v>1015</v>
      </c>
      <c r="C931" s="115"/>
      <c r="D931" s="134"/>
      <c r="E931" s="116"/>
      <c r="F931" s="116"/>
      <c r="G931" s="117"/>
      <c r="H931" s="112"/>
      <c r="I931" s="118"/>
      <c r="J931" s="113"/>
      <c r="K931" s="103"/>
      <c r="L931" s="16"/>
      <c r="M931" s="16"/>
      <c r="N931" s="16"/>
      <c r="O931" s="16"/>
      <c r="P931" s="16"/>
      <c r="Q931" s="16"/>
      <c r="R931" s="16"/>
      <c r="S931" s="16"/>
      <c r="T931" s="16"/>
      <c r="U931" s="16"/>
    </row>
    <row r="932" spans="1:21" ht="110.25" hidden="1" customHeight="1" x14ac:dyDescent="0.25">
      <c r="A932" s="120"/>
      <c r="B932" s="121" t="s">
        <v>1016</v>
      </c>
      <c r="C932" s="115"/>
      <c r="D932" s="134"/>
      <c r="E932" s="116"/>
      <c r="F932" s="116"/>
      <c r="G932" s="117"/>
      <c r="H932" s="112"/>
      <c r="I932" s="118"/>
      <c r="J932" s="113"/>
      <c r="K932" s="103"/>
      <c r="L932" s="16"/>
      <c r="M932" s="16"/>
      <c r="N932" s="16"/>
      <c r="O932" s="16"/>
      <c r="P932" s="16"/>
      <c r="Q932" s="16"/>
      <c r="R932" s="16"/>
      <c r="S932" s="16"/>
      <c r="T932" s="16"/>
      <c r="U932" s="16"/>
    </row>
    <row r="933" spans="1:21" ht="18.75" hidden="1" customHeight="1" x14ac:dyDescent="0.25">
      <c r="A933" s="120"/>
      <c r="B933" s="121"/>
      <c r="C933" s="115"/>
      <c r="D933" s="134"/>
      <c r="E933" s="116"/>
      <c r="F933" s="116"/>
      <c r="G933" s="117"/>
      <c r="H933" s="112"/>
      <c r="I933" s="118"/>
      <c r="J933" s="113"/>
      <c r="K933" s="103"/>
      <c r="L933" s="16"/>
      <c r="M933" s="16"/>
      <c r="N933" s="16"/>
      <c r="O933" s="16"/>
      <c r="P933" s="16"/>
      <c r="Q933" s="16"/>
      <c r="R933" s="16"/>
      <c r="S933" s="16"/>
      <c r="T933" s="16"/>
      <c r="U933" s="16"/>
    </row>
    <row r="934" spans="1:21" ht="18.75" hidden="1" customHeight="1" x14ac:dyDescent="0.25">
      <c r="A934" s="120" t="s">
        <v>1017</v>
      </c>
      <c r="B934" s="124" t="s">
        <v>1018</v>
      </c>
      <c r="C934" s="115" t="s">
        <v>7</v>
      </c>
      <c r="D934" s="134"/>
      <c r="E934" s="116">
        <v>33.64</v>
      </c>
      <c r="F934" s="116">
        <f>E934*(1+C$2031)</f>
        <v>41.858252</v>
      </c>
      <c r="G934" s="117">
        <f>D934*F934</f>
        <v>0</v>
      </c>
      <c r="H934" s="112"/>
      <c r="I934" s="118"/>
      <c r="J934" s="119"/>
      <c r="K934" s="103"/>
      <c r="L934" s="16"/>
      <c r="M934" s="16"/>
      <c r="N934" s="16"/>
      <c r="O934" s="16"/>
      <c r="P934" s="16"/>
      <c r="Q934" s="16"/>
      <c r="R934" s="16"/>
      <c r="S934" s="16"/>
      <c r="T934" s="16"/>
      <c r="U934" s="16"/>
    </row>
    <row r="935" spans="1:21" ht="18.75" hidden="1" customHeight="1" x14ac:dyDescent="0.25">
      <c r="A935" s="120"/>
      <c r="B935" s="124"/>
      <c r="C935" s="115"/>
      <c r="D935" s="134"/>
      <c r="E935" s="116"/>
      <c r="F935" s="116"/>
      <c r="G935" s="117"/>
      <c r="H935" s="142"/>
      <c r="I935" s="118"/>
      <c r="J935" s="113"/>
      <c r="K935" s="103"/>
      <c r="L935" s="16"/>
      <c r="M935" s="16"/>
      <c r="N935" s="16"/>
      <c r="O935" s="16"/>
      <c r="P935" s="16"/>
      <c r="Q935" s="16"/>
      <c r="R935" s="16"/>
      <c r="S935" s="16"/>
      <c r="T935" s="16"/>
      <c r="U935" s="16"/>
    </row>
    <row r="936" spans="1:21" ht="18.75" hidden="1" customHeight="1" x14ac:dyDescent="0.25">
      <c r="A936" s="120" t="s">
        <v>1019</v>
      </c>
      <c r="B936" s="124" t="s">
        <v>1020</v>
      </c>
      <c r="C936" s="115" t="s">
        <v>7</v>
      </c>
      <c r="D936" s="134"/>
      <c r="E936" s="116">
        <v>43.54</v>
      </c>
      <c r="F936" s="116">
        <f>E936*(1+C$2031)</f>
        <v>54.176821999999994</v>
      </c>
      <c r="G936" s="117">
        <f>D936*F936</f>
        <v>0</v>
      </c>
      <c r="H936" s="112"/>
      <c r="I936" s="118"/>
      <c r="J936" s="119"/>
      <c r="K936" s="103"/>
      <c r="L936" s="16"/>
      <c r="M936" s="16"/>
      <c r="N936" s="16"/>
      <c r="O936" s="16"/>
      <c r="P936" s="16"/>
      <c r="Q936" s="16"/>
      <c r="R936" s="16"/>
      <c r="S936" s="16"/>
      <c r="T936" s="16"/>
      <c r="U936" s="16"/>
    </row>
    <row r="937" spans="1:21" ht="18.75" hidden="1" customHeight="1" x14ac:dyDescent="0.25">
      <c r="A937" s="120"/>
      <c r="B937" s="124"/>
      <c r="C937" s="115"/>
      <c r="D937" s="134"/>
      <c r="E937" s="116"/>
      <c r="F937" s="116"/>
      <c r="G937" s="117"/>
      <c r="H937" s="142"/>
      <c r="I937" s="118"/>
      <c r="J937" s="113"/>
      <c r="K937" s="103"/>
      <c r="L937" s="16"/>
      <c r="M937" s="16"/>
      <c r="N937" s="16"/>
      <c r="O937" s="16"/>
      <c r="P937" s="16"/>
      <c r="Q937" s="16"/>
      <c r="R937" s="16"/>
      <c r="S937" s="16"/>
      <c r="T937" s="16"/>
      <c r="U937" s="16"/>
    </row>
    <row r="938" spans="1:21" ht="18.75" hidden="1" customHeight="1" x14ac:dyDescent="0.25">
      <c r="A938" s="120" t="s">
        <v>1021</v>
      </c>
      <c r="B938" s="124" t="s">
        <v>1022</v>
      </c>
      <c r="C938" s="115" t="s">
        <v>7</v>
      </c>
      <c r="D938" s="134"/>
      <c r="E938" s="116">
        <v>51.57</v>
      </c>
      <c r="F938" s="116">
        <f>E938*(1+C$2031)</f>
        <v>64.168550999999994</v>
      </c>
      <c r="G938" s="117">
        <f>D938*F938</f>
        <v>0</v>
      </c>
      <c r="H938" s="112"/>
      <c r="I938" s="118"/>
      <c r="J938" s="119"/>
      <c r="K938" s="103"/>
      <c r="L938" s="16"/>
      <c r="M938" s="16"/>
      <c r="N938" s="16"/>
      <c r="O938" s="16"/>
      <c r="P938" s="16"/>
      <c r="Q938" s="16"/>
      <c r="R938" s="16"/>
      <c r="S938" s="16"/>
      <c r="T938" s="16"/>
      <c r="U938" s="16"/>
    </row>
    <row r="939" spans="1:21" ht="18.75" hidden="1" customHeight="1" x14ac:dyDescent="0.25">
      <c r="A939" s="120"/>
      <c r="B939" s="124"/>
      <c r="C939" s="115"/>
      <c r="D939" s="134"/>
      <c r="E939" s="116"/>
      <c r="F939" s="116"/>
      <c r="G939" s="117"/>
      <c r="H939" s="112"/>
      <c r="I939" s="118"/>
      <c r="J939" s="113"/>
      <c r="K939" s="103"/>
      <c r="L939" s="16"/>
      <c r="M939" s="16"/>
      <c r="N939" s="16"/>
      <c r="O939" s="16"/>
      <c r="P939" s="16"/>
      <c r="Q939" s="16"/>
      <c r="R939" s="16"/>
      <c r="S939" s="16"/>
      <c r="T939" s="16"/>
      <c r="U939" s="16"/>
    </row>
    <row r="940" spans="1:21" ht="18.75" hidden="1" customHeight="1" x14ac:dyDescent="0.25">
      <c r="A940" s="120" t="s">
        <v>1023</v>
      </c>
      <c r="B940" s="124" t="s">
        <v>1024</v>
      </c>
      <c r="C940" s="115" t="s">
        <v>7</v>
      </c>
      <c r="D940" s="134"/>
      <c r="E940" s="116">
        <v>61.77</v>
      </c>
      <c r="F940" s="116">
        <f>E940*(1+C$2031)</f>
        <v>76.860410999999999</v>
      </c>
      <c r="G940" s="117">
        <f>D940*F940</f>
        <v>0</v>
      </c>
      <c r="H940" s="112"/>
      <c r="I940" s="118"/>
      <c r="J940" s="119"/>
      <c r="K940" s="103"/>
      <c r="L940" s="16"/>
      <c r="M940" s="16"/>
      <c r="N940" s="16"/>
      <c r="O940" s="16"/>
      <c r="P940" s="16"/>
      <c r="Q940" s="16"/>
      <c r="R940" s="16"/>
      <c r="S940" s="16"/>
      <c r="T940" s="16"/>
      <c r="U940" s="16"/>
    </row>
    <row r="941" spans="1:21" ht="18.75" hidden="1" customHeight="1" x14ac:dyDescent="0.25">
      <c r="A941" s="120"/>
      <c r="B941" s="121"/>
      <c r="C941" s="115"/>
      <c r="D941" s="134"/>
      <c r="E941" s="116"/>
      <c r="F941" s="116"/>
      <c r="G941" s="117"/>
      <c r="H941" s="142"/>
      <c r="I941" s="118"/>
      <c r="J941" s="113"/>
      <c r="K941" s="103"/>
      <c r="L941" s="16"/>
      <c r="M941" s="16"/>
      <c r="N941" s="16"/>
      <c r="O941" s="16"/>
      <c r="P941" s="16"/>
      <c r="Q941" s="16"/>
      <c r="R941" s="16"/>
      <c r="S941" s="16"/>
      <c r="T941" s="16"/>
      <c r="U941" s="16"/>
    </row>
    <row r="942" spans="1:21" ht="18.75" hidden="1" customHeight="1" x14ac:dyDescent="0.25">
      <c r="A942" s="120" t="s">
        <v>1025</v>
      </c>
      <c r="B942" s="124" t="s">
        <v>1026</v>
      </c>
      <c r="C942" s="115" t="s">
        <v>7</v>
      </c>
      <c r="D942" s="134"/>
      <c r="E942" s="116">
        <v>31.54</v>
      </c>
      <c r="F942" s="116">
        <f>E942*(1+C$2031)</f>
        <v>39.245221999999998</v>
      </c>
      <c r="G942" s="117">
        <f>D942*F942</f>
        <v>0</v>
      </c>
      <c r="H942" s="112"/>
      <c r="I942" s="118"/>
      <c r="J942" s="119"/>
      <c r="K942" s="103"/>
      <c r="L942" s="16"/>
      <c r="M942" s="16"/>
      <c r="N942" s="16"/>
      <c r="O942" s="16"/>
      <c r="P942" s="16"/>
      <c r="Q942" s="16"/>
      <c r="R942" s="16"/>
      <c r="S942" s="16"/>
      <c r="T942" s="16"/>
      <c r="U942" s="16"/>
    </row>
    <row r="943" spans="1:21" ht="18.75" hidden="1" customHeight="1" x14ac:dyDescent="0.25">
      <c r="A943" s="120"/>
      <c r="B943" s="124"/>
      <c r="C943" s="115"/>
      <c r="D943" s="134"/>
      <c r="E943" s="116"/>
      <c r="F943" s="116"/>
      <c r="G943" s="117"/>
      <c r="H943" s="142"/>
      <c r="I943" s="118"/>
      <c r="J943" s="119"/>
      <c r="K943" s="103"/>
      <c r="L943" s="16"/>
      <c r="M943" s="16"/>
      <c r="N943" s="16"/>
      <c r="O943" s="16"/>
      <c r="P943" s="16"/>
      <c r="Q943" s="16"/>
      <c r="R943" s="16"/>
      <c r="S943" s="16"/>
      <c r="T943" s="16"/>
      <c r="U943" s="16"/>
    </row>
    <row r="944" spans="1:21" ht="18.75" hidden="1" customHeight="1" x14ac:dyDescent="0.25">
      <c r="A944" s="120" t="s">
        <v>1027</v>
      </c>
      <c r="B944" s="124" t="s">
        <v>1028</v>
      </c>
      <c r="C944" s="115" t="s">
        <v>7</v>
      </c>
      <c r="D944" s="134"/>
      <c r="E944" s="116">
        <v>41.98</v>
      </c>
      <c r="F944" s="116">
        <f>E944*(1+C$2031)</f>
        <v>52.235713999999994</v>
      </c>
      <c r="G944" s="117">
        <f>D944*F944</f>
        <v>0</v>
      </c>
      <c r="H944" s="112"/>
      <c r="I944" s="118"/>
      <c r="J944" s="119"/>
      <c r="K944" s="103"/>
      <c r="L944" s="16"/>
      <c r="M944" s="16"/>
      <c r="N944" s="16"/>
      <c r="O944" s="16"/>
      <c r="P944" s="16"/>
      <c r="Q944" s="16"/>
      <c r="R944" s="16"/>
      <c r="S944" s="16"/>
      <c r="T944" s="16"/>
      <c r="U944" s="16"/>
    </row>
    <row r="945" spans="1:21" ht="18.75" hidden="1" customHeight="1" x14ac:dyDescent="0.25">
      <c r="A945" s="120"/>
      <c r="B945" s="124"/>
      <c r="C945" s="115"/>
      <c r="D945" s="134"/>
      <c r="E945" s="116"/>
      <c r="F945" s="116"/>
      <c r="G945" s="117"/>
      <c r="H945" s="112"/>
      <c r="I945" s="118"/>
      <c r="J945" s="113"/>
      <c r="K945" s="103"/>
      <c r="L945" s="16"/>
      <c r="M945" s="16"/>
      <c r="N945" s="16"/>
      <c r="O945" s="16"/>
      <c r="P945" s="16"/>
      <c r="Q945" s="16"/>
      <c r="R945" s="16"/>
      <c r="S945" s="16"/>
      <c r="T945" s="16"/>
      <c r="U945" s="16"/>
    </row>
    <row r="946" spans="1:21" ht="18.75" hidden="1" customHeight="1" x14ac:dyDescent="0.25">
      <c r="A946" s="120" t="s">
        <v>1029</v>
      </c>
      <c r="B946" s="124" t="s">
        <v>1030</v>
      </c>
      <c r="C946" s="115" t="s">
        <v>7</v>
      </c>
      <c r="D946" s="134"/>
      <c r="E946" s="116">
        <v>46.08</v>
      </c>
      <c r="F946" s="116">
        <f>E946*(1+C$2031)</f>
        <v>57.337343999999995</v>
      </c>
      <c r="G946" s="117">
        <f>D946*F946</f>
        <v>0</v>
      </c>
      <c r="H946" s="112"/>
      <c r="I946" s="118"/>
      <c r="J946" s="119"/>
      <c r="K946" s="103"/>
      <c r="L946" s="16"/>
      <c r="M946" s="16"/>
      <c r="N946" s="16"/>
      <c r="O946" s="16"/>
      <c r="P946" s="16"/>
      <c r="Q946" s="16"/>
      <c r="R946" s="16"/>
      <c r="S946" s="16"/>
      <c r="T946" s="16"/>
      <c r="U946" s="16"/>
    </row>
    <row r="947" spans="1:21" ht="18.75" hidden="1" customHeight="1" x14ac:dyDescent="0.25">
      <c r="A947" s="120"/>
      <c r="B947" s="124"/>
      <c r="C947" s="115"/>
      <c r="D947" s="134"/>
      <c r="E947" s="116"/>
      <c r="F947" s="116"/>
      <c r="G947" s="117"/>
      <c r="H947" s="112"/>
      <c r="I947" s="118"/>
      <c r="J947" s="113"/>
      <c r="K947" s="103"/>
      <c r="L947" s="16"/>
      <c r="M947" s="16"/>
      <c r="N947" s="16"/>
      <c r="O947" s="16"/>
      <c r="P947" s="16"/>
      <c r="Q947" s="16"/>
      <c r="R947" s="16"/>
      <c r="S947" s="16"/>
      <c r="T947" s="16"/>
      <c r="U947" s="16"/>
    </row>
    <row r="948" spans="1:21" ht="18.75" hidden="1" customHeight="1" x14ac:dyDescent="0.25">
      <c r="A948" s="120" t="s">
        <v>1031</v>
      </c>
      <c r="B948" s="124" t="s">
        <v>1032</v>
      </c>
      <c r="C948" s="115" t="s">
        <v>7</v>
      </c>
      <c r="D948" s="134"/>
      <c r="E948" s="116">
        <v>55.32</v>
      </c>
      <c r="F948" s="116">
        <f>E948*(1+C$2031)</f>
        <v>68.834676000000002</v>
      </c>
      <c r="G948" s="117">
        <f>D948*F948</f>
        <v>0</v>
      </c>
      <c r="H948" s="112"/>
      <c r="I948" s="118"/>
      <c r="J948" s="119"/>
      <c r="K948" s="103"/>
      <c r="L948" s="16"/>
      <c r="M948" s="16"/>
      <c r="N948" s="16"/>
      <c r="O948" s="16"/>
      <c r="P948" s="16"/>
      <c r="Q948" s="16"/>
      <c r="R948" s="16"/>
      <c r="S948" s="16"/>
      <c r="T948" s="16"/>
      <c r="U948" s="16"/>
    </row>
    <row r="949" spans="1:21" ht="18.75" hidden="1" customHeight="1" x14ac:dyDescent="0.25">
      <c r="A949" s="120"/>
      <c r="B949" s="121"/>
      <c r="C949" s="115"/>
      <c r="D949" s="134"/>
      <c r="E949" s="116"/>
      <c r="F949" s="116"/>
      <c r="G949" s="117"/>
      <c r="H949" s="112"/>
      <c r="I949" s="118"/>
      <c r="J949" s="113"/>
      <c r="K949" s="103"/>
      <c r="L949" s="16"/>
      <c r="M949" s="16"/>
      <c r="N949" s="16"/>
      <c r="O949" s="16"/>
      <c r="P949" s="16"/>
      <c r="Q949" s="16"/>
      <c r="R949" s="16"/>
      <c r="S949" s="16"/>
      <c r="T949" s="16"/>
      <c r="U949" s="16"/>
    </row>
    <row r="950" spans="1:21" ht="18.75" hidden="1" customHeight="1" x14ac:dyDescent="0.25">
      <c r="A950" s="120" t="s">
        <v>1033</v>
      </c>
      <c r="B950" s="124" t="s">
        <v>1034</v>
      </c>
      <c r="C950" s="115" t="s">
        <v>7</v>
      </c>
      <c r="D950" s="134"/>
      <c r="E950" s="116">
        <v>35.729999999999997</v>
      </c>
      <c r="F950" s="116">
        <f>E950*(1+C$2031)</f>
        <v>44.458838999999998</v>
      </c>
      <c r="G950" s="117">
        <f>D950*F950</f>
        <v>0</v>
      </c>
      <c r="H950" s="112"/>
      <c r="I950" s="118"/>
      <c r="J950" s="119"/>
      <c r="K950" s="103"/>
      <c r="L950" s="16"/>
      <c r="M950" s="16"/>
      <c r="N950" s="16"/>
      <c r="O950" s="16"/>
      <c r="P950" s="16"/>
      <c r="Q950" s="16"/>
      <c r="R950" s="16"/>
      <c r="S950" s="16"/>
      <c r="T950" s="16"/>
      <c r="U950" s="16"/>
    </row>
    <row r="951" spans="1:21" ht="18.75" hidden="1" customHeight="1" x14ac:dyDescent="0.25">
      <c r="A951" s="120"/>
      <c r="B951" s="124"/>
      <c r="C951" s="115"/>
      <c r="D951" s="134"/>
      <c r="E951" s="116"/>
      <c r="F951" s="116"/>
      <c r="G951" s="117"/>
      <c r="H951" s="112"/>
      <c r="I951" s="118"/>
      <c r="J951" s="113"/>
      <c r="K951" s="103"/>
      <c r="L951" s="16"/>
      <c r="M951" s="16"/>
      <c r="N951" s="16"/>
      <c r="O951" s="16"/>
      <c r="P951" s="16"/>
      <c r="Q951" s="16"/>
      <c r="R951" s="16"/>
      <c r="S951" s="16"/>
      <c r="T951" s="16"/>
      <c r="U951" s="16"/>
    </row>
    <row r="952" spans="1:21" ht="18.75" hidden="1" customHeight="1" x14ac:dyDescent="0.25">
      <c r="A952" s="120" t="s">
        <v>1035</v>
      </c>
      <c r="B952" s="124" t="s">
        <v>1036</v>
      </c>
      <c r="C952" s="115" t="s">
        <v>7</v>
      </c>
      <c r="D952" s="134"/>
      <c r="E952" s="116">
        <v>45.6</v>
      </c>
      <c r="F952" s="116">
        <f>E952*(1+C$2031)</f>
        <v>56.740079999999999</v>
      </c>
      <c r="G952" s="117">
        <f>D952*F952</f>
        <v>0</v>
      </c>
      <c r="H952" s="112"/>
      <c r="I952" s="118"/>
      <c r="J952" s="119"/>
      <c r="K952" s="103"/>
      <c r="L952" s="16"/>
      <c r="M952" s="16"/>
      <c r="N952" s="16"/>
      <c r="O952" s="16"/>
      <c r="P952" s="16"/>
      <c r="Q952" s="16"/>
      <c r="R952" s="16"/>
      <c r="S952" s="16"/>
      <c r="T952" s="16"/>
      <c r="U952" s="16"/>
    </row>
    <row r="953" spans="1:21" ht="18.75" hidden="1" customHeight="1" x14ac:dyDescent="0.25">
      <c r="A953" s="120"/>
      <c r="B953" s="124"/>
      <c r="C953" s="115"/>
      <c r="D953" s="134"/>
      <c r="E953" s="116"/>
      <c r="F953" s="116"/>
      <c r="G953" s="117"/>
      <c r="H953" s="112"/>
      <c r="I953" s="118"/>
      <c r="J953" s="113"/>
      <c r="K953" s="103"/>
      <c r="L953" s="16"/>
      <c r="M953" s="16"/>
      <c r="N953" s="16"/>
      <c r="O953" s="16"/>
      <c r="P953" s="16"/>
      <c r="Q953" s="16"/>
      <c r="R953" s="16"/>
      <c r="S953" s="16"/>
      <c r="T953" s="16"/>
      <c r="U953" s="16"/>
    </row>
    <row r="954" spans="1:21" ht="18.75" hidden="1" customHeight="1" x14ac:dyDescent="0.25">
      <c r="A954" s="120" t="s">
        <v>1037</v>
      </c>
      <c r="B954" s="124" t="s">
        <v>1038</v>
      </c>
      <c r="C954" s="115" t="s">
        <v>7</v>
      </c>
      <c r="D954" s="134"/>
      <c r="E954" s="116">
        <v>57.06</v>
      </c>
      <c r="F954" s="116">
        <f>E954*(1+C$2031)</f>
        <v>70.999758</v>
      </c>
      <c r="G954" s="117">
        <f>D954*F954</f>
        <v>0</v>
      </c>
      <c r="H954" s="112"/>
      <c r="I954" s="118"/>
      <c r="J954" s="119"/>
      <c r="K954" s="103"/>
      <c r="L954" s="16"/>
      <c r="M954" s="16"/>
      <c r="N954" s="16"/>
      <c r="O954" s="16"/>
      <c r="P954" s="16"/>
      <c r="Q954" s="16"/>
      <c r="R954" s="16"/>
      <c r="S954" s="16"/>
      <c r="T954" s="16"/>
      <c r="U954" s="16"/>
    </row>
    <row r="955" spans="1:21" ht="18.75" hidden="1" customHeight="1" x14ac:dyDescent="0.25">
      <c r="A955" s="120"/>
      <c r="B955" s="124"/>
      <c r="C955" s="115"/>
      <c r="D955" s="134"/>
      <c r="E955" s="116"/>
      <c r="F955" s="116"/>
      <c r="G955" s="117"/>
      <c r="H955" s="112"/>
      <c r="I955" s="118"/>
      <c r="J955" s="113"/>
      <c r="K955" s="103"/>
      <c r="L955" s="16"/>
      <c r="M955" s="16"/>
      <c r="N955" s="16"/>
      <c r="O955" s="16"/>
      <c r="P955" s="16"/>
      <c r="Q955" s="16"/>
      <c r="R955" s="16"/>
      <c r="S955" s="16"/>
      <c r="T955" s="16"/>
      <c r="U955" s="16"/>
    </row>
    <row r="956" spans="1:21" ht="18.75" hidden="1" customHeight="1" x14ac:dyDescent="0.25">
      <c r="A956" s="120" t="s">
        <v>1039</v>
      </c>
      <c r="B956" s="124" t="s">
        <v>1040</v>
      </c>
      <c r="C956" s="115" t="s">
        <v>7</v>
      </c>
      <c r="D956" s="134"/>
      <c r="E956" s="116">
        <v>68.22</v>
      </c>
      <c r="F956" s="116">
        <f>E956*(1+C$2031)</f>
        <v>84.886145999999997</v>
      </c>
      <c r="G956" s="117">
        <f>D956*F956</f>
        <v>0</v>
      </c>
      <c r="H956" s="112"/>
      <c r="I956" s="118"/>
      <c r="J956" s="119"/>
      <c r="K956" s="103"/>
      <c r="L956" s="16"/>
      <c r="M956" s="16"/>
      <c r="N956" s="16"/>
      <c r="O956" s="16"/>
      <c r="P956" s="16"/>
      <c r="Q956" s="16"/>
      <c r="R956" s="16"/>
      <c r="S956" s="16"/>
      <c r="T956" s="16"/>
      <c r="U956" s="16"/>
    </row>
    <row r="957" spans="1:21" ht="18.75" hidden="1" customHeight="1" x14ac:dyDescent="0.25">
      <c r="A957" s="120"/>
      <c r="B957" s="124"/>
      <c r="C957" s="115"/>
      <c r="D957" s="134"/>
      <c r="E957" s="116"/>
      <c r="F957" s="116"/>
      <c r="G957" s="117"/>
      <c r="H957" s="112"/>
      <c r="I957" s="118"/>
      <c r="J957" s="113"/>
      <c r="K957" s="103"/>
      <c r="L957" s="16"/>
      <c r="M957" s="16"/>
      <c r="N957" s="16"/>
      <c r="O957" s="16"/>
      <c r="P957" s="16"/>
      <c r="Q957" s="16"/>
      <c r="R957" s="16"/>
      <c r="S957" s="16"/>
      <c r="T957" s="16"/>
      <c r="U957" s="16"/>
    </row>
    <row r="958" spans="1:21" ht="18.75" hidden="1" customHeight="1" x14ac:dyDescent="0.25">
      <c r="A958" s="120" t="s">
        <v>1041</v>
      </c>
      <c r="B958" s="124" t="s">
        <v>1042</v>
      </c>
      <c r="C958" s="115" t="s">
        <v>7</v>
      </c>
      <c r="D958" s="134"/>
      <c r="E958" s="116">
        <v>37.83</v>
      </c>
      <c r="F958" s="116">
        <f>E958*(1+C$2031)</f>
        <v>47.071869</v>
      </c>
      <c r="G958" s="117">
        <f>D958*F958</f>
        <v>0</v>
      </c>
      <c r="H958" s="112"/>
      <c r="I958" s="118"/>
      <c r="J958" s="119"/>
      <c r="K958" s="103"/>
      <c r="L958" s="16"/>
      <c r="M958" s="16"/>
      <c r="N958" s="16"/>
      <c r="O958" s="16"/>
      <c r="P958" s="16"/>
      <c r="Q958" s="16"/>
      <c r="R958" s="16"/>
      <c r="S958" s="16"/>
      <c r="T958" s="16"/>
      <c r="U958" s="16"/>
    </row>
    <row r="959" spans="1:21" ht="18.75" hidden="1" customHeight="1" x14ac:dyDescent="0.25">
      <c r="A959" s="120"/>
      <c r="B959" s="124"/>
      <c r="C959" s="115"/>
      <c r="D959" s="134"/>
      <c r="E959" s="116"/>
      <c r="F959" s="116"/>
      <c r="G959" s="117"/>
      <c r="H959" s="112"/>
      <c r="I959" s="118"/>
      <c r="J959" s="113"/>
      <c r="K959" s="103"/>
      <c r="L959" s="16"/>
      <c r="M959" s="16"/>
      <c r="N959" s="16"/>
      <c r="O959" s="16"/>
      <c r="P959" s="16"/>
      <c r="Q959" s="16"/>
      <c r="R959" s="16"/>
      <c r="S959" s="16"/>
      <c r="T959" s="16"/>
      <c r="U959" s="16"/>
    </row>
    <row r="960" spans="1:21" ht="18.75" hidden="1" customHeight="1" x14ac:dyDescent="0.25">
      <c r="A960" s="120" t="s">
        <v>1043</v>
      </c>
      <c r="B960" s="124" t="s">
        <v>1044</v>
      </c>
      <c r="C960" s="115" t="s">
        <v>7</v>
      </c>
      <c r="D960" s="134"/>
      <c r="E960" s="116">
        <v>47.66</v>
      </c>
      <c r="F960" s="116">
        <f>E960*(1+C$2031)</f>
        <v>59.303337999999997</v>
      </c>
      <c r="G960" s="117">
        <f>D960*F960</f>
        <v>0</v>
      </c>
      <c r="H960" s="112"/>
      <c r="I960" s="118"/>
      <c r="J960" s="119"/>
      <c r="K960" s="103"/>
      <c r="L960" s="16"/>
      <c r="M960" s="16"/>
      <c r="N960" s="16"/>
      <c r="O960" s="16"/>
      <c r="P960" s="16"/>
      <c r="Q960" s="16"/>
      <c r="R960" s="16"/>
      <c r="S960" s="16"/>
      <c r="T960" s="16"/>
      <c r="U960" s="16"/>
    </row>
    <row r="961" spans="1:21" ht="18.75" hidden="1" customHeight="1" x14ac:dyDescent="0.25">
      <c r="A961" s="120"/>
      <c r="B961" s="124"/>
      <c r="C961" s="115"/>
      <c r="D961" s="134"/>
      <c r="E961" s="116"/>
      <c r="F961" s="116"/>
      <c r="G961" s="117"/>
      <c r="H961" s="112"/>
      <c r="I961" s="118"/>
      <c r="J961" s="113"/>
      <c r="K961" s="103"/>
      <c r="L961" s="16"/>
      <c r="M961" s="16"/>
      <c r="N961" s="16"/>
      <c r="O961" s="16"/>
      <c r="P961" s="16"/>
      <c r="Q961" s="16"/>
      <c r="R961" s="16"/>
      <c r="S961" s="16"/>
      <c r="T961" s="16"/>
      <c r="U961" s="16"/>
    </row>
    <row r="962" spans="1:21" ht="18.75" hidden="1" customHeight="1" x14ac:dyDescent="0.25">
      <c r="A962" s="120" t="s">
        <v>1045</v>
      </c>
      <c r="B962" s="124" t="s">
        <v>1046</v>
      </c>
      <c r="C962" s="115" t="s">
        <v>7</v>
      </c>
      <c r="D962" s="134"/>
      <c r="E962" s="116">
        <v>62.55</v>
      </c>
      <c r="F962" s="116">
        <f>E962*(1+C$2031)</f>
        <v>77.830964999999992</v>
      </c>
      <c r="G962" s="117">
        <f>D962*F962</f>
        <v>0</v>
      </c>
      <c r="H962" s="112"/>
      <c r="I962" s="118"/>
      <c r="J962" s="119"/>
      <c r="K962" s="103"/>
      <c r="L962" s="16"/>
      <c r="M962" s="16"/>
      <c r="N962" s="16"/>
      <c r="O962" s="16"/>
      <c r="P962" s="16"/>
      <c r="Q962" s="16"/>
      <c r="R962" s="16"/>
      <c r="S962" s="16"/>
      <c r="T962" s="16"/>
      <c r="U962" s="16"/>
    </row>
    <row r="963" spans="1:21" ht="18.75" hidden="1" customHeight="1" x14ac:dyDescent="0.25">
      <c r="A963" s="120"/>
      <c r="B963" s="124"/>
      <c r="C963" s="115"/>
      <c r="D963" s="134"/>
      <c r="E963" s="116"/>
      <c r="F963" s="116"/>
      <c r="G963" s="117"/>
      <c r="H963" s="112"/>
      <c r="I963" s="118"/>
      <c r="J963" s="119"/>
      <c r="K963" s="103"/>
      <c r="L963" s="16"/>
      <c r="M963" s="16"/>
      <c r="N963" s="16"/>
      <c r="O963" s="16"/>
      <c r="P963" s="16"/>
      <c r="Q963" s="16"/>
      <c r="R963" s="16"/>
      <c r="S963" s="16"/>
      <c r="T963" s="16"/>
      <c r="U963" s="16"/>
    </row>
    <row r="964" spans="1:21" ht="18.75" hidden="1" customHeight="1" x14ac:dyDescent="0.25">
      <c r="A964" s="120" t="s">
        <v>1047</v>
      </c>
      <c r="B964" s="124" t="s">
        <v>1048</v>
      </c>
      <c r="C964" s="115" t="s">
        <v>7</v>
      </c>
      <c r="D964" s="134"/>
      <c r="E964" s="116">
        <v>74.67</v>
      </c>
      <c r="F964" s="116">
        <f>E964*(1+C$2031)</f>
        <v>92.911880999999994</v>
      </c>
      <c r="G964" s="117">
        <f>D964*F964</f>
        <v>0</v>
      </c>
      <c r="H964" s="112"/>
      <c r="I964" s="118"/>
      <c r="J964" s="119"/>
      <c r="K964" s="103"/>
      <c r="L964" s="16"/>
      <c r="M964" s="16"/>
      <c r="N964" s="16"/>
      <c r="O964" s="16"/>
      <c r="P964" s="16"/>
      <c r="Q964" s="16"/>
      <c r="R964" s="16"/>
      <c r="S964" s="16"/>
      <c r="T964" s="16"/>
      <c r="U964" s="16"/>
    </row>
    <row r="965" spans="1:21" ht="18.75" hidden="1" customHeight="1" x14ac:dyDescent="0.25">
      <c r="A965" s="120"/>
      <c r="B965" s="124"/>
      <c r="C965" s="115"/>
      <c r="D965" s="134"/>
      <c r="E965" s="116"/>
      <c r="F965" s="116"/>
      <c r="G965" s="117"/>
      <c r="H965" s="112"/>
      <c r="I965" s="118"/>
      <c r="J965" s="119"/>
      <c r="K965" s="103"/>
      <c r="L965" s="16"/>
      <c r="M965" s="16"/>
      <c r="N965" s="16"/>
      <c r="O965" s="16"/>
      <c r="P965" s="16"/>
      <c r="Q965" s="16"/>
      <c r="R965" s="16"/>
      <c r="S965" s="16"/>
      <c r="T965" s="16"/>
      <c r="U965" s="16"/>
    </row>
    <row r="966" spans="1:21" ht="18.75" hidden="1" customHeight="1" x14ac:dyDescent="0.25">
      <c r="A966" s="120" t="s">
        <v>1049</v>
      </c>
      <c r="B966" s="124" t="s">
        <v>1050</v>
      </c>
      <c r="C966" s="115" t="s">
        <v>7</v>
      </c>
      <c r="D966" s="134"/>
      <c r="E966" s="116">
        <v>28.88</v>
      </c>
      <c r="F966" s="116">
        <f>E966*(1+C$2031)</f>
        <v>35.935383999999999</v>
      </c>
      <c r="G966" s="117">
        <f>D966*F966</f>
        <v>0</v>
      </c>
      <c r="H966" s="112"/>
      <c r="I966" s="118"/>
      <c r="J966" s="119"/>
      <c r="K966" s="103"/>
      <c r="L966" s="16"/>
      <c r="M966" s="16"/>
      <c r="N966" s="16"/>
      <c r="O966" s="16"/>
      <c r="P966" s="16"/>
      <c r="Q966" s="16"/>
      <c r="R966" s="16"/>
      <c r="S966" s="16"/>
      <c r="T966" s="16"/>
      <c r="U966" s="16"/>
    </row>
    <row r="967" spans="1:21" ht="18.75" hidden="1" customHeight="1" x14ac:dyDescent="0.25">
      <c r="A967" s="120"/>
      <c r="B967" s="124"/>
      <c r="C967" s="115"/>
      <c r="D967" s="134"/>
      <c r="E967" s="116"/>
      <c r="F967" s="116"/>
      <c r="G967" s="117"/>
      <c r="H967" s="112"/>
      <c r="I967" s="118"/>
      <c r="J967" s="119"/>
      <c r="K967" s="103"/>
      <c r="L967" s="16"/>
      <c r="M967" s="16"/>
      <c r="N967" s="16"/>
      <c r="O967" s="16"/>
      <c r="P967" s="16"/>
      <c r="Q967" s="16"/>
      <c r="R967" s="16"/>
      <c r="S967" s="16"/>
      <c r="T967" s="16"/>
      <c r="U967" s="16"/>
    </row>
    <row r="968" spans="1:21" ht="18.75" hidden="1" customHeight="1" x14ac:dyDescent="0.25">
      <c r="A968" s="120" t="s">
        <v>1051</v>
      </c>
      <c r="B968" s="124" t="s">
        <v>1052</v>
      </c>
      <c r="C968" s="115" t="s">
        <v>7</v>
      </c>
      <c r="D968" s="134"/>
      <c r="E968" s="116">
        <v>37.24</v>
      </c>
      <c r="F968" s="116">
        <f>E968*(1+C$2031)</f>
        <v>46.337732000000003</v>
      </c>
      <c r="G968" s="117">
        <f>D968*F968</f>
        <v>0</v>
      </c>
      <c r="H968" s="112"/>
      <c r="I968" s="118"/>
      <c r="J968" s="119"/>
      <c r="K968" s="103"/>
      <c r="L968" s="16"/>
      <c r="M968" s="16"/>
      <c r="N968" s="16"/>
      <c r="O968" s="16"/>
      <c r="P968" s="16"/>
      <c r="Q968" s="16"/>
      <c r="R968" s="16"/>
      <c r="S968" s="16"/>
      <c r="T968" s="16"/>
      <c r="U968" s="16"/>
    </row>
    <row r="969" spans="1:21" ht="18.75" hidden="1" customHeight="1" x14ac:dyDescent="0.25">
      <c r="A969" s="120"/>
      <c r="B969" s="124"/>
      <c r="C969" s="115"/>
      <c r="D969" s="134"/>
      <c r="E969" s="116"/>
      <c r="F969" s="116"/>
      <c r="G969" s="117"/>
      <c r="H969" s="112"/>
      <c r="I969" s="118"/>
      <c r="J969" s="119"/>
      <c r="K969" s="103"/>
      <c r="L969" s="16"/>
      <c r="M969" s="16"/>
      <c r="N969" s="16"/>
      <c r="O969" s="16"/>
      <c r="P969" s="16"/>
      <c r="Q969" s="16"/>
      <c r="R969" s="16"/>
      <c r="S969" s="16"/>
      <c r="T969" s="16"/>
      <c r="U969" s="16"/>
    </row>
    <row r="970" spans="1:21" ht="18.75" hidden="1" customHeight="1" x14ac:dyDescent="0.25">
      <c r="A970" s="120" t="s">
        <v>1053</v>
      </c>
      <c r="B970" s="124" t="s">
        <v>1054</v>
      </c>
      <c r="C970" s="115" t="s">
        <v>7</v>
      </c>
      <c r="D970" s="134"/>
      <c r="E970" s="116">
        <v>24.24</v>
      </c>
      <c r="F970" s="116">
        <f>E970*(1+C$2031)</f>
        <v>30.161831999999997</v>
      </c>
      <c r="G970" s="117">
        <f>D970*F970</f>
        <v>0</v>
      </c>
      <c r="H970" s="112"/>
      <c r="I970" s="118"/>
      <c r="J970" s="119"/>
      <c r="K970" s="103"/>
      <c r="L970" s="16"/>
      <c r="M970" s="16"/>
      <c r="N970" s="16"/>
      <c r="O970" s="16"/>
      <c r="P970" s="16"/>
      <c r="Q970" s="16"/>
      <c r="R970" s="16"/>
      <c r="S970" s="16"/>
      <c r="T970" s="16"/>
      <c r="U970" s="16"/>
    </row>
    <row r="971" spans="1:21" ht="18.75" hidden="1" customHeight="1" x14ac:dyDescent="0.25">
      <c r="A971" s="120"/>
      <c r="B971" s="124"/>
      <c r="C971" s="115"/>
      <c r="D971" s="134"/>
      <c r="E971" s="116"/>
      <c r="F971" s="116"/>
      <c r="G971" s="117"/>
      <c r="H971" s="112"/>
      <c r="I971" s="118"/>
      <c r="J971" s="119"/>
      <c r="K971" s="103"/>
      <c r="L971" s="16"/>
      <c r="M971" s="16"/>
      <c r="N971" s="16"/>
      <c r="O971" s="16"/>
      <c r="P971" s="16"/>
      <c r="Q971" s="16"/>
      <c r="R971" s="16"/>
      <c r="S971" s="16"/>
      <c r="T971" s="16"/>
      <c r="U971" s="16"/>
    </row>
    <row r="972" spans="1:21" ht="18.75" hidden="1" customHeight="1" x14ac:dyDescent="0.25">
      <c r="A972" s="120" t="s">
        <v>1055</v>
      </c>
      <c r="B972" s="124" t="s">
        <v>1056</v>
      </c>
      <c r="C972" s="115" t="s">
        <v>7</v>
      </c>
      <c r="D972" s="134"/>
      <c r="E972" s="116">
        <v>27.67</v>
      </c>
      <c r="F972" s="116">
        <f>E972*(1+C$2031)</f>
        <v>34.429780999999998</v>
      </c>
      <c r="G972" s="117">
        <f>D972*F972</f>
        <v>0</v>
      </c>
      <c r="H972" s="112"/>
      <c r="I972" s="118"/>
      <c r="J972" s="119"/>
      <c r="K972" s="103"/>
      <c r="L972" s="16"/>
      <c r="M972" s="16"/>
      <c r="N972" s="16"/>
      <c r="O972" s="16"/>
      <c r="P972" s="16"/>
      <c r="Q972" s="16"/>
      <c r="R972" s="16"/>
      <c r="S972" s="16"/>
      <c r="T972" s="16"/>
      <c r="U972" s="16"/>
    </row>
    <row r="973" spans="1:21" ht="18.75" hidden="1" customHeight="1" x14ac:dyDescent="0.25">
      <c r="A973" s="120"/>
      <c r="B973" s="124"/>
      <c r="C973" s="115"/>
      <c r="D973" s="134"/>
      <c r="E973" s="116"/>
      <c r="F973" s="116"/>
      <c r="G973" s="117"/>
      <c r="H973" s="112"/>
      <c r="I973" s="118"/>
      <c r="J973" s="119"/>
      <c r="K973" s="103"/>
      <c r="L973" s="16"/>
      <c r="M973" s="16"/>
      <c r="N973" s="16"/>
      <c r="O973" s="16"/>
      <c r="P973" s="16"/>
      <c r="Q973" s="16"/>
      <c r="R973" s="16"/>
      <c r="S973" s="16"/>
      <c r="T973" s="16"/>
      <c r="U973" s="16"/>
    </row>
    <row r="974" spans="1:21" ht="18.75" hidden="1" customHeight="1" x14ac:dyDescent="0.25">
      <c r="A974" s="120" t="s">
        <v>1057</v>
      </c>
      <c r="B974" s="124" t="s">
        <v>1058</v>
      </c>
      <c r="C974" s="115" t="s">
        <v>7</v>
      </c>
      <c r="D974" s="134"/>
      <c r="E974" s="116">
        <v>35.19</v>
      </c>
      <c r="F974" s="116">
        <f>E974*(1+C$2031)</f>
        <v>43.786916999999995</v>
      </c>
      <c r="G974" s="117">
        <f>D974*F974</f>
        <v>0</v>
      </c>
      <c r="H974" s="112"/>
      <c r="I974" s="118"/>
      <c r="J974" s="119"/>
      <c r="K974" s="103"/>
      <c r="L974" s="16"/>
      <c r="M974" s="16"/>
      <c r="N974" s="16"/>
      <c r="O974" s="16"/>
      <c r="P974" s="16"/>
      <c r="Q974" s="16"/>
      <c r="R974" s="16"/>
      <c r="S974" s="16"/>
      <c r="T974" s="16"/>
      <c r="U974" s="16"/>
    </row>
    <row r="975" spans="1:21" ht="18.75" hidden="1" customHeight="1" x14ac:dyDescent="0.25">
      <c r="A975" s="120"/>
      <c r="B975" s="124"/>
      <c r="C975" s="115"/>
      <c r="D975" s="134"/>
      <c r="E975" s="116"/>
      <c r="F975" s="116"/>
      <c r="G975" s="117"/>
      <c r="H975" s="112"/>
      <c r="I975" s="118"/>
      <c r="J975" s="119"/>
      <c r="K975" s="103"/>
      <c r="L975" s="16"/>
      <c r="M975" s="16"/>
      <c r="N975" s="16"/>
      <c r="O975" s="16"/>
      <c r="P975" s="16"/>
      <c r="Q975" s="16"/>
      <c r="R975" s="16"/>
      <c r="S975" s="16"/>
      <c r="T975" s="16"/>
      <c r="U975" s="16"/>
    </row>
    <row r="976" spans="1:21" ht="18.75" hidden="1" customHeight="1" x14ac:dyDescent="0.25">
      <c r="A976" s="120" t="s">
        <v>1059</v>
      </c>
      <c r="B976" s="124" t="s">
        <v>1060</v>
      </c>
      <c r="C976" s="115" t="s">
        <v>7</v>
      </c>
      <c r="D976" s="134"/>
      <c r="E976" s="116">
        <v>47.51</v>
      </c>
      <c r="F976" s="116">
        <f>E976*(1+C$2031)</f>
        <v>59.116692999999998</v>
      </c>
      <c r="G976" s="117">
        <f>D976*F976</f>
        <v>0</v>
      </c>
      <c r="H976" s="112"/>
      <c r="I976" s="118"/>
      <c r="J976" s="119"/>
      <c r="K976" s="103"/>
      <c r="L976" s="16"/>
      <c r="M976" s="16"/>
      <c r="N976" s="16"/>
      <c r="O976" s="16"/>
      <c r="P976" s="16"/>
      <c r="Q976" s="16"/>
      <c r="R976" s="16"/>
      <c r="S976" s="16"/>
      <c r="T976" s="16"/>
      <c r="U976" s="16"/>
    </row>
    <row r="977" spans="1:21" ht="18.75" hidden="1" customHeight="1" x14ac:dyDescent="0.25">
      <c r="A977" s="120"/>
      <c r="B977" s="124"/>
      <c r="C977" s="115"/>
      <c r="D977" s="134"/>
      <c r="E977" s="116"/>
      <c r="F977" s="116"/>
      <c r="G977" s="117"/>
      <c r="H977" s="112"/>
      <c r="I977" s="118"/>
      <c r="J977" s="119"/>
      <c r="K977" s="103"/>
      <c r="L977" s="16"/>
      <c r="M977" s="16"/>
      <c r="N977" s="16"/>
      <c r="O977" s="16"/>
      <c r="P977" s="16"/>
      <c r="Q977" s="16"/>
      <c r="R977" s="16"/>
      <c r="S977" s="16"/>
      <c r="T977" s="16"/>
      <c r="U977" s="16"/>
    </row>
    <row r="978" spans="1:21" ht="18.75" hidden="1" customHeight="1" x14ac:dyDescent="0.25">
      <c r="A978" s="120" t="s">
        <v>1061</v>
      </c>
      <c r="B978" s="124" t="s">
        <v>1062</v>
      </c>
      <c r="C978" s="115" t="s">
        <v>7</v>
      </c>
      <c r="D978" s="134"/>
      <c r="E978" s="116">
        <v>39.479999999999997</v>
      </c>
      <c r="F978" s="116">
        <f>E978*(1+C$2031)</f>
        <v>49.124963999999991</v>
      </c>
      <c r="G978" s="117">
        <f>D978*F978</f>
        <v>0</v>
      </c>
      <c r="H978" s="112"/>
      <c r="I978" s="118"/>
      <c r="J978" s="119"/>
      <c r="K978" s="103"/>
      <c r="L978" s="16"/>
      <c r="M978" s="16"/>
      <c r="N978" s="16"/>
      <c r="O978" s="16"/>
      <c r="P978" s="16"/>
      <c r="Q978" s="16"/>
      <c r="R978" s="16"/>
      <c r="S978" s="16"/>
      <c r="T978" s="16"/>
      <c r="U978" s="16"/>
    </row>
    <row r="979" spans="1:21" ht="18.75" hidden="1" customHeight="1" x14ac:dyDescent="0.25">
      <c r="A979" s="120"/>
      <c r="B979" s="124"/>
      <c r="C979" s="115"/>
      <c r="D979" s="134"/>
      <c r="E979" s="116"/>
      <c r="F979" s="116"/>
      <c r="G979" s="117"/>
      <c r="H979" s="112"/>
      <c r="I979" s="118"/>
      <c r="J979" s="119"/>
      <c r="K979" s="103"/>
      <c r="L979" s="16"/>
      <c r="M979" s="16"/>
      <c r="N979" s="16"/>
      <c r="O979" s="16"/>
      <c r="P979" s="16"/>
      <c r="Q979" s="16"/>
      <c r="R979" s="16"/>
      <c r="S979" s="16"/>
      <c r="T979" s="16"/>
      <c r="U979" s="16"/>
    </row>
    <row r="980" spans="1:21" ht="18.75" hidden="1" customHeight="1" x14ac:dyDescent="0.25">
      <c r="A980" s="120" t="s">
        <v>1063</v>
      </c>
      <c r="B980" s="124" t="s">
        <v>1064</v>
      </c>
      <c r="C980" s="115" t="s">
        <v>7</v>
      </c>
      <c r="D980" s="134"/>
      <c r="E980" s="116">
        <v>54.77</v>
      </c>
      <c r="F980" s="116">
        <f>E980*(1+C$2031)</f>
        <v>68.150311000000002</v>
      </c>
      <c r="G980" s="117">
        <f>D980*F980</f>
        <v>0</v>
      </c>
      <c r="H980" s="112"/>
      <c r="I980" s="118"/>
      <c r="J980" s="119"/>
      <c r="K980" s="103"/>
      <c r="L980" s="16"/>
      <c r="M980" s="16"/>
      <c r="N980" s="16"/>
      <c r="O980" s="16"/>
      <c r="P980" s="16"/>
      <c r="Q980" s="16"/>
      <c r="R980" s="16"/>
      <c r="S980" s="16"/>
      <c r="T980" s="16"/>
      <c r="U980" s="16"/>
    </row>
    <row r="981" spans="1:21" ht="18.75" customHeight="1" x14ac:dyDescent="0.25">
      <c r="A981" s="120"/>
      <c r="B981" s="124"/>
      <c r="C981" s="115"/>
      <c r="D981" s="134"/>
      <c r="E981" s="116"/>
      <c r="F981" s="116"/>
      <c r="G981" s="117"/>
      <c r="H981" s="112"/>
      <c r="I981" s="118"/>
      <c r="J981" s="119"/>
      <c r="K981" s="103"/>
      <c r="L981" s="16"/>
      <c r="M981" s="16"/>
      <c r="N981" s="16"/>
      <c r="O981" s="16"/>
      <c r="P981" s="16"/>
      <c r="Q981" s="16"/>
      <c r="R981" s="16"/>
      <c r="S981" s="16"/>
      <c r="T981" s="16"/>
      <c r="U981" s="16"/>
    </row>
    <row r="982" spans="1:21" ht="18.75" customHeight="1" x14ac:dyDescent="0.25">
      <c r="A982" s="120" t="s">
        <v>1065</v>
      </c>
      <c r="B982" s="133" t="s">
        <v>1066</v>
      </c>
      <c r="C982" s="115"/>
      <c r="D982" s="134"/>
      <c r="E982" s="116"/>
      <c r="F982" s="116"/>
      <c r="G982" s="117"/>
      <c r="H982" s="112"/>
      <c r="I982" s="118"/>
      <c r="J982" s="119"/>
      <c r="K982" s="103"/>
      <c r="L982" s="16"/>
      <c r="M982" s="16"/>
      <c r="N982" s="16"/>
      <c r="O982" s="16"/>
      <c r="P982" s="16"/>
      <c r="Q982" s="16"/>
      <c r="R982" s="16"/>
      <c r="S982" s="16"/>
      <c r="T982" s="16"/>
      <c r="U982" s="16"/>
    </row>
    <row r="983" spans="1:21" ht="141.75" customHeight="1" x14ac:dyDescent="0.25">
      <c r="A983" s="120"/>
      <c r="B983" s="121" t="s">
        <v>1067</v>
      </c>
      <c r="C983" s="115"/>
      <c r="D983" s="134"/>
      <c r="E983" s="116"/>
      <c r="F983" s="116"/>
      <c r="G983" s="117"/>
      <c r="H983" s="112"/>
      <c r="I983" s="118"/>
      <c r="J983" s="113"/>
      <c r="K983" s="103"/>
      <c r="L983" s="16"/>
      <c r="M983" s="16"/>
      <c r="N983" s="16"/>
      <c r="O983" s="16"/>
      <c r="P983" s="16"/>
      <c r="Q983" s="16"/>
      <c r="R983" s="16"/>
      <c r="S983" s="16"/>
      <c r="T983" s="16"/>
      <c r="U983" s="16"/>
    </row>
    <row r="984" spans="1:21" ht="18.75" customHeight="1" x14ac:dyDescent="0.25">
      <c r="A984" s="120"/>
      <c r="B984" s="133"/>
      <c r="C984" s="115"/>
      <c r="D984" s="134"/>
      <c r="E984" s="116"/>
      <c r="F984" s="116"/>
      <c r="G984" s="117"/>
      <c r="H984" s="112"/>
      <c r="I984" s="118"/>
      <c r="J984" s="119"/>
      <c r="K984" s="103"/>
      <c r="L984" s="16"/>
      <c r="M984" s="16"/>
      <c r="N984" s="16"/>
      <c r="O984" s="16"/>
      <c r="P984" s="16"/>
      <c r="Q984" s="16"/>
      <c r="R984" s="16"/>
      <c r="S984" s="16"/>
      <c r="T984" s="16"/>
      <c r="U984" s="16"/>
    </row>
    <row r="985" spans="1:21" ht="18.75" customHeight="1" x14ac:dyDescent="0.25">
      <c r="A985" s="120" t="s">
        <v>1068</v>
      </c>
      <c r="B985" s="124" t="s">
        <v>1069</v>
      </c>
      <c r="C985" s="115" t="s">
        <v>19</v>
      </c>
      <c r="D985" s="134">
        <v>19.41</v>
      </c>
      <c r="E985" s="116">
        <v>26.54</v>
      </c>
      <c r="F985" s="116">
        <f>E985*(1+C$2031)</f>
        <v>33.023721999999999</v>
      </c>
      <c r="G985" s="117">
        <f>D985*F985</f>
        <v>640.99044402000004</v>
      </c>
      <c r="H985" s="112"/>
      <c r="I985" s="118"/>
      <c r="J985" s="113"/>
      <c r="K985" s="103"/>
      <c r="L985" s="16"/>
      <c r="M985" s="16"/>
      <c r="N985" s="16"/>
      <c r="O985" s="16"/>
      <c r="P985" s="16"/>
      <c r="Q985" s="16"/>
      <c r="R985" s="16"/>
      <c r="S985" s="16"/>
      <c r="T985" s="16"/>
      <c r="U985" s="16"/>
    </row>
    <row r="986" spans="1:21" ht="18.75" customHeight="1" x14ac:dyDescent="0.25">
      <c r="A986" s="120"/>
      <c r="B986" s="121"/>
      <c r="C986" s="115"/>
      <c r="D986" s="134"/>
      <c r="E986" s="116"/>
      <c r="F986" s="116"/>
      <c r="G986" s="117"/>
      <c r="H986" s="112"/>
      <c r="I986" s="118"/>
      <c r="J986" s="119"/>
      <c r="K986" s="103"/>
      <c r="L986" s="16"/>
      <c r="M986" s="16"/>
      <c r="N986" s="16"/>
      <c r="O986" s="16"/>
      <c r="P986" s="16"/>
      <c r="Q986" s="16"/>
      <c r="R986" s="16"/>
      <c r="S986" s="16"/>
      <c r="T986" s="16"/>
      <c r="U986" s="16"/>
    </row>
    <row r="987" spans="1:21" ht="18.75" customHeight="1" x14ac:dyDescent="0.25">
      <c r="A987" s="120" t="s">
        <v>1070</v>
      </c>
      <c r="B987" s="124" t="s">
        <v>1071</v>
      </c>
      <c r="C987" s="115" t="s">
        <v>19</v>
      </c>
      <c r="D987" s="134">
        <v>12</v>
      </c>
      <c r="E987" s="116">
        <v>28.34</v>
      </c>
      <c r="F987" s="116">
        <f>E987*(1+C$2031)</f>
        <v>35.263461999999997</v>
      </c>
      <c r="G987" s="117">
        <f>D987*F987</f>
        <v>423.16154399999994</v>
      </c>
      <c r="H987" s="112"/>
      <c r="I987" s="118"/>
      <c r="J987" s="113"/>
      <c r="K987" s="103"/>
      <c r="L987" s="16"/>
      <c r="M987" s="16"/>
      <c r="N987" s="16"/>
      <c r="O987" s="16"/>
      <c r="P987" s="16"/>
      <c r="Q987" s="16"/>
      <c r="R987" s="16"/>
      <c r="S987" s="16"/>
      <c r="T987" s="16"/>
      <c r="U987" s="16"/>
    </row>
    <row r="988" spans="1:21" ht="18.75" hidden="1" customHeight="1" x14ac:dyDescent="0.25">
      <c r="A988" s="120"/>
      <c r="B988" s="121"/>
      <c r="C988" s="115"/>
      <c r="D988" s="134"/>
      <c r="E988" s="116"/>
      <c r="F988" s="116"/>
      <c r="G988" s="117"/>
      <c r="H988" s="112"/>
      <c r="I988" s="118"/>
      <c r="J988" s="119"/>
      <c r="K988" s="103"/>
      <c r="L988" s="16"/>
      <c r="M988" s="16"/>
      <c r="N988" s="16"/>
      <c r="O988" s="16"/>
      <c r="P988" s="16"/>
      <c r="Q988" s="16"/>
      <c r="R988" s="16"/>
      <c r="S988" s="16"/>
      <c r="T988" s="16"/>
      <c r="U988" s="16"/>
    </row>
    <row r="989" spans="1:21" ht="18.75" hidden="1" customHeight="1" x14ac:dyDescent="0.25">
      <c r="A989" s="120" t="s">
        <v>1072</v>
      </c>
      <c r="B989" s="124" t="s">
        <v>1073</v>
      </c>
      <c r="C989" s="115" t="s">
        <v>19</v>
      </c>
      <c r="D989" s="134"/>
      <c r="E989" s="116">
        <v>41.88</v>
      </c>
      <c r="F989" s="116">
        <f>E989*(1+C$2031)</f>
        <v>52.111284000000005</v>
      </c>
      <c r="G989" s="117">
        <f>D989*F989</f>
        <v>0</v>
      </c>
      <c r="H989" s="112"/>
      <c r="I989" s="118"/>
      <c r="J989" s="113"/>
      <c r="K989" s="103"/>
      <c r="L989" s="16"/>
      <c r="M989" s="16"/>
      <c r="N989" s="16"/>
      <c r="O989" s="16"/>
      <c r="P989" s="16"/>
      <c r="Q989" s="16"/>
      <c r="R989" s="16"/>
      <c r="S989" s="16"/>
      <c r="T989" s="16"/>
      <c r="U989" s="16"/>
    </row>
    <row r="990" spans="1:21" ht="18.75" hidden="1" customHeight="1" x14ac:dyDescent="0.25">
      <c r="A990" s="120"/>
      <c r="B990" s="121"/>
      <c r="C990" s="115"/>
      <c r="D990" s="134"/>
      <c r="E990" s="116"/>
      <c r="F990" s="116"/>
      <c r="G990" s="117"/>
      <c r="H990" s="112"/>
      <c r="I990" s="118"/>
      <c r="J990" s="113"/>
      <c r="K990" s="103"/>
      <c r="L990" s="16"/>
      <c r="M990" s="16"/>
      <c r="N990" s="16"/>
      <c r="O990" s="16"/>
      <c r="P990" s="16"/>
      <c r="Q990" s="16"/>
      <c r="R990" s="16"/>
      <c r="S990" s="16"/>
      <c r="T990" s="16"/>
      <c r="U990" s="16"/>
    </row>
    <row r="991" spans="1:21" ht="18.75" hidden="1" customHeight="1" x14ac:dyDescent="0.25">
      <c r="A991" s="120" t="s">
        <v>1074</v>
      </c>
      <c r="B991" s="124" t="s">
        <v>1075</v>
      </c>
      <c r="C991" s="115" t="s">
        <v>19</v>
      </c>
      <c r="D991" s="134"/>
      <c r="E991" s="116">
        <v>43.52</v>
      </c>
      <c r="F991" s="116">
        <f>E991*(1+C$2031)</f>
        <v>54.151935999999999</v>
      </c>
      <c r="G991" s="117">
        <f>D991*F991</f>
        <v>0</v>
      </c>
      <c r="H991" s="112"/>
      <c r="I991" s="118"/>
      <c r="J991" s="113"/>
      <c r="K991" s="103"/>
      <c r="L991" s="16"/>
      <c r="M991" s="16"/>
      <c r="N991" s="16"/>
      <c r="O991" s="16"/>
      <c r="P991" s="16"/>
      <c r="Q991" s="16"/>
      <c r="R991" s="16"/>
      <c r="S991" s="16"/>
      <c r="T991" s="16"/>
      <c r="U991" s="16"/>
    </row>
    <row r="992" spans="1:21" ht="18.75" hidden="1" customHeight="1" x14ac:dyDescent="0.25">
      <c r="A992" s="120"/>
      <c r="B992" s="121"/>
      <c r="C992" s="115"/>
      <c r="D992" s="134"/>
      <c r="E992" s="116"/>
      <c r="F992" s="116"/>
      <c r="G992" s="117"/>
      <c r="H992" s="112"/>
      <c r="I992" s="118"/>
      <c r="J992" s="113"/>
      <c r="K992" s="103"/>
      <c r="L992" s="16"/>
      <c r="M992" s="16"/>
      <c r="N992" s="16"/>
      <c r="O992" s="16"/>
      <c r="P992" s="16"/>
      <c r="Q992" s="16"/>
      <c r="R992" s="16"/>
      <c r="S992" s="16"/>
      <c r="T992" s="16"/>
      <c r="U992" s="16"/>
    </row>
    <row r="993" spans="1:21" ht="18.75" hidden="1" customHeight="1" x14ac:dyDescent="0.25">
      <c r="A993" s="120" t="s">
        <v>1076</v>
      </c>
      <c r="B993" s="124" t="s">
        <v>1077</v>
      </c>
      <c r="C993" s="115" t="s">
        <v>19</v>
      </c>
      <c r="D993" s="134"/>
      <c r="E993" s="116">
        <v>48.16</v>
      </c>
      <c r="F993" s="116">
        <f>E993*(1+C$2031)</f>
        <v>59.925487999999994</v>
      </c>
      <c r="G993" s="117">
        <f>D993*F993</f>
        <v>0</v>
      </c>
      <c r="H993" s="112"/>
      <c r="I993" s="118"/>
      <c r="J993" s="119"/>
      <c r="K993" s="103"/>
      <c r="L993" s="16"/>
      <c r="M993" s="16"/>
      <c r="N993" s="16"/>
      <c r="O993" s="16"/>
      <c r="P993" s="16"/>
      <c r="Q993" s="16"/>
      <c r="R993" s="16"/>
      <c r="S993" s="16"/>
      <c r="T993" s="16"/>
      <c r="U993" s="16"/>
    </row>
    <row r="994" spans="1:21" ht="18.75" hidden="1" customHeight="1" x14ac:dyDescent="0.25">
      <c r="A994" s="120"/>
      <c r="B994" s="121"/>
      <c r="C994" s="115"/>
      <c r="D994" s="134"/>
      <c r="E994" s="116"/>
      <c r="F994" s="116"/>
      <c r="G994" s="117"/>
      <c r="H994" s="112"/>
      <c r="I994" s="118"/>
      <c r="J994" s="113"/>
      <c r="K994" s="103"/>
      <c r="L994" s="16"/>
      <c r="M994" s="16"/>
      <c r="N994" s="16"/>
      <c r="O994" s="16"/>
      <c r="P994" s="16"/>
      <c r="Q994" s="16"/>
      <c r="R994" s="16"/>
      <c r="S994" s="16"/>
      <c r="T994" s="16"/>
      <c r="U994" s="16"/>
    </row>
    <row r="995" spans="1:21" ht="18.75" hidden="1" customHeight="1" x14ac:dyDescent="0.25">
      <c r="A995" s="120" t="s">
        <v>1078</v>
      </c>
      <c r="B995" s="124" t="s">
        <v>1079</v>
      </c>
      <c r="C995" s="115" t="s">
        <v>19</v>
      </c>
      <c r="D995" s="134"/>
      <c r="E995" s="116">
        <v>77.62</v>
      </c>
      <c r="F995" s="116">
        <f>E995*(1+C$2031)</f>
        <v>96.582566</v>
      </c>
      <c r="G995" s="117">
        <f>D995*F995</f>
        <v>0</v>
      </c>
      <c r="H995" s="112"/>
      <c r="I995" s="118"/>
      <c r="J995" s="119"/>
      <c r="K995" s="103"/>
      <c r="L995" s="16"/>
      <c r="M995" s="16"/>
      <c r="N995" s="16"/>
      <c r="O995" s="16"/>
      <c r="P995" s="16"/>
      <c r="Q995" s="16"/>
      <c r="R995" s="16"/>
      <c r="S995" s="16"/>
      <c r="T995" s="16"/>
      <c r="U995" s="16"/>
    </row>
    <row r="996" spans="1:21" ht="18.75" customHeight="1" x14ac:dyDescent="0.25">
      <c r="A996" s="120"/>
      <c r="B996" s="121"/>
      <c r="C996" s="115"/>
      <c r="D996" s="134"/>
      <c r="E996" s="116"/>
      <c r="F996" s="116"/>
      <c r="G996" s="117"/>
      <c r="H996" s="112"/>
      <c r="I996" s="118"/>
      <c r="J996" s="113"/>
      <c r="K996" s="103"/>
      <c r="L996" s="16"/>
      <c r="M996" s="16"/>
      <c r="N996" s="16"/>
      <c r="O996" s="16"/>
      <c r="P996" s="16"/>
      <c r="Q996" s="16"/>
      <c r="R996" s="16"/>
      <c r="S996" s="16"/>
      <c r="T996" s="16"/>
      <c r="U996" s="16"/>
    </row>
    <row r="997" spans="1:21" ht="18.75" customHeight="1" x14ac:dyDescent="0.25">
      <c r="A997" s="120" t="s">
        <v>1080</v>
      </c>
      <c r="B997" s="133" t="s">
        <v>1081</v>
      </c>
      <c r="C997" s="115"/>
      <c r="D997" s="134"/>
      <c r="E997" s="116"/>
      <c r="F997" s="116"/>
      <c r="G997" s="117"/>
      <c r="H997" s="112"/>
      <c r="I997" s="118"/>
      <c r="J997" s="119"/>
      <c r="K997" s="103"/>
      <c r="L997" s="16"/>
      <c r="M997" s="16"/>
      <c r="N997" s="16"/>
      <c r="O997" s="16"/>
      <c r="P997" s="16"/>
      <c r="Q997" s="16"/>
      <c r="R997" s="16"/>
      <c r="S997" s="16"/>
      <c r="T997" s="16"/>
      <c r="U997" s="16"/>
    </row>
    <row r="998" spans="1:21" ht="110.25" hidden="1" customHeight="1" x14ac:dyDescent="0.25">
      <c r="A998" s="120"/>
      <c r="B998" s="121" t="s">
        <v>1082</v>
      </c>
      <c r="C998" s="115"/>
      <c r="D998" s="134"/>
      <c r="E998" s="116"/>
      <c r="F998" s="116"/>
      <c r="G998" s="117"/>
      <c r="H998" s="112"/>
      <c r="I998" s="118"/>
      <c r="J998" s="113"/>
      <c r="K998" s="103"/>
      <c r="L998" s="16"/>
      <c r="M998" s="16"/>
      <c r="N998" s="16"/>
      <c r="O998" s="16"/>
      <c r="P998" s="16"/>
      <c r="Q998" s="16"/>
      <c r="R998" s="16"/>
      <c r="S998" s="16"/>
      <c r="T998" s="16"/>
      <c r="U998" s="16"/>
    </row>
    <row r="999" spans="1:21" ht="18.75" hidden="1" customHeight="1" x14ac:dyDescent="0.25">
      <c r="A999" s="120"/>
      <c r="B999" s="133"/>
      <c r="C999" s="115"/>
      <c r="D999" s="134"/>
      <c r="E999" s="116"/>
      <c r="F999" s="116"/>
      <c r="G999" s="117"/>
      <c r="H999" s="112"/>
      <c r="I999" s="118"/>
      <c r="J999" s="119"/>
      <c r="K999" s="103"/>
      <c r="L999" s="16"/>
      <c r="M999" s="16"/>
      <c r="N999" s="16"/>
      <c r="O999" s="16"/>
      <c r="P999" s="16"/>
      <c r="Q999" s="16"/>
      <c r="R999" s="16"/>
      <c r="S999" s="16"/>
      <c r="T999" s="16"/>
      <c r="U999" s="16"/>
    </row>
    <row r="1000" spans="1:21" ht="18.75" hidden="1" customHeight="1" x14ac:dyDescent="0.25">
      <c r="A1000" s="120" t="s">
        <v>1083</v>
      </c>
      <c r="B1000" s="124" t="s">
        <v>1084</v>
      </c>
      <c r="C1000" s="115" t="s">
        <v>19</v>
      </c>
      <c r="D1000" s="134"/>
      <c r="E1000" s="116">
        <v>11.05</v>
      </c>
      <c r="F1000" s="116">
        <f>E1000*(1+C$2031)</f>
        <v>13.749515000000001</v>
      </c>
      <c r="G1000" s="117">
        <f>D1000*F1000</f>
        <v>0</v>
      </c>
      <c r="H1000" s="112"/>
      <c r="I1000" s="118"/>
      <c r="J1000" s="113"/>
      <c r="K1000" s="103"/>
      <c r="L1000" s="16"/>
      <c r="M1000" s="16"/>
      <c r="N1000" s="16"/>
      <c r="O1000" s="16"/>
      <c r="P1000" s="16"/>
      <c r="Q1000" s="16"/>
      <c r="R1000" s="16"/>
      <c r="S1000" s="16"/>
      <c r="T1000" s="16"/>
      <c r="U1000" s="16"/>
    </row>
    <row r="1001" spans="1:21" ht="18.75" hidden="1" customHeight="1" x14ac:dyDescent="0.25">
      <c r="A1001" s="120"/>
      <c r="B1001" s="121"/>
      <c r="C1001" s="115"/>
      <c r="D1001" s="134"/>
      <c r="E1001" s="116"/>
      <c r="F1001" s="116"/>
      <c r="G1001" s="117"/>
      <c r="H1001" s="112"/>
      <c r="I1001" s="118"/>
      <c r="J1001" s="119"/>
      <c r="K1001" s="103"/>
      <c r="L1001" s="16"/>
      <c r="M1001" s="16"/>
      <c r="N1001" s="16"/>
      <c r="O1001" s="16"/>
      <c r="P1001" s="16"/>
      <c r="Q1001" s="16"/>
      <c r="R1001" s="16"/>
      <c r="S1001" s="16"/>
      <c r="T1001" s="16"/>
      <c r="U1001" s="16"/>
    </row>
    <row r="1002" spans="1:21" ht="18.75" hidden="1" customHeight="1" x14ac:dyDescent="0.25">
      <c r="A1002" s="120" t="s">
        <v>1085</v>
      </c>
      <c r="B1002" s="124" t="s">
        <v>1086</v>
      </c>
      <c r="C1002" s="115" t="s">
        <v>19</v>
      </c>
      <c r="D1002" s="134"/>
      <c r="E1002" s="116">
        <v>11.38</v>
      </c>
      <c r="F1002" s="116">
        <f>E1002*(1+C$2031)</f>
        <v>14.160134000000001</v>
      </c>
      <c r="G1002" s="117">
        <f>D1002*F1002</f>
        <v>0</v>
      </c>
      <c r="H1002" s="112"/>
      <c r="I1002" s="118"/>
      <c r="J1002" s="113"/>
      <c r="K1002" s="103"/>
      <c r="L1002" s="16"/>
      <c r="M1002" s="16"/>
      <c r="N1002" s="16"/>
      <c r="O1002" s="16"/>
      <c r="P1002" s="16"/>
      <c r="Q1002" s="16"/>
      <c r="R1002" s="16"/>
      <c r="S1002" s="16"/>
      <c r="T1002" s="16"/>
      <c r="U1002" s="16"/>
    </row>
    <row r="1003" spans="1:21" ht="18.75" hidden="1" customHeight="1" x14ac:dyDescent="0.25">
      <c r="A1003" s="120"/>
      <c r="B1003" s="121"/>
      <c r="C1003" s="115"/>
      <c r="D1003" s="134"/>
      <c r="E1003" s="116"/>
      <c r="F1003" s="116"/>
      <c r="G1003" s="117"/>
      <c r="H1003" s="112"/>
      <c r="I1003" s="118"/>
      <c r="J1003" s="119"/>
      <c r="K1003" s="103"/>
      <c r="L1003" s="16"/>
      <c r="M1003" s="16"/>
      <c r="N1003" s="16"/>
      <c r="O1003" s="16"/>
      <c r="P1003" s="16"/>
      <c r="Q1003" s="16"/>
      <c r="R1003" s="16"/>
      <c r="S1003" s="16"/>
      <c r="T1003" s="16"/>
      <c r="U1003" s="16"/>
    </row>
    <row r="1004" spans="1:21" ht="18.75" hidden="1" customHeight="1" x14ac:dyDescent="0.25">
      <c r="A1004" s="120" t="s">
        <v>1087</v>
      </c>
      <c r="B1004" s="124" t="s">
        <v>1088</v>
      </c>
      <c r="C1004" s="115" t="s">
        <v>19</v>
      </c>
      <c r="D1004" s="134"/>
      <c r="E1004" s="116">
        <v>15.8</v>
      </c>
      <c r="F1004" s="116">
        <f>E1004*(1+C$2031)</f>
        <v>19.659939999999999</v>
      </c>
      <c r="G1004" s="117">
        <f>D1004*F1004</f>
        <v>0</v>
      </c>
      <c r="H1004" s="112"/>
      <c r="I1004" s="118"/>
      <c r="J1004" s="113"/>
      <c r="K1004" s="103"/>
      <c r="L1004" s="16"/>
      <c r="M1004" s="16"/>
      <c r="N1004" s="16"/>
      <c r="O1004" s="16"/>
      <c r="P1004" s="16"/>
      <c r="Q1004" s="16"/>
      <c r="R1004" s="16"/>
      <c r="S1004" s="16"/>
      <c r="T1004" s="16"/>
      <c r="U1004" s="16"/>
    </row>
    <row r="1005" spans="1:21" ht="18.75" hidden="1" customHeight="1" x14ac:dyDescent="0.25">
      <c r="A1005" s="120"/>
      <c r="B1005" s="121"/>
      <c r="C1005" s="115"/>
      <c r="D1005" s="134"/>
      <c r="E1005" s="116"/>
      <c r="F1005" s="116"/>
      <c r="G1005" s="117"/>
      <c r="H1005" s="112"/>
      <c r="I1005" s="118"/>
      <c r="J1005" s="113"/>
      <c r="K1005" s="103"/>
      <c r="L1005" s="16"/>
      <c r="M1005" s="16"/>
      <c r="N1005" s="16"/>
      <c r="O1005" s="16"/>
      <c r="P1005" s="16"/>
      <c r="Q1005" s="16"/>
      <c r="R1005" s="16"/>
      <c r="S1005" s="16"/>
      <c r="T1005" s="16"/>
      <c r="U1005" s="16"/>
    </row>
    <row r="1006" spans="1:21" ht="18.75" hidden="1" customHeight="1" x14ac:dyDescent="0.25">
      <c r="A1006" s="120" t="s">
        <v>1089</v>
      </c>
      <c r="B1006" s="133" t="s">
        <v>1090</v>
      </c>
      <c r="C1006" s="115"/>
      <c r="D1006" s="134"/>
      <c r="E1006" s="116"/>
      <c r="F1006" s="116"/>
      <c r="G1006" s="117"/>
      <c r="H1006" s="112"/>
      <c r="I1006" s="118"/>
      <c r="J1006" s="113"/>
      <c r="K1006" s="103"/>
      <c r="L1006" s="16"/>
      <c r="M1006" s="16"/>
      <c r="N1006" s="16"/>
      <c r="O1006" s="16"/>
      <c r="P1006" s="16"/>
      <c r="Q1006" s="16"/>
      <c r="R1006" s="16"/>
      <c r="S1006" s="16"/>
      <c r="T1006" s="16"/>
      <c r="U1006" s="16"/>
    </row>
    <row r="1007" spans="1:21" ht="157.5" hidden="1" customHeight="1" x14ac:dyDescent="0.25">
      <c r="A1007" s="120"/>
      <c r="B1007" s="121" t="s">
        <v>1091</v>
      </c>
      <c r="C1007" s="115"/>
      <c r="D1007" s="134"/>
      <c r="E1007" s="116"/>
      <c r="F1007" s="116"/>
      <c r="G1007" s="117"/>
      <c r="H1007" s="112"/>
      <c r="I1007" s="118"/>
      <c r="J1007" s="113"/>
      <c r="K1007" s="103"/>
      <c r="L1007" s="16"/>
      <c r="M1007" s="16"/>
      <c r="N1007" s="16"/>
      <c r="O1007" s="16"/>
      <c r="P1007" s="16"/>
      <c r="Q1007" s="16"/>
      <c r="R1007" s="16"/>
      <c r="S1007" s="16"/>
      <c r="T1007" s="16"/>
      <c r="U1007" s="16"/>
    </row>
    <row r="1008" spans="1:21" ht="18.75" hidden="1" customHeight="1" x14ac:dyDescent="0.25">
      <c r="A1008" s="120"/>
      <c r="B1008" s="121"/>
      <c r="C1008" s="115"/>
      <c r="D1008" s="134"/>
      <c r="E1008" s="116"/>
      <c r="F1008" s="116"/>
      <c r="G1008" s="117"/>
      <c r="H1008" s="112"/>
      <c r="I1008" s="118"/>
      <c r="J1008" s="119"/>
      <c r="K1008" s="103"/>
      <c r="L1008" s="16"/>
      <c r="M1008" s="16"/>
      <c r="N1008" s="16"/>
      <c r="O1008" s="16"/>
      <c r="P1008" s="16"/>
      <c r="Q1008" s="16"/>
      <c r="R1008" s="16"/>
      <c r="S1008" s="16"/>
      <c r="T1008" s="16"/>
      <c r="U1008" s="16"/>
    </row>
    <row r="1009" spans="1:21" ht="18.75" hidden="1" customHeight="1" x14ac:dyDescent="0.25">
      <c r="A1009" s="120" t="s">
        <v>1092</v>
      </c>
      <c r="B1009" s="124" t="s">
        <v>1069</v>
      </c>
      <c r="C1009" s="115" t="s">
        <v>19</v>
      </c>
      <c r="D1009" s="134"/>
      <c r="E1009" s="116">
        <v>20.5</v>
      </c>
      <c r="F1009" s="116">
        <f>E1009*(1+C$2031)</f>
        <v>25.508150000000001</v>
      </c>
      <c r="G1009" s="117">
        <f>D1009*F1009</f>
        <v>0</v>
      </c>
      <c r="H1009" s="112"/>
      <c r="I1009" s="118"/>
      <c r="J1009" s="113"/>
      <c r="K1009" s="103"/>
      <c r="L1009" s="16"/>
      <c r="M1009" s="16"/>
      <c r="N1009" s="16"/>
      <c r="O1009" s="16"/>
      <c r="P1009" s="16"/>
      <c r="Q1009" s="16"/>
      <c r="R1009" s="16"/>
      <c r="S1009" s="16"/>
      <c r="T1009" s="16"/>
      <c r="U1009" s="16"/>
    </row>
    <row r="1010" spans="1:21" ht="18.75" hidden="1" customHeight="1" x14ac:dyDescent="0.25">
      <c r="A1010" s="120"/>
      <c r="B1010" s="121"/>
      <c r="C1010" s="115"/>
      <c r="D1010" s="134"/>
      <c r="E1010" s="116"/>
      <c r="F1010" s="116"/>
      <c r="G1010" s="117"/>
      <c r="H1010" s="112"/>
      <c r="I1010" s="118"/>
      <c r="J1010" s="119"/>
      <c r="K1010" s="103"/>
      <c r="L1010" s="16"/>
      <c r="M1010" s="16"/>
      <c r="N1010" s="16"/>
      <c r="O1010" s="16"/>
      <c r="P1010" s="16"/>
      <c r="Q1010" s="16"/>
      <c r="R1010" s="16"/>
      <c r="S1010" s="16"/>
      <c r="T1010" s="16"/>
      <c r="U1010" s="16"/>
    </row>
    <row r="1011" spans="1:21" ht="18.75" hidden="1" customHeight="1" x14ac:dyDescent="0.25">
      <c r="A1011" s="120" t="s">
        <v>1093</v>
      </c>
      <c r="B1011" s="124" t="s">
        <v>1071</v>
      </c>
      <c r="C1011" s="115" t="s">
        <v>19</v>
      </c>
      <c r="D1011" s="134"/>
      <c r="E1011" s="116">
        <v>28.37</v>
      </c>
      <c r="F1011" s="116">
        <f>E1011*(1+C$2031)</f>
        <v>35.300790999999997</v>
      </c>
      <c r="G1011" s="117">
        <f>D1011*F1011</f>
        <v>0</v>
      </c>
      <c r="H1011" s="112"/>
      <c r="I1011" s="118"/>
      <c r="J1011" s="113"/>
      <c r="K1011" s="103"/>
      <c r="L1011" s="16"/>
      <c r="M1011" s="16"/>
      <c r="N1011" s="16"/>
      <c r="O1011" s="16"/>
      <c r="P1011" s="16"/>
      <c r="Q1011" s="16"/>
      <c r="R1011" s="16"/>
      <c r="S1011" s="16"/>
      <c r="T1011" s="16"/>
      <c r="U1011" s="16"/>
    </row>
    <row r="1012" spans="1:21" ht="18.75" hidden="1" customHeight="1" x14ac:dyDescent="0.25">
      <c r="A1012" s="120"/>
      <c r="B1012" s="121"/>
      <c r="C1012" s="115"/>
      <c r="D1012" s="134"/>
      <c r="E1012" s="116"/>
      <c r="F1012" s="116"/>
      <c r="G1012" s="117"/>
      <c r="H1012" s="112"/>
      <c r="I1012" s="118"/>
      <c r="J1012" s="119"/>
      <c r="K1012" s="103"/>
      <c r="L1012" s="16"/>
      <c r="M1012" s="16"/>
      <c r="N1012" s="16"/>
      <c r="O1012" s="16"/>
      <c r="P1012" s="16"/>
      <c r="Q1012" s="16"/>
      <c r="R1012" s="16"/>
      <c r="S1012" s="16"/>
      <c r="T1012" s="16"/>
      <c r="U1012" s="16"/>
    </row>
    <row r="1013" spans="1:21" ht="18.75" hidden="1" customHeight="1" x14ac:dyDescent="0.25">
      <c r="A1013" s="120" t="s">
        <v>1094</v>
      </c>
      <c r="B1013" s="124" t="s">
        <v>1073</v>
      </c>
      <c r="C1013" s="115" t="s">
        <v>19</v>
      </c>
      <c r="D1013" s="134"/>
      <c r="E1013" s="116">
        <v>47.36</v>
      </c>
      <c r="F1013" s="116">
        <f>E1013*(1+C$2031)</f>
        <v>58.930047999999999</v>
      </c>
      <c r="G1013" s="117">
        <f>D1013*F1013</f>
        <v>0</v>
      </c>
      <c r="H1013" s="112"/>
      <c r="I1013" s="118"/>
      <c r="J1013" s="113"/>
      <c r="K1013" s="103"/>
      <c r="L1013" s="16"/>
      <c r="M1013" s="16"/>
      <c r="N1013" s="16"/>
      <c r="O1013" s="16"/>
      <c r="P1013" s="16"/>
      <c r="Q1013" s="16"/>
      <c r="R1013" s="16"/>
      <c r="S1013" s="16"/>
      <c r="T1013" s="16"/>
      <c r="U1013" s="16"/>
    </row>
    <row r="1014" spans="1:21" ht="18.75" hidden="1" customHeight="1" x14ac:dyDescent="0.25">
      <c r="A1014" s="120"/>
      <c r="B1014" s="121"/>
      <c r="C1014" s="115"/>
      <c r="D1014" s="134"/>
      <c r="E1014" s="116"/>
      <c r="F1014" s="116"/>
      <c r="G1014" s="117"/>
      <c r="H1014" s="112"/>
      <c r="I1014" s="118"/>
      <c r="J1014" s="119"/>
      <c r="K1014" s="103"/>
      <c r="L1014" s="16"/>
      <c r="M1014" s="16"/>
      <c r="N1014" s="16"/>
      <c r="O1014" s="16"/>
      <c r="P1014" s="16"/>
      <c r="Q1014" s="16"/>
      <c r="R1014" s="16"/>
      <c r="S1014" s="16"/>
      <c r="T1014" s="16"/>
      <c r="U1014" s="16"/>
    </row>
    <row r="1015" spans="1:21" ht="18.75" hidden="1" customHeight="1" x14ac:dyDescent="0.25">
      <c r="A1015" s="120" t="s">
        <v>1095</v>
      </c>
      <c r="B1015" s="124" t="s">
        <v>1075</v>
      </c>
      <c r="C1015" s="115" t="s">
        <v>19</v>
      </c>
      <c r="D1015" s="134"/>
      <c r="E1015" s="116">
        <v>47.33</v>
      </c>
      <c r="F1015" s="116">
        <f>E1015*(1+C$2031)</f>
        <v>58.892719</v>
      </c>
      <c r="G1015" s="117">
        <f>D1015*F1015</f>
        <v>0</v>
      </c>
      <c r="H1015" s="112"/>
      <c r="I1015" s="118"/>
      <c r="J1015" s="113"/>
      <c r="K1015" s="103"/>
      <c r="L1015" s="16"/>
      <c r="M1015" s="16"/>
      <c r="N1015" s="16"/>
      <c r="O1015" s="16"/>
      <c r="P1015" s="16"/>
      <c r="Q1015" s="16"/>
      <c r="R1015" s="16"/>
      <c r="S1015" s="16"/>
      <c r="T1015" s="16"/>
      <c r="U1015" s="16"/>
    </row>
    <row r="1016" spans="1:21" ht="18.75" hidden="1" customHeight="1" x14ac:dyDescent="0.25">
      <c r="A1016" s="120"/>
      <c r="B1016" s="121"/>
      <c r="C1016" s="115"/>
      <c r="D1016" s="134"/>
      <c r="E1016" s="116"/>
      <c r="F1016" s="116"/>
      <c r="G1016" s="117"/>
      <c r="H1016" s="112"/>
      <c r="I1016" s="118"/>
      <c r="J1016" s="119"/>
      <c r="K1016" s="103"/>
      <c r="L1016" s="16"/>
      <c r="M1016" s="16"/>
      <c r="N1016" s="16"/>
      <c r="O1016" s="16"/>
      <c r="P1016" s="16"/>
      <c r="Q1016" s="16"/>
      <c r="R1016" s="16"/>
      <c r="S1016" s="16"/>
      <c r="T1016" s="16"/>
      <c r="U1016" s="16"/>
    </row>
    <row r="1017" spans="1:21" ht="18.75" hidden="1" customHeight="1" x14ac:dyDescent="0.25">
      <c r="A1017" s="120" t="s">
        <v>1096</v>
      </c>
      <c r="B1017" s="124" t="s">
        <v>1077</v>
      </c>
      <c r="C1017" s="115" t="s">
        <v>19</v>
      </c>
      <c r="D1017" s="134"/>
      <c r="E1017" s="116">
        <v>45.26</v>
      </c>
      <c r="F1017" s="116">
        <f>E1017*(1+C$2031)</f>
        <v>56.317017999999997</v>
      </c>
      <c r="G1017" s="117">
        <f>D1017*F1017</f>
        <v>0</v>
      </c>
      <c r="H1017" s="112"/>
      <c r="I1017" s="118"/>
      <c r="J1017" s="113"/>
      <c r="K1017" s="103"/>
      <c r="L1017" s="16"/>
      <c r="M1017" s="16"/>
      <c r="N1017" s="16"/>
      <c r="O1017" s="16"/>
      <c r="P1017" s="16"/>
      <c r="Q1017" s="16"/>
      <c r="R1017" s="16"/>
      <c r="S1017" s="16"/>
      <c r="T1017" s="16"/>
      <c r="U1017" s="16"/>
    </row>
    <row r="1018" spans="1:21" ht="18.75" hidden="1" customHeight="1" x14ac:dyDescent="0.25">
      <c r="A1018" s="120"/>
      <c r="B1018" s="121"/>
      <c r="C1018" s="115"/>
      <c r="D1018" s="134"/>
      <c r="E1018" s="116"/>
      <c r="F1018" s="116"/>
      <c r="G1018" s="117"/>
      <c r="H1018" s="112"/>
      <c r="I1018" s="118"/>
      <c r="J1018" s="113"/>
      <c r="K1018" s="103"/>
      <c r="L1018" s="16"/>
      <c r="M1018" s="16"/>
      <c r="N1018" s="16"/>
      <c r="O1018" s="16"/>
      <c r="P1018" s="16"/>
      <c r="Q1018" s="16"/>
      <c r="R1018" s="16"/>
      <c r="S1018" s="16"/>
      <c r="T1018" s="16"/>
      <c r="U1018" s="16"/>
    </row>
    <row r="1019" spans="1:21" ht="18.75" hidden="1" customHeight="1" x14ac:dyDescent="0.25">
      <c r="A1019" s="120" t="s">
        <v>1097</v>
      </c>
      <c r="B1019" s="133" t="s">
        <v>840</v>
      </c>
      <c r="C1019" s="115"/>
      <c r="D1019" s="134"/>
      <c r="E1019" s="116"/>
      <c r="F1019" s="116"/>
      <c r="G1019" s="117"/>
      <c r="H1019" s="112"/>
      <c r="I1019" s="118"/>
      <c r="J1019" s="113"/>
      <c r="K1019" s="103"/>
      <c r="L1019" s="16"/>
      <c r="M1019" s="16"/>
      <c r="N1019" s="16"/>
      <c r="O1019" s="16"/>
      <c r="P1019" s="16"/>
      <c r="Q1019" s="16"/>
      <c r="R1019" s="16"/>
      <c r="S1019" s="16"/>
      <c r="T1019" s="16"/>
      <c r="U1019" s="16"/>
    </row>
    <row r="1020" spans="1:21" ht="18.75" hidden="1" customHeight="1" x14ac:dyDescent="0.25">
      <c r="A1020" s="120" t="s">
        <v>1098</v>
      </c>
      <c r="B1020" s="124" t="s">
        <v>1099</v>
      </c>
      <c r="C1020" s="115" t="s">
        <v>7</v>
      </c>
      <c r="D1020" s="134"/>
      <c r="E1020" s="116">
        <v>935.29</v>
      </c>
      <c r="F1020" s="116">
        <f>E1020*(1+C$2031)</f>
        <v>1163.7813469999999</v>
      </c>
      <c r="G1020" s="117">
        <f>D1020*F1020</f>
        <v>0</v>
      </c>
      <c r="H1020" s="112"/>
      <c r="I1020" s="118"/>
      <c r="J1020" s="113"/>
      <c r="K1020" s="103"/>
      <c r="L1020" s="16"/>
      <c r="M1020" s="16"/>
      <c r="N1020" s="16"/>
      <c r="O1020" s="16"/>
      <c r="P1020" s="16"/>
      <c r="Q1020" s="16"/>
      <c r="R1020" s="16"/>
      <c r="S1020" s="16"/>
      <c r="T1020" s="16"/>
      <c r="U1020" s="16"/>
    </row>
    <row r="1021" spans="1:21" ht="47.25" hidden="1" customHeight="1" x14ac:dyDescent="0.25">
      <c r="A1021" s="120"/>
      <c r="B1021" s="121" t="s">
        <v>1100</v>
      </c>
      <c r="C1021" s="115"/>
      <c r="D1021" s="134"/>
      <c r="E1021" s="116"/>
      <c r="F1021" s="116"/>
      <c r="G1021" s="117"/>
      <c r="H1021" s="112"/>
      <c r="I1021" s="118"/>
      <c r="J1021" s="119"/>
      <c r="K1021" s="103"/>
      <c r="L1021" s="16"/>
      <c r="M1021" s="16"/>
      <c r="N1021" s="16"/>
      <c r="O1021" s="16"/>
      <c r="P1021" s="16"/>
      <c r="Q1021" s="16"/>
      <c r="R1021" s="16"/>
      <c r="S1021" s="16"/>
      <c r="T1021" s="16"/>
      <c r="U1021" s="16"/>
    </row>
    <row r="1022" spans="1:21" ht="18.75" hidden="1" customHeight="1" x14ac:dyDescent="0.25">
      <c r="A1022" s="120"/>
      <c r="B1022" s="124"/>
      <c r="C1022" s="115"/>
      <c r="D1022" s="134"/>
      <c r="E1022" s="116"/>
      <c r="F1022" s="116"/>
      <c r="G1022" s="117"/>
      <c r="H1022" s="112"/>
      <c r="I1022" s="118"/>
      <c r="J1022" s="113"/>
      <c r="K1022" s="103"/>
      <c r="L1022" s="16"/>
      <c r="M1022" s="16"/>
      <c r="N1022" s="16"/>
      <c r="O1022" s="16"/>
      <c r="P1022" s="16"/>
      <c r="Q1022" s="16"/>
      <c r="R1022" s="16"/>
      <c r="S1022" s="16"/>
      <c r="T1022" s="16"/>
      <c r="U1022" s="16"/>
    </row>
    <row r="1023" spans="1:21" ht="18.75" hidden="1" customHeight="1" x14ac:dyDescent="0.25">
      <c r="A1023" s="120" t="s">
        <v>1101</v>
      </c>
      <c r="B1023" s="124" t="s">
        <v>1102</v>
      </c>
      <c r="C1023" s="115" t="s">
        <v>7</v>
      </c>
      <c r="D1023" s="134"/>
      <c r="E1023" s="116">
        <v>9.93</v>
      </c>
      <c r="F1023" s="116">
        <f>E1023*(1+C$2031)</f>
        <v>12.355898999999999</v>
      </c>
      <c r="G1023" s="117">
        <f>D1023*F1023</f>
        <v>0</v>
      </c>
      <c r="H1023" s="112"/>
      <c r="I1023" s="118"/>
      <c r="J1023" s="119"/>
      <c r="K1023" s="103"/>
      <c r="L1023" s="16"/>
      <c r="M1023" s="16"/>
      <c r="N1023" s="16"/>
      <c r="O1023" s="16"/>
      <c r="P1023" s="16"/>
      <c r="Q1023" s="16"/>
      <c r="R1023" s="16"/>
      <c r="S1023" s="16"/>
      <c r="T1023" s="16"/>
      <c r="U1023" s="16"/>
    </row>
    <row r="1024" spans="1:21" ht="31.5" hidden="1" customHeight="1" x14ac:dyDescent="0.25">
      <c r="A1024" s="120"/>
      <c r="B1024" s="159" t="s">
        <v>1103</v>
      </c>
      <c r="C1024" s="115"/>
      <c r="D1024" s="134"/>
      <c r="E1024" s="116"/>
      <c r="F1024" s="116"/>
      <c r="G1024" s="117"/>
      <c r="H1024" s="112"/>
      <c r="I1024" s="118"/>
      <c r="J1024" s="113"/>
      <c r="K1024" s="103"/>
      <c r="L1024" s="16"/>
      <c r="M1024" s="16"/>
      <c r="N1024" s="16"/>
      <c r="O1024" s="16"/>
      <c r="P1024" s="16"/>
      <c r="Q1024" s="16"/>
      <c r="R1024" s="16"/>
      <c r="S1024" s="16"/>
      <c r="T1024" s="16"/>
      <c r="U1024" s="16"/>
    </row>
    <row r="1025" spans="1:21" ht="18.75" hidden="1" customHeight="1" x14ac:dyDescent="0.25">
      <c r="A1025" s="120"/>
      <c r="B1025" s="121"/>
      <c r="C1025" s="115"/>
      <c r="D1025" s="134"/>
      <c r="E1025" s="116"/>
      <c r="F1025" s="116"/>
      <c r="G1025" s="117"/>
      <c r="H1025" s="112"/>
      <c r="I1025" s="118"/>
      <c r="J1025" s="119"/>
      <c r="K1025" s="103"/>
      <c r="L1025" s="16"/>
      <c r="M1025" s="16"/>
      <c r="N1025" s="16"/>
      <c r="O1025" s="16"/>
      <c r="P1025" s="16"/>
      <c r="Q1025" s="16"/>
      <c r="R1025" s="16"/>
      <c r="S1025" s="16"/>
      <c r="T1025" s="16"/>
      <c r="U1025" s="16"/>
    </row>
    <row r="1026" spans="1:21" ht="18.75" hidden="1" customHeight="1" x14ac:dyDescent="0.25">
      <c r="A1026" s="120" t="s">
        <v>1104</v>
      </c>
      <c r="B1026" s="124" t="s">
        <v>1105</v>
      </c>
      <c r="C1026" s="115" t="s">
        <v>7</v>
      </c>
      <c r="D1026" s="134"/>
      <c r="E1026" s="116">
        <v>13.69</v>
      </c>
      <c r="F1026" s="116">
        <f>E1026*(1+C$2031)</f>
        <v>17.034466999999999</v>
      </c>
      <c r="G1026" s="117">
        <f>D1026*F1026</f>
        <v>0</v>
      </c>
      <c r="H1026" s="112"/>
      <c r="I1026" s="118"/>
      <c r="J1026" s="113"/>
      <c r="K1026" s="103"/>
      <c r="L1026" s="16"/>
      <c r="M1026" s="16"/>
      <c r="N1026" s="16"/>
      <c r="O1026" s="16"/>
      <c r="P1026" s="16"/>
      <c r="Q1026" s="16"/>
      <c r="R1026" s="16"/>
      <c r="S1026" s="16"/>
      <c r="T1026" s="16"/>
      <c r="U1026" s="16"/>
    </row>
    <row r="1027" spans="1:21" ht="31.5" hidden="1" customHeight="1" x14ac:dyDescent="0.25">
      <c r="A1027" s="120"/>
      <c r="B1027" s="159" t="s">
        <v>1106</v>
      </c>
      <c r="C1027" s="115"/>
      <c r="D1027" s="134"/>
      <c r="E1027" s="116"/>
      <c r="F1027" s="116"/>
      <c r="G1027" s="117"/>
      <c r="H1027" s="112"/>
      <c r="I1027" s="118"/>
      <c r="J1027" s="119"/>
      <c r="K1027" s="103"/>
      <c r="L1027" s="16"/>
      <c r="M1027" s="16"/>
      <c r="N1027" s="16"/>
      <c r="O1027" s="16"/>
      <c r="P1027" s="16"/>
      <c r="Q1027" s="16"/>
      <c r="R1027" s="16"/>
      <c r="S1027" s="16"/>
      <c r="T1027" s="16"/>
      <c r="U1027" s="16"/>
    </row>
    <row r="1028" spans="1:21" ht="18.75" customHeight="1" x14ac:dyDescent="0.25">
      <c r="A1028" s="120"/>
      <c r="B1028" s="121"/>
      <c r="C1028" s="115"/>
      <c r="D1028" s="134"/>
      <c r="E1028" s="116"/>
      <c r="F1028" s="116"/>
      <c r="G1028" s="117"/>
      <c r="H1028" s="112"/>
      <c r="I1028" s="118"/>
      <c r="J1028" s="113"/>
      <c r="K1028" s="103"/>
      <c r="L1028" s="16"/>
      <c r="M1028" s="16"/>
      <c r="N1028" s="16"/>
      <c r="O1028" s="16"/>
      <c r="P1028" s="16"/>
      <c r="Q1028" s="16"/>
      <c r="R1028" s="16"/>
      <c r="S1028" s="16"/>
      <c r="T1028" s="16"/>
      <c r="U1028" s="16"/>
    </row>
    <row r="1029" spans="1:21" ht="18.75" customHeight="1" x14ac:dyDescent="0.25">
      <c r="A1029" s="120" t="s">
        <v>1107</v>
      </c>
      <c r="B1029" s="124" t="s">
        <v>1108</v>
      </c>
      <c r="C1029" s="115" t="s">
        <v>7</v>
      </c>
      <c r="D1029" s="134">
        <v>1</v>
      </c>
      <c r="E1029" s="116">
        <v>10.35</v>
      </c>
      <c r="F1029" s="116">
        <f>E1029*(1+C$2031)</f>
        <v>12.878504999999999</v>
      </c>
      <c r="G1029" s="117">
        <f>D1029*F1029</f>
        <v>12.878504999999999</v>
      </c>
      <c r="H1029" s="112"/>
      <c r="I1029" s="118"/>
      <c r="J1029" s="119"/>
      <c r="K1029" s="103"/>
      <c r="L1029" s="16"/>
      <c r="M1029" s="16"/>
      <c r="N1029" s="16"/>
      <c r="O1029" s="16"/>
      <c r="P1029" s="16"/>
      <c r="Q1029" s="16"/>
      <c r="R1029" s="16"/>
      <c r="S1029" s="16"/>
      <c r="T1029" s="16"/>
      <c r="U1029" s="16"/>
    </row>
    <row r="1030" spans="1:21" ht="47.25" customHeight="1" x14ac:dyDescent="0.25">
      <c r="A1030" s="120"/>
      <c r="B1030" s="159" t="s">
        <v>1109</v>
      </c>
      <c r="C1030" s="115"/>
      <c r="D1030" s="134"/>
      <c r="E1030" s="116"/>
      <c r="F1030" s="116"/>
      <c r="G1030" s="117"/>
      <c r="H1030" s="142"/>
      <c r="I1030" s="118"/>
      <c r="J1030" s="113"/>
      <c r="K1030" s="103"/>
      <c r="L1030" s="16"/>
      <c r="M1030" s="16"/>
      <c r="N1030" s="16"/>
      <c r="O1030" s="16"/>
      <c r="P1030" s="16"/>
      <c r="Q1030" s="16"/>
      <c r="R1030" s="16"/>
      <c r="S1030" s="16"/>
      <c r="T1030" s="16"/>
      <c r="U1030" s="16"/>
    </row>
    <row r="1031" spans="1:21" ht="18.75" customHeight="1" x14ac:dyDescent="0.25">
      <c r="A1031" s="120"/>
      <c r="B1031" s="121"/>
      <c r="C1031" s="115"/>
      <c r="D1031" s="134"/>
      <c r="E1031" s="116"/>
      <c r="F1031" s="116"/>
      <c r="G1031" s="117"/>
      <c r="H1031" s="112"/>
      <c r="I1031" s="118"/>
      <c r="J1031" s="113"/>
      <c r="K1031" s="103"/>
      <c r="L1031" s="16"/>
      <c r="M1031" s="16"/>
      <c r="N1031" s="16"/>
      <c r="O1031" s="16"/>
      <c r="P1031" s="16"/>
      <c r="Q1031" s="16"/>
      <c r="R1031" s="16"/>
      <c r="S1031" s="16"/>
      <c r="T1031" s="16"/>
      <c r="U1031" s="16"/>
    </row>
    <row r="1032" spans="1:21" ht="18.75" hidden="1" customHeight="1" x14ac:dyDescent="0.25">
      <c r="A1032" s="120" t="s">
        <v>1110</v>
      </c>
      <c r="B1032" s="124" t="s">
        <v>1111</v>
      </c>
      <c r="C1032" s="115" t="s">
        <v>7</v>
      </c>
      <c r="D1032" s="134"/>
      <c r="E1032" s="116">
        <v>53.36</v>
      </c>
      <c r="F1032" s="116">
        <f>E1032*(1+C$2031)</f>
        <v>66.395848000000001</v>
      </c>
      <c r="G1032" s="117">
        <f>D1032*F1032</f>
        <v>0</v>
      </c>
      <c r="H1032" s="112"/>
      <c r="I1032" s="118"/>
      <c r="J1032" s="119"/>
      <c r="K1032" s="103"/>
      <c r="L1032" s="16"/>
      <c r="M1032" s="16"/>
      <c r="N1032" s="16"/>
      <c r="O1032" s="16"/>
      <c r="P1032" s="16"/>
      <c r="Q1032" s="16"/>
      <c r="R1032" s="16"/>
      <c r="S1032" s="16"/>
      <c r="T1032" s="16"/>
      <c r="U1032" s="16"/>
    </row>
    <row r="1033" spans="1:21" ht="63" hidden="1" customHeight="1" x14ac:dyDescent="0.25">
      <c r="A1033" s="120"/>
      <c r="B1033" s="121" t="s">
        <v>1112</v>
      </c>
      <c r="C1033" s="115"/>
      <c r="D1033" s="134"/>
      <c r="E1033" s="116"/>
      <c r="F1033" s="116"/>
      <c r="G1033" s="117"/>
      <c r="H1033" s="112"/>
      <c r="I1033" s="118"/>
      <c r="J1033" s="113"/>
      <c r="K1033" s="103"/>
      <c r="L1033" s="16"/>
      <c r="M1033" s="16"/>
      <c r="N1033" s="16"/>
      <c r="O1033" s="16"/>
      <c r="P1033" s="16"/>
      <c r="Q1033" s="16"/>
      <c r="R1033" s="16"/>
      <c r="S1033" s="16"/>
      <c r="T1033" s="16"/>
      <c r="U1033" s="16"/>
    </row>
    <row r="1034" spans="1:21" ht="18.75" hidden="1" customHeight="1" x14ac:dyDescent="0.25">
      <c r="A1034" s="120"/>
      <c r="B1034" s="124"/>
      <c r="C1034" s="115"/>
      <c r="D1034" s="134"/>
      <c r="E1034" s="116"/>
      <c r="F1034" s="116"/>
      <c r="G1034" s="117"/>
      <c r="H1034" s="112"/>
      <c r="I1034" s="118"/>
      <c r="J1034" s="113"/>
      <c r="K1034" s="103"/>
      <c r="L1034" s="16"/>
      <c r="M1034" s="16"/>
      <c r="N1034" s="16"/>
      <c r="O1034" s="16"/>
      <c r="P1034" s="16"/>
      <c r="Q1034" s="16"/>
      <c r="R1034" s="16"/>
      <c r="S1034" s="16"/>
      <c r="T1034" s="16"/>
      <c r="U1034" s="16"/>
    </row>
    <row r="1035" spans="1:21" ht="31.5" hidden="1" customHeight="1" x14ac:dyDescent="0.25">
      <c r="A1035" s="120" t="s">
        <v>1113</v>
      </c>
      <c r="B1035" s="124" t="s">
        <v>1114</v>
      </c>
      <c r="C1035" s="115" t="s">
        <v>7</v>
      </c>
      <c r="D1035" s="134"/>
      <c r="E1035" s="116">
        <v>523.95000000000005</v>
      </c>
      <c r="F1035" s="116">
        <f>E1035*(1+C$2031)</f>
        <v>651.95098500000006</v>
      </c>
      <c r="G1035" s="117">
        <f>D1035*F1035</f>
        <v>0</v>
      </c>
      <c r="H1035" s="112"/>
      <c r="I1035" s="118"/>
      <c r="J1035" s="119"/>
      <c r="K1035" s="103"/>
      <c r="L1035" s="16"/>
      <c r="M1035" s="16"/>
      <c r="N1035" s="16"/>
      <c r="O1035" s="16"/>
      <c r="P1035" s="16"/>
      <c r="Q1035" s="16"/>
      <c r="R1035" s="16"/>
      <c r="S1035" s="16"/>
      <c r="T1035" s="16"/>
      <c r="U1035" s="16"/>
    </row>
    <row r="1036" spans="1:21" ht="141.75" hidden="1" customHeight="1" x14ac:dyDescent="0.25">
      <c r="A1036" s="120"/>
      <c r="B1036" s="121" t="s">
        <v>1115</v>
      </c>
      <c r="C1036" s="115"/>
      <c r="D1036" s="134"/>
      <c r="E1036" s="116"/>
      <c r="F1036" s="116"/>
      <c r="G1036" s="117"/>
      <c r="H1036" s="112"/>
      <c r="I1036" s="118"/>
      <c r="J1036" s="113"/>
      <c r="K1036" s="103"/>
      <c r="L1036" s="16"/>
      <c r="M1036" s="16"/>
      <c r="N1036" s="16"/>
      <c r="O1036" s="16"/>
      <c r="P1036" s="16"/>
      <c r="Q1036" s="16"/>
      <c r="R1036" s="16"/>
      <c r="S1036" s="16"/>
      <c r="T1036" s="16"/>
      <c r="U1036" s="16"/>
    </row>
    <row r="1037" spans="1:21" ht="18.75" hidden="1" customHeight="1" x14ac:dyDescent="0.25">
      <c r="A1037" s="120"/>
      <c r="B1037" s="121"/>
      <c r="C1037" s="115"/>
      <c r="D1037" s="134"/>
      <c r="E1037" s="116"/>
      <c r="F1037" s="116"/>
      <c r="G1037" s="117"/>
      <c r="H1037" s="112"/>
      <c r="I1037" s="118"/>
      <c r="J1037" s="113"/>
      <c r="K1037" s="103"/>
      <c r="L1037" s="16"/>
      <c r="M1037" s="16"/>
      <c r="N1037" s="16"/>
      <c r="O1037" s="16"/>
      <c r="P1037" s="16"/>
      <c r="Q1037" s="16"/>
      <c r="R1037" s="16"/>
      <c r="S1037" s="16"/>
      <c r="T1037" s="16"/>
      <c r="U1037" s="16"/>
    </row>
    <row r="1038" spans="1:21" ht="18.75" hidden="1" customHeight="1" x14ac:dyDescent="0.25">
      <c r="A1038" s="120" t="s">
        <v>1116</v>
      </c>
      <c r="B1038" s="124" t="s">
        <v>1117</v>
      </c>
      <c r="C1038" s="115" t="s">
        <v>7</v>
      </c>
      <c r="D1038" s="134"/>
      <c r="E1038" s="116">
        <v>2086.54</v>
      </c>
      <c r="F1038" s="116">
        <f>E1038*(1+C$2031)</f>
        <v>2596.2817219999997</v>
      </c>
      <c r="G1038" s="117">
        <f>D1038*F1038</f>
        <v>0</v>
      </c>
      <c r="H1038" s="112"/>
      <c r="I1038" s="118"/>
      <c r="J1038" s="119"/>
      <c r="K1038" s="103"/>
      <c r="L1038" s="16"/>
      <c r="M1038" s="16"/>
      <c r="N1038" s="16"/>
      <c r="O1038" s="16"/>
      <c r="P1038" s="16"/>
      <c r="Q1038" s="16"/>
      <c r="R1038" s="16"/>
      <c r="S1038" s="16"/>
      <c r="T1038" s="16"/>
      <c r="U1038" s="16"/>
    </row>
    <row r="1039" spans="1:21" ht="94.5" hidden="1" customHeight="1" x14ac:dyDescent="0.25">
      <c r="A1039" s="120"/>
      <c r="B1039" s="121" t="s">
        <v>1118</v>
      </c>
      <c r="C1039" s="115"/>
      <c r="D1039" s="134"/>
      <c r="E1039" s="116"/>
      <c r="F1039" s="116"/>
      <c r="G1039" s="117"/>
      <c r="H1039" s="151"/>
      <c r="I1039" s="118"/>
      <c r="J1039" s="113"/>
      <c r="K1039" s="103"/>
      <c r="L1039" s="16"/>
      <c r="M1039" s="16"/>
      <c r="N1039" s="16"/>
      <c r="O1039" s="16"/>
      <c r="P1039" s="16"/>
      <c r="Q1039" s="16"/>
      <c r="R1039" s="16"/>
      <c r="S1039" s="16"/>
      <c r="T1039" s="16"/>
      <c r="U1039" s="16"/>
    </row>
    <row r="1040" spans="1:21" ht="18.75" hidden="1" customHeight="1" x14ac:dyDescent="0.25">
      <c r="A1040" s="120"/>
      <c r="B1040" s="121"/>
      <c r="C1040" s="115"/>
      <c r="D1040" s="134"/>
      <c r="E1040" s="116"/>
      <c r="F1040" s="116"/>
      <c r="G1040" s="117"/>
      <c r="H1040" s="112"/>
      <c r="I1040" s="118"/>
      <c r="J1040" s="113"/>
      <c r="K1040" s="103"/>
      <c r="L1040" s="16"/>
      <c r="M1040" s="16"/>
      <c r="N1040" s="16"/>
      <c r="O1040" s="16"/>
      <c r="P1040" s="16"/>
      <c r="Q1040" s="16"/>
      <c r="R1040" s="16"/>
      <c r="S1040" s="16"/>
      <c r="T1040" s="16"/>
      <c r="U1040" s="16"/>
    </row>
    <row r="1041" spans="1:21" ht="18.75" hidden="1" customHeight="1" x14ac:dyDescent="0.25">
      <c r="A1041" s="120" t="s">
        <v>1119</v>
      </c>
      <c r="B1041" s="124" t="s">
        <v>1120</v>
      </c>
      <c r="C1041" s="115" t="s">
        <v>7</v>
      </c>
      <c r="D1041" s="134"/>
      <c r="E1041" s="116">
        <v>9.57</v>
      </c>
      <c r="F1041" s="116">
        <f>E1041*(1+C$2031)</f>
        <v>11.907951000000001</v>
      </c>
      <c r="G1041" s="117">
        <f>D1041*F1041</f>
        <v>0</v>
      </c>
      <c r="H1041" s="112"/>
      <c r="I1041" s="118"/>
      <c r="J1041" s="119"/>
      <c r="K1041" s="103"/>
      <c r="L1041" s="16"/>
      <c r="M1041" s="16"/>
      <c r="N1041" s="16"/>
      <c r="O1041" s="16"/>
      <c r="P1041" s="16"/>
      <c r="Q1041" s="16"/>
      <c r="R1041" s="16"/>
      <c r="S1041" s="16"/>
      <c r="T1041" s="16"/>
      <c r="U1041" s="16"/>
    </row>
    <row r="1042" spans="1:21" ht="78.75" hidden="1" customHeight="1" x14ac:dyDescent="0.25">
      <c r="A1042" s="120"/>
      <c r="B1042" s="121" t="s">
        <v>1121</v>
      </c>
      <c r="C1042" s="115"/>
      <c r="D1042" s="134"/>
      <c r="E1042" s="116"/>
      <c r="F1042" s="116"/>
      <c r="G1042" s="117"/>
      <c r="H1042" s="160"/>
      <c r="I1042" s="118"/>
      <c r="J1042" s="113"/>
      <c r="K1042" s="103"/>
      <c r="L1042" s="16"/>
      <c r="M1042" s="16"/>
      <c r="N1042" s="16"/>
      <c r="O1042" s="16"/>
      <c r="P1042" s="16"/>
      <c r="Q1042" s="16"/>
      <c r="R1042" s="16"/>
      <c r="S1042" s="16"/>
      <c r="T1042" s="16"/>
      <c r="U1042" s="16"/>
    </row>
    <row r="1043" spans="1:21" ht="18.75" hidden="1" customHeight="1" x14ac:dyDescent="0.25">
      <c r="A1043" s="120"/>
      <c r="B1043" s="121"/>
      <c r="C1043" s="115"/>
      <c r="D1043" s="134"/>
      <c r="E1043" s="116"/>
      <c r="F1043" s="116"/>
      <c r="G1043" s="117"/>
      <c r="H1043" s="112"/>
      <c r="I1043" s="118"/>
      <c r="J1043" s="113"/>
      <c r="K1043" s="103"/>
      <c r="L1043" s="16"/>
      <c r="M1043" s="16"/>
      <c r="N1043" s="16"/>
      <c r="O1043" s="16"/>
      <c r="P1043" s="16"/>
      <c r="Q1043" s="16"/>
      <c r="R1043" s="16"/>
      <c r="S1043" s="16"/>
      <c r="T1043" s="16"/>
      <c r="U1043" s="16"/>
    </row>
    <row r="1044" spans="1:21" ht="18.75" hidden="1" customHeight="1" x14ac:dyDescent="0.25">
      <c r="A1044" s="120" t="s">
        <v>1122</v>
      </c>
      <c r="B1044" s="124" t="s">
        <v>1123</v>
      </c>
      <c r="C1044" s="115" t="s">
        <v>7</v>
      </c>
      <c r="D1044" s="134"/>
      <c r="E1044" s="116">
        <v>85.12</v>
      </c>
      <c r="F1044" s="116">
        <f>E1044*(1+C$2031)</f>
        <v>105.914816</v>
      </c>
      <c r="G1044" s="117">
        <f>D1044*F1044</f>
        <v>0</v>
      </c>
      <c r="H1044" s="112"/>
      <c r="I1044" s="118"/>
      <c r="J1044" s="113"/>
      <c r="K1044" s="106"/>
      <c r="L1044" s="44"/>
      <c r="M1044" s="44"/>
      <c r="N1044" s="44"/>
      <c r="O1044" s="44"/>
      <c r="P1044" s="44"/>
      <c r="Q1044" s="44"/>
      <c r="R1044" s="44"/>
      <c r="S1044" s="44"/>
      <c r="T1044" s="44"/>
      <c r="U1044" s="44"/>
    </row>
    <row r="1045" spans="1:21" ht="78.75" hidden="1" customHeight="1" x14ac:dyDescent="0.25">
      <c r="A1045" s="120"/>
      <c r="B1045" s="121" t="s">
        <v>1124</v>
      </c>
      <c r="C1045" s="115"/>
      <c r="D1045" s="134"/>
      <c r="E1045" s="116"/>
      <c r="F1045" s="116"/>
      <c r="G1045" s="117"/>
      <c r="H1045" s="112"/>
      <c r="I1045" s="118"/>
      <c r="J1045" s="113"/>
      <c r="K1045" s="106"/>
      <c r="L1045" s="44"/>
      <c r="M1045" s="44"/>
      <c r="N1045" s="44"/>
      <c r="O1045" s="44"/>
      <c r="P1045" s="44"/>
      <c r="Q1045" s="44"/>
      <c r="R1045" s="44"/>
      <c r="S1045" s="44"/>
      <c r="T1045" s="44"/>
      <c r="U1045" s="44"/>
    </row>
    <row r="1046" spans="1:21" ht="18.75" hidden="1" customHeight="1" x14ac:dyDescent="0.25">
      <c r="A1046" s="120"/>
      <c r="B1046" s="121"/>
      <c r="C1046" s="115"/>
      <c r="D1046" s="134"/>
      <c r="E1046" s="116"/>
      <c r="F1046" s="116"/>
      <c r="G1046" s="117"/>
      <c r="H1046" s="112"/>
      <c r="I1046" s="118"/>
      <c r="J1046" s="113"/>
      <c r="K1046" s="106"/>
      <c r="L1046" s="44"/>
      <c r="M1046" s="44"/>
      <c r="N1046" s="44"/>
      <c r="O1046" s="44"/>
      <c r="P1046" s="44"/>
      <c r="Q1046" s="44"/>
      <c r="R1046" s="44"/>
      <c r="S1046" s="44"/>
      <c r="T1046" s="44"/>
      <c r="U1046" s="44"/>
    </row>
    <row r="1047" spans="1:21" ht="18.75" hidden="1" customHeight="1" x14ac:dyDescent="0.25">
      <c r="A1047" s="120" t="s">
        <v>1125</v>
      </c>
      <c r="B1047" s="124" t="s">
        <v>1126</v>
      </c>
      <c r="C1047" s="115" t="s">
        <v>7</v>
      </c>
      <c r="D1047" s="134"/>
      <c r="E1047" s="116">
        <v>129.69</v>
      </c>
      <c r="F1047" s="116">
        <f>E1047*(1+C$2031)</f>
        <v>161.373267</v>
      </c>
      <c r="G1047" s="117">
        <f>D1047*F1047</f>
        <v>0</v>
      </c>
      <c r="H1047" s="112"/>
      <c r="I1047" s="118"/>
      <c r="J1047" s="113"/>
      <c r="K1047" s="106"/>
      <c r="L1047" s="44"/>
      <c r="M1047" s="44"/>
      <c r="N1047" s="44"/>
      <c r="O1047" s="44"/>
      <c r="P1047" s="44"/>
      <c r="Q1047" s="44"/>
      <c r="R1047" s="44"/>
      <c r="S1047" s="44"/>
      <c r="T1047" s="44"/>
      <c r="U1047" s="44"/>
    </row>
    <row r="1048" spans="1:21" ht="78.75" hidden="1" customHeight="1" x14ac:dyDescent="0.25">
      <c r="A1048" s="120"/>
      <c r="B1048" s="121" t="s">
        <v>1124</v>
      </c>
      <c r="C1048" s="115"/>
      <c r="D1048" s="134"/>
      <c r="E1048" s="116"/>
      <c r="F1048" s="116"/>
      <c r="G1048" s="117"/>
      <c r="H1048" s="112"/>
      <c r="I1048" s="118"/>
      <c r="J1048" s="113"/>
      <c r="K1048" s="106"/>
      <c r="L1048" s="44"/>
      <c r="M1048" s="44"/>
      <c r="N1048" s="44"/>
      <c r="O1048" s="44"/>
      <c r="P1048" s="44"/>
      <c r="Q1048" s="44"/>
      <c r="R1048" s="44"/>
      <c r="S1048" s="44"/>
      <c r="T1048" s="44"/>
      <c r="U1048" s="44"/>
    </row>
    <row r="1049" spans="1:21" ht="21" hidden="1" customHeight="1" x14ac:dyDescent="0.25">
      <c r="A1049" s="120"/>
      <c r="B1049" s="161"/>
      <c r="C1049" s="115"/>
      <c r="D1049" s="134"/>
      <c r="E1049" s="116"/>
      <c r="F1049" s="116"/>
      <c r="G1049" s="117"/>
      <c r="H1049" s="112"/>
      <c r="I1049" s="118"/>
      <c r="J1049" s="113"/>
      <c r="K1049" s="106"/>
      <c r="L1049" s="44"/>
      <c r="M1049" s="44"/>
      <c r="N1049" s="44"/>
      <c r="O1049" s="44"/>
      <c r="P1049" s="44"/>
      <c r="Q1049" s="44"/>
      <c r="R1049" s="44"/>
      <c r="S1049" s="44"/>
      <c r="T1049" s="44"/>
      <c r="U1049" s="44"/>
    </row>
    <row r="1050" spans="1:21" ht="18.75" hidden="1" customHeight="1" x14ac:dyDescent="0.25">
      <c r="A1050" s="120" t="s">
        <v>1127</v>
      </c>
      <c r="B1050" s="124" t="s">
        <v>1128</v>
      </c>
      <c r="C1050" s="115" t="s">
        <v>7</v>
      </c>
      <c r="D1050" s="134"/>
      <c r="E1050" s="116">
        <v>175.59</v>
      </c>
      <c r="F1050" s="116">
        <f>E1050*(1+C$2031)</f>
        <v>218.486637</v>
      </c>
      <c r="G1050" s="117">
        <f>D1050*F1050</f>
        <v>0</v>
      </c>
      <c r="H1050" s="112"/>
      <c r="I1050" s="118"/>
      <c r="J1050" s="113"/>
      <c r="K1050" s="106"/>
      <c r="L1050" s="44"/>
      <c r="M1050" s="44"/>
      <c r="N1050" s="44"/>
      <c r="O1050" s="44"/>
      <c r="P1050" s="44"/>
      <c r="Q1050" s="44"/>
      <c r="R1050" s="44"/>
      <c r="S1050" s="44"/>
      <c r="T1050" s="44"/>
      <c r="U1050" s="44"/>
    </row>
    <row r="1051" spans="1:21" ht="78.75" hidden="1" customHeight="1" x14ac:dyDescent="0.25">
      <c r="A1051" s="120"/>
      <c r="B1051" s="121" t="s">
        <v>1129</v>
      </c>
      <c r="C1051" s="115"/>
      <c r="D1051" s="134"/>
      <c r="E1051" s="116"/>
      <c r="F1051" s="116"/>
      <c r="G1051" s="117"/>
      <c r="H1051" s="112"/>
      <c r="I1051" s="118"/>
      <c r="J1051" s="113"/>
      <c r="K1051" s="106"/>
      <c r="L1051" s="44"/>
      <c r="M1051" s="44"/>
      <c r="N1051" s="44"/>
      <c r="O1051" s="44"/>
      <c r="P1051" s="44"/>
      <c r="Q1051" s="44"/>
      <c r="R1051" s="44"/>
      <c r="S1051" s="44"/>
      <c r="T1051" s="44"/>
      <c r="U1051" s="44"/>
    </row>
    <row r="1052" spans="1:21" ht="18.75" hidden="1" customHeight="1" x14ac:dyDescent="0.25">
      <c r="A1052" s="120"/>
      <c r="B1052" s="124"/>
      <c r="C1052" s="115"/>
      <c r="D1052" s="134"/>
      <c r="E1052" s="116"/>
      <c r="F1052" s="116"/>
      <c r="G1052" s="117"/>
      <c r="H1052" s="112"/>
      <c r="I1052" s="118"/>
      <c r="J1052" s="113"/>
      <c r="K1052" s="106"/>
      <c r="L1052" s="44"/>
      <c r="M1052" s="44"/>
      <c r="N1052" s="44"/>
      <c r="O1052" s="44"/>
      <c r="P1052" s="44"/>
      <c r="Q1052" s="44"/>
      <c r="R1052" s="44"/>
      <c r="S1052" s="44"/>
      <c r="T1052" s="44"/>
      <c r="U1052" s="44"/>
    </row>
    <row r="1053" spans="1:21" ht="18.75" hidden="1" customHeight="1" x14ac:dyDescent="0.25">
      <c r="A1053" s="120" t="s">
        <v>1130</v>
      </c>
      <c r="B1053" s="124" t="s">
        <v>1131</v>
      </c>
      <c r="C1053" s="115" t="s">
        <v>7</v>
      </c>
      <c r="D1053" s="134"/>
      <c r="E1053" s="116">
        <v>50.52</v>
      </c>
      <c r="F1053" s="116">
        <f>E1053*(1+C$2031)</f>
        <v>62.862036000000003</v>
      </c>
      <c r="G1053" s="117">
        <f>D1053*F1053</f>
        <v>0</v>
      </c>
      <c r="H1053" s="112"/>
      <c r="I1053" s="118"/>
      <c r="J1053" s="113"/>
      <c r="K1053" s="106"/>
      <c r="L1053" s="44"/>
      <c r="M1053" s="44"/>
      <c r="N1053" s="44"/>
      <c r="O1053" s="44"/>
      <c r="P1053" s="44"/>
      <c r="Q1053" s="44"/>
      <c r="R1053" s="44"/>
      <c r="S1053" s="44"/>
      <c r="T1053" s="44"/>
      <c r="U1053" s="44"/>
    </row>
    <row r="1054" spans="1:21" ht="78.75" hidden="1" customHeight="1" x14ac:dyDescent="0.25">
      <c r="A1054" s="120"/>
      <c r="B1054" s="121" t="s">
        <v>1132</v>
      </c>
      <c r="C1054" s="115"/>
      <c r="D1054" s="134"/>
      <c r="E1054" s="116"/>
      <c r="F1054" s="116"/>
      <c r="G1054" s="117"/>
      <c r="H1054" s="112"/>
      <c r="I1054" s="118"/>
      <c r="J1054" s="113"/>
      <c r="K1054" s="106"/>
      <c r="L1054" s="44"/>
      <c r="M1054" s="44"/>
      <c r="N1054" s="44"/>
      <c r="O1054" s="44"/>
      <c r="P1054" s="44"/>
      <c r="Q1054" s="44"/>
      <c r="R1054" s="44"/>
      <c r="S1054" s="44"/>
      <c r="T1054" s="44"/>
      <c r="U1054" s="44"/>
    </row>
    <row r="1055" spans="1:21" ht="18.75" hidden="1" customHeight="1" x14ac:dyDescent="0.25">
      <c r="A1055" s="120"/>
      <c r="B1055" s="121"/>
      <c r="C1055" s="115"/>
      <c r="D1055" s="134"/>
      <c r="E1055" s="116"/>
      <c r="F1055" s="116"/>
      <c r="G1055" s="117"/>
      <c r="H1055" s="112"/>
      <c r="I1055" s="118"/>
      <c r="J1055" s="113"/>
      <c r="K1055" s="106"/>
      <c r="L1055" s="44"/>
      <c r="M1055" s="44"/>
      <c r="N1055" s="44"/>
      <c r="O1055" s="44"/>
      <c r="P1055" s="44"/>
      <c r="Q1055" s="44"/>
      <c r="R1055" s="44"/>
      <c r="S1055" s="44"/>
      <c r="T1055" s="44"/>
      <c r="U1055" s="44"/>
    </row>
    <row r="1056" spans="1:21" ht="18.75" hidden="1" customHeight="1" x14ac:dyDescent="0.25">
      <c r="A1056" s="120" t="s">
        <v>1133</v>
      </c>
      <c r="B1056" s="124" t="s">
        <v>1134</v>
      </c>
      <c r="C1056" s="115" t="s">
        <v>7</v>
      </c>
      <c r="D1056" s="134"/>
      <c r="E1056" s="116">
        <v>70.88</v>
      </c>
      <c r="F1056" s="116">
        <f>E1056*(1+C$2031)</f>
        <v>88.195983999999996</v>
      </c>
      <c r="G1056" s="117">
        <f>D1056*F1056</f>
        <v>0</v>
      </c>
      <c r="H1056" s="112"/>
      <c r="I1056" s="118"/>
      <c r="J1056" s="113"/>
      <c r="K1056" s="106"/>
      <c r="L1056" s="44"/>
      <c r="M1056" s="44"/>
      <c r="N1056" s="44"/>
      <c r="O1056" s="44"/>
      <c r="P1056" s="44"/>
      <c r="Q1056" s="44"/>
      <c r="R1056" s="44"/>
      <c r="S1056" s="44"/>
      <c r="T1056" s="44"/>
      <c r="U1056" s="44"/>
    </row>
    <row r="1057" spans="1:21" ht="110.25" hidden="1" customHeight="1" x14ac:dyDescent="0.25">
      <c r="A1057" s="120"/>
      <c r="B1057" s="121" t="s">
        <v>1135</v>
      </c>
      <c r="C1057" s="115"/>
      <c r="D1057" s="156"/>
      <c r="E1057" s="156"/>
      <c r="F1057" s="156"/>
      <c r="G1057" s="156"/>
      <c r="H1057" s="112"/>
      <c r="I1057" s="118"/>
      <c r="J1057" s="113"/>
      <c r="K1057" s="106"/>
      <c r="L1057" s="44"/>
      <c r="M1057" s="44"/>
      <c r="N1057" s="44"/>
      <c r="O1057" s="44"/>
      <c r="P1057" s="44"/>
      <c r="Q1057" s="44"/>
      <c r="R1057" s="44"/>
      <c r="S1057" s="44"/>
      <c r="T1057" s="44"/>
      <c r="U1057" s="44"/>
    </row>
    <row r="1058" spans="1:21" ht="18.75" hidden="1" customHeight="1" x14ac:dyDescent="0.25">
      <c r="A1058" s="120"/>
      <c r="B1058" s="121"/>
      <c r="C1058" s="115"/>
      <c r="D1058" s="156"/>
      <c r="E1058" s="156"/>
      <c r="F1058" s="156"/>
      <c r="G1058" s="156"/>
      <c r="H1058" s="112"/>
      <c r="I1058" s="118"/>
      <c r="J1058" s="113"/>
      <c r="K1058" s="106"/>
      <c r="L1058" s="44"/>
      <c r="M1058" s="44"/>
      <c r="N1058" s="44"/>
      <c r="O1058" s="44"/>
      <c r="P1058" s="44"/>
      <c r="Q1058" s="44"/>
      <c r="R1058" s="44"/>
      <c r="S1058" s="44"/>
      <c r="T1058" s="44"/>
      <c r="U1058" s="44"/>
    </row>
    <row r="1059" spans="1:21" ht="18.75" hidden="1" customHeight="1" x14ac:dyDescent="0.25">
      <c r="A1059" s="120" t="s">
        <v>1136</v>
      </c>
      <c r="B1059" s="133" t="s">
        <v>1137</v>
      </c>
      <c r="C1059" s="115"/>
      <c r="D1059" s="134"/>
      <c r="E1059" s="116"/>
      <c r="F1059" s="116"/>
      <c r="G1059" s="117"/>
      <c r="H1059" s="112"/>
      <c r="I1059" s="118"/>
      <c r="J1059" s="119"/>
      <c r="K1059" s="103"/>
      <c r="L1059" s="16"/>
      <c r="M1059" s="16"/>
      <c r="N1059" s="16"/>
      <c r="O1059" s="16"/>
      <c r="P1059" s="16"/>
      <c r="Q1059" s="16"/>
      <c r="R1059" s="16"/>
      <c r="S1059" s="16"/>
      <c r="T1059" s="16"/>
      <c r="U1059" s="16"/>
    </row>
    <row r="1060" spans="1:21" ht="47.25" hidden="1" customHeight="1" x14ac:dyDescent="0.25">
      <c r="A1060" s="120"/>
      <c r="B1060" s="121" t="s">
        <v>1138</v>
      </c>
      <c r="C1060" s="115"/>
      <c r="D1060" s="134"/>
      <c r="E1060" s="116"/>
      <c r="F1060" s="116"/>
      <c r="G1060" s="117"/>
      <c r="H1060" s="112"/>
      <c r="I1060" s="118"/>
      <c r="J1060" s="113"/>
      <c r="K1060" s="103"/>
      <c r="L1060" s="16"/>
      <c r="M1060" s="16"/>
      <c r="N1060" s="16"/>
      <c r="O1060" s="16"/>
      <c r="P1060" s="16"/>
      <c r="Q1060" s="16"/>
      <c r="R1060" s="16"/>
      <c r="S1060" s="16"/>
      <c r="T1060" s="16"/>
      <c r="U1060" s="16"/>
    </row>
    <row r="1061" spans="1:21" ht="18.75" hidden="1" customHeight="1" x14ac:dyDescent="0.25">
      <c r="A1061" s="120"/>
      <c r="B1061" s="121"/>
      <c r="C1061" s="115"/>
      <c r="D1061" s="134"/>
      <c r="E1061" s="116"/>
      <c r="F1061" s="116"/>
      <c r="G1061" s="117"/>
      <c r="H1061" s="112"/>
      <c r="I1061" s="118"/>
      <c r="J1061" s="113"/>
      <c r="K1061" s="103"/>
      <c r="L1061" s="16"/>
      <c r="M1061" s="16"/>
      <c r="N1061" s="16"/>
      <c r="O1061" s="16"/>
      <c r="P1061" s="16"/>
      <c r="Q1061" s="16"/>
      <c r="R1061" s="16"/>
      <c r="S1061" s="16"/>
      <c r="T1061" s="16"/>
      <c r="U1061" s="16"/>
    </row>
    <row r="1062" spans="1:21" ht="18.75" hidden="1" customHeight="1" x14ac:dyDescent="0.25">
      <c r="A1062" s="120" t="s">
        <v>1139</v>
      </c>
      <c r="B1062" s="124" t="s">
        <v>1140</v>
      </c>
      <c r="C1062" s="115" t="s">
        <v>7</v>
      </c>
      <c r="D1062" s="134"/>
      <c r="E1062" s="116">
        <v>12.15</v>
      </c>
      <c r="F1062" s="116">
        <f>E1062*(1+C$2031)</f>
        <v>15.118245</v>
      </c>
      <c r="G1062" s="117">
        <f>D1062*F1062</f>
        <v>0</v>
      </c>
      <c r="H1062" s="112"/>
      <c r="I1062" s="118"/>
      <c r="J1062" s="119"/>
      <c r="K1062" s="103"/>
      <c r="L1062" s="16"/>
      <c r="M1062" s="16"/>
      <c r="N1062" s="16"/>
      <c r="O1062" s="16"/>
      <c r="P1062" s="16"/>
      <c r="Q1062" s="16"/>
      <c r="R1062" s="16"/>
      <c r="S1062" s="16"/>
      <c r="T1062" s="16"/>
      <c r="U1062" s="16"/>
    </row>
    <row r="1063" spans="1:21" ht="18.75" hidden="1" customHeight="1" x14ac:dyDescent="0.25">
      <c r="A1063" s="120"/>
      <c r="B1063" s="121"/>
      <c r="C1063" s="115"/>
      <c r="D1063" s="134"/>
      <c r="E1063" s="116"/>
      <c r="F1063" s="116"/>
      <c r="G1063" s="117"/>
      <c r="H1063" s="112"/>
      <c r="I1063" s="118"/>
      <c r="J1063" s="113"/>
      <c r="K1063" s="103"/>
      <c r="L1063" s="16"/>
      <c r="M1063" s="16"/>
      <c r="N1063" s="16"/>
      <c r="O1063" s="16"/>
      <c r="P1063" s="16"/>
      <c r="Q1063" s="16"/>
      <c r="R1063" s="16"/>
      <c r="S1063" s="16"/>
      <c r="T1063" s="16"/>
      <c r="U1063" s="16"/>
    </row>
    <row r="1064" spans="1:21" ht="18.75" hidden="1" customHeight="1" x14ac:dyDescent="0.25">
      <c r="A1064" s="120" t="s">
        <v>1141</v>
      </c>
      <c r="B1064" s="124" t="s">
        <v>1142</v>
      </c>
      <c r="C1064" s="115" t="s">
        <v>7</v>
      </c>
      <c r="D1064" s="134"/>
      <c r="E1064" s="116">
        <v>13.62</v>
      </c>
      <c r="F1064" s="116">
        <f>E1064*(1+C$2031)</f>
        <v>16.947365999999999</v>
      </c>
      <c r="G1064" s="117">
        <f>D1064*F1064</f>
        <v>0</v>
      </c>
      <c r="H1064" s="112"/>
      <c r="I1064" s="118"/>
      <c r="J1064" s="113"/>
      <c r="K1064" s="103"/>
      <c r="L1064" s="16"/>
      <c r="M1064" s="16"/>
      <c r="N1064" s="16"/>
      <c r="O1064" s="16"/>
      <c r="P1064" s="16"/>
      <c r="Q1064" s="16"/>
      <c r="R1064" s="16"/>
      <c r="S1064" s="16"/>
      <c r="T1064" s="16"/>
      <c r="U1064" s="16"/>
    </row>
    <row r="1065" spans="1:21" ht="18.75" hidden="1" customHeight="1" x14ac:dyDescent="0.25">
      <c r="A1065" s="120"/>
      <c r="B1065" s="121"/>
      <c r="C1065" s="115"/>
      <c r="D1065" s="134"/>
      <c r="E1065" s="116"/>
      <c r="F1065" s="116"/>
      <c r="G1065" s="117"/>
      <c r="H1065" s="112"/>
      <c r="I1065" s="118"/>
      <c r="J1065" s="119"/>
      <c r="K1065" s="103"/>
      <c r="L1065" s="16"/>
      <c r="M1065" s="16"/>
      <c r="N1065" s="16"/>
      <c r="O1065" s="16"/>
      <c r="P1065" s="16"/>
      <c r="Q1065" s="16"/>
      <c r="R1065" s="16"/>
      <c r="S1065" s="16"/>
      <c r="T1065" s="16"/>
      <c r="U1065" s="16"/>
    </row>
    <row r="1066" spans="1:21" ht="18.75" hidden="1" customHeight="1" x14ac:dyDescent="0.25">
      <c r="A1066" s="120" t="s">
        <v>1143</v>
      </c>
      <c r="B1066" s="124" t="s">
        <v>1144</v>
      </c>
      <c r="C1066" s="115" t="s">
        <v>7</v>
      </c>
      <c r="D1066" s="134"/>
      <c r="E1066" s="116">
        <v>16.329999999999998</v>
      </c>
      <c r="F1066" s="116">
        <f>E1066*(1+C$2031)</f>
        <v>20.319418999999996</v>
      </c>
      <c r="G1066" s="117">
        <f>D1066*F1066</f>
        <v>0</v>
      </c>
      <c r="H1066" s="142"/>
      <c r="I1066" s="118"/>
      <c r="J1066" s="113"/>
      <c r="K1066" s="103"/>
      <c r="L1066" s="16"/>
      <c r="M1066" s="16"/>
      <c r="N1066" s="16"/>
      <c r="O1066" s="16"/>
      <c r="P1066" s="16"/>
      <c r="Q1066" s="16"/>
      <c r="R1066" s="16"/>
      <c r="S1066" s="16"/>
      <c r="T1066" s="16"/>
      <c r="U1066" s="16"/>
    </row>
    <row r="1067" spans="1:21" ht="18.75" hidden="1" customHeight="1" x14ac:dyDescent="0.25">
      <c r="A1067" s="120"/>
      <c r="B1067" s="121"/>
      <c r="C1067" s="115"/>
      <c r="D1067" s="134"/>
      <c r="E1067" s="116"/>
      <c r="F1067" s="116"/>
      <c r="G1067" s="117"/>
      <c r="H1067" s="142"/>
      <c r="I1067" s="118"/>
      <c r="J1067" s="113"/>
      <c r="K1067" s="103"/>
      <c r="L1067" s="16"/>
      <c r="M1067" s="16"/>
      <c r="N1067" s="16"/>
      <c r="O1067" s="16"/>
      <c r="P1067" s="16"/>
      <c r="Q1067" s="16"/>
      <c r="R1067" s="16"/>
      <c r="S1067" s="16"/>
      <c r="T1067" s="16"/>
      <c r="U1067" s="16"/>
    </row>
    <row r="1068" spans="1:21" ht="18.75" hidden="1" customHeight="1" x14ac:dyDescent="0.25">
      <c r="A1068" s="120" t="s">
        <v>1145</v>
      </c>
      <c r="B1068" s="124" t="s">
        <v>1146</v>
      </c>
      <c r="C1068" s="115" t="s">
        <v>7</v>
      </c>
      <c r="D1068" s="134"/>
      <c r="E1068" s="116">
        <v>15.57</v>
      </c>
      <c r="F1068" s="116">
        <f>E1068*(1+C$2031)</f>
        <v>19.373750999999999</v>
      </c>
      <c r="G1068" s="117">
        <f>D1068*F1068</f>
        <v>0</v>
      </c>
      <c r="H1068" s="142"/>
      <c r="I1068" s="118"/>
      <c r="J1068" s="119"/>
      <c r="K1068" s="103"/>
      <c r="L1068" s="16"/>
      <c r="M1068" s="16"/>
      <c r="N1068" s="16"/>
      <c r="O1068" s="16"/>
      <c r="P1068" s="16"/>
      <c r="Q1068" s="16"/>
      <c r="R1068" s="16"/>
      <c r="S1068" s="16"/>
      <c r="T1068" s="16"/>
      <c r="U1068" s="16"/>
    </row>
    <row r="1069" spans="1:21" ht="18.75" hidden="1" customHeight="1" x14ac:dyDescent="0.25">
      <c r="A1069" s="120"/>
      <c r="B1069" s="121"/>
      <c r="C1069" s="115"/>
      <c r="D1069" s="134"/>
      <c r="E1069" s="116"/>
      <c r="F1069" s="116"/>
      <c r="G1069" s="117"/>
      <c r="H1069" s="142"/>
      <c r="I1069" s="118"/>
      <c r="J1069" s="113"/>
      <c r="K1069" s="103"/>
      <c r="L1069" s="16"/>
      <c r="M1069" s="16"/>
      <c r="N1069" s="16"/>
      <c r="O1069" s="16"/>
      <c r="P1069" s="16"/>
      <c r="Q1069" s="16"/>
      <c r="R1069" s="16"/>
      <c r="S1069" s="16"/>
      <c r="T1069" s="16"/>
      <c r="U1069" s="16"/>
    </row>
    <row r="1070" spans="1:21" ht="18.75" hidden="1" customHeight="1" x14ac:dyDescent="0.25">
      <c r="A1070" s="120" t="s">
        <v>1147</v>
      </c>
      <c r="B1070" s="124" t="s">
        <v>1148</v>
      </c>
      <c r="C1070" s="115" t="s">
        <v>7</v>
      </c>
      <c r="D1070" s="134"/>
      <c r="E1070" s="116">
        <v>15.47</v>
      </c>
      <c r="F1070" s="116">
        <f>E1070*(1+C$2031)</f>
        <v>19.249321000000002</v>
      </c>
      <c r="G1070" s="117">
        <f>D1070*F1070</f>
        <v>0</v>
      </c>
      <c r="H1070" s="142"/>
      <c r="I1070" s="118"/>
      <c r="J1070" s="113"/>
      <c r="K1070" s="103"/>
      <c r="L1070" s="16"/>
      <c r="M1070" s="16"/>
      <c r="N1070" s="16"/>
      <c r="O1070" s="16"/>
      <c r="P1070" s="16"/>
      <c r="Q1070" s="16"/>
      <c r="R1070" s="16"/>
      <c r="S1070" s="16"/>
      <c r="T1070" s="16"/>
      <c r="U1070" s="16"/>
    </row>
    <row r="1071" spans="1:21" ht="18.75" hidden="1" customHeight="1" x14ac:dyDescent="0.25">
      <c r="A1071" s="120"/>
      <c r="B1071" s="121"/>
      <c r="C1071" s="115"/>
      <c r="D1071" s="134"/>
      <c r="E1071" s="116"/>
      <c r="F1071" s="116"/>
      <c r="G1071" s="117"/>
      <c r="H1071" s="142"/>
      <c r="I1071" s="118"/>
      <c r="J1071" s="113"/>
      <c r="K1071" s="103"/>
      <c r="L1071" s="16"/>
      <c r="M1071" s="16"/>
      <c r="N1071" s="16"/>
      <c r="O1071" s="16"/>
      <c r="P1071" s="16"/>
      <c r="Q1071" s="16"/>
      <c r="R1071" s="16"/>
      <c r="S1071" s="16"/>
      <c r="T1071" s="16"/>
      <c r="U1071" s="16"/>
    </row>
    <row r="1072" spans="1:21" ht="18.75" hidden="1" customHeight="1" x14ac:dyDescent="0.25">
      <c r="A1072" s="120" t="s">
        <v>1149</v>
      </c>
      <c r="B1072" s="124" t="s">
        <v>1150</v>
      </c>
      <c r="C1072" s="115" t="s">
        <v>7</v>
      </c>
      <c r="D1072" s="134"/>
      <c r="E1072" s="116">
        <v>18.78</v>
      </c>
      <c r="F1072" s="116">
        <f>E1072*(1+C$2031)</f>
        <v>23.367954000000001</v>
      </c>
      <c r="G1072" s="117">
        <f>D1072*F1072</f>
        <v>0</v>
      </c>
      <c r="H1072" s="142"/>
      <c r="I1072" s="118"/>
      <c r="J1072" s="113"/>
      <c r="K1072" s="103"/>
      <c r="L1072" s="16"/>
      <c r="M1072" s="16"/>
      <c r="N1072" s="16"/>
      <c r="O1072" s="16"/>
      <c r="P1072" s="16"/>
      <c r="Q1072" s="16"/>
      <c r="R1072" s="16"/>
      <c r="S1072" s="16"/>
      <c r="T1072" s="16"/>
      <c r="U1072" s="16"/>
    </row>
    <row r="1073" spans="1:21" ht="18.75" hidden="1" customHeight="1" x14ac:dyDescent="0.25">
      <c r="A1073" s="120"/>
      <c r="B1073" s="121"/>
      <c r="C1073" s="115"/>
      <c r="D1073" s="134"/>
      <c r="E1073" s="116"/>
      <c r="F1073" s="116"/>
      <c r="G1073" s="117"/>
      <c r="H1073" s="142"/>
      <c r="I1073" s="118"/>
      <c r="J1073" s="113"/>
      <c r="K1073" s="103"/>
      <c r="L1073" s="16"/>
      <c r="M1073" s="16"/>
      <c r="N1073" s="16"/>
      <c r="O1073" s="16"/>
      <c r="P1073" s="16"/>
      <c r="Q1073" s="16"/>
      <c r="R1073" s="16"/>
      <c r="S1073" s="16"/>
      <c r="T1073" s="16"/>
      <c r="U1073" s="16"/>
    </row>
    <row r="1074" spans="1:21" ht="18.75" hidden="1" customHeight="1" x14ac:dyDescent="0.25">
      <c r="A1074" s="120" t="s">
        <v>1151</v>
      </c>
      <c r="B1074" s="124" t="s">
        <v>1152</v>
      </c>
      <c r="C1074" s="115" t="s">
        <v>7</v>
      </c>
      <c r="D1074" s="134"/>
      <c r="E1074" s="116">
        <v>21.68</v>
      </c>
      <c r="F1074" s="116">
        <f>E1074*(1+C$2031)</f>
        <v>26.976423999999998</v>
      </c>
      <c r="G1074" s="117">
        <f>D1074*F1074</f>
        <v>0</v>
      </c>
      <c r="H1074" s="112"/>
      <c r="I1074" s="118"/>
      <c r="J1074" s="119"/>
      <c r="K1074" s="103"/>
      <c r="L1074" s="16"/>
      <c r="M1074" s="16"/>
      <c r="N1074" s="16"/>
      <c r="O1074" s="16"/>
      <c r="P1074" s="16"/>
      <c r="Q1074" s="16"/>
      <c r="R1074" s="16"/>
      <c r="S1074" s="16"/>
      <c r="T1074" s="16"/>
      <c r="U1074" s="16"/>
    </row>
    <row r="1075" spans="1:21" ht="18.75" hidden="1" customHeight="1" x14ac:dyDescent="0.25">
      <c r="A1075" s="120"/>
      <c r="B1075" s="121"/>
      <c r="C1075" s="115"/>
      <c r="D1075" s="134"/>
      <c r="E1075" s="116"/>
      <c r="F1075" s="116"/>
      <c r="G1075" s="117"/>
      <c r="H1075" s="142"/>
      <c r="I1075" s="118"/>
      <c r="J1075" s="113"/>
      <c r="K1075" s="103"/>
      <c r="L1075" s="16"/>
      <c r="M1075" s="16"/>
      <c r="N1075" s="16"/>
      <c r="O1075" s="16"/>
      <c r="P1075" s="16"/>
      <c r="Q1075" s="16"/>
      <c r="R1075" s="16"/>
      <c r="S1075" s="16"/>
      <c r="T1075" s="16"/>
      <c r="U1075" s="16"/>
    </row>
    <row r="1076" spans="1:21" ht="18.75" hidden="1" customHeight="1" x14ac:dyDescent="0.25">
      <c r="A1076" s="120" t="s">
        <v>1153</v>
      </c>
      <c r="B1076" s="124" t="s">
        <v>1154</v>
      </c>
      <c r="C1076" s="115" t="s">
        <v>7</v>
      </c>
      <c r="D1076" s="134"/>
      <c r="E1076" s="116">
        <v>18.88</v>
      </c>
      <c r="F1076" s="116">
        <f>E1076*(1+C$2031)</f>
        <v>23.492383999999998</v>
      </c>
      <c r="G1076" s="117">
        <f>D1076*F1076</f>
        <v>0</v>
      </c>
      <c r="H1076" s="112"/>
      <c r="I1076" s="118"/>
      <c r="J1076" s="119"/>
      <c r="K1076" s="103"/>
      <c r="L1076" s="16"/>
      <c r="M1076" s="16"/>
      <c r="N1076" s="16"/>
      <c r="O1076" s="16"/>
      <c r="P1076" s="16"/>
      <c r="Q1076" s="16"/>
      <c r="R1076" s="16"/>
      <c r="S1076" s="16"/>
      <c r="T1076" s="16"/>
      <c r="U1076" s="16"/>
    </row>
    <row r="1077" spans="1:21" ht="18.75" hidden="1" customHeight="1" x14ac:dyDescent="0.25">
      <c r="A1077" s="120"/>
      <c r="B1077" s="121"/>
      <c r="C1077" s="115"/>
      <c r="D1077" s="134"/>
      <c r="E1077" s="116"/>
      <c r="F1077" s="116"/>
      <c r="G1077" s="117"/>
      <c r="H1077" s="142"/>
      <c r="I1077" s="118"/>
      <c r="J1077" s="113"/>
      <c r="K1077" s="103"/>
      <c r="L1077" s="16"/>
      <c r="M1077" s="16"/>
      <c r="N1077" s="16"/>
      <c r="O1077" s="16"/>
      <c r="P1077" s="16"/>
      <c r="Q1077" s="16"/>
      <c r="R1077" s="16"/>
      <c r="S1077" s="16"/>
      <c r="T1077" s="16"/>
      <c r="U1077" s="16"/>
    </row>
    <row r="1078" spans="1:21" ht="18.75" hidden="1" customHeight="1" x14ac:dyDescent="0.25">
      <c r="A1078" s="120" t="s">
        <v>1155</v>
      </c>
      <c r="B1078" s="124" t="s">
        <v>1156</v>
      </c>
      <c r="C1078" s="115" t="s">
        <v>7</v>
      </c>
      <c r="D1078" s="134"/>
      <c r="E1078" s="116">
        <v>21.13</v>
      </c>
      <c r="F1078" s="116">
        <f>E1078*(1+C$2031)</f>
        <v>26.292058999999998</v>
      </c>
      <c r="G1078" s="117">
        <f>D1078*F1078</f>
        <v>0</v>
      </c>
      <c r="H1078" s="112"/>
      <c r="I1078" s="118"/>
      <c r="J1078" s="119"/>
      <c r="K1078" s="103"/>
      <c r="L1078" s="16"/>
      <c r="M1078" s="16"/>
      <c r="N1078" s="16"/>
      <c r="O1078" s="16"/>
      <c r="P1078" s="16"/>
      <c r="Q1078" s="16"/>
      <c r="R1078" s="16"/>
      <c r="S1078" s="16"/>
      <c r="T1078" s="16"/>
      <c r="U1078" s="16"/>
    </row>
    <row r="1079" spans="1:21" ht="18.75" hidden="1" customHeight="1" x14ac:dyDescent="0.25">
      <c r="A1079" s="120"/>
      <c r="B1079" s="124"/>
      <c r="C1079" s="115"/>
      <c r="D1079" s="134"/>
      <c r="E1079" s="116"/>
      <c r="F1079" s="116"/>
      <c r="G1079" s="117"/>
      <c r="H1079" s="142"/>
      <c r="I1079" s="118"/>
      <c r="J1079" s="113"/>
      <c r="K1079" s="103"/>
      <c r="L1079" s="16"/>
      <c r="M1079" s="16"/>
      <c r="N1079" s="16"/>
      <c r="O1079" s="16"/>
      <c r="P1079" s="16"/>
      <c r="Q1079" s="16"/>
      <c r="R1079" s="16"/>
      <c r="S1079" s="16"/>
      <c r="T1079" s="16"/>
      <c r="U1079" s="16"/>
    </row>
    <row r="1080" spans="1:21" ht="18.75" hidden="1" customHeight="1" x14ac:dyDescent="0.25">
      <c r="A1080" s="120" t="s">
        <v>1157</v>
      </c>
      <c r="B1080" s="124" t="s">
        <v>1158</v>
      </c>
      <c r="C1080" s="115" t="s">
        <v>7</v>
      </c>
      <c r="D1080" s="134"/>
      <c r="E1080" s="116">
        <v>6.71</v>
      </c>
      <c r="F1080" s="116">
        <f>E1080*(1+C$2031)</f>
        <v>8.3492529999999991</v>
      </c>
      <c r="G1080" s="117">
        <f>D1080*F1080</f>
        <v>0</v>
      </c>
      <c r="H1080" s="112"/>
      <c r="I1080" s="118"/>
      <c r="J1080" s="119"/>
      <c r="K1080" s="103"/>
      <c r="L1080" s="16"/>
      <c r="M1080" s="16"/>
      <c r="N1080" s="16"/>
      <c r="O1080" s="16"/>
      <c r="P1080" s="16"/>
      <c r="Q1080" s="16"/>
      <c r="R1080" s="16"/>
      <c r="S1080" s="16"/>
      <c r="T1080" s="16"/>
      <c r="U1080" s="16"/>
    </row>
    <row r="1081" spans="1:21" ht="18.75" hidden="1" customHeight="1" x14ac:dyDescent="0.25">
      <c r="A1081" s="120"/>
      <c r="B1081" s="124"/>
      <c r="C1081" s="115"/>
      <c r="D1081" s="134"/>
      <c r="E1081" s="116"/>
      <c r="F1081" s="116"/>
      <c r="G1081" s="117"/>
      <c r="H1081" s="142"/>
      <c r="I1081" s="118"/>
      <c r="J1081" s="113"/>
      <c r="K1081" s="103"/>
      <c r="L1081" s="16"/>
      <c r="M1081" s="16"/>
      <c r="N1081" s="16"/>
      <c r="O1081" s="16"/>
      <c r="P1081" s="16"/>
      <c r="Q1081" s="16"/>
      <c r="R1081" s="16"/>
      <c r="S1081" s="16"/>
      <c r="T1081" s="16"/>
      <c r="U1081" s="16"/>
    </row>
    <row r="1082" spans="1:21" ht="18.75" hidden="1" customHeight="1" x14ac:dyDescent="0.25">
      <c r="A1082" s="120" t="s">
        <v>1159</v>
      </c>
      <c r="B1082" s="124" t="s">
        <v>1160</v>
      </c>
      <c r="C1082" s="115" t="s">
        <v>7</v>
      </c>
      <c r="D1082" s="134"/>
      <c r="E1082" s="116">
        <v>11.06</v>
      </c>
      <c r="F1082" s="116">
        <f>E1082*(1+C$2031)</f>
        <v>13.761958</v>
      </c>
      <c r="G1082" s="117">
        <f>D1082*F1082</f>
        <v>0</v>
      </c>
      <c r="H1082" s="112"/>
      <c r="I1082" s="118"/>
      <c r="J1082" s="119"/>
      <c r="K1082" s="103"/>
      <c r="L1082" s="16"/>
      <c r="M1082" s="16"/>
      <c r="N1082" s="16"/>
      <c r="O1082" s="16"/>
      <c r="P1082" s="16"/>
      <c r="Q1082" s="16"/>
      <c r="R1082" s="16"/>
      <c r="S1082" s="16"/>
      <c r="T1082" s="16"/>
      <c r="U1082" s="16"/>
    </row>
    <row r="1083" spans="1:21" ht="18.75" hidden="1" customHeight="1" x14ac:dyDescent="0.25">
      <c r="A1083" s="120"/>
      <c r="B1083" s="124"/>
      <c r="C1083" s="115"/>
      <c r="D1083" s="134"/>
      <c r="E1083" s="116"/>
      <c r="F1083" s="116"/>
      <c r="G1083" s="117"/>
      <c r="H1083" s="112"/>
      <c r="I1083" s="118"/>
      <c r="J1083" s="119"/>
      <c r="K1083" s="103"/>
      <c r="L1083" s="16"/>
      <c r="M1083" s="16"/>
      <c r="N1083" s="16"/>
      <c r="O1083" s="16"/>
      <c r="P1083" s="16"/>
      <c r="Q1083" s="16"/>
      <c r="R1083" s="16"/>
      <c r="S1083" s="16"/>
      <c r="T1083" s="16"/>
      <c r="U1083" s="16"/>
    </row>
    <row r="1084" spans="1:21" ht="18.75" hidden="1" customHeight="1" x14ac:dyDescent="0.25">
      <c r="A1084" s="120" t="s">
        <v>1161</v>
      </c>
      <c r="B1084" s="124" t="s">
        <v>1162</v>
      </c>
      <c r="C1084" s="115" t="s">
        <v>7</v>
      </c>
      <c r="D1084" s="134"/>
      <c r="E1084" s="116">
        <v>18.28</v>
      </c>
      <c r="F1084" s="116">
        <f>E1084*(1+C$2031)</f>
        <v>22.745804</v>
      </c>
      <c r="G1084" s="117">
        <f>D1084*F1084</f>
        <v>0</v>
      </c>
      <c r="H1084" s="112"/>
      <c r="I1084" s="118"/>
      <c r="J1084" s="119"/>
      <c r="K1084" s="103"/>
      <c r="L1084" s="16"/>
      <c r="M1084" s="16"/>
      <c r="N1084" s="16"/>
      <c r="O1084" s="16"/>
      <c r="P1084" s="16"/>
      <c r="Q1084" s="16"/>
      <c r="R1084" s="16"/>
      <c r="S1084" s="16"/>
      <c r="T1084" s="16"/>
      <c r="U1084" s="16"/>
    </row>
    <row r="1085" spans="1:21" ht="18.75" hidden="1" customHeight="1" x14ac:dyDescent="0.25">
      <c r="A1085" s="120"/>
      <c r="B1085" s="124"/>
      <c r="C1085" s="115"/>
      <c r="D1085" s="134"/>
      <c r="E1085" s="116"/>
      <c r="F1085" s="116"/>
      <c r="G1085" s="117"/>
      <c r="H1085" s="112"/>
      <c r="I1085" s="118"/>
      <c r="J1085" s="119"/>
      <c r="K1085" s="103"/>
      <c r="L1085" s="16"/>
      <c r="M1085" s="16"/>
      <c r="N1085" s="16"/>
      <c r="O1085" s="16"/>
      <c r="P1085" s="16"/>
      <c r="Q1085" s="16"/>
      <c r="R1085" s="16"/>
      <c r="S1085" s="16"/>
      <c r="T1085" s="16"/>
      <c r="U1085" s="16"/>
    </row>
    <row r="1086" spans="1:21" ht="18.75" hidden="1" customHeight="1" x14ac:dyDescent="0.25">
      <c r="A1086" s="120" t="s">
        <v>1163</v>
      </c>
      <c r="B1086" s="124" t="s">
        <v>1164</v>
      </c>
      <c r="C1086" s="115" t="s">
        <v>7</v>
      </c>
      <c r="D1086" s="134"/>
      <c r="E1086" s="116">
        <v>22.81</v>
      </c>
      <c r="F1086" s="116">
        <f>E1086*(1+C$2031)</f>
        <v>28.382482999999997</v>
      </c>
      <c r="G1086" s="117">
        <f>D1086*F1086</f>
        <v>0</v>
      </c>
      <c r="H1086" s="112"/>
      <c r="I1086" s="118"/>
      <c r="J1086" s="119"/>
      <c r="K1086" s="103"/>
      <c r="L1086" s="16"/>
      <c r="M1086" s="16"/>
      <c r="N1086" s="16"/>
      <c r="O1086" s="16"/>
      <c r="P1086" s="16"/>
      <c r="Q1086" s="16"/>
      <c r="R1086" s="16"/>
      <c r="S1086" s="16"/>
      <c r="T1086" s="16"/>
      <c r="U1086" s="16"/>
    </row>
    <row r="1087" spans="1:21" ht="18.75" hidden="1" customHeight="1" x14ac:dyDescent="0.25">
      <c r="A1087" s="120"/>
      <c r="B1087" s="124"/>
      <c r="C1087" s="115"/>
      <c r="D1087" s="134"/>
      <c r="E1087" s="116"/>
      <c r="F1087" s="116"/>
      <c r="G1087" s="117"/>
      <c r="H1087" s="112"/>
      <c r="I1087" s="118"/>
      <c r="J1087" s="119"/>
      <c r="K1087" s="103"/>
      <c r="L1087" s="16"/>
      <c r="M1087" s="16"/>
      <c r="N1087" s="16"/>
      <c r="O1087" s="16"/>
      <c r="P1087" s="16"/>
      <c r="Q1087" s="16"/>
      <c r="R1087" s="16"/>
      <c r="S1087" s="16"/>
      <c r="T1087" s="16"/>
      <c r="U1087" s="16"/>
    </row>
    <row r="1088" spans="1:21" ht="18.75" hidden="1" customHeight="1" x14ac:dyDescent="0.25">
      <c r="A1088" s="120" t="s">
        <v>1165</v>
      </c>
      <c r="B1088" s="124" t="s">
        <v>1166</v>
      </c>
      <c r="C1088" s="115" t="s">
        <v>7</v>
      </c>
      <c r="D1088" s="134"/>
      <c r="E1088" s="116">
        <v>22.42</v>
      </c>
      <c r="F1088" s="116">
        <f>E1088*(1+C$2031)</f>
        <v>27.897206000000001</v>
      </c>
      <c r="G1088" s="117">
        <f>D1088*F1088</f>
        <v>0</v>
      </c>
      <c r="H1088" s="112"/>
      <c r="I1088" s="118"/>
      <c r="J1088" s="119"/>
      <c r="K1088" s="103"/>
      <c r="L1088" s="16"/>
      <c r="M1088" s="16"/>
      <c r="N1088" s="16"/>
      <c r="O1088" s="16"/>
      <c r="P1088" s="16"/>
      <c r="Q1088" s="16"/>
      <c r="R1088" s="16"/>
      <c r="S1088" s="16"/>
      <c r="T1088" s="16"/>
      <c r="U1088" s="16"/>
    </row>
    <row r="1089" spans="1:21" ht="18.75" hidden="1" customHeight="1" x14ac:dyDescent="0.25">
      <c r="A1089" s="120"/>
      <c r="B1089" s="124"/>
      <c r="C1089" s="115"/>
      <c r="D1089" s="134"/>
      <c r="E1089" s="116"/>
      <c r="F1089" s="116"/>
      <c r="G1089" s="117"/>
      <c r="H1089" s="112"/>
      <c r="I1089" s="118"/>
      <c r="J1089" s="119"/>
      <c r="K1089" s="103"/>
      <c r="L1089" s="16"/>
      <c r="M1089" s="16"/>
      <c r="N1089" s="16"/>
      <c r="O1089" s="16"/>
      <c r="P1089" s="16"/>
      <c r="Q1089" s="16"/>
      <c r="R1089" s="16"/>
      <c r="S1089" s="16"/>
      <c r="T1089" s="16"/>
      <c r="U1089" s="16"/>
    </row>
    <row r="1090" spans="1:21" ht="18.75" hidden="1" customHeight="1" x14ac:dyDescent="0.25">
      <c r="A1090" s="120" t="s">
        <v>1167</v>
      </c>
      <c r="B1090" s="124" t="s">
        <v>1168</v>
      </c>
      <c r="C1090" s="115" t="s">
        <v>7</v>
      </c>
      <c r="D1090" s="134"/>
      <c r="E1090" s="116">
        <v>56.42</v>
      </c>
      <c r="F1090" s="116">
        <f>E1090*(1+C$2031)</f>
        <v>70.203406000000001</v>
      </c>
      <c r="G1090" s="117">
        <f>D1090*F1090</f>
        <v>0</v>
      </c>
      <c r="H1090" s="112"/>
      <c r="I1090" s="118"/>
      <c r="J1090" s="119"/>
      <c r="K1090" s="103"/>
      <c r="L1090" s="16"/>
      <c r="M1090" s="16"/>
      <c r="N1090" s="16"/>
      <c r="O1090" s="16"/>
      <c r="P1090" s="16"/>
      <c r="Q1090" s="16"/>
      <c r="R1090" s="16"/>
      <c r="S1090" s="16"/>
      <c r="T1090" s="16"/>
      <c r="U1090" s="16"/>
    </row>
    <row r="1091" spans="1:21" ht="18.75" hidden="1" customHeight="1" x14ac:dyDescent="0.25">
      <c r="A1091" s="120"/>
      <c r="B1091" s="124"/>
      <c r="C1091" s="115"/>
      <c r="D1091" s="134"/>
      <c r="E1091" s="116"/>
      <c r="F1091" s="116"/>
      <c r="G1091" s="117"/>
      <c r="H1091" s="112"/>
      <c r="I1091" s="118"/>
      <c r="J1091" s="119"/>
      <c r="K1091" s="103"/>
      <c r="L1091" s="16"/>
      <c r="M1091" s="16"/>
      <c r="N1091" s="16"/>
      <c r="O1091" s="16"/>
      <c r="P1091" s="16"/>
      <c r="Q1091" s="16"/>
      <c r="R1091" s="16"/>
      <c r="S1091" s="16"/>
      <c r="T1091" s="16"/>
      <c r="U1091" s="16"/>
    </row>
    <row r="1092" spans="1:21" ht="18.75" hidden="1" customHeight="1" x14ac:dyDescent="0.25">
      <c r="A1092" s="120" t="s">
        <v>1169</v>
      </c>
      <c r="B1092" s="133" t="s">
        <v>1170</v>
      </c>
      <c r="C1092" s="115"/>
      <c r="D1092" s="134"/>
      <c r="E1092" s="116"/>
      <c r="F1092" s="116"/>
      <c r="G1092" s="117"/>
      <c r="H1092" s="112"/>
      <c r="I1092" s="118"/>
      <c r="J1092" s="119"/>
      <c r="K1092" s="103"/>
      <c r="L1092" s="16"/>
      <c r="M1092" s="16"/>
      <c r="N1092" s="16"/>
      <c r="O1092" s="16"/>
      <c r="P1092" s="16"/>
      <c r="Q1092" s="16"/>
      <c r="R1092" s="16"/>
      <c r="S1092" s="16"/>
      <c r="T1092" s="16"/>
      <c r="U1092" s="16"/>
    </row>
    <row r="1093" spans="1:21" ht="94.5" hidden="1" customHeight="1" x14ac:dyDescent="0.25">
      <c r="A1093" s="120"/>
      <c r="B1093" s="121" t="s">
        <v>1171</v>
      </c>
      <c r="C1093" s="115"/>
      <c r="D1093" s="134"/>
      <c r="E1093" s="116"/>
      <c r="F1093" s="116"/>
      <c r="G1093" s="117"/>
      <c r="H1093" s="112"/>
      <c r="I1093" s="118"/>
      <c r="J1093" s="119"/>
      <c r="K1093" s="103"/>
      <c r="L1093" s="16"/>
      <c r="M1093" s="16"/>
      <c r="N1093" s="16"/>
      <c r="O1093" s="16"/>
      <c r="P1093" s="16"/>
      <c r="Q1093" s="16"/>
      <c r="R1093" s="16"/>
      <c r="S1093" s="16"/>
      <c r="T1093" s="16"/>
      <c r="U1093" s="16"/>
    </row>
    <row r="1094" spans="1:21" ht="18.75" hidden="1" customHeight="1" x14ac:dyDescent="0.25">
      <c r="A1094" s="120"/>
      <c r="B1094" s="121"/>
      <c r="C1094" s="115"/>
      <c r="D1094" s="134"/>
      <c r="E1094" s="116"/>
      <c r="F1094" s="116"/>
      <c r="G1094" s="117"/>
      <c r="H1094" s="112"/>
      <c r="I1094" s="118"/>
      <c r="J1094" s="119"/>
      <c r="K1094" s="103"/>
      <c r="L1094" s="16"/>
      <c r="M1094" s="16"/>
      <c r="N1094" s="16"/>
      <c r="O1094" s="16"/>
      <c r="P1094" s="16"/>
      <c r="Q1094" s="16"/>
      <c r="R1094" s="16"/>
      <c r="S1094" s="16"/>
      <c r="T1094" s="16"/>
      <c r="U1094" s="16"/>
    </row>
    <row r="1095" spans="1:21" ht="31.5" hidden="1" customHeight="1" x14ac:dyDescent="0.25">
      <c r="A1095" s="162" t="s">
        <v>1172</v>
      </c>
      <c r="B1095" s="124" t="s">
        <v>1173</v>
      </c>
      <c r="C1095" s="115" t="s">
        <v>7</v>
      </c>
      <c r="D1095" s="134"/>
      <c r="E1095" s="116">
        <v>82.6</v>
      </c>
      <c r="F1095" s="116">
        <f>E1095*(1+C$2031)</f>
        <v>102.77918</v>
      </c>
      <c r="G1095" s="117">
        <f>D1095*F1095</f>
        <v>0</v>
      </c>
      <c r="H1095" s="112"/>
      <c r="I1095" s="118"/>
      <c r="J1095" s="119"/>
      <c r="K1095" s="103"/>
      <c r="L1095" s="16"/>
      <c r="M1095" s="16"/>
      <c r="N1095" s="16"/>
      <c r="O1095" s="16"/>
      <c r="P1095" s="16"/>
      <c r="Q1095" s="16"/>
      <c r="R1095" s="16"/>
      <c r="S1095" s="16"/>
      <c r="T1095" s="16"/>
      <c r="U1095" s="16"/>
    </row>
    <row r="1096" spans="1:21" ht="19.5" hidden="1" customHeight="1" x14ac:dyDescent="0.25">
      <c r="A1096" s="162"/>
      <c r="B1096" s="121"/>
      <c r="C1096" s="115"/>
      <c r="D1096" s="134"/>
      <c r="E1096" s="116"/>
      <c r="F1096" s="116"/>
      <c r="G1096" s="117"/>
      <c r="H1096" s="112"/>
      <c r="I1096" s="118"/>
      <c r="J1096" s="119"/>
      <c r="K1096" s="103"/>
      <c r="L1096" s="16"/>
      <c r="M1096" s="16"/>
      <c r="N1096" s="16"/>
      <c r="O1096" s="16"/>
      <c r="P1096" s="16"/>
      <c r="Q1096" s="16"/>
      <c r="R1096" s="16"/>
      <c r="S1096" s="16"/>
      <c r="T1096" s="16"/>
      <c r="U1096" s="16"/>
    </row>
    <row r="1097" spans="1:21" ht="31.5" hidden="1" customHeight="1" x14ac:dyDescent="0.25">
      <c r="A1097" s="162" t="s">
        <v>1174</v>
      </c>
      <c r="B1097" s="124" t="s">
        <v>1175</v>
      </c>
      <c r="C1097" s="115" t="s">
        <v>7</v>
      </c>
      <c r="D1097" s="134"/>
      <c r="E1097" s="116">
        <v>101.29</v>
      </c>
      <c r="F1097" s="116">
        <f>E1097*(1+C$2031)</f>
        <v>126.03514700000001</v>
      </c>
      <c r="G1097" s="117">
        <f>D1097*F1097</f>
        <v>0</v>
      </c>
      <c r="H1097" s="112"/>
      <c r="I1097" s="118"/>
      <c r="J1097" s="119"/>
      <c r="K1097" s="103"/>
      <c r="L1097" s="16"/>
      <c r="M1097" s="16"/>
      <c r="N1097" s="16"/>
      <c r="O1097" s="16"/>
      <c r="P1097" s="16"/>
      <c r="Q1097" s="16"/>
      <c r="R1097" s="16"/>
      <c r="S1097" s="16"/>
      <c r="T1097" s="16"/>
      <c r="U1097" s="16"/>
    </row>
    <row r="1098" spans="1:21" ht="19.5" hidden="1" customHeight="1" x14ac:dyDescent="0.25">
      <c r="A1098" s="162"/>
      <c r="B1098" s="121"/>
      <c r="C1098" s="115"/>
      <c r="D1098" s="134"/>
      <c r="E1098" s="116"/>
      <c r="F1098" s="116"/>
      <c r="G1098" s="117"/>
      <c r="H1098" s="112"/>
      <c r="I1098" s="118"/>
      <c r="J1098" s="119"/>
      <c r="K1098" s="103"/>
      <c r="L1098" s="16"/>
      <c r="M1098" s="16"/>
      <c r="N1098" s="16"/>
      <c r="O1098" s="16"/>
      <c r="P1098" s="16"/>
      <c r="Q1098" s="16"/>
      <c r="R1098" s="16"/>
      <c r="S1098" s="16"/>
      <c r="T1098" s="16"/>
      <c r="U1098" s="16"/>
    </row>
    <row r="1099" spans="1:21" ht="31.5" customHeight="1" x14ac:dyDescent="0.25">
      <c r="A1099" s="162" t="s">
        <v>1176</v>
      </c>
      <c r="B1099" s="124" t="s">
        <v>1177</v>
      </c>
      <c r="C1099" s="115" t="s">
        <v>7</v>
      </c>
      <c r="D1099" s="134">
        <v>1</v>
      </c>
      <c r="E1099" s="116">
        <v>173.64</v>
      </c>
      <c r="F1099" s="116">
        <f>E1099*(1+C$2031)</f>
        <v>216.06025199999996</v>
      </c>
      <c r="G1099" s="117">
        <f>D1099*F1099</f>
        <v>216.06025199999996</v>
      </c>
      <c r="H1099" s="112"/>
      <c r="I1099" s="118"/>
      <c r="J1099" s="119"/>
      <c r="K1099" s="103"/>
      <c r="L1099" s="16"/>
      <c r="M1099" s="16"/>
      <c r="N1099" s="16"/>
      <c r="O1099" s="16"/>
      <c r="P1099" s="16"/>
      <c r="Q1099" s="16"/>
      <c r="R1099" s="16"/>
      <c r="S1099" s="16"/>
      <c r="T1099" s="16"/>
      <c r="U1099" s="16"/>
    </row>
    <row r="1100" spans="1:21" ht="19.5" customHeight="1" x14ac:dyDescent="0.25">
      <c r="A1100" s="162"/>
      <c r="B1100" s="121"/>
      <c r="C1100" s="115"/>
      <c r="D1100" s="134"/>
      <c r="E1100" s="116"/>
      <c r="F1100" s="116"/>
      <c r="G1100" s="117"/>
      <c r="H1100" s="112"/>
      <c r="I1100" s="118"/>
      <c r="J1100" s="119"/>
      <c r="K1100" s="103"/>
      <c r="L1100" s="16"/>
      <c r="M1100" s="16"/>
      <c r="N1100" s="16"/>
      <c r="O1100" s="16"/>
      <c r="P1100" s="16"/>
      <c r="Q1100" s="16"/>
      <c r="R1100" s="16"/>
      <c r="S1100" s="16"/>
      <c r="T1100" s="16"/>
      <c r="U1100" s="16"/>
    </row>
    <row r="1101" spans="1:21" ht="31.5" hidden="1" customHeight="1" x14ac:dyDescent="0.25">
      <c r="A1101" s="162" t="s">
        <v>1178</v>
      </c>
      <c r="B1101" s="124" t="s">
        <v>1179</v>
      </c>
      <c r="C1101" s="115" t="s">
        <v>7</v>
      </c>
      <c r="D1101" s="134"/>
      <c r="E1101" s="116">
        <v>225.56</v>
      </c>
      <c r="F1101" s="116">
        <f>E1101*(1+C$2031)</f>
        <v>280.66430800000001</v>
      </c>
      <c r="G1101" s="117">
        <f>D1101*F1101</f>
        <v>0</v>
      </c>
      <c r="H1101" s="112"/>
      <c r="I1101" s="118"/>
      <c r="J1101" s="119"/>
      <c r="K1101" s="103"/>
      <c r="L1101" s="16"/>
      <c r="M1101" s="16"/>
      <c r="N1101" s="16"/>
      <c r="O1101" s="16"/>
      <c r="P1101" s="16"/>
      <c r="Q1101" s="16"/>
      <c r="R1101" s="16"/>
      <c r="S1101" s="16"/>
      <c r="T1101" s="16"/>
      <c r="U1101" s="16"/>
    </row>
    <row r="1102" spans="1:21" ht="19.5" hidden="1" customHeight="1" x14ac:dyDescent="0.25">
      <c r="A1102" s="162"/>
      <c r="B1102" s="121"/>
      <c r="C1102" s="115"/>
      <c r="D1102" s="134"/>
      <c r="E1102" s="116"/>
      <c r="F1102" s="116"/>
      <c r="G1102" s="117"/>
      <c r="H1102" s="112"/>
      <c r="I1102" s="118"/>
      <c r="J1102" s="119"/>
      <c r="K1102" s="103"/>
      <c r="L1102" s="16"/>
      <c r="M1102" s="16"/>
      <c r="N1102" s="16"/>
      <c r="O1102" s="16"/>
      <c r="P1102" s="16"/>
      <c r="Q1102" s="16"/>
      <c r="R1102" s="16"/>
      <c r="S1102" s="16"/>
      <c r="T1102" s="16"/>
      <c r="U1102" s="16"/>
    </row>
    <row r="1103" spans="1:21" ht="31.5" hidden="1" customHeight="1" x14ac:dyDescent="0.25">
      <c r="A1103" s="162" t="s">
        <v>1180</v>
      </c>
      <c r="B1103" s="124" t="s">
        <v>1181</v>
      </c>
      <c r="C1103" s="115" t="s">
        <v>7</v>
      </c>
      <c r="D1103" s="134"/>
      <c r="E1103" s="116">
        <v>71.39</v>
      </c>
      <c r="F1103" s="116">
        <f>E1103*(1+C$2031)</f>
        <v>88.830576999999991</v>
      </c>
      <c r="G1103" s="117">
        <f>D1103*F1103</f>
        <v>0</v>
      </c>
      <c r="H1103" s="112"/>
      <c r="I1103" s="118"/>
      <c r="J1103" s="119"/>
      <c r="K1103" s="103"/>
      <c r="L1103" s="16"/>
      <c r="M1103" s="16"/>
      <c r="N1103" s="16"/>
      <c r="O1103" s="16"/>
      <c r="P1103" s="16"/>
      <c r="Q1103" s="16"/>
      <c r="R1103" s="16"/>
      <c r="S1103" s="16"/>
      <c r="T1103" s="16"/>
      <c r="U1103" s="16"/>
    </row>
    <row r="1104" spans="1:21" ht="19.5" hidden="1" customHeight="1" x14ac:dyDescent="0.25">
      <c r="A1104" s="162"/>
      <c r="B1104" s="121"/>
      <c r="C1104" s="115"/>
      <c r="D1104" s="134"/>
      <c r="E1104" s="116"/>
      <c r="F1104" s="116"/>
      <c r="G1104" s="117"/>
      <c r="H1104" s="112"/>
      <c r="I1104" s="118"/>
      <c r="J1104" s="119"/>
      <c r="K1104" s="103"/>
      <c r="L1104" s="16"/>
      <c r="M1104" s="16"/>
      <c r="N1104" s="16"/>
      <c r="O1104" s="16"/>
      <c r="P1104" s="16"/>
      <c r="Q1104" s="16"/>
      <c r="R1104" s="16"/>
      <c r="S1104" s="16"/>
      <c r="T1104" s="16"/>
      <c r="U1104" s="16"/>
    </row>
    <row r="1105" spans="1:21" ht="31.5" hidden="1" customHeight="1" x14ac:dyDescent="0.25">
      <c r="A1105" s="162" t="s">
        <v>1182</v>
      </c>
      <c r="B1105" s="124" t="s">
        <v>1183</v>
      </c>
      <c r="C1105" s="115" t="s">
        <v>7</v>
      </c>
      <c r="D1105" s="134"/>
      <c r="E1105" s="116">
        <v>90.35</v>
      </c>
      <c r="F1105" s="116">
        <f>E1105*(1+C$2031)</f>
        <v>112.42250499999999</v>
      </c>
      <c r="G1105" s="117">
        <f>D1105*F1105</f>
        <v>0</v>
      </c>
      <c r="H1105" s="112"/>
      <c r="I1105" s="118"/>
      <c r="J1105" s="119"/>
      <c r="K1105" s="103"/>
      <c r="L1105" s="16"/>
      <c r="M1105" s="16"/>
      <c r="N1105" s="16"/>
      <c r="O1105" s="16"/>
      <c r="P1105" s="16"/>
      <c r="Q1105" s="16"/>
      <c r="R1105" s="16"/>
      <c r="S1105" s="16"/>
      <c r="T1105" s="16"/>
      <c r="U1105" s="16"/>
    </row>
    <row r="1106" spans="1:21" ht="19.5" hidden="1" customHeight="1" x14ac:dyDescent="0.25">
      <c r="A1106" s="162"/>
      <c r="B1106" s="121"/>
      <c r="C1106" s="115"/>
      <c r="D1106" s="134"/>
      <c r="E1106" s="116"/>
      <c r="F1106" s="116"/>
      <c r="G1106" s="117"/>
      <c r="H1106" s="112"/>
      <c r="I1106" s="118"/>
      <c r="J1106" s="119"/>
      <c r="K1106" s="103"/>
      <c r="L1106" s="16"/>
      <c r="M1106" s="16"/>
      <c r="N1106" s="16"/>
      <c r="O1106" s="16"/>
      <c r="P1106" s="16"/>
      <c r="Q1106" s="16"/>
      <c r="R1106" s="16"/>
      <c r="S1106" s="16"/>
      <c r="T1106" s="16"/>
      <c r="U1106" s="16"/>
    </row>
    <row r="1107" spans="1:21" ht="31.5" hidden="1" customHeight="1" x14ac:dyDescent="0.25">
      <c r="A1107" s="162" t="s">
        <v>1184</v>
      </c>
      <c r="B1107" s="124" t="s">
        <v>1185</v>
      </c>
      <c r="C1107" s="115" t="s">
        <v>7</v>
      </c>
      <c r="D1107" s="134"/>
      <c r="E1107" s="116">
        <v>111.31</v>
      </c>
      <c r="F1107" s="116">
        <f>E1107*(1+C$2031)</f>
        <v>138.50303299999999</v>
      </c>
      <c r="G1107" s="117">
        <f>D1107*F1107</f>
        <v>0</v>
      </c>
      <c r="H1107" s="112"/>
      <c r="I1107" s="118"/>
      <c r="J1107" s="119"/>
      <c r="K1107" s="103"/>
      <c r="L1107" s="16"/>
      <c r="M1107" s="16"/>
      <c r="N1107" s="16"/>
      <c r="O1107" s="16"/>
      <c r="P1107" s="16"/>
      <c r="Q1107" s="16"/>
      <c r="R1107" s="16"/>
      <c r="S1107" s="16"/>
      <c r="T1107" s="16"/>
      <c r="U1107" s="16"/>
    </row>
    <row r="1108" spans="1:21" ht="19.5" hidden="1" customHeight="1" x14ac:dyDescent="0.25">
      <c r="A1108" s="162"/>
      <c r="B1108" s="121"/>
      <c r="C1108" s="115"/>
      <c r="D1108" s="134"/>
      <c r="E1108" s="116"/>
      <c r="F1108" s="116"/>
      <c r="G1108" s="117"/>
      <c r="H1108" s="112"/>
      <c r="I1108" s="118"/>
      <c r="J1108" s="119"/>
      <c r="K1108" s="103"/>
      <c r="L1108" s="16"/>
      <c r="M1108" s="16"/>
      <c r="N1108" s="16"/>
      <c r="O1108" s="16"/>
      <c r="P1108" s="16"/>
      <c r="Q1108" s="16"/>
      <c r="R1108" s="16"/>
      <c r="S1108" s="16"/>
      <c r="T1108" s="16"/>
      <c r="U1108" s="16"/>
    </row>
    <row r="1109" spans="1:21" ht="31.5" hidden="1" customHeight="1" x14ac:dyDescent="0.25">
      <c r="A1109" s="162" t="s">
        <v>1186</v>
      </c>
      <c r="B1109" s="124" t="s">
        <v>1187</v>
      </c>
      <c r="C1109" s="115" t="s">
        <v>7</v>
      </c>
      <c r="D1109" s="134"/>
      <c r="E1109" s="116">
        <v>176.31</v>
      </c>
      <c r="F1109" s="116">
        <f>E1109*(1+C$2031)</f>
        <v>219.382533</v>
      </c>
      <c r="G1109" s="117">
        <f>D1109*F1109</f>
        <v>0</v>
      </c>
      <c r="H1109" s="112"/>
      <c r="I1109" s="118"/>
      <c r="J1109" s="119"/>
      <c r="K1109" s="103"/>
      <c r="L1109" s="16"/>
      <c r="M1109" s="16"/>
      <c r="N1109" s="16"/>
      <c r="O1109" s="16"/>
      <c r="P1109" s="16"/>
      <c r="Q1109" s="16"/>
      <c r="R1109" s="16"/>
      <c r="S1109" s="16"/>
      <c r="T1109" s="16"/>
      <c r="U1109" s="16"/>
    </row>
    <row r="1110" spans="1:21" ht="19.5" hidden="1" customHeight="1" x14ac:dyDescent="0.25">
      <c r="A1110" s="162"/>
      <c r="B1110" s="121"/>
      <c r="C1110" s="115"/>
      <c r="D1110" s="134"/>
      <c r="E1110" s="116"/>
      <c r="F1110" s="116"/>
      <c r="G1110" s="117"/>
      <c r="H1110" s="112"/>
      <c r="I1110" s="118"/>
      <c r="J1110" s="119"/>
      <c r="K1110" s="103"/>
      <c r="L1110" s="16"/>
      <c r="M1110" s="16"/>
      <c r="N1110" s="16"/>
      <c r="O1110" s="16"/>
      <c r="P1110" s="16"/>
      <c r="Q1110" s="16"/>
      <c r="R1110" s="16"/>
      <c r="S1110" s="16"/>
      <c r="T1110" s="16"/>
      <c r="U1110" s="16"/>
    </row>
    <row r="1111" spans="1:21" ht="31.5" hidden="1" customHeight="1" x14ac:dyDescent="0.25">
      <c r="A1111" s="162" t="s">
        <v>1188</v>
      </c>
      <c r="B1111" s="124" t="s">
        <v>1189</v>
      </c>
      <c r="C1111" s="115" t="s">
        <v>7</v>
      </c>
      <c r="D1111" s="134"/>
      <c r="E1111" s="116">
        <v>471.16</v>
      </c>
      <c r="F1111" s="116">
        <f>E1111*(1+C$2031)</f>
        <v>586.26438800000005</v>
      </c>
      <c r="G1111" s="117">
        <f>D1111*F1111</f>
        <v>0</v>
      </c>
      <c r="H1111" s="112"/>
      <c r="I1111" s="118"/>
      <c r="J1111" s="119"/>
      <c r="K1111" s="103"/>
      <c r="L1111" s="16"/>
      <c r="M1111" s="16"/>
      <c r="N1111" s="16"/>
      <c r="O1111" s="16"/>
      <c r="P1111" s="16"/>
      <c r="Q1111" s="16"/>
      <c r="R1111" s="16"/>
      <c r="S1111" s="16"/>
      <c r="T1111" s="16"/>
      <c r="U1111" s="16"/>
    </row>
    <row r="1112" spans="1:21" ht="19.5" hidden="1" customHeight="1" x14ac:dyDescent="0.25">
      <c r="A1112" s="162"/>
      <c r="B1112" s="121"/>
      <c r="C1112" s="115"/>
      <c r="D1112" s="134"/>
      <c r="E1112" s="116"/>
      <c r="F1112" s="116"/>
      <c r="G1112" s="117"/>
      <c r="H1112" s="112"/>
      <c r="I1112" s="118"/>
      <c r="J1112" s="119"/>
      <c r="K1112" s="103"/>
      <c r="L1112" s="16"/>
      <c r="M1112" s="16"/>
      <c r="N1112" s="16"/>
      <c r="O1112" s="16"/>
      <c r="P1112" s="16"/>
      <c r="Q1112" s="16"/>
      <c r="R1112" s="16"/>
      <c r="S1112" s="16"/>
      <c r="T1112" s="16"/>
      <c r="U1112" s="16"/>
    </row>
    <row r="1113" spans="1:21" ht="31.5" hidden="1" customHeight="1" x14ac:dyDescent="0.25">
      <c r="A1113" s="162" t="s">
        <v>1190</v>
      </c>
      <c r="B1113" s="124" t="s">
        <v>1191</v>
      </c>
      <c r="C1113" s="115" t="s">
        <v>7</v>
      </c>
      <c r="D1113" s="134"/>
      <c r="E1113" s="116">
        <v>807.8</v>
      </c>
      <c r="F1113" s="116">
        <f>E1113*(1+C$2031)</f>
        <v>1005.1455399999999</v>
      </c>
      <c r="G1113" s="117">
        <f>D1113*F1113</f>
        <v>0</v>
      </c>
      <c r="H1113" s="112"/>
      <c r="I1113" s="118"/>
      <c r="J1113" s="119"/>
      <c r="K1113" s="103"/>
      <c r="L1113" s="16"/>
      <c r="M1113" s="16"/>
      <c r="N1113" s="16"/>
      <c r="O1113" s="16"/>
      <c r="P1113" s="16"/>
      <c r="Q1113" s="16"/>
      <c r="R1113" s="16"/>
      <c r="S1113" s="16"/>
      <c r="T1113" s="16"/>
      <c r="U1113" s="16"/>
    </row>
    <row r="1114" spans="1:21" ht="19.5" hidden="1" customHeight="1" x14ac:dyDescent="0.25">
      <c r="A1114" s="162"/>
      <c r="B1114" s="121"/>
      <c r="C1114" s="115"/>
      <c r="D1114" s="134"/>
      <c r="E1114" s="116"/>
      <c r="F1114" s="116"/>
      <c r="G1114" s="117"/>
      <c r="H1114" s="112"/>
      <c r="I1114" s="118"/>
      <c r="J1114" s="119"/>
      <c r="K1114" s="103"/>
      <c r="L1114" s="16"/>
      <c r="M1114" s="16"/>
      <c r="N1114" s="16"/>
      <c r="O1114" s="16"/>
      <c r="P1114" s="16"/>
      <c r="Q1114" s="16"/>
      <c r="R1114" s="16"/>
      <c r="S1114" s="16"/>
      <c r="T1114" s="16"/>
      <c r="U1114" s="16"/>
    </row>
    <row r="1115" spans="1:21" ht="31.5" hidden="1" customHeight="1" x14ac:dyDescent="0.25">
      <c r="A1115" s="162" t="s">
        <v>1192</v>
      </c>
      <c r="B1115" s="124" t="s">
        <v>1193</v>
      </c>
      <c r="C1115" s="115" t="s">
        <v>7</v>
      </c>
      <c r="D1115" s="134"/>
      <c r="E1115" s="116">
        <v>573.03</v>
      </c>
      <c r="F1115" s="116">
        <f>E1115*(1+C$2031)</f>
        <v>713.02122899999995</v>
      </c>
      <c r="G1115" s="117">
        <f>D1115*F1115</f>
        <v>0</v>
      </c>
      <c r="H1115" s="112"/>
      <c r="I1115" s="118"/>
      <c r="J1115" s="119"/>
      <c r="K1115" s="103"/>
      <c r="L1115" s="16"/>
      <c r="M1115" s="16"/>
      <c r="N1115" s="16"/>
      <c r="O1115" s="16"/>
      <c r="P1115" s="16"/>
      <c r="Q1115" s="16"/>
      <c r="R1115" s="16"/>
      <c r="S1115" s="16"/>
      <c r="T1115" s="16"/>
      <c r="U1115" s="16"/>
    </row>
    <row r="1116" spans="1:21" ht="19.5" hidden="1" customHeight="1" x14ac:dyDescent="0.25">
      <c r="A1116" s="162"/>
      <c r="B1116" s="121"/>
      <c r="C1116" s="115"/>
      <c r="D1116" s="134"/>
      <c r="E1116" s="116"/>
      <c r="F1116" s="116"/>
      <c r="G1116" s="117"/>
      <c r="H1116" s="112"/>
      <c r="I1116" s="118"/>
      <c r="J1116" s="119"/>
      <c r="K1116" s="103"/>
      <c r="L1116" s="16"/>
      <c r="M1116" s="16"/>
      <c r="N1116" s="16"/>
      <c r="O1116" s="16"/>
      <c r="P1116" s="16"/>
      <c r="Q1116" s="16"/>
      <c r="R1116" s="16"/>
      <c r="S1116" s="16"/>
      <c r="T1116" s="16"/>
      <c r="U1116" s="16"/>
    </row>
    <row r="1117" spans="1:21" ht="31.5" hidden="1" customHeight="1" x14ac:dyDescent="0.25">
      <c r="A1117" s="162" t="s">
        <v>1194</v>
      </c>
      <c r="B1117" s="124" t="s">
        <v>1195</v>
      </c>
      <c r="C1117" s="115" t="s">
        <v>7</v>
      </c>
      <c r="D1117" s="134"/>
      <c r="E1117" s="116">
        <v>818.57</v>
      </c>
      <c r="F1117" s="116">
        <f>E1117*(1+C$2031)</f>
        <v>1018.546651</v>
      </c>
      <c r="G1117" s="117">
        <f>D1117*F1117</f>
        <v>0</v>
      </c>
      <c r="H1117" s="112"/>
      <c r="I1117" s="118"/>
      <c r="J1117" s="119"/>
      <c r="K1117" s="103"/>
      <c r="L1117" s="16"/>
      <c r="M1117" s="16"/>
      <c r="N1117" s="16"/>
      <c r="O1117" s="16"/>
      <c r="P1117" s="16"/>
      <c r="Q1117" s="16"/>
      <c r="R1117" s="16"/>
      <c r="S1117" s="16"/>
      <c r="T1117" s="16"/>
      <c r="U1117" s="16"/>
    </row>
    <row r="1118" spans="1:21" ht="19.5" hidden="1" customHeight="1" x14ac:dyDescent="0.25">
      <c r="A1118" s="162"/>
      <c r="B1118" s="121"/>
      <c r="C1118" s="115"/>
      <c r="D1118" s="134"/>
      <c r="E1118" s="116"/>
      <c r="F1118" s="116"/>
      <c r="G1118" s="117"/>
      <c r="H1118" s="112"/>
      <c r="I1118" s="118"/>
      <c r="J1118" s="119"/>
      <c r="K1118" s="103"/>
      <c r="L1118" s="16"/>
      <c r="M1118" s="16"/>
      <c r="N1118" s="16"/>
      <c r="O1118" s="16"/>
      <c r="P1118" s="16"/>
      <c r="Q1118" s="16"/>
      <c r="R1118" s="16"/>
      <c r="S1118" s="16"/>
      <c r="T1118" s="16"/>
      <c r="U1118" s="16"/>
    </row>
    <row r="1119" spans="1:21" ht="31.5" hidden="1" customHeight="1" x14ac:dyDescent="0.25">
      <c r="A1119" s="162" t="s">
        <v>1196</v>
      </c>
      <c r="B1119" s="124" t="s">
        <v>1197</v>
      </c>
      <c r="C1119" s="115" t="s">
        <v>7</v>
      </c>
      <c r="D1119" s="134"/>
      <c r="E1119" s="116">
        <v>432.83</v>
      </c>
      <c r="F1119" s="116">
        <f>E1119*(1+C$2031)</f>
        <v>538.57036899999991</v>
      </c>
      <c r="G1119" s="117">
        <f>D1119*F1119</f>
        <v>0</v>
      </c>
      <c r="H1119" s="112"/>
      <c r="I1119" s="118"/>
      <c r="J1119" s="119"/>
      <c r="K1119" s="103"/>
      <c r="L1119" s="16"/>
      <c r="M1119" s="16"/>
      <c r="N1119" s="16"/>
      <c r="O1119" s="16"/>
      <c r="P1119" s="16"/>
      <c r="Q1119" s="16"/>
      <c r="R1119" s="16"/>
      <c r="S1119" s="16"/>
      <c r="T1119" s="16"/>
      <c r="U1119" s="16"/>
    </row>
    <row r="1120" spans="1:21" ht="19.5" hidden="1" customHeight="1" x14ac:dyDescent="0.25">
      <c r="A1120" s="162"/>
      <c r="B1120" s="121"/>
      <c r="C1120" s="115"/>
      <c r="D1120" s="134"/>
      <c r="E1120" s="116"/>
      <c r="F1120" s="116"/>
      <c r="G1120" s="117"/>
      <c r="H1120" s="112"/>
      <c r="I1120" s="118"/>
      <c r="J1120" s="119"/>
      <c r="K1120" s="103"/>
      <c r="L1120" s="16"/>
      <c r="M1120" s="16"/>
      <c r="N1120" s="16"/>
      <c r="O1120" s="16"/>
      <c r="P1120" s="16"/>
      <c r="Q1120" s="16"/>
      <c r="R1120" s="16"/>
      <c r="S1120" s="16"/>
      <c r="T1120" s="16"/>
      <c r="U1120" s="16"/>
    </row>
    <row r="1121" spans="1:21" ht="31.5" hidden="1" customHeight="1" x14ac:dyDescent="0.25">
      <c r="A1121" s="162" t="s">
        <v>1198</v>
      </c>
      <c r="B1121" s="124" t="s">
        <v>1199</v>
      </c>
      <c r="C1121" s="115" t="s">
        <v>7</v>
      </c>
      <c r="D1121" s="134"/>
      <c r="E1121" s="116">
        <v>519.26</v>
      </c>
      <c r="F1121" s="116">
        <f>E1121*(1+C$2031)</f>
        <v>646.11521799999991</v>
      </c>
      <c r="G1121" s="117">
        <f>D1121*F1121</f>
        <v>0</v>
      </c>
      <c r="H1121" s="112"/>
      <c r="I1121" s="118"/>
      <c r="J1121" s="119"/>
      <c r="K1121" s="103"/>
      <c r="L1121" s="16"/>
      <c r="M1121" s="16"/>
      <c r="N1121" s="16"/>
      <c r="O1121" s="16"/>
      <c r="P1121" s="16"/>
      <c r="Q1121" s="16"/>
      <c r="R1121" s="16"/>
      <c r="S1121" s="16"/>
      <c r="T1121" s="16"/>
      <c r="U1121" s="16"/>
    </row>
    <row r="1122" spans="1:21" ht="19.5" hidden="1" customHeight="1" x14ac:dyDescent="0.25">
      <c r="A1122" s="162"/>
      <c r="B1122" s="121"/>
      <c r="C1122" s="115"/>
      <c r="D1122" s="134"/>
      <c r="E1122" s="116"/>
      <c r="F1122" s="116"/>
      <c r="G1122" s="117"/>
      <c r="H1122" s="112"/>
      <c r="I1122" s="118"/>
      <c r="J1122" s="119"/>
      <c r="K1122" s="103"/>
      <c r="L1122" s="16"/>
      <c r="M1122" s="16"/>
      <c r="N1122" s="16"/>
      <c r="O1122" s="16"/>
      <c r="P1122" s="16"/>
      <c r="Q1122" s="16"/>
      <c r="R1122" s="16"/>
      <c r="S1122" s="16"/>
      <c r="T1122" s="16"/>
      <c r="U1122" s="16"/>
    </row>
    <row r="1123" spans="1:21" ht="31.5" hidden="1" customHeight="1" x14ac:dyDescent="0.25">
      <c r="A1123" s="162" t="s">
        <v>1200</v>
      </c>
      <c r="B1123" s="124" t="s">
        <v>1201</v>
      </c>
      <c r="C1123" s="115" t="s">
        <v>7</v>
      </c>
      <c r="D1123" s="134"/>
      <c r="E1123" s="116">
        <v>650.95000000000005</v>
      </c>
      <c r="F1123" s="116">
        <f>E1123*(1+C$2031)</f>
        <v>809.97708499999999</v>
      </c>
      <c r="G1123" s="117">
        <f>D1123*F1123</f>
        <v>0</v>
      </c>
      <c r="H1123" s="112"/>
      <c r="I1123" s="118"/>
      <c r="J1123" s="119"/>
      <c r="K1123" s="103"/>
      <c r="L1123" s="16"/>
      <c r="M1123" s="16"/>
      <c r="N1123" s="16"/>
      <c r="O1123" s="16"/>
      <c r="P1123" s="16"/>
      <c r="Q1123" s="16"/>
      <c r="R1123" s="16"/>
      <c r="S1123" s="16"/>
      <c r="T1123" s="16"/>
      <c r="U1123" s="16"/>
    </row>
    <row r="1124" spans="1:21" ht="19.5" hidden="1" customHeight="1" x14ac:dyDescent="0.25">
      <c r="A1124" s="162"/>
      <c r="B1124" s="121"/>
      <c r="C1124" s="115"/>
      <c r="D1124" s="134"/>
      <c r="E1124" s="116"/>
      <c r="F1124" s="116"/>
      <c r="G1124" s="117"/>
      <c r="H1124" s="112"/>
      <c r="I1124" s="118"/>
      <c r="J1124" s="119"/>
      <c r="K1124" s="103"/>
      <c r="L1124" s="16"/>
      <c r="M1124" s="16"/>
      <c r="N1124" s="16"/>
      <c r="O1124" s="16"/>
      <c r="P1124" s="16"/>
      <c r="Q1124" s="16"/>
      <c r="R1124" s="16"/>
      <c r="S1124" s="16"/>
      <c r="T1124" s="16"/>
      <c r="U1124" s="16"/>
    </row>
    <row r="1125" spans="1:21" ht="31.5" hidden="1" customHeight="1" x14ac:dyDescent="0.25">
      <c r="A1125" s="162" t="s">
        <v>1202</v>
      </c>
      <c r="B1125" s="124" t="s">
        <v>1203</v>
      </c>
      <c r="C1125" s="115" t="s">
        <v>7</v>
      </c>
      <c r="D1125" s="134"/>
      <c r="E1125" s="116">
        <v>699.29</v>
      </c>
      <c r="F1125" s="116">
        <f>E1125*(1+C$2031)</f>
        <v>870.12654699999996</v>
      </c>
      <c r="G1125" s="117">
        <f>D1125*F1125</f>
        <v>0</v>
      </c>
      <c r="H1125" s="112"/>
      <c r="I1125" s="118"/>
      <c r="J1125" s="119"/>
      <c r="K1125" s="103"/>
      <c r="L1125" s="16"/>
      <c r="M1125" s="16"/>
      <c r="N1125" s="16"/>
      <c r="O1125" s="16"/>
      <c r="P1125" s="16"/>
      <c r="Q1125" s="16"/>
      <c r="R1125" s="16"/>
      <c r="S1125" s="16"/>
      <c r="T1125" s="16"/>
      <c r="U1125" s="16"/>
    </row>
    <row r="1126" spans="1:21" ht="19.5" hidden="1" customHeight="1" x14ac:dyDescent="0.25">
      <c r="A1126" s="162"/>
      <c r="B1126" s="121"/>
      <c r="C1126" s="115"/>
      <c r="D1126" s="134"/>
      <c r="E1126" s="116"/>
      <c r="F1126" s="116"/>
      <c r="G1126" s="117"/>
      <c r="H1126" s="112"/>
      <c r="I1126" s="118"/>
      <c r="J1126" s="119"/>
      <c r="K1126" s="103"/>
      <c r="L1126" s="16"/>
      <c r="M1126" s="16"/>
      <c r="N1126" s="16"/>
      <c r="O1126" s="16"/>
      <c r="P1126" s="16"/>
      <c r="Q1126" s="16"/>
      <c r="R1126" s="16"/>
      <c r="S1126" s="16"/>
      <c r="T1126" s="16"/>
      <c r="U1126" s="16"/>
    </row>
    <row r="1127" spans="1:21" ht="31.5" hidden="1" customHeight="1" x14ac:dyDescent="0.25">
      <c r="A1127" s="162" t="s">
        <v>1204</v>
      </c>
      <c r="B1127" s="124" t="s">
        <v>1205</v>
      </c>
      <c r="C1127" s="115" t="s">
        <v>7</v>
      </c>
      <c r="D1127" s="134"/>
      <c r="E1127" s="116">
        <v>1073.5899999999999</v>
      </c>
      <c r="F1127" s="116">
        <f>E1127*(1+C$2031)</f>
        <v>1335.868037</v>
      </c>
      <c r="G1127" s="117">
        <f>D1127*F1127</f>
        <v>0</v>
      </c>
      <c r="H1127" s="112"/>
      <c r="I1127" s="118"/>
      <c r="J1127" s="119"/>
      <c r="K1127" s="103"/>
      <c r="L1127" s="16"/>
      <c r="M1127" s="16"/>
      <c r="N1127" s="16"/>
      <c r="O1127" s="16"/>
      <c r="P1127" s="16"/>
      <c r="Q1127" s="16"/>
      <c r="R1127" s="16"/>
      <c r="S1127" s="16"/>
      <c r="T1127" s="16"/>
      <c r="U1127" s="16"/>
    </row>
    <row r="1128" spans="1:21" ht="19.5" customHeight="1" x14ac:dyDescent="0.25">
      <c r="A1128" s="162"/>
      <c r="B1128" s="121"/>
      <c r="C1128" s="115"/>
      <c r="D1128" s="134"/>
      <c r="E1128" s="116"/>
      <c r="F1128" s="116"/>
      <c r="G1128" s="117"/>
      <c r="H1128" s="112"/>
      <c r="I1128" s="118"/>
      <c r="J1128" s="119"/>
      <c r="K1128" s="103"/>
      <c r="L1128" s="16"/>
      <c r="M1128" s="16"/>
      <c r="N1128" s="16"/>
      <c r="O1128" s="16"/>
      <c r="P1128" s="16"/>
      <c r="Q1128" s="16"/>
      <c r="R1128" s="16"/>
      <c r="S1128" s="16"/>
      <c r="T1128" s="16"/>
      <c r="U1128" s="16"/>
    </row>
    <row r="1129" spans="1:21" ht="19.5" customHeight="1" x14ac:dyDescent="0.25">
      <c r="A1129" s="162" t="s">
        <v>1206</v>
      </c>
      <c r="B1129" s="124" t="s">
        <v>1207</v>
      </c>
      <c r="C1129" s="115" t="s">
        <v>7</v>
      </c>
      <c r="D1129" s="134">
        <v>1</v>
      </c>
      <c r="E1129" s="116">
        <v>300.12</v>
      </c>
      <c r="F1129" s="116">
        <f>E1129*(1+C$2031)</f>
        <v>373.43931600000002</v>
      </c>
      <c r="G1129" s="117">
        <f>D1129*F1129</f>
        <v>373.43931600000002</v>
      </c>
      <c r="H1129" s="112"/>
      <c r="I1129" s="118"/>
      <c r="J1129" s="119"/>
      <c r="K1129" s="103"/>
      <c r="L1129" s="16"/>
      <c r="M1129" s="16"/>
      <c r="N1129" s="16"/>
      <c r="O1129" s="16"/>
      <c r="P1129" s="16"/>
      <c r="Q1129" s="16"/>
      <c r="R1129" s="16"/>
      <c r="S1129" s="16"/>
      <c r="T1129" s="16"/>
      <c r="U1129" s="16"/>
    </row>
    <row r="1130" spans="1:21" ht="19.5" customHeight="1" x14ac:dyDescent="0.25">
      <c r="A1130" s="162"/>
      <c r="B1130" s="121"/>
      <c r="C1130" s="115"/>
      <c r="D1130" s="134"/>
      <c r="E1130" s="116"/>
      <c r="F1130" s="116"/>
      <c r="G1130" s="117"/>
      <c r="H1130" s="112"/>
      <c r="I1130" s="118"/>
      <c r="J1130" s="119"/>
      <c r="K1130" s="103"/>
      <c r="L1130" s="16"/>
      <c r="M1130" s="16"/>
      <c r="N1130" s="16"/>
      <c r="O1130" s="16"/>
      <c r="P1130" s="16"/>
      <c r="Q1130" s="16"/>
      <c r="R1130" s="16"/>
      <c r="S1130" s="16"/>
      <c r="T1130" s="16"/>
      <c r="U1130" s="16"/>
    </row>
    <row r="1131" spans="1:21" ht="19.5" hidden="1" x14ac:dyDescent="0.25">
      <c r="A1131" s="162" t="s">
        <v>1208</v>
      </c>
      <c r="B1131" s="124" t="s">
        <v>1209</v>
      </c>
      <c r="C1131" s="115" t="s">
        <v>7</v>
      </c>
      <c r="D1131" s="134"/>
      <c r="E1131" s="116">
        <v>97.24</v>
      </c>
      <c r="F1131" s="116">
        <f>E1131*(1+C$2031)</f>
        <v>120.99573199999999</v>
      </c>
      <c r="G1131" s="117">
        <f>D1131*F1131</f>
        <v>0</v>
      </c>
      <c r="H1131" s="112"/>
      <c r="I1131" s="118"/>
      <c r="J1131" s="119"/>
      <c r="K1131" s="103"/>
      <c r="L1131" s="16"/>
      <c r="M1131" s="16"/>
      <c r="N1131" s="16"/>
      <c r="O1131" s="16"/>
      <c r="P1131" s="16"/>
      <c r="Q1131" s="16"/>
      <c r="R1131" s="16"/>
      <c r="S1131" s="16"/>
      <c r="T1131" s="16"/>
      <c r="U1131" s="16"/>
    </row>
    <row r="1132" spans="1:21" ht="19.5" hidden="1" customHeight="1" x14ac:dyDescent="0.25">
      <c r="A1132" s="162"/>
      <c r="B1132" s="121"/>
      <c r="C1132" s="115"/>
      <c r="D1132" s="134"/>
      <c r="E1132" s="116"/>
      <c r="F1132" s="116"/>
      <c r="G1132" s="117"/>
      <c r="H1132" s="112"/>
      <c r="I1132" s="118"/>
      <c r="J1132" s="119"/>
      <c r="K1132" s="103"/>
      <c r="L1132" s="16"/>
      <c r="M1132" s="16"/>
      <c r="N1132" s="16"/>
      <c r="O1132" s="16"/>
      <c r="P1132" s="16"/>
      <c r="Q1132" s="16"/>
      <c r="R1132" s="16"/>
      <c r="S1132" s="16"/>
      <c r="T1132" s="16"/>
      <c r="U1132" s="16"/>
    </row>
    <row r="1133" spans="1:21" ht="19.5" hidden="1" x14ac:dyDescent="0.25">
      <c r="A1133" s="162" t="s">
        <v>1210</v>
      </c>
      <c r="B1133" s="124" t="s">
        <v>1211</v>
      </c>
      <c r="C1133" s="115" t="s">
        <v>7</v>
      </c>
      <c r="D1133" s="134"/>
      <c r="E1133" s="116">
        <v>277.22000000000003</v>
      </c>
      <c r="F1133" s="116">
        <f>E1133*(1+C$2031)</f>
        <v>344.94484600000004</v>
      </c>
      <c r="G1133" s="117">
        <f>D1133*F1133</f>
        <v>0</v>
      </c>
      <c r="H1133" s="112"/>
      <c r="I1133" s="118"/>
      <c r="J1133" s="119"/>
      <c r="K1133" s="103"/>
      <c r="L1133" s="16"/>
      <c r="M1133" s="16"/>
      <c r="N1133" s="16"/>
      <c r="O1133" s="16"/>
      <c r="P1133" s="16"/>
      <c r="Q1133" s="16"/>
      <c r="R1133" s="16"/>
      <c r="S1133" s="16"/>
      <c r="T1133" s="16"/>
      <c r="U1133" s="16"/>
    </row>
    <row r="1134" spans="1:21" ht="18.75" hidden="1" customHeight="1" x14ac:dyDescent="0.25">
      <c r="A1134" s="120"/>
      <c r="B1134" s="124"/>
      <c r="C1134" s="115"/>
      <c r="D1134" s="134"/>
      <c r="E1134" s="116"/>
      <c r="F1134" s="116"/>
      <c r="G1134" s="117"/>
      <c r="H1134" s="112"/>
      <c r="I1134" s="118"/>
      <c r="J1134" s="119"/>
      <c r="K1134" s="103"/>
      <c r="L1134" s="16"/>
      <c r="M1134" s="16"/>
      <c r="N1134" s="16"/>
      <c r="O1134" s="16"/>
      <c r="P1134" s="16"/>
      <c r="Q1134" s="16"/>
      <c r="R1134" s="16"/>
      <c r="S1134" s="16"/>
      <c r="T1134" s="16"/>
      <c r="U1134" s="16"/>
    </row>
    <row r="1135" spans="1:21" ht="18.75" customHeight="1" x14ac:dyDescent="0.25">
      <c r="A1135" s="153"/>
      <c r="B1135" s="41"/>
      <c r="C1135" s="231" t="s">
        <v>82</v>
      </c>
      <c r="D1135" s="232"/>
      <c r="E1135" s="233"/>
      <c r="F1135" s="29"/>
      <c r="G1135" s="30">
        <f>SUM(G773:G1134)</f>
        <v>3671.0473401599997</v>
      </c>
      <c r="H1135" s="112"/>
      <c r="I1135" s="118"/>
      <c r="J1135" s="113"/>
      <c r="K1135" s="103"/>
      <c r="L1135" s="16"/>
      <c r="M1135" s="16"/>
      <c r="N1135" s="16"/>
      <c r="O1135" s="16"/>
      <c r="P1135" s="16"/>
      <c r="Q1135" s="16"/>
      <c r="R1135" s="16"/>
      <c r="S1135" s="16"/>
      <c r="T1135" s="16"/>
      <c r="U1135" s="16"/>
    </row>
    <row r="1136" spans="1:21" ht="18.75" hidden="1" customHeight="1" x14ac:dyDescent="0.25">
      <c r="A1136" s="111">
        <v>110000</v>
      </c>
      <c r="B1136" s="12" t="s">
        <v>1212</v>
      </c>
      <c r="C1136" s="13"/>
      <c r="D1136" s="31"/>
      <c r="E1136" s="116"/>
      <c r="F1136" s="116"/>
      <c r="G1136" s="117"/>
      <c r="H1136" s="112"/>
      <c r="I1136" s="118"/>
      <c r="J1136" s="113"/>
      <c r="K1136" s="103"/>
      <c r="L1136" s="16"/>
      <c r="M1136" s="16"/>
      <c r="N1136" s="16"/>
      <c r="O1136" s="16"/>
      <c r="P1136" s="16"/>
      <c r="Q1136" s="16"/>
      <c r="R1136" s="16"/>
      <c r="S1136" s="16"/>
      <c r="T1136" s="16"/>
      <c r="U1136" s="16"/>
    </row>
    <row r="1137" spans="1:21" ht="31.5" hidden="1" customHeight="1" x14ac:dyDescent="0.25">
      <c r="A1137" s="114">
        <v>110100</v>
      </c>
      <c r="B1137" s="43" t="s">
        <v>1213</v>
      </c>
      <c r="C1137" s="115"/>
      <c r="D1137" s="134"/>
      <c r="E1137" s="116"/>
      <c r="F1137" s="116"/>
      <c r="G1137" s="117"/>
      <c r="H1137" s="112"/>
      <c r="I1137" s="118"/>
      <c r="J1137" s="113"/>
      <c r="K1137" s="103"/>
      <c r="L1137" s="16"/>
      <c r="M1137" s="16"/>
      <c r="N1137" s="16"/>
      <c r="O1137" s="16"/>
      <c r="P1137" s="16"/>
      <c r="Q1137" s="16"/>
      <c r="R1137" s="16"/>
      <c r="S1137" s="16"/>
      <c r="T1137" s="16"/>
      <c r="U1137" s="16"/>
    </row>
    <row r="1138" spans="1:21" ht="207" hidden="1" customHeight="1" x14ac:dyDescent="0.25">
      <c r="A1138" s="120"/>
      <c r="B1138" s="121" t="s">
        <v>1214</v>
      </c>
      <c r="C1138" s="115"/>
      <c r="D1138" s="134"/>
      <c r="E1138" s="116"/>
      <c r="F1138" s="116"/>
      <c r="G1138" s="117"/>
      <c r="H1138" s="112"/>
      <c r="I1138" s="118"/>
      <c r="J1138" s="113"/>
      <c r="K1138" s="103"/>
      <c r="L1138" s="16"/>
      <c r="M1138" s="16"/>
      <c r="N1138" s="16"/>
      <c r="O1138" s="16"/>
      <c r="P1138" s="16"/>
      <c r="Q1138" s="16"/>
      <c r="R1138" s="16"/>
      <c r="S1138" s="16"/>
      <c r="T1138" s="16"/>
      <c r="U1138" s="16"/>
    </row>
    <row r="1139" spans="1:21" ht="18.75" hidden="1" customHeight="1" x14ac:dyDescent="0.25">
      <c r="A1139" s="120"/>
      <c r="B1139" s="133"/>
      <c r="C1139" s="115"/>
      <c r="D1139" s="134"/>
      <c r="E1139" s="116"/>
      <c r="F1139" s="116"/>
      <c r="G1139" s="117"/>
      <c r="H1139" s="112"/>
      <c r="I1139" s="118"/>
      <c r="J1139" s="113"/>
      <c r="K1139" s="103"/>
      <c r="L1139" s="16"/>
      <c r="M1139" s="16"/>
      <c r="N1139" s="16"/>
      <c r="O1139" s="16"/>
      <c r="P1139" s="16"/>
      <c r="Q1139" s="16"/>
      <c r="R1139" s="16"/>
      <c r="S1139" s="16"/>
      <c r="T1139" s="16"/>
      <c r="U1139" s="16"/>
    </row>
    <row r="1140" spans="1:21" ht="18.75" hidden="1" customHeight="1" x14ac:dyDescent="0.25">
      <c r="A1140" s="120" t="s">
        <v>1215</v>
      </c>
      <c r="B1140" s="124" t="s">
        <v>1216</v>
      </c>
      <c r="C1140" s="115" t="s">
        <v>7</v>
      </c>
      <c r="D1140" s="134"/>
      <c r="E1140" s="116">
        <v>436.56</v>
      </c>
      <c r="F1140" s="116">
        <f>E1140*(1+C$2031)</f>
        <v>543.21160799999996</v>
      </c>
      <c r="G1140" s="117">
        <f>D1140*F1140</f>
        <v>0</v>
      </c>
      <c r="H1140" s="112"/>
      <c r="I1140" s="118"/>
      <c r="J1140" s="119"/>
      <c r="K1140" s="103"/>
      <c r="L1140" s="16"/>
      <c r="M1140" s="16"/>
      <c r="N1140" s="16"/>
      <c r="O1140" s="16"/>
      <c r="P1140" s="16"/>
      <c r="Q1140" s="16"/>
      <c r="R1140" s="16"/>
      <c r="S1140" s="16"/>
      <c r="T1140" s="16"/>
      <c r="U1140" s="16"/>
    </row>
    <row r="1141" spans="1:21" ht="18.75" hidden="1" customHeight="1" x14ac:dyDescent="0.25">
      <c r="A1141" s="120"/>
      <c r="B1141" s="121"/>
      <c r="C1141" s="115"/>
      <c r="D1141" s="134"/>
      <c r="E1141" s="116"/>
      <c r="F1141" s="116"/>
      <c r="G1141" s="117"/>
      <c r="H1141" s="142"/>
      <c r="I1141" s="118"/>
      <c r="J1141" s="113"/>
      <c r="K1141" s="103"/>
      <c r="L1141" s="16"/>
      <c r="M1141" s="16"/>
      <c r="N1141" s="16"/>
      <c r="O1141" s="16"/>
      <c r="P1141" s="16"/>
      <c r="Q1141" s="16"/>
      <c r="R1141" s="16"/>
      <c r="S1141" s="16"/>
      <c r="T1141" s="16"/>
      <c r="U1141" s="16"/>
    </row>
    <row r="1142" spans="1:21" ht="18.75" hidden="1" customHeight="1" x14ac:dyDescent="0.25">
      <c r="A1142" s="120" t="s">
        <v>1217</v>
      </c>
      <c r="B1142" s="124" t="s">
        <v>1218</v>
      </c>
      <c r="C1142" s="115" t="s">
        <v>7</v>
      </c>
      <c r="D1142" s="134"/>
      <c r="E1142" s="116">
        <v>450.3</v>
      </c>
      <c r="F1142" s="116">
        <f>E1142*(1+C$2031)</f>
        <v>560.30828999999994</v>
      </c>
      <c r="G1142" s="117">
        <f>D1142*F1142</f>
        <v>0</v>
      </c>
      <c r="H1142" s="112"/>
      <c r="I1142" s="118"/>
      <c r="J1142" s="119"/>
      <c r="K1142" s="103"/>
      <c r="L1142" s="16"/>
      <c r="M1142" s="16"/>
      <c r="N1142" s="16"/>
      <c r="O1142" s="16"/>
      <c r="P1142" s="16"/>
      <c r="Q1142" s="16"/>
      <c r="R1142" s="16"/>
      <c r="S1142" s="16"/>
      <c r="T1142" s="16"/>
      <c r="U1142" s="16"/>
    </row>
    <row r="1143" spans="1:21" ht="18.75" hidden="1" customHeight="1" x14ac:dyDescent="0.25">
      <c r="A1143" s="120"/>
      <c r="B1143" s="121"/>
      <c r="C1143" s="115"/>
      <c r="D1143" s="134"/>
      <c r="E1143" s="116"/>
      <c r="F1143" s="116"/>
      <c r="G1143" s="117"/>
      <c r="H1143" s="142"/>
      <c r="I1143" s="118"/>
      <c r="J1143" s="113"/>
      <c r="K1143" s="103"/>
      <c r="L1143" s="16"/>
      <c r="M1143" s="16"/>
      <c r="N1143" s="16"/>
      <c r="O1143" s="16"/>
      <c r="P1143" s="16"/>
      <c r="Q1143" s="16"/>
      <c r="R1143" s="16"/>
      <c r="S1143" s="16"/>
      <c r="T1143" s="16"/>
      <c r="U1143" s="16"/>
    </row>
    <row r="1144" spans="1:21" ht="18.75" hidden="1" customHeight="1" x14ac:dyDescent="0.25">
      <c r="A1144" s="120" t="s">
        <v>1219</v>
      </c>
      <c r="B1144" s="124" t="s">
        <v>1220</v>
      </c>
      <c r="C1144" s="115" t="s">
        <v>7</v>
      </c>
      <c r="D1144" s="134"/>
      <c r="E1144" s="116">
        <v>488.69</v>
      </c>
      <c r="F1144" s="116">
        <f>E1144*(1+C$2031)</f>
        <v>608.07696699999997</v>
      </c>
      <c r="G1144" s="117">
        <f>D1144*F1144</f>
        <v>0</v>
      </c>
      <c r="H1144" s="112"/>
      <c r="I1144" s="118"/>
      <c r="J1144" s="119"/>
      <c r="K1144" s="103"/>
      <c r="L1144" s="16"/>
      <c r="M1144" s="16"/>
      <c r="N1144" s="16"/>
      <c r="O1144" s="16"/>
      <c r="P1144" s="16"/>
      <c r="Q1144" s="16"/>
      <c r="R1144" s="16"/>
      <c r="S1144" s="16"/>
      <c r="T1144" s="16"/>
      <c r="U1144" s="16"/>
    </row>
    <row r="1145" spans="1:21" ht="18.75" hidden="1" customHeight="1" x14ac:dyDescent="0.25">
      <c r="A1145" s="120"/>
      <c r="B1145" s="121"/>
      <c r="C1145" s="115"/>
      <c r="D1145" s="134"/>
      <c r="E1145" s="116"/>
      <c r="F1145" s="116"/>
      <c r="G1145" s="117"/>
      <c r="H1145" s="142"/>
      <c r="I1145" s="118"/>
      <c r="J1145" s="113"/>
      <c r="K1145" s="103"/>
      <c r="L1145" s="16"/>
      <c r="M1145" s="16"/>
      <c r="N1145" s="16"/>
      <c r="O1145" s="16"/>
      <c r="P1145" s="16"/>
      <c r="Q1145" s="16"/>
      <c r="R1145" s="16"/>
      <c r="S1145" s="16"/>
      <c r="T1145" s="16"/>
      <c r="U1145" s="16"/>
    </row>
    <row r="1146" spans="1:21" ht="18.75" hidden="1" customHeight="1" x14ac:dyDescent="0.25">
      <c r="A1146" s="120" t="s">
        <v>1221</v>
      </c>
      <c r="B1146" s="124" t="s">
        <v>1222</v>
      </c>
      <c r="C1146" s="115" t="s">
        <v>7</v>
      </c>
      <c r="D1146" s="134"/>
      <c r="E1146" s="116">
        <v>527.33000000000004</v>
      </c>
      <c r="F1146" s="116">
        <f>E1146*(1+C$2031)</f>
        <v>656.15671900000007</v>
      </c>
      <c r="G1146" s="117">
        <f>D1146*F1146</f>
        <v>0</v>
      </c>
      <c r="H1146" s="112"/>
      <c r="I1146" s="118"/>
      <c r="J1146" s="119"/>
      <c r="K1146" s="103"/>
      <c r="L1146" s="16"/>
      <c r="M1146" s="16"/>
      <c r="N1146" s="16"/>
      <c r="O1146" s="16"/>
      <c r="P1146" s="16"/>
      <c r="Q1146" s="16"/>
      <c r="R1146" s="16"/>
      <c r="S1146" s="16"/>
      <c r="T1146" s="16"/>
      <c r="U1146" s="16"/>
    </row>
    <row r="1147" spans="1:21" ht="18.75" hidden="1" customHeight="1" x14ac:dyDescent="0.25">
      <c r="A1147" s="120"/>
      <c r="B1147" s="121"/>
      <c r="C1147" s="115"/>
      <c r="D1147" s="134"/>
      <c r="E1147" s="116"/>
      <c r="F1147" s="116"/>
      <c r="G1147" s="117"/>
      <c r="H1147" s="142"/>
      <c r="I1147" s="118"/>
      <c r="J1147" s="113"/>
      <c r="K1147" s="103"/>
      <c r="L1147" s="16"/>
      <c r="M1147" s="16"/>
      <c r="N1147" s="16"/>
      <c r="O1147" s="16"/>
      <c r="P1147" s="16"/>
      <c r="Q1147" s="16"/>
      <c r="R1147" s="16"/>
      <c r="S1147" s="16"/>
      <c r="T1147" s="16"/>
      <c r="U1147" s="16"/>
    </row>
    <row r="1148" spans="1:21" ht="18.75" hidden="1" customHeight="1" x14ac:dyDescent="0.25">
      <c r="A1148" s="120" t="s">
        <v>1223</v>
      </c>
      <c r="B1148" s="124" t="s">
        <v>1224</v>
      </c>
      <c r="C1148" s="115" t="s">
        <v>7</v>
      </c>
      <c r="D1148" s="134"/>
      <c r="E1148" s="116">
        <v>2144.89</v>
      </c>
      <c r="F1148" s="116">
        <f>E1148*(1+C$2031)</f>
        <v>2668.8866269999999</v>
      </c>
      <c r="G1148" s="117">
        <f>D1148*F1148</f>
        <v>0</v>
      </c>
      <c r="H1148" s="112"/>
      <c r="I1148" s="118"/>
      <c r="J1148" s="119"/>
      <c r="K1148" s="103"/>
      <c r="L1148" s="16"/>
      <c r="M1148" s="16"/>
      <c r="N1148" s="16"/>
      <c r="O1148" s="16"/>
      <c r="P1148" s="16"/>
      <c r="Q1148" s="16"/>
      <c r="R1148" s="16"/>
      <c r="S1148" s="16"/>
      <c r="T1148" s="16"/>
      <c r="U1148" s="16"/>
    </row>
    <row r="1149" spans="1:21" ht="18.75" hidden="1" customHeight="1" x14ac:dyDescent="0.25">
      <c r="A1149" s="120"/>
      <c r="B1149" s="121"/>
      <c r="C1149" s="115"/>
      <c r="D1149" s="134"/>
      <c r="E1149" s="116"/>
      <c r="F1149" s="116"/>
      <c r="G1149" s="117"/>
      <c r="H1149" s="142"/>
      <c r="I1149" s="118"/>
      <c r="J1149" s="113"/>
      <c r="K1149" s="103"/>
      <c r="L1149" s="16"/>
      <c r="M1149" s="16"/>
      <c r="N1149" s="16"/>
      <c r="O1149" s="16"/>
      <c r="P1149" s="16"/>
      <c r="Q1149" s="16"/>
      <c r="R1149" s="16"/>
      <c r="S1149" s="16"/>
      <c r="T1149" s="16"/>
      <c r="U1149" s="16"/>
    </row>
    <row r="1150" spans="1:21" ht="18.75" hidden="1" customHeight="1" x14ac:dyDescent="0.25">
      <c r="A1150" s="120" t="s">
        <v>1225</v>
      </c>
      <c r="B1150" s="124" t="s">
        <v>1226</v>
      </c>
      <c r="C1150" s="115" t="s">
        <v>7</v>
      </c>
      <c r="D1150" s="134"/>
      <c r="E1150" s="116">
        <v>2251.79</v>
      </c>
      <c r="F1150" s="116">
        <f>E1150*(1+C$2031)</f>
        <v>2801.9022970000001</v>
      </c>
      <c r="G1150" s="117">
        <f>D1150*F1150</f>
        <v>0</v>
      </c>
      <c r="H1150" s="112"/>
      <c r="I1150" s="118"/>
      <c r="J1150" s="119"/>
      <c r="K1150" s="103"/>
      <c r="L1150" s="16"/>
      <c r="M1150" s="16"/>
      <c r="N1150" s="16"/>
      <c r="O1150" s="16"/>
      <c r="P1150" s="16"/>
      <c r="Q1150" s="16"/>
      <c r="R1150" s="16"/>
      <c r="S1150" s="16"/>
      <c r="T1150" s="16"/>
      <c r="U1150" s="16"/>
    </row>
    <row r="1151" spans="1:21" ht="18.75" hidden="1" customHeight="1" x14ac:dyDescent="0.25">
      <c r="A1151" s="120"/>
      <c r="B1151" s="121"/>
      <c r="C1151" s="115"/>
      <c r="D1151" s="117"/>
      <c r="E1151" s="116"/>
      <c r="F1151" s="116"/>
      <c r="G1151" s="117"/>
      <c r="H1151" s="142"/>
      <c r="I1151" s="118"/>
      <c r="J1151" s="113"/>
      <c r="K1151" s="103"/>
      <c r="L1151" s="16"/>
      <c r="M1151" s="16"/>
      <c r="N1151" s="16"/>
      <c r="O1151" s="16"/>
      <c r="P1151" s="16"/>
      <c r="Q1151" s="16"/>
      <c r="R1151" s="16"/>
      <c r="S1151" s="16"/>
      <c r="T1151" s="16"/>
      <c r="U1151" s="16"/>
    </row>
    <row r="1152" spans="1:21" ht="18.75" hidden="1" customHeight="1" x14ac:dyDescent="0.25">
      <c r="A1152" s="120" t="s">
        <v>1227</v>
      </c>
      <c r="B1152" s="124" t="s">
        <v>1228</v>
      </c>
      <c r="C1152" s="115" t="s">
        <v>7</v>
      </c>
      <c r="D1152" s="134"/>
      <c r="E1152" s="116">
        <v>464.03</v>
      </c>
      <c r="F1152" s="116">
        <f>E1152*(1+C$2031)</f>
        <v>577.39252899999997</v>
      </c>
      <c r="G1152" s="117">
        <f>D1152*F1152</f>
        <v>0</v>
      </c>
      <c r="H1152" s="112"/>
      <c r="I1152" s="118"/>
      <c r="J1152" s="119"/>
      <c r="K1152" s="103"/>
      <c r="L1152" s="16"/>
      <c r="M1152" s="16"/>
      <c r="N1152" s="16"/>
      <c r="O1152" s="16"/>
      <c r="P1152" s="16"/>
      <c r="Q1152" s="16"/>
      <c r="R1152" s="16"/>
      <c r="S1152" s="16"/>
      <c r="T1152" s="16"/>
      <c r="U1152" s="16"/>
    </row>
    <row r="1153" spans="1:21" ht="18.75" hidden="1" customHeight="1" x14ac:dyDescent="0.25">
      <c r="A1153" s="120"/>
      <c r="B1153" s="121"/>
      <c r="C1153" s="115"/>
      <c r="D1153" s="134"/>
      <c r="E1153" s="116"/>
      <c r="F1153" s="116"/>
      <c r="G1153" s="117"/>
      <c r="H1153" s="142"/>
      <c r="I1153" s="118"/>
      <c r="J1153" s="113"/>
      <c r="K1153" s="103"/>
      <c r="L1153" s="16"/>
      <c r="M1153" s="16"/>
      <c r="N1153" s="16"/>
      <c r="O1153" s="16"/>
      <c r="P1153" s="16"/>
      <c r="Q1153" s="16"/>
      <c r="R1153" s="16"/>
      <c r="S1153" s="16"/>
      <c r="T1153" s="16"/>
      <c r="U1153" s="16"/>
    </row>
    <row r="1154" spans="1:21" ht="18.75" hidden="1" customHeight="1" x14ac:dyDescent="0.25">
      <c r="A1154" s="120" t="s">
        <v>1229</v>
      </c>
      <c r="B1154" s="133" t="s">
        <v>1230</v>
      </c>
      <c r="C1154" s="115"/>
      <c r="D1154" s="134"/>
      <c r="E1154" s="116"/>
      <c r="F1154" s="116"/>
      <c r="G1154" s="117"/>
      <c r="H1154" s="112"/>
      <c r="I1154" s="118"/>
      <c r="J1154" s="113"/>
      <c r="K1154" s="103"/>
      <c r="L1154" s="16"/>
      <c r="M1154" s="16"/>
      <c r="N1154" s="16"/>
      <c r="O1154" s="16"/>
      <c r="P1154" s="16"/>
      <c r="Q1154" s="16"/>
      <c r="R1154" s="16"/>
      <c r="S1154" s="16"/>
      <c r="T1154" s="16"/>
      <c r="U1154" s="16"/>
    </row>
    <row r="1155" spans="1:21" ht="18.75" hidden="1" customHeight="1" x14ac:dyDescent="0.25">
      <c r="A1155" s="120" t="s">
        <v>1231</v>
      </c>
      <c r="B1155" s="124" t="s">
        <v>1232</v>
      </c>
      <c r="C1155" s="115" t="s">
        <v>7</v>
      </c>
      <c r="D1155" s="134"/>
      <c r="E1155" s="116">
        <v>445.5</v>
      </c>
      <c r="F1155" s="116">
        <f>E1155*(1+C$2031)</f>
        <v>554.33564999999999</v>
      </c>
      <c r="G1155" s="117">
        <f>D1155*F1155</f>
        <v>0</v>
      </c>
      <c r="H1155" s="112"/>
      <c r="I1155" s="118"/>
      <c r="J1155" s="119"/>
      <c r="K1155" s="103"/>
      <c r="L1155" s="16"/>
      <c r="M1155" s="16"/>
      <c r="N1155" s="16"/>
      <c r="O1155" s="16"/>
      <c r="P1155" s="16"/>
      <c r="Q1155" s="16"/>
      <c r="R1155" s="16"/>
      <c r="S1155" s="16"/>
      <c r="T1155" s="16"/>
      <c r="U1155" s="16"/>
    </row>
    <row r="1156" spans="1:21" ht="83.25" hidden="1" customHeight="1" x14ac:dyDescent="0.25">
      <c r="A1156" s="120"/>
      <c r="B1156" s="121" t="s">
        <v>1233</v>
      </c>
      <c r="C1156" s="115"/>
      <c r="D1156" s="134"/>
      <c r="E1156" s="116"/>
      <c r="F1156" s="116"/>
      <c r="G1156" s="117"/>
      <c r="H1156" s="112"/>
      <c r="I1156" s="163"/>
      <c r="J1156" s="164"/>
      <c r="K1156" s="103"/>
      <c r="L1156" s="16"/>
      <c r="M1156" s="16"/>
      <c r="N1156" s="16"/>
      <c r="O1156" s="16"/>
      <c r="P1156" s="16"/>
      <c r="Q1156" s="16"/>
      <c r="R1156" s="16"/>
      <c r="S1156" s="16"/>
      <c r="T1156" s="16"/>
      <c r="U1156" s="16"/>
    </row>
    <row r="1157" spans="1:21" ht="18.75" hidden="1" customHeight="1" x14ac:dyDescent="0.25">
      <c r="A1157" s="120"/>
      <c r="B1157" s="121"/>
      <c r="C1157" s="115"/>
      <c r="D1157" s="134"/>
      <c r="E1157" s="116"/>
      <c r="F1157" s="116"/>
      <c r="G1157" s="117"/>
      <c r="H1157" s="112"/>
      <c r="I1157" s="118"/>
      <c r="J1157" s="113"/>
      <c r="K1157" s="103"/>
      <c r="L1157" s="16"/>
      <c r="M1157" s="16"/>
      <c r="N1157" s="16"/>
      <c r="O1157" s="16"/>
      <c r="P1157" s="16"/>
      <c r="Q1157" s="16"/>
      <c r="R1157" s="16"/>
      <c r="S1157" s="16"/>
      <c r="T1157" s="16"/>
      <c r="U1157" s="16"/>
    </row>
    <row r="1158" spans="1:21" ht="18.75" hidden="1" customHeight="1" x14ac:dyDescent="0.25">
      <c r="A1158" s="120" t="s">
        <v>1234</v>
      </c>
      <c r="B1158" s="133" t="s">
        <v>677</v>
      </c>
      <c r="C1158" s="115"/>
      <c r="D1158" s="134"/>
      <c r="E1158" s="116"/>
      <c r="F1158" s="116"/>
      <c r="G1158" s="117"/>
      <c r="H1158" s="112"/>
      <c r="I1158" s="118"/>
      <c r="J1158" s="113"/>
      <c r="K1158" s="103"/>
      <c r="L1158" s="16"/>
      <c r="M1158" s="16"/>
      <c r="N1158" s="16"/>
      <c r="O1158" s="16"/>
      <c r="P1158" s="16"/>
      <c r="Q1158" s="16"/>
      <c r="R1158" s="16"/>
      <c r="S1158" s="16"/>
      <c r="T1158" s="16"/>
      <c r="U1158" s="16"/>
    </row>
    <row r="1159" spans="1:21" ht="18.75" hidden="1" customHeight="1" x14ac:dyDescent="0.25">
      <c r="A1159" s="120" t="s">
        <v>1235</v>
      </c>
      <c r="B1159" s="124" t="s">
        <v>1236</v>
      </c>
      <c r="C1159" s="115" t="s">
        <v>7</v>
      </c>
      <c r="D1159" s="134"/>
      <c r="E1159" s="116">
        <v>68.69</v>
      </c>
      <c r="F1159" s="116">
        <f>E1159*(1+C$2031)</f>
        <v>85.470966999999987</v>
      </c>
      <c r="G1159" s="117">
        <f>D1159*F1159</f>
        <v>0</v>
      </c>
      <c r="H1159" s="112"/>
      <c r="I1159" s="118"/>
      <c r="J1159" s="119"/>
      <c r="K1159" s="103"/>
      <c r="L1159" s="16"/>
      <c r="M1159" s="16"/>
      <c r="N1159" s="16"/>
      <c r="O1159" s="16"/>
      <c r="P1159" s="16"/>
      <c r="Q1159" s="16"/>
      <c r="R1159" s="16"/>
      <c r="S1159" s="16"/>
      <c r="T1159" s="16"/>
      <c r="U1159" s="16"/>
    </row>
    <row r="1160" spans="1:21" ht="57" hidden="1" customHeight="1" x14ac:dyDescent="0.25">
      <c r="A1160" s="120"/>
      <c r="B1160" s="121" t="s">
        <v>1237</v>
      </c>
      <c r="C1160" s="115"/>
      <c r="D1160" s="134"/>
      <c r="E1160" s="116"/>
      <c r="F1160" s="116"/>
      <c r="G1160" s="117"/>
      <c r="H1160" s="112"/>
      <c r="I1160" s="118"/>
      <c r="J1160" s="113"/>
      <c r="K1160" s="103"/>
      <c r="L1160" s="16"/>
      <c r="M1160" s="16"/>
      <c r="N1160" s="16"/>
      <c r="O1160" s="16"/>
      <c r="P1160" s="16"/>
      <c r="Q1160" s="16"/>
      <c r="R1160" s="16"/>
      <c r="S1160" s="16"/>
      <c r="T1160" s="16"/>
      <c r="U1160" s="16"/>
    </row>
    <row r="1161" spans="1:21" ht="18.75" hidden="1" customHeight="1" x14ac:dyDescent="0.25">
      <c r="A1161" s="120"/>
      <c r="B1161" s="124"/>
      <c r="C1161" s="115"/>
      <c r="D1161" s="134"/>
      <c r="E1161" s="116"/>
      <c r="F1161" s="116"/>
      <c r="G1161" s="117"/>
      <c r="H1161" s="112"/>
      <c r="I1161" s="118"/>
      <c r="J1161" s="113"/>
      <c r="K1161" s="103"/>
      <c r="L1161" s="16"/>
      <c r="M1161" s="16"/>
      <c r="N1161" s="16"/>
      <c r="O1161" s="16"/>
      <c r="P1161" s="16"/>
      <c r="Q1161" s="16"/>
      <c r="R1161" s="16"/>
      <c r="S1161" s="16"/>
      <c r="T1161" s="16"/>
      <c r="U1161" s="16"/>
    </row>
    <row r="1162" spans="1:21" ht="18.75" hidden="1" customHeight="1" x14ac:dyDescent="0.25">
      <c r="A1162" s="120" t="s">
        <v>1238</v>
      </c>
      <c r="B1162" s="124" t="s">
        <v>1239</v>
      </c>
      <c r="C1162" s="115" t="s">
        <v>7</v>
      </c>
      <c r="D1162" s="134"/>
      <c r="E1162" s="116">
        <v>255.14</v>
      </c>
      <c r="F1162" s="116">
        <f>E1162*(1+C$2031)</f>
        <v>317.47070199999996</v>
      </c>
      <c r="G1162" s="117">
        <f>D1162*F1162</f>
        <v>0</v>
      </c>
      <c r="H1162" s="112"/>
      <c r="I1162" s="118"/>
      <c r="J1162" s="119"/>
      <c r="K1162" s="103"/>
      <c r="L1162" s="16"/>
      <c r="M1162" s="16"/>
      <c r="N1162" s="16"/>
      <c r="O1162" s="16"/>
      <c r="P1162" s="16"/>
      <c r="Q1162" s="16"/>
      <c r="R1162" s="16"/>
      <c r="S1162" s="16"/>
      <c r="T1162" s="16"/>
      <c r="U1162" s="16"/>
    </row>
    <row r="1163" spans="1:21" ht="63" hidden="1" customHeight="1" x14ac:dyDescent="0.25">
      <c r="A1163" s="120"/>
      <c r="B1163" s="121" t="s">
        <v>1240</v>
      </c>
      <c r="C1163" s="115"/>
      <c r="D1163" s="134"/>
      <c r="E1163" s="116"/>
      <c r="F1163" s="116"/>
      <c r="G1163" s="117"/>
      <c r="H1163" s="112"/>
      <c r="I1163" s="118"/>
      <c r="J1163" s="113"/>
      <c r="K1163" s="103"/>
      <c r="L1163" s="16"/>
      <c r="M1163" s="16"/>
      <c r="N1163" s="16"/>
      <c r="O1163" s="16"/>
      <c r="P1163" s="16"/>
      <c r="Q1163" s="16"/>
      <c r="R1163" s="16"/>
      <c r="S1163" s="16"/>
      <c r="T1163" s="16"/>
      <c r="U1163" s="16"/>
    </row>
    <row r="1164" spans="1:21" ht="18.75" hidden="1" customHeight="1" x14ac:dyDescent="0.25">
      <c r="A1164" s="120"/>
      <c r="B1164" s="124"/>
      <c r="C1164" s="115"/>
      <c r="D1164" s="134"/>
      <c r="E1164" s="116"/>
      <c r="F1164" s="116"/>
      <c r="G1164" s="117"/>
      <c r="H1164" s="112"/>
      <c r="I1164" s="118"/>
      <c r="J1164" s="113"/>
      <c r="K1164" s="103"/>
      <c r="L1164" s="16"/>
      <c r="M1164" s="16"/>
      <c r="N1164" s="16"/>
      <c r="O1164" s="16"/>
      <c r="P1164" s="16"/>
      <c r="Q1164" s="16"/>
      <c r="R1164" s="16"/>
      <c r="S1164" s="16"/>
      <c r="T1164" s="16"/>
      <c r="U1164" s="16"/>
    </row>
    <row r="1165" spans="1:21" ht="18.75" hidden="1" customHeight="1" x14ac:dyDescent="0.25">
      <c r="A1165" s="120" t="s">
        <v>1241</v>
      </c>
      <c r="B1165" s="133" t="s">
        <v>1242</v>
      </c>
      <c r="C1165" s="115"/>
      <c r="D1165" s="134"/>
      <c r="E1165" s="116"/>
      <c r="F1165" s="116"/>
      <c r="G1165" s="117"/>
      <c r="H1165" s="112"/>
      <c r="I1165" s="118"/>
      <c r="J1165" s="113"/>
      <c r="K1165" s="103"/>
      <c r="L1165" s="16"/>
      <c r="M1165" s="16"/>
      <c r="N1165" s="16"/>
      <c r="O1165" s="16"/>
      <c r="P1165" s="16"/>
      <c r="Q1165" s="16"/>
      <c r="R1165" s="16"/>
      <c r="S1165" s="16"/>
      <c r="T1165" s="16"/>
      <c r="U1165" s="16"/>
    </row>
    <row r="1166" spans="1:21" ht="31.5" hidden="1" customHeight="1" x14ac:dyDescent="0.25">
      <c r="A1166" s="120" t="s">
        <v>1243</v>
      </c>
      <c r="B1166" s="124" t="s">
        <v>1244</v>
      </c>
      <c r="C1166" s="115" t="s">
        <v>19</v>
      </c>
      <c r="D1166" s="134"/>
      <c r="E1166" s="116">
        <v>34.72</v>
      </c>
      <c r="F1166" s="116">
        <f>E1166*(1+C$2031)</f>
        <v>43.202095999999997</v>
      </c>
      <c r="G1166" s="117">
        <f>D1166*F1166</f>
        <v>0</v>
      </c>
      <c r="H1166" s="112"/>
      <c r="I1166" s="118"/>
      <c r="J1166" s="119"/>
      <c r="K1166" s="103"/>
      <c r="L1166" s="16"/>
      <c r="M1166" s="16"/>
      <c r="N1166" s="16"/>
      <c r="O1166" s="16"/>
      <c r="P1166" s="16"/>
      <c r="Q1166" s="16"/>
      <c r="R1166" s="16"/>
      <c r="S1166" s="16"/>
      <c r="T1166" s="16"/>
      <c r="U1166" s="16"/>
    </row>
    <row r="1167" spans="1:21" ht="139.5" hidden="1" customHeight="1" x14ac:dyDescent="0.25">
      <c r="A1167" s="120"/>
      <c r="B1167" s="121" t="s">
        <v>1245</v>
      </c>
      <c r="C1167" s="115"/>
      <c r="D1167" s="134"/>
      <c r="E1167" s="116"/>
      <c r="F1167" s="116"/>
      <c r="G1167" s="117"/>
      <c r="H1167" s="112"/>
      <c r="I1167" s="118"/>
      <c r="J1167" s="113"/>
      <c r="K1167" s="103"/>
      <c r="L1167" s="16"/>
      <c r="M1167" s="16"/>
      <c r="N1167" s="16"/>
      <c r="O1167" s="16"/>
      <c r="P1167" s="16"/>
      <c r="Q1167" s="16"/>
      <c r="R1167" s="16"/>
      <c r="S1167" s="16"/>
      <c r="T1167" s="16"/>
      <c r="U1167" s="16"/>
    </row>
    <row r="1168" spans="1:21" ht="18.75" hidden="1" customHeight="1" x14ac:dyDescent="0.25">
      <c r="A1168" s="120"/>
      <c r="B1168" s="124"/>
      <c r="C1168" s="115"/>
      <c r="D1168" s="134"/>
      <c r="E1168" s="116"/>
      <c r="F1168" s="116"/>
      <c r="G1168" s="117"/>
      <c r="H1168" s="112"/>
      <c r="I1168" s="118"/>
      <c r="J1168" s="113"/>
      <c r="K1168" s="103"/>
      <c r="L1168" s="16"/>
      <c r="M1168" s="16"/>
      <c r="N1168" s="16"/>
      <c r="O1168" s="16"/>
      <c r="P1168" s="16"/>
      <c r="Q1168" s="16"/>
      <c r="R1168" s="16"/>
      <c r="S1168" s="16"/>
      <c r="T1168" s="16"/>
      <c r="U1168" s="16"/>
    </row>
    <row r="1169" spans="1:21" ht="18.75" hidden="1" customHeight="1" x14ac:dyDescent="0.25">
      <c r="A1169" s="120" t="s">
        <v>1246</v>
      </c>
      <c r="B1169" s="133" t="s">
        <v>1247</v>
      </c>
      <c r="C1169" s="115"/>
      <c r="D1169" s="134"/>
      <c r="E1169" s="116"/>
      <c r="F1169" s="116"/>
      <c r="G1169" s="117"/>
      <c r="H1169" s="112"/>
      <c r="I1169" s="118"/>
      <c r="J1169" s="113"/>
      <c r="K1169" s="103"/>
      <c r="L1169" s="16"/>
      <c r="M1169" s="16"/>
      <c r="N1169" s="16"/>
      <c r="O1169" s="16"/>
      <c r="P1169" s="16"/>
      <c r="Q1169" s="16"/>
      <c r="R1169" s="16"/>
      <c r="S1169" s="16"/>
      <c r="T1169" s="16"/>
      <c r="U1169" s="16"/>
    </row>
    <row r="1170" spans="1:21" ht="236.25" hidden="1" customHeight="1" x14ac:dyDescent="0.25">
      <c r="A1170" s="120"/>
      <c r="B1170" s="121" t="s">
        <v>1248</v>
      </c>
      <c r="C1170" s="115"/>
      <c r="D1170" s="134"/>
      <c r="E1170" s="116"/>
      <c r="F1170" s="116"/>
      <c r="G1170" s="117"/>
      <c r="H1170" s="112"/>
      <c r="I1170" s="118"/>
      <c r="J1170" s="113"/>
      <c r="K1170" s="103"/>
      <c r="L1170" s="16"/>
      <c r="M1170" s="16"/>
      <c r="N1170" s="16"/>
      <c r="O1170" s="16"/>
      <c r="P1170" s="16"/>
      <c r="Q1170" s="16"/>
      <c r="R1170" s="16"/>
      <c r="S1170" s="16"/>
      <c r="T1170" s="16"/>
      <c r="U1170" s="16"/>
    </row>
    <row r="1171" spans="1:21" ht="18.75" hidden="1" customHeight="1" x14ac:dyDescent="0.25">
      <c r="A1171" s="120"/>
      <c r="B1171" s="121"/>
      <c r="C1171" s="115"/>
      <c r="D1171" s="134"/>
      <c r="E1171" s="116"/>
      <c r="F1171" s="116"/>
      <c r="G1171" s="117"/>
      <c r="H1171" s="112"/>
      <c r="I1171" s="118"/>
      <c r="J1171" s="113"/>
      <c r="K1171" s="103"/>
      <c r="L1171" s="16"/>
      <c r="M1171" s="16"/>
      <c r="N1171" s="16"/>
      <c r="O1171" s="16"/>
      <c r="P1171" s="16"/>
      <c r="Q1171" s="16"/>
      <c r="R1171" s="16"/>
      <c r="S1171" s="16"/>
      <c r="T1171" s="16"/>
      <c r="U1171" s="16"/>
    </row>
    <row r="1172" spans="1:21" ht="31.5" hidden="1" customHeight="1" x14ac:dyDescent="0.25">
      <c r="A1172" s="120" t="s">
        <v>1249</v>
      </c>
      <c r="B1172" s="124" t="s">
        <v>1250</v>
      </c>
      <c r="C1172" s="115" t="s">
        <v>7</v>
      </c>
      <c r="D1172" s="134"/>
      <c r="E1172" s="116">
        <v>836.95</v>
      </c>
      <c r="F1172" s="116">
        <f>E1172*(1+C$2031)</f>
        <v>1041.4168850000001</v>
      </c>
      <c r="G1172" s="117">
        <f>D1172*F1172</f>
        <v>0</v>
      </c>
      <c r="H1172" s="112"/>
      <c r="I1172" s="118"/>
      <c r="J1172" s="119"/>
      <c r="K1172" s="103"/>
      <c r="L1172" s="16"/>
      <c r="M1172" s="16"/>
      <c r="N1172" s="16"/>
      <c r="O1172" s="16"/>
      <c r="P1172" s="16"/>
      <c r="Q1172" s="16"/>
      <c r="R1172" s="16"/>
      <c r="S1172" s="16"/>
      <c r="T1172" s="16"/>
      <c r="U1172" s="16"/>
    </row>
    <row r="1173" spans="1:21" ht="18.75" hidden="1" customHeight="1" x14ac:dyDescent="0.25">
      <c r="A1173" s="120"/>
      <c r="B1173" s="133"/>
      <c r="C1173" s="115"/>
      <c r="D1173" s="134"/>
      <c r="E1173" s="116"/>
      <c r="F1173" s="116"/>
      <c r="G1173" s="117"/>
      <c r="H1173" s="112"/>
      <c r="I1173" s="118"/>
      <c r="J1173" s="113"/>
      <c r="K1173" s="103"/>
      <c r="L1173" s="16"/>
      <c r="M1173" s="16"/>
      <c r="N1173" s="16"/>
      <c r="O1173" s="16"/>
      <c r="P1173" s="16"/>
      <c r="Q1173" s="16"/>
      <c r="R1173" s="16"/>
      <c r="S1173" s="16"/>
      <c r="T1173" s="16"/>
      <c r="U1173" s="16"/>
    </row>
    <row r="1174" spans="1:21" ht="31.5" hidden="1" customHeight="1" x14ac:dyDescent="0.25">
      <c r="A1174" s="120" t="s">
        <v>1251</v>
      </c>
      <c r="B1174" s="124" t="s">
        <v>1252</v>
      </c>
      <c r="C1174" s="115" t="s">
        <v>7</v>
      </c>
      <c r="D1174" s="134"/>
      <c r="E1174" s="116">
        <v>847.36</v>
      </c>
      <c r="F1174" s="116">
        <f>E1174*(1+C$2031)</f>
        <v>1054.370048</v>
      </c>
      <c r="G1174" s="117">
        <f>D1174*F1174</f>
        <v>0</v>
      </c>
      <c r="H1174" s="112"/>
      <c r="I1174" s="118"/>
      <c r="J1174" s="119"/>
      <c r="K1174" s="103"/>
      <c r="L1174" s="16"/>
      <c r="M1174" s="16"/>
      <c r="N1174" s="16"/>
      <c r="O1174" s="16"/>
      <c r="P1174" s="16"/>
      <c r="Q1174" s="16"/>
      <c r="R1174" s="16"/>
      <c r="S1174" s="16"/>
      <c r="T1174" s="16"/>
      <c r="U1174" s="16"/>
    </row>
    <row r="1175" spans="1:21" ht="18.75" hidden="1" customHeight="1" x14ac:dyDescent="0.25">
      <c r="A1175" s="120"/>
      <c r="B1175" s="133"/>
      <c r="C1175" s="115"/>
      <c r="D1175" s="134"/>
      <c r="E1175" s="116"/>
      <c r="F1175" s="116"/>
      <c r="G1175" s="117"/>
      <c r="H1175" s="112"/>
      <c r="I1175" s="118"/>
      <c r="J1175" s="113"/>
      <c r="K1175" s="103"/>
      <c r="L1175" s="16"/>
      <c r="M1175" s="16"/>
      <c r="N1175" s="16"/>
      <c r="O1175" s="16"/>
      <c r="P1175" s="16"/>
      <c r="Q1175" s="16"/>
      <c r="R1175" s="16"/>
      <c r="S1175" s="16"/>
      <c r="T1175" s="16"/>
      <c r="U1175" s="16"/>
    </row>
    <row r="1176" spans="1:21" ht="31.5" hidden="1" customHeight="1" x14ac:dyDescent="0.25">
      <c r="A1176" s="120" t="s">
        <v>1253</v>
      </c>
      <c r="B1176" s="124" t="s">
        <v>1254</v>
      </c>
      <c r="C1176" s="115" t="s">
        <v>7</v>
      </c>
      <c r="D1176" s="134"/>
      <c r="E1176" s="116">
        <v>882.43</v>
      </c>
      <c r="F1176" s="116">
        <f>E1176*(1+C$2031)</f>
        <v>1098.0076489999999</v>
      </c>
      <c r="G1176" s="117">
        <f>D1176*F1176</f>
        <v>0</v>
      </c>
      <c r="H1176" s="112"/>
      <c r="I1176" s="118"/>
      <c r="J1176" s="119"/>
      <c r="K1176" s="103"/>
      <c r="L1176" s="16"/>
      <c r="M1176" s="16"/>
      <c r="N1176" s="16"/>
      <c r="O1176" s="16"/>
      <c r="P1176" s="16"/>
      <c r="Q1176" s="16"/>
      <c r="R1176" s="16"/>
      <c r="S1176" s="16"/>
      <c r="T1176" s="16"/>
      <c r="U1176" s="16"/>
    </row>
    <row r="1177" spans="1:21" ht="18.75" hidden="1" customHeight="1" x14ac:dyDescent="0.25">
      <c r="A1177" s="120"/>
      <c r="B1177" s="133"/>
      <c r="C1177" s="115"/>
      <c r="D1177" s="134"/>
      <c r="E1177" s="116"/>
      <c r="F1177" s="116"/>
      <c r="G1177" s="117"/>
      <c r="H1177" s="112"/>
      <c r="I1177" s="118"/>
      <c r="J1177" s="113"/>
      <c r="K1177" s="103"/>
      <c r="L1177" s="16"/>
      <c r="M1177" s="16"/>
      <c r="N1177" s="16"/>
      <c r="O1177" s="16"/>
      <c r="P1177" s="16"/>
      <c r="Q1177" s="16"/>
      <c r="R1177" s="16"/>
      <c r="S1177" s="16"/>
      <c r="T1177" s="16"/>
      <c r="U1177" s="16"/>
    </row>
    <row r="1178" spans="1:21" ht="31.5" hidden="1" customHeight="1" x14ac:dyDescent="0.25">
      <c r="A1178" s="120" t="s">
        <v>1255</v>
      </c>
      <c r="B1178" s="124" t="s">
        <v>1256</v>
      </c>
      <c r="C1178" s="115" t="s">
        <v>7</v>
      </c>
      <c r="D1178" s="134"/>
      <c r="E1178" s="116">
        <v>917.74</v>
      </c>
      <c r="F1178" s="116">
        <f>E1178*(1+C$2031)</f>
        <v>1141.943882</v>
      </c>
      <c r="G1178" s="117">
        <f>D1178*F1178</f>
        <v>0</v>
      </c>
      <c r="H1178" s="112"/>
      <c r="I1178" s="118"/>
      <c r="J1178" s="119"/>
      <c r="K1178" s="103"/>
      <c r="L1178" s="16"/>
      <c r="M1178" s="16"/>
      <c r="N1178" s="16"/>
      <c r="O1178" s="16"/>
      <c r="P1178" s="16"/>
      <c r="Q1178" s="16"/>
      <c r="R1178" s="16"/>
      <c r="S1178" s="16"/>
      <c r="T1178" s="16"/>
      <c r="U1178" s="16"/>
    </row>
    <row r="1179" spans="1:21" ht="18.75" hidden="1" customHeight="1" x14ac:dyDescent="0.25">
      <c r="A1179" s="120"/>
      <c r="B1179" s="121"/>
      <c r="C1179" s="115"/>
      <c r="D1179" s="134"/>
      <c r="E1179" s="116"/>
      <c r="F1179" s="116"/>
      <c r="G1179" s="117"/>
      <c r="H1179" s="112"/>
      <c r="I1179" s="118"/>
      <c r="J1179" s="113"/>
      <c r="K1179" s="103"/>
      <c r="L1179" s="16"/>
      <c r="M1179" s="16"/>
      <c r="N1179" s="16"/>
      <c r="O1179" s="16"/>
      <c r="P1179" s="16"/>
      <c r="Q1179" s="16"/>
      <c r="R1179" s="16"/>
      <c r="S1179" s="16"/>
      <c r="T1179" s="16"/>
      <c r="U1179" s="16"/>
    </row>
    <row r="1180" spans="1:21" ht="31.5" hidden="1" customHeight="1" x14ac:dyDescent="0.25">
      <c r="A1180" s="120" t="s">
        <v>1257</v>
      </c>
      <c r="B1180" s="124" t="s">
        <v>1258</v>
      </c>
      <c r="C1180" s="115" t="s">
        <v>7</v>
      </c>
      <c r="D1180" s="134"/>
      <c r="E1180" s="116">
        <v>2538.63</v>
      </c>
      <c r="F1180" s="116">
        <f>E1180*(1+C$2031)</f>
        <v>3158.817309</v>
      </c>
      <c r="G1180" s="117">
        <f>D1180*F1180</f>
        <v>0</v>
      </c>
      <c r="H1180" s="112"/>
      <c r="I1180" s="118"/>
      <c r="J1180" s="119"/>
      <c r="K1180" s="103"/>
      <c r="L1180" s="16"/>
      <c r="M1180" s="16"/>
      <c r="N1180" s="16"/>
      <c r="O1180" s="16"/>
      <c r="P1180" s="16"/>
      <c r="Q1180" s="16"/>
      <c r="R1180" s="16"/>
      <c r="S1180" s="16"/>
      <c r="T1180" s="16"/>
      <c r="U1180" s="16"/>
    </row>
    <row r="1181" spans="1:21" ht="18.75" hidden="1" customHeight="1" x14ac:dyDescent="0.25">
      <c r="A1181" s="120"/>
      <c r="B1181" s="121"/>
      <c r="C1181" s="115"/>
      <c r="D1181" s="134"/>
      <c r="E1181" s="116"/>
      <c r="F1181" s="116"/>
      <c r="G1181" s="117"/>
      <c r="H1181" s="112"/>
      <c r="I1181" s="118"/>
      <c r="J1181" s="113"/>
      <c r="K1181" s="103"/>
      <c r="L1181" s="16"/>
      <c r="M1181" s="16"/>
      <c r="N1181" s="16"/>
      <c r="O1181" s="16"/>
      <c r="P1181" s="16"/>
      <c r="Q1181" s="16"/>
      <c r="R1181" s="16"/>
      <c r="S1181" s="16"/>
      <c r="T1181" s="16"/>
      <c r="U1181" s="16"/>
    </row>
    <row r="1182" spans="1:21" ht="31.5" hidden="1" customHeight="1" x14ac:dyDescent="0.25">
      <c r="A1182" s="120" t="s">
        <v>1259</v>
      </c>
      <c r="B1182" s="124" t="s">
        <v>1260</v>
      </c>
      <c r="C1182" s="115" t="s">
        <v>7</v>
      </c>
      <c r="D1182" s="134"/>
      <c r="E1182" s="116">
        <v>2642.2</v>
      </c>
      <c r="F1182" s="116">
        <f>E1182*(1+C$2031)</f>
        <v>3287.6894599999996</v>
      </c>
      <c r="G1182" s="117">
        <f>D1182*F1182</f>
        <v>0</v>
      </c>
      <c r="H1182" s="112"/>
      <c r="I1182" s="118"/>
      <c r="J1182" s="119"/>
      <c r="K1182" s="103"/>
      <c r="L1182" s="16"/>
      <c r="M1182" s="16"/>
      <c r="N1182" s="16"/>
      <c r="O1182" s="16"/>
      <c r="P1182" s="16"/>
      <c r="Q1182" s="16"/>
      <c r="R1182" s="16"/>
      <c r="S1182" s="16"/>
      <c r="T1182" s="16"/>
      <c r="U1182" s="16"/>
    </row>
    <row r="1183" spans="1:21" ht="18.75" hidden="1" customHeight="1" x14ac:dyDescent="0.25">
      <c r="A1183" s="120"/>
      <c r="B1183" s="121"/>
      <c r="C1183" s="115"/>
      <c r="D1183" s="117"/>
      <c r="E1183" s="116"/>
      <c r="F1183" s="116"/>
      <c r="G1183" s="117"/>
      <c r="H1183" s="112"/>
      <c r="I1183" s="118"/>
      <c r="J1183" s="113"/>
      <c r="K1183" s="103"/>
      <c r="L1183" s="16"/>
      <c r="M1183" s="16"/>
      <c r="N1183" s="16"/>
      <c r="O1183" s="16"/>
      <c r="P1183" s="16"/>
      <c r="Q1183" s="16"/>
      <c r="R1183" s="16"/>
      <c r="S1183" s="16"/>
      <c r="T1183" s="16"/>
      <c r="U1183" s="16"/>
    </row>
    <row r="1184" spans="1:21" ht="31.5" hidden="1" customHeight="1" x14ac:dyDescent="0.25">
      <c r="A1184" s="120" t="s">
        <v>1261</v>
      </c>
      <c r="B1184" s="124" t="s">
        <v>1262</v>
      </c>
      <c r="C1184" s="115" t="s">
        <v>7</v>
      </c>
      <c r="D1184" s="134"/>
      <c r="E1184" s="116">
        <v>8054.05</v>
      </c>
      <c r="F1184" s="116">
        <f>E1184*(1+C$2031)</f>
        <v>10021.654414999999</v>
      </c>
      <c r="G1184" s="117">
        <f>D1184*F1184</f>
        <v>0</v>
      </c>
      <c r="H1184" s="112"/>
      <c r="I1184" s="118"/>
      <c r="J1184" s="119"/>
      <c r="K1184" s="103"/>
      <c r="L1184" s="16"/>
      <c r="M1184" s="16"/>
      <c r="N1184" s="16"/>
      <c r="O1184" s="16"/>
      <c r="P1184" s="16"/>
      <c r="Q1184" s="16"/>
      <c r="R1184" s="16"/>
      <c r="S1184" s="16"/>
      <c r="T1184" s="16"/>
      <c r="U1184" s="16"/>
    </row>
    <row r="1185" spans="1:21" ht="18.75" hidden="1" customHeight="1" x14ac:dyDescent="0.25">
      <c r="A1185" s="120"/>
      <c r="B1185" s="121"/>
      <c r="C1185" s="115"/>
      <c r="D1185" s="117"/>
      <c r="E1185" s="116"/>
      <c r="F1185" s="116"/>
      <c r="G1185" s="117"/>
      <c r="H1185" s="112"/>
      <c r="I1185" s="118"/>
      <c r="J1185" s="113"/>
      <c r="K1185" s="103"/>
      <c r="L1185" s="16"/>
      <c r="M1185" s="16"/>
      <c r="N1185" s="16"/>
      <c r="O1185" s="16"/>
      <c r="P1185" s="16"/>
      <c r="Q1185" s="16"/>
      <c r="R1185" s="16"/>
      <c r="S1185" s="16"/>
      <c r="T1185" s="16"/>
      <c r="U1185" s="16"/>
    </row>
    <row r="1186" spans="1:21" ht="18.75" hidden="1" customHeight="1" x14ac:dyDescent="0.25">
      <c r="A1186" s="120" t="s">
        <v>1263</v>
      </c>
      <c r="B1186" s="124" t="s">
        <v>1264</v>
      </c>
      <c r="C1186" s="115"/>
      <c r="D1186" s="117"/>
      <c r="E1186" s="116"/>
      <c r="F1186" s="116"/>
      <c r="G1186" s="117"/>
      <c r="H1186" s="112"/>
      <c r="I1186" s="118"/>
      <c r="J1186" s="113"/>
      <c r="K1186" s="103"/>
      <c r="L1186" s="16"/>
      <c r="M1186" s="16"/>
      <c r="N1186" s="16"/>
      <c r="O1186" s="16"/>
      <c r="P1186" s="16"/>
      <c r="Q1186" s="16"/>
      <c r="R1186" s="16"/>
      <c r="S1186" s="16"/>
      <c r="T1186" s="16"/>
      <c r="U1186" s="16"/>
    </row>
    <row r="1187" spans="1:21" ht="47.25" hidden="1" customHeight="1" x14ac:dyDescent="0.25">
      <c r="A1187" s="120" t="s">
        <v>1265</v>
      </c>
      <c r="B1187" s="124" t="s">
        <v>1266</v>
      </c>
      <c r="C1187" s="115" t="s">
        <v>7</v>
      </c>
      <c r="D1187" s="134"/>
      <c r="E1187" s="116">
        <v>1378.58</v>
      </c>
      <c r="F1187" s="116">
        <f>E1187*(1+C$2031)</f>
        <v>1715.367094</v>
      </c>
      <c r="G1187" s="117">
        <f>D1187*F1187</f>
        <v>0</v>
      </c>
      <c r="H1187" s="112"/>
      <c r="I1187" s="118"/>
      <c r="J1187" s="119"/>
      <c r="K1187" s="103"/>
      <c r="L1187" s="16"/>
      <c r="M1187" s="16"/>
      <c r="N1187" s="16"/>
      <c r="O1187" s="16"/>
      <c r="P1187" s="16"/>
      <c r="Q1187" s="16"/>
      <c r="R1187" s="16"/>
      <c r="S1187" s="16"/>
      <c r="T1187" s="16"/>
      <c r="U1187" s="16"/>
    </row>
    <row r="1188" spans="1:21" ht="298.5" hidden="1" customHeight="1" x14ac:dyDescent="0.25">
      <c r="A1188" s="120"/>
      <c r="B1188" s="121" t="s">
        <v>1267</v>
      </c>
      <c r="C1188" s="115"/>
      <c r="D1188" s="134"/>
      <c r="E1188" s="116"/>
      <c r="F1188" s="116"/>
      <c r="G1188" s="117"/>
      <c r="H1188" s="142"/>
      <c r="I1188" s="118"/>
      <c r="J1188" s="113"/>
      <c r="K1188" s="103"/>
      <c r="L1188" s="16"/>
      <c r="M1188" s="16"/>
      <c r="N1188" s="16"/>
      <c r="O1188" s="16"/>
      <c r="P1188" s="16"/>
      <c r="Q1188" s="16"/>
      <c r="R1188" s="16"/>
      <c r="S1188" s="16"/>
      <c r="T1188" s="16"/>
      <c r="U1188" s="16"/>
    </row>
    <row r="1189" spans="1:21" ht="18.75" hidden="1" customHeight="1" x14ac:dyDescent="0.25">
      <c r="A1189" s="120"/>
      <c r="B1189" s="121"/>
      <c r="C1189" s="115"/>
      <c r="D1189" s="117"/>
      <c r="E1189" s="116"/>
      <c r="F1189" s="116"/>
      <c r="G1189" s="117"/>
      <c r="H1189" s="112"/>
      <c r="I1189" s="118"/>
      <c r="J1189" s="113"/>
      <c r="K1189" s="103"/>
      <c r="L1189" s="16"/>
      <c r="M1189" s="16"/>
      <c r="N1189" s="16"/>
      <c r="O1189" s="16"/>
      <c r="P1189" s="16"/>
      <c r="Q1189" s="16"/>
      <c r="R1189" s="16"/>
      <c r="S1189" s="16"/>
      <c r="T1189" s="16"/>
      <c r="U1189" s="16"/>
    </row>
    <row r="1190" spans="1:21" ht="31.5" hidden="1" customHeight="1" x14ac:dyDescent="0.25">
      <c r="A1190" s="120" t="s">
        <v>1268</v>
      </c>
      <c r="B1190" s="124" t="s">
        <v>1269</v>
      </c>
      <c r="C1190" s="115" t="s">
        <v>7</v>
      </c>
      <c r="D1190" s="134"/>
      <c r="E1190" s="116">
        <v>452.43</v>
      </c>
      <c r="F1190" s="116">
        <f>E1190*(1+C$2031)</f>
        <v>562.95864900000004</v>
      </c>
      <c r="G1190" s="117">
        <f>D1190*F1190</f>
        <v>0</v>
      </c>
      <c r="H1190" s="112"/>
      <c r="I1190" s="118"/>
      <c r="J1190" s="119"/>
      <c r="K1190" s="103"/>
      <c r="L1190" s="16"/>
      <c r="M1190" s="16"/>
      <c r="N1190" s="16"/>
      <c r="O1190" s="16"/>
      <c r="P1190" s="16"/>
      <c r="Q1190" s="16"/>
      <c r="R1190" s="16"/>
      <c r="S1190" s="16"/>
      <c r="T1190" s="16"/>
      <c r="U1190" s="16"/>
    </row>
    <row r="1191" spans="1:21" ht="173.25" hidden="1" customHeight="1" x14ac:dyDescent="0.25">
      <c r="A1191" s="120"/>
      <c r="B1191" s="121" t="s">
        <v>1270</v>
      </c>
      <c r="C1191" s="115"/>
      <c r="D1191" s="134"/>
      <c r="E1191" s="116"/>
      <c r="F1191" s="116"/>
      <c r="G1191" s="117"/>
      <c r="H1191" s="112"/>
      <c r="I1191" s="118"/>
      <c r="J1191" s="113"/>
      <c r="K1191" s="103"/>
      <c r="L1191" s="16"/>
      <c r="M1191" s="16"/>
      <c r="N1191" s="16"/>
      <c r="O1191" s="16"/>
      <c r="P1191" s="16"/>
      <c r="Q1191" s="16"/>
      <c r="R1191" s="16"/>
      <c r="S1191" s="16"/>
      <c r="T1191" s="16"/>
      <c r="U1191" s="16"/>
    </row>
    <row r="1192" spans="1:21" ht="18.75" hidden="1" customHeight="1" x14ac:dyDescent="0.25">
      <c r="A1192" s="120"/>
      <c r="B1192" s="121"/>
      <c r="C1192" s="115"/>
      <c r="D1192" s="134"/>
      <c r="E1192" s="116"/>
      <c r="F1192" s="116"/>
      <c r="G1192" s="117"/>
      <c r="H1192" s="112"/>
      <c r="I1192" s="118"/>
      <c r="J1192" s="113"/>
      <c r="K1192" s="103"/>
      <c r="L1192" s="16"/>
      <c r="M1192" s="16"/>
      <c r="N1192" s="16"/>
      <c r="O1192" s="16"/>
      <c r="P1192" s="16"/>
      <c r="Q1192" s="16"/>
      <c r="R1192" s="16"/>
      <c r="S1192" s="16"/>
      <c r="T1192" s="16"/>
      <c r="U1192" s="16"/>
    </row>
    <row r="1193" spans="1:21" ht="18.75" hidden="1" customHeight="1" x14ac:dyDescent="0.25">
      <c r="A1193" s="120" t="s">
        <v>1271</v>
      </c>
      <c r="B1193" s="165" t="s">
        <v>1272</v>
      </c>
      <c r="C1193" s="115"/>
      <c r="D1193" s="134"/>
      <c r="E1193" s="116"/>
      <c r="F1193" s="116"/>
      <c r="G1193" s="117"/>
      <c r="H1193" s="118"/>
      <c r="I1193" s="118"/>
      <c r="J1193" s="113"/>
      <c r="K1193" s="103"/>
      <c r="L1193" s="16"/>
      <c r="M1193" s="16"/>
      <c r="N1193" s="16"/>
      <c r="O1193" s="16"/>
      <c r="P1193" s="16"/>
      <c r="Q1193" s="16"/>
      <c r="R1193" s="16"/>
      <c r="S1193" s="16"/>
      <c r="T1193" s="16"/>
      <c r="U1193" s="16"/>
    </row>
    <row r="1194" spans="1:21" ht="18.75" hidden="1" customHeight="1" x14ac:dyDescent="0.25">
      <c r="A1194" s="120" t="s">
        <v>1273</v>
      </c>
      <c r="B1194" s="166" t="s">
        <v>1274</v>
      </c>
      <c r="C1194" s="115" t="s">
        <v>33</v>
      </c>
      <c r="D1194" s="134"/>
      <c r="E1194" s="116">
        <v>354.07</v>
      </c>
      <c r="F1194" s="116">
        <f>E1194*(1+C$2031)</f>
        <v>440.569301</v>
      </c>
      <c r="G1194" s="117">
        <f>D1194*F1194</f>
        <v>0</v>
      </c>
      <c r="H1194" s="118"/>
      <c r="I1194" s="118"/>
      <c r="J1194" s="119"/>
      <c r="K1194" s="103"/>
      <c r="L1194" s="16"/>
      <c r="M1194" s="16"/>
      <c r="N1194" s="16"/>
      <c r="O1194" s="16"/>
      <c r="P1194" s="16"/>
      <c r="Q1194" s="16"/>
      <c r="R1194" s="16"/>
      <c r="S1194" s="16"/>
      <c r="T1194" s="16"/>
      <c r="U1194" s="16"/>
    </row>
    <row r="1195" spans="1:21" ht="110.25" hidden="1" customHeight="1" x14ac:dyDescent="0.25">
      <c r="A1195" s="120"/>
      <c r="B1195" s="167" t="s">
        <v>1275</v>
      </c>
      <c r="C1195" s="115"/>
      <c r="D1195" s="134"/>
      <c r="E1195" s="116"/>
      <c r="F1195" s="116"/>
      <c r="G1195" s="117"/>
      <c r="H1195" s="118"/>
      <c r="I1195" s="118"/>
      <c r="J1195" s="113"/>
      <c r="K1195" s="103"/>
      <c r="L1195" s="16"/>
      <c r="M1195" s="16"/>
      <c r="N1195" s="16"/>
      <c r="O1195" s="16"/>
      <c r="P1195" s="16"/>
      <c r="Q1195" s="16"/>
      <c r="R1195" s="16"/>
      <c r="S1195" s="16"/>
      <c r="T1195" s="16"/>
      <c r="U1195" s="16"/>
    </row>
    <row r="1196" spans="1:21" ht="18.75" hidden="1" customHeight="1" x14ac:dyDescent="0.25">
      <c r="A1196" s="120"/>
      <c r="B1196" s="133"/>
      <c r="C1196" s="115"/>
      <c r="D1196" s="134"/>
      <c r="E1196" s="116"/>
      <c r="F1196" s="116"/>
      <c r="G1196" s="117"/>
      <c r="H1196" s="118"/>
      <c r="I1196" s="118"/>
      <c r="J1196" s="113"/>
      <c r="K1196" s="103"/>
      <c r="L1196" s="16"/>
      <c r="M1196" s="16"/>
      <c r="N1196" s="16"/>
      <c r="O1196" s="16"/>
      <c r="P1196" s="16"/>
      <c r="Q1196" s="16"/>
      <c r="R1196" s="16"/>
      <c r="S1196" s="16"/>
      <c r="T1196" s="16"/>
      <c r="U1196" s="16"/>
    </row>
    <row r="1197" spans="1:21" ht="18.75" hidden="1" customHeight="1" x14ac:dyDescent="0.25">
      <c r="A1197" s="120" t="s">
        <v>1276</v>
      </c>
      <c r="B1197" s="133" t="s">
        <v>1277</v>
      </c>
      <c r="C1197" s="115"/>
      <c r="D1197" s="134"/>
      <c r="E1197" s="116"/>
      <c r="F1197" s="116"/>
      <c r="G1197" s="117"/>
      <c r="H1197" s="118"/>
      <c r="I1197" s="118"/>
      <c r="J1197" s="113"/>
      <c r="K1197" s="103"/>
      <c r="L1197" s="16"/>
      <c r="M1197" s="16"/>
      <c r="N1197" s="16"/>
      <c r="O1197" s="16"/>
      <c r="P1197" s="16"/>
      <c r="Q1197" s="16"/>
      <c r="R1197" s="16"/>
      <c r="S1197" s="16"/>
      <c r="T1197" s="16"/>
      <c r="U1197" s="16"/>
    </row>
    <row r="1198" spans="1:21" ht="18.75" hidden="1" customHeight="1" x14ac:dyDescent="0.25">
      <c r="A1198" s="120" t="s">
        <v>1278</v>
      </c>
      <c r="B1198" s="166" t="s">
        <v>1279</v>
      </c>
      <c r="C1198" s="115" t="s">
        <v>33</v>
      </c>
      <c r="D1198" s="134"/>
      <c r="E1198" s="116">
        <v>1704.62</v>
      </c>
      <c r="F1198" s="116">
        <f>E1198*(1+C$2031)</f>
        <v>2121.0586659999999</v>
      </c>
      <c r="G1198" s="117">
        <f>D1198*F1198</f>
        <v>0</v>
      </c>
      <c r="H1198" s="118"/>
      <c r="I1198" s="118"/>
      <c r="J1198" s="119"/>
      <c r="K1198" s="103"/>
      <c r="L1198" s="16"/>
      <c r="M1198" s="16"/>
      <c r="N1198" s="16"/>
      <c r="O1198" s="16"/>
      <c r="P1198" s="16"/>
      <c r="Q1198" s="16"/>
      <c r="R1198" s="16"/>
      <c r="S1198" s="16"/>
      <c r="T1198" s="16"/>
      <c r="U1198" s="16"/>
    </row>
    <row r="1199" spans="1:21" ht="78.75" hidden="1" customHeight="1" x14ac:dyDescent="0.25">
      <c r="A1199" s="120"/>
      <c r="B1199" s="167" t="s">
        <v>1280</v>
      </c>
      <c r="C1199" s="115"/>
      <c r="D1199" s="134"/>
      <c r="E1199" s="116"/>
      <c r="F1199" s="116"/>
      <c r="G1199" s="117"/>
      <c r="H1199" s="118"/>
      <c r="I1199" s="118"/>
      <c r="J1199" s="113"/>
      <c r="K1199" s="103"/>
      <c r="L1199" s="16"/>
      <c r="M1199" s="16"/>
      <c r="N1199" s="16"/>
      <c r="O1199" s="16"/>
      <c r="P1199" s="16"/>
      <c r="Q1199" s="16"/>
      <c r="R1199" s="16"/>
      <c r="S1199" s="16"/>
      <c r="T1199" s="16"/>
      <c r="U1199" s="16"/>
    </row>
    <row r="1200" spans="1:21" ht="18.75" hidden="1" customHeight="1" x14ac:dyDescent="0.25">
      <c r="A1200" s="120"/>
      <c r="B1200" s="121"/>
      <c r="C1200" s="115"/>
      <c r="D1200" s="134"/>
      <c r="E1200" s="116"/>
      <c r="F1200" s="116"/>
      <c r="G1200" s="117"/>
      <c r="H1200" s="139"/>
      <c r="I1200" s="118"/>
      <c r="J1200" s="113"/>
      <c r="K1200" s="103"/>
      <c r="L1200" s="16"/>
      <c r="M1200" s="16"/>
      <c r="N1200" s="16"/>
      <c r="O1200" s="16"/>
      <c r="P1200" s="16"/>
      <c r="Q1200" s="16"/>
      <c r="R1200" s="16"/>
      <c r="S1200" s="16"/>
      <c r="T1200" s="16"/>
      <c r="U1200" s="16"/>
    </row>
    <row r="1201" spans="1:21" ht="42" hidden="1" customHeight="1" x14ac:dyDescent="0.25">
      <c r="A1201" s="120"/>
      <c r="B1201" s="168" t="s">
        <v>1281</v>
      </c>
      <c r="C1201" s="115"/>
      <c r="D1201" s="134"/>
      <c r="E1201" s="116"/>
      <c r="F1201" s="116"/>
      <c r="G1201" s="117"/>
      <c r="H1201" s="112"/>
      <c r="I1201" s="118"/>
      <c r="J1201" s="113"/>
      <c r="K1201" s="103"/>
      <c r="L1201" s="16"/>
      <c r="M1201" s="16"/>
      <c r="N1201" s="16"/>
      <c r="O1201" s="16"/>
      <c r="P1201" s="16"/>
      <c r="Q1201" s="16"/>
      <c r="R1201" s="16"/>
      <c r="S1201" s="16"/>
      <c r="T1201" s="16"/>
      <c r="U1201" s="16"/>
    </row>
    <row r="1202" spans="1:21" ht="18" hidden="1" customHeight="1" x14ac:dyDescent="0.25">
      <c r="A1202" s="153"/>
      <c r="B1202" s="38"/>
      <c r="C1202" s="231" t="s">
        <v>82</v>
      </c>
      <c r="D1202" s="232"/>
      <c r="E1202" s="233"/>
      <c r="F1202" s="29"/>
      <c r="G1202" s="30">
        <f>SUM(G1140:G1201)</f>
        <v>0</v>
      </c>
      <c r="H1202" s="112"/>
      <c r="I1202" s="118"/>
      <c r="J1202" s="113"/>
      <c r="K1202" s="103"/>
      <c r="L1202" s="16"/>
      <c r="M1202" s="16"/>
      <c r="N1202" s="16"/>
      <c r="O1202" s="16"/>
      <c r="P1202" s="16"/>
      <c r="Q1202" s="16"/>
      <c r="R1202" s="16"/>
      <c r="S1202" s="16"/>
      <c r="T1202" s="16"/>
      <c r="U1202" s="16"/>
    </row>
    <row r="1203" spans="1:21" ht="18.75" customHeight="1" x14ac:dyDescent="0.25">
      <c r="A1203" s="111" t="s">
        <v>1282</v>
      </c>
      <c r="B1203" s="12" t="s">
        <v>1283</v>
      </c>
      <c r="C1203" s="42"/>
      <c r="D1203" s="31"/>
      <c r="E1203" s="14"/>
      <c r="F1203" s="116"/>
      <c r="G1203" s="117"/>
      <c r="H1203" s="228" t="s">
        <v>2172</v>
      </c>
      <c r="I1203" s="229"/>
      <c r="J1203" s="230"/>
      <c r="K1203" s="103"/>
      <c r="L1203" s="16"/>
      <c r="M1203" s="16"/>
      <c r="N1203" s="16"/>
      <c r="O1203" s="16"/>
      <c r="P1203" s="16"/>
      <c r="Q1203" s="16"/>
      <c r="R1203" s="16"/>
      <c r="S1203" s="16"/>
      <c r="T1203" s="16"/>
      <c r="U1203" s="16"/>
    </row>
    <row r="1204" spans="1:21" ht="18.75" customHeight="1" x14ac:dyDescent="0.25">
      <c r="A1204" s="114" t="s">
        <v>1284</v>
      </c>
      <c r="B1204" s="43" t="s">
        <v>591</v>
      </c>
      <c r="C1204" s="115"/>
      <c r="D1204" s="134"/>
      <c r="E1204" s="116"/>
      <c r="F1204" s="116"/>
      <c r="G1204" s="117"/>
      <c r="H1204" s="112"/>
      <c r="I1204" s="118"/>
      <c r="J1204" s="113"/>
      <c r="K1204" s="103"/>
      <c r="L1204" s="16"/>
      <c r="M1204" s="16"/>
      <c r="N1204" s="16"/>
      <c r="O1204" s="16"/>
      <c r="P1204" s="16"/>
      <c r="Q1204" s="16"/>
      <c r="R1204" s="16"/>
      <c r="S1204" s="16"/>
      <c r="T1204" s="16"/>
      <c r="U1204" s="16"/>
    </row>
    <row r="1205" spans="1:21" ht="31.5" hidden="1" customHeight="1" x14ac:dyDescent="0.25">
      <c r="A1205" s="120" t="s">
        <v>1285</v>
      </c>
      <c r="B1205" s="124" t="s">
        <v>1286</v>
      </c>
      <c r="C1205" s="115" t="s">
        <v>1287</v>
      </c>
      <c r="D1205" s="134"/>
      <c r="E1205" s="116">
        <v>488.14</v>
      </c>
      <c r="F1205" s="116">
        <f>E1205*(1+C$2031)</f>
        <v>607.39260200000001</v>
      </c>
      <c r="G1205" s="117">
        <f>D1205*F1205</f>
        <v>0</v>
      </c>
      <c r="H1205" s="112"/>
      <c r="I1205" s="118"/>
      <c r="J1205" s="119"/>
      <c r="K1205" s="250"/>
      <c r="L1205" s="244"/>
      <c r="M1205" s="244"/>
      <c r="N1205" s="245"/>
      <c r="O1205" s="16"/>
      <c r="P1205" s="16"/>
      <c r="Q1205" s="16"/>
      <c r="R1205" s="16"/>
      <c r="S1205" s="16"/>
      <c r="T1205" s="16"/>
      <c r="U1205" s="16"/>
    </row>
    <row r="1206" spans="1:21" ht="126" hidden="1" customHeight="1" x14ac:dyDescent="0.25">
      <c r="A1206" s="120"/>
      <c r="B1206" s="121" t="s">
        <v>1288</v>
      </c>
      <c r="C1206" s="115"/>
      <c r="D1206" s="134"/>
      <c r="E1206" s="116"/>
      <c r="F1206" s="116"/>
      <c r="G1206" s="117"/>
      <c r="H1206" s="112"/>
      <c r="I1206" s="118"/>
      <c r="J1206" s="113"/>
      <c r="K1206" s="103"/>
      <c r="L1206" s="16"/>
      <c r="M1206" s="16"/>
      <c r="N1206" s="16"/>
      <c r="O1206" s="16"/>
      <c r="P1206" s="16"/>
      <c r="Q1206" s="16"/>
      <c r="R1206" s="16"/>
      <c r="S1206" s="16"/>
      <c r="T1206" s="16"/>
      <c r="U1206" s="16"/>
    </row>
    <row r="1207" spans="1:21" ht="18.75" customHeight="1" x14ac:dyDescent="0.25">
      <c r="A1207" s="120"/>
      <c r="B1207" s="121"/>
      <c r="C1207" s="115"/>
      <c r="D1207" s="134"/>
      <c r="E1207" s="116"/>
      <c r="F1207" s="116"/>
      <c r="G1207" s="117"/>
      <c r="H1207" s="112"/>
      <c r="I1207" s="118"/>
      <c r="J1207" s="113"/>
      <c r="K1207" s="103"/>
      <c r="L1207" s="16"/>
      <c r="M1207" s="16"/>
      <c r="N1207" s="16"/>
      <c r="O1207" s="16"/>
      <c r="P1207" s="16"/>
      <c r="Q1207" s="16"/>
      <c r="R1207" s="16"/>
      <c r="S1207" s="16"/>
      <c r="T1207" s="16"/>
      <c r="U1207" s="16"/>
    </row>
    <row r="1208" spans="1:21" ht="47.25" customHeight="1" x14ac:dyDescent="0.25">
      <c r="A1208" s="162" t="s">
        <v>1289</v>
      </c>
      <c r="B1208" s="129" t="s">
        <v>1290</v>
      </c>
      <c r="C1208" s="115" t="s">
        <v>1291</v>
      </c>
      <c r="D1208" s="134">
        <v>19.13</v>
      </c>
      <c r="E1208" s="116">
        <v>501.06</v>
      </c>
      <c r="F1208" s="116">
        <f>E1208*(1+C$2031)</f>
        <v>623.46895799999993</v>
      </c>
      <c r="G1208" s="117">
        <f>D1208*F1208</f>
        <v>11926.961166539999</v>
      </c>
      <c r="H1208" s="112"/>
      <c r="I1208" s="118"/>
      <c r="J1208" s="113"/>
      <c r="K1208" s="103"/>
      <c r="L1208" s="16"/>
      <c r="M1208" s="16"/>
      <c r="N1208" s="16"/>
      <c r="O1208" s="16"/>
      <c r="P1208" s="16"/>
      <c r="Q1208" s="16"/>
      <c r="R1208" s="16"/>
      <c r="S1208" s="16"/>
      <c r="T1208" s="16"/>
      <c r="U1208" s="16"/>
    </row>
    <row r="1209" spans="1:21" ht="126" customHeight="1" x14ac:dyDescent="0.25">
      <c r="A1209" s="120"/>
      <c r="B1209" s="121" t="s">
        <v>1292</v>
      </c>
      <c r="C1209" s="115"/>
      <c r="D1209" s="134"/>
      <c r="E1209" s="116"/>
      <c r="F1209" s="116"/>
      <c r="G1209" s="117"/>
      <c r="H1209" s="112"/>
      <c r="I1209" s="118"/>
      <c r="J1209" s="113"/>
      <c r="K1209" s="103"/>
      <c r="L1209" s="16"/>
      <c r="M1209" s="16"/>
      <c r="N1209" s="16"/>
      <c r="O1209" s="16"/>
      <c r="P1209" s="16"/>
      <c r="Q1209" s="16"/>
      <c r="R1209" s="16"/>
      <c r="S1209" s="16"/>
      <c r="T1209" s="16"/>
      <c r="U1209" s="16"/>
    </row>
    <row r="1210" spans="1:21" ht="18.75" customHeight="1" x14ac:dyDescent="0.25">
      <c r="A1210" s="120"/>
      <c r="B1210" s="121"/>
      <c r="C1210" s="115"/>
      <c r="D1210" s="134"/>
      <c r="E1210" s="116"/>
      <c r="F1210" s="116"/>
      <c r="G1210" s="117"/>
      <c r="H1210" s="112"/>
      <c r="I1210" s="118"/>
      <c r="J1210" s="113"/>
      <c r="K1210" s="103"/>
      <c r="L1210" s="16"/>
      <c r="M1210" s="16"/>
      <c r="N1210" s="16"/>
      <c r="O1210" s="16"/>
      <c r="P1210" s="16"/>
      <c r="Q1210" s="16"/>
      <c r="R1210" s="16"/>
      <c r="S1210" s="16"/>
      <c r="T1210" s="16"/>
      <c r="U1210" s="16"/>
    </row>
    <row r="1211" spans="1:21" ht="21" customHeight="1" x14ac:dyDescent="0.25">
      <c r="A1211" s="120" t="s">
        <v>1293</v>
      </c>
      <c r="B1211" s="129" t="s">
        <v>1294</v>
      </c>
      <c r="C1211" s="115" t="s">
        <v>1295</v>
      </c>
      <c r="D1211" s="134">
        <v>1.8</v>
      </c>
      <c r="E1211" s="116">
        <v>778.77</v>
      </c>
      <c r="F1211" s="116">
        <f>E1211*(1+C$2031)</f>
        <v>969.02351099999998</v>
      </c>
      <c r="G1211" s="117">
        <f>D1211*F1211</f>
        <v>1744.2423197999999</v>
      </c>
      <c r="H1211" s="112"/>
      <c r="I1211" s="118"/>
      <c r="J1211" s="119"/>
      <c r="K1211" s="103"/>
      <c r="L1211" s="16"/>
      <c r="M1211" s="16"/>
      <c r="N1211" s="16"/>
      <c r="O1211" s="16"/>
      <c r="P1211" s="16"/>
      <c r="Q1211" s="16"/>
      <c r="R1211" s="16"/>
      <c r="S1211" s="16"/>
      <c r="T1211" s="16"/>
      <c r="U1211" s="16"/>
    </row>
    <row r="1212" spans="1:21" ht="141.75" customHeight="1" x14ac:dyDescent="0.25">
      <c r="A1212" s="120"/>
      <c r="B1212" s="121" t="s">
        <v>1296</v>
      </c>
      <c r="C1212" s="115"/>
      <c r="D1212" s="134"/>
      <c r="E1212" s="116"/>
      <c r="F1212" s="116"/>
      <c r="G1212" s="117"/>
      <c r="H1212" s="112"/>
      <c r="I1212" s="118"/>
      <c r="J1212" s="113"/>
      <c r="K1212" s="103"/>
      <c r="L1212" s="16"/>
      <c r="M1212" s="16"/>
      <c r="N1212" s="16"/>
      <c r="O1212" s="16"/>
      <c r="P1212" s="16"/>
      <c r="Q1212" s="16"/>
      <c r="R1212" s="16"/>
      <c r="S1212" s="16"/>
      <c r="T1212" s="16"/>
      <c r="U1212" s="16"/>
    </row>
    <row r="1213" spans="1:21" ht="18.75" hidden="1" customHeight="1" x14ac:dyDescent="0.25">
      <c r="A1213" s="120"/>
      <c r="B1213" s="121"/>
      <c r="C1213" s="115"/>
      <c r="D1213" s="134"/>
      <c r="E1213" s="116"/>
      <c r="F1213" s="116"/>
      <c r="G1213" s="117"/>
      <c r="H1213" s="112"/>
      <c r="I1213" s="118"/>
      <c r="J1213" s="119"/>
      <c r="K1213" s="103"/>
      <c r="L1213" s="16"/>
      <c r="M1213" s="16"/>
      <c r="N1213" s="16"/>
      <c r="O1213" s="16"/>
      <c r="P1213" s="16"/>
      <c r="Q1213" s="16"/>
      <c r="R1213" s="16"/>
      <c r="S1213" s="16"/>
      <c r="T1213" s="16"/>
      <c r="U1213" s="16"/>
    </row>
    <row r="1214" spans="1:21" ht="21" hidden="1" customHeight="1" x14ac:dyDescent="0.25">
      <c r="A1214" s="120" t="s">
        <v>1297</v>
      </c>
      <c r="B1214" s="124" t="s">
        <v>1298</v>
      </c>
      <c r="C1214" s="115" t="s">
        <v>1299</v>
      </c>
      <c r="D1214" s="134"/>
      <c r="E1214" s="116">
        <v>729.03</v>
      </c>
      <c r="F1214" s="116">
        <f>E1214*(1+C$2031)</f>
        <v>907.13202899999999</v>
      </c>
      <c r="G1214" s="117">
        <f>D1214*F1214</f>
        <v>0</v>
      </c>
      <c r="H1214" s="112"/>
      <c r="I1214" s="118"/>
      <c r="J1214" s="119"/>
      <c r="K1214" s="103"/>
      <c r="L1214" s="16"/>
      <c r="M1214" s="16"/>
      <c r="N1214" s="16"/>
      <c r="O1214" s="16"/>
      <c r="P1214" s="16"/>
      <c r="Q1214" s="16"/>
      <c r="R1214" s="16"/>
      <c r="S1214" s="16"/>
      <c r="T1214" s="16"/>
      <c r="U1214" s="16"/>
    </row>
    <row r="1215" spans="1:21" ht="156" hidden="1" customHeight="1" x14ac:dyDescent="0.25">
      <c r="A1215" s="120"/>
      <c r="B1215" s="121" t="s">
        <v>1300</v>
      </c>
      <c r="C1215" s="115"/>
      <c r="D1215" s="134"/>
      <c r="E1215" s="116"/>
      <c r="F1215" s="116"/>
      <c r="G1215" s="117"/>
      <c r="H1215" s="112"/>
      <c r="I1215" s="118"/>
      <c r="J1215" s="113"/>
      <c r="K1215" s="103"/>
      <c r="L1215" s="16"/>
      <c r="M1215" s="16"/>
      <c r="N1215" s="16"/>
      <c r="O1215" s="16"/>
      <c r="P1215" s="16"/>
      <c r="Q1215" s="16"/>
      <c r="R1215" s="16"/>
      <c r="S1215" s="16"/>
      <c r="T1215" s="16"/>
      <c r="U1215" s="16"/>
    </row>
    <row r="1216" spans="1:21" ht="18.75" hidden="1" customHeight="1" x14ac:dyDescent="0.25">
      <c r="A1216" s="120"/>
      <c r="B1216" s="121"/>
      <c r="C1216" s="115"/>
      <c r="D1216" s="134"/>
      <c r="E1216" s="116"/>
      <c r="F1216" s="116"/>
      <c r="G1216" s="117"/>
      <c r="H1216" s="112"/>
      <c r="I1216" s="118"/>
      <c r="J1216" s="113"/>
      <c r="K1216" s="103"/>
      <c r="L1216" s="16"/>
      <c r="M1216" s="16"/>
      <c r="N1216" s="16"/>
      <c r="O1216" s="16"/>
      <c r="P1216" s="16"/>
      <c r="Q1216" s="16"/>
      <c r="R1216" s="16"/>
      <c r="S1216" s="16"/>
      <c r="T1216" s="16"/>
      <c r="U1216" s="16"/>
    </row>
    <row r="1217" spans="1:21" ht="21" hidden="1" customHeight="1" x14ac:dyDescent="0.25">
      <c r="A1217" s="120" t="s">
        <v>1301</v>
      </c>
      <c r="B1217" s="124" t="s">
        <v>1302</v>
      </c>
      <c r="C1217" s="115" t="s">
        <v>1303</v>
      </c>
      <c r="D1217" s="134"/>
      <c r="E1217" s="116">
        <v>418.18</v>
      </c>
      <c r="F1217" s="116">
        <f>E1217*(1+C$2031)</f>
        <v>520.34137399999997</v>
      </c>
      <c r="G1217" s="117">
        <f>D1217*F1217</f>
        <v>0</v>
      </c>
      <c r="H1217" s="112"/>
      <c r="I1217" s="118"/>
      <c r="J1217" s="119"/>
      <c r="K1217" s="103"/>
      <c r="L1217" s="16"/>
      <c r="M1217" s="16"/>
      <c r="N1217" s="16"/>
      <c r="O1217" s="16"/>
      <c r="P1217" s="16"/>
      <c r="Q1217" s="16"/>
      <c r="R1217" s="16"/>
      <c r="S1217" s="16"/>
      <c r="T1217" s="16"/>
      <c r="U1217" s="16"/>
    </row>
    <row r="1218" spans="1:21" ht="141.75" hidden="1" customHeight="1" x14ac:dyDescent="0.25">
      <c r="A1218" s="120"/>
      <c r="B1218" s="121" t="s">
        <v>1304</v>
      </c>
      <c r="C1218" s="115"/>
      <c r="D1218" s="134"/>
      <c r="E1218" s="116"/>
      <c r="F1218" s="116"/>
      <c r="G1218" s="117"/>
      <c r="H1218" s="112"/>
      <c r="I1218" s="118"/>
      <c r="J1218" s="113"/>
      <c r="K1218" s="103"/>
      <c r="L1218" s="16"/>
      <c r="M1218" s="16"/>
      <c r="N1218" s="16"/>
      <c r="O1218" s="16"/>
      <c r="P1218" s="16"/>
      <c r="Q1218" s="16"/>
      <c r="R1218" s="16"/>
      <c r="S1218" s="16"/>
      <c r="T1218" s="16"/>
      <c r="U1218" s="16"/>
    </row>
    <row r="1219" spans="1:21" ht="18.75" hidden="1" customHeight="1" x14ac:dyDescent="0.25">
      <c r="A1219" s="120"/>
      <c r="B1219" s="121"/>
      <c r="C1219" s="115"/>
      <c r="D1219" s="134"/>
      <c r="E1219" s="116"/>
      <c r="F1219" s="116"/>
      <c r="G1219" s="117"/>
      <c r="H1219" s="112"/>
      <c r="I1219" s="118"/>
      <c r="J1219" s="113"/>
      <c r="K1219" s="103"/>
      <c r="L1219" s="16"/>
      <c r="M1219" s="16"/>
      <c r="N1219" s="16"/>
      <c r="O1219" s="16"/>
      <c r="P1219" s="16"/>
      <c r="Q1219" s="16"/>
      <c r="R1219" s="16"/>
      <c r="S1219" s="16"/>
      <c r="T1219" s="16"/>
      <c r="U1219" s="16"/>
    </row>
    <row r="1220" spans="1:21" ht="18.75" hidden="1" customHeight="1" x14ac:dyDescent="0.25">
      <c r="A1220" s="120" t="s">
        <v>1305</v>
      </c>
      <c r="B1220" s="124" t="s">
        <v>1306</v>
      </c>
      <c r="C1220" s="115" t="s">
        <v>33</v>
      </c>
      <c r="D1220" s="134"/>
      <c r="E1220" s="116">
        <v>760.47</v>
      </c>
      <c r="F1220" s="116">
        <f>E1220*(1+C$2031)</f>
        <v>946.25282100000004</v>
      </c>
      <c r="G1220" s="117">
        <f>D1220*F1220</f>
        <v>0</v>
      </c>
      <c r="H1220" s="112"/>
      <c r="I1220" s="118"/>
      <c r="J1220" s="119"/>
      <c r="K1220" s="103"/>
      <c r="L1220" s="16"/>
      <c r="M1220" s="16"/>
      <c r="N1220" s="16"/>
      <c r="O1220" s="16"/>
      <c r="P1220" s="16"/>
      <c r="Q1220" s="16"/>
      <c r="R1220" s="16"/>
      <c r="S1220" s="16"/>
      <c r="T1220" s="16"/>
      <c r="U1220" s="16"/>
    </row>
    <row r="1221" spans="1:21" ht="63" hidden="1" customHeight="1" x14ac:dyDescent="0.25">
      <c r="A1221" s="120"/>
      <c r="B1221" s="121" t="s">
        <v>1307</v>
      </c>
      <c r="C1221" s="115"/>
      <c r="D1221" s="134"/>
      <c r="E1221" s="116"/>
      <c r="F1221" s="116"/>
      <c r="G1221" s="117"/>
      <c r="H1221" s="112"/>
      <c r="I1221" s="118"/>
      <c r="J1221" s="119"/>
      <c r="K1221" s="103"/>
      <c r="L1221" s="16"/>
      <c r="M1221" s="16"/>
      <c r="N1221" s="16"/>
      <c r="O1221" s="16"/>
      <c r="P1221" s="16"/>
      <c r="Q1221" s="16"/>
      <c r="R1221" s="16"/>
      <c r="S1221" s="16"/>
      <c r="T1221" s="16"/>
      <c r="U1221" s="16"/>
    </row>
    <row r="1222" spans="1:21" ht="18.75" hidden="1" customHeight="1" x14ac:dyDescent="0.25">
      <c r="A1222" s="120"/>
      <c r="B1222" s="121"/>
      <c r="C1222" s="115"/>
      <c r="D1222" s="134"/>
      <c r="E1222" s="116"/>
      <c r="F1222" s="116"/>
      <c r="G1222" s="117"/>
      <c r="H1222" s="112"/>
      <c r="I1222" s="118"/>
      <c r="J1222" s="113"/>
      <c r="K1222" s="103"/>
      <c r="L1222" s="16"/>
      <c r="M1222" s="16"/>
      <c r="N1222" s="16"/>
      <c r="O1222" s="16"/>
      <c r="P1222" s="16"/>
      <c r="Q1222" s="16"/>
      <c r="R1222" s="16"/>
      <c r="S1222" s="16"/>
      <c r="T1222" s="16"/>
      <c r="U1222" s="16"/>
    </row>
    <row r="1223" spans="1:21" ht="18.75" hidden="1" customHeight="1" x14ac:dyDescent="0.25">
      <c r="A1223" s="120" t="s">
        <v>1308</v>
      </c>
      <c r="B1223" s="124" t="s">
        <v>1309</v>
      </c>
      <c r="C1223" s="115" t="s">
        <v>33</v>
      </c>
      <c r="D1223" s="134"/>
      <c r="E1223" s="116">
        <v>956.98</v>
      </c>
      <c r="F1223" s="116">
        <f>E1223*(1+C$2031)</f>
        <v>1190.7702139999999</v>
      </c>
      <c r="G1223" s="117">
        <f>D1223*F1223</f>
        <v>0</v>
      </c>
      <c r="H1223" s="112"/>
      <c r="I1223" s="118"/>
      <c r="J1223" s="119"/>
      <c r="K1223" s="103"/>
      <c r="L1223" s="16"/>
      <c r="M1223" s="16"/>
      <c r="N1223" s="16"/>
      <c r="O1223" s="16"/>
      <c r="P1223" s="16"/>
      <c r="Q1223" s="16"/>
      <c r="R1223" s="16"/>
      <c r="S1223" s="16"/>
      <c r="T1223" s="16"/>
      <c r="U1223" s="16"/>
    </row>
    <row r="1224" spans="1:21" ht="63" hidden="1" customHeight="1" x14ac:dyDescent="0.25">
      <c r="A1224" s="120"/>
      <c r="B1224" s="121" t="s">
        <v>1310</v>
      </c>
      <c r="C1224" s="115"/>
      <c r="D1224" s="134"/>
      <c r="E1224" s="116"/>
      <c r="F1224" s="116"/>
      <c r="G1224" s="117"/>
      <c r="H1224" s="112"/>
      <c r="I1224" s="118"/>
      <c r="J1224" s="113"/>
      <c r="K1224" s="103"/>
      <c r="L1224" s="16"/>
      <c r="M1224" s="16"/>
      <c r="N1224" s="16"/>
      <c r="O1224" s="16"/>
      <c r="P1224" s="16"/>
      <c r="Q1224" s="16"/>
      <c r="R1224" s="16"/>
      <c r="S1224" s="16"/>
      <c r="T1224" s="16"/>
      <c r="U1224" s="16"/>
    </row>
    <row r="1225" spans="1:21" ht="18.75" hidden="1" customHeight="1" x14ac:dyDescent="0.25">
      <c r="A1225" s="120"/>
      <c r="B1225" s="124"/>
      <c r="C1225" s="115"/>
      <c r="D1225" s="134"/>
      <c r="E1225" s="116"/>
      <c r="F1225" s="116"/>
      <c r="G1225" s="117"/>
      <c r="H1225" s="112"/>
      <c r="I1225" s="118"/>
      <c r="J1225" s="113"/>
      <c r="K1225" s="103"/>
      <c r="L1225" s="16"/>
      <c r="M1225" s="16"/>
      <c r="N1225" s="16"/>
      <c r="O1225" s="16"/>
      <c r="P1225" s="16"/>
      <c r="Q1225" s="16"/>
      <c r="R1225" s="16"/>
      <c r="S1225" s="16"/>
      <c r="T1225" s="16"/>
      <c r="U1225" s="16"/>
    </row>
    <row r="1226" spans="1:21" ht="47.25" hidden="1" customHeight="1" x14ac:dyDescent="0.25">
      <c r="A1226" s="120" t="s">
        <v>1311</v>
      </c>
      <c r="B1226" s="124" t="s">
        <v>1312</v>
      </c>
      <c r="C1226" s="115" t="s">
        <v>7</v>
      </c>
      <c r="D1226" s="134"/>
      <c r="E1226" s="116">
        <v>1530.94</v>
      </c>
      <c r="F1226" s="116">
        <f>E1226*(1+C$2031)</f>
        <v>1904.9486420000001</v>
      </c>
      <c r="G1226" s="117">
        <f>D1226*F1226</f>
        <v>0</v>
      </c>
      <c r="H1226" s="112"/>
      <c r="I1226" s="118"/>
      <c r="J1226" s="119"/>
      <c r="K1226" s="103"/>
      <c r="L1226" s="16"/>
      <c r="M1226" s="16"/>
      <c r="N1226" s="16"/>
      <c r="O1226" s="16"/>
      <c r="P1226" s="16"/>
      <c r="Q1226" s="16"/>
      <c r="R1226" s="16"/>
      <c r="S1226" s="16"/>
      <c r="T1226" s="16"/>
      <c r="U1226" s="16"/>
    </row>
    <row r="1227" spans="1:21" ht="63" hidden="1" customHeight="1" x14ac:dyDescent="0.25">
      <c r="A1227" s="120"/>
      <c r="B1227" s="121" t="s">
        <v>1313</v>
      </c>
      <c r="C1227" s="115"/>
      <c r="D1227" s="134"/>
      <c r="E1227" s="116"/>
      <c r="F1227" s="116"/>
      <c r="G1227" s="117"/>
      <c r="H1227" s="112"/>
      <c r="I1227" s="118"/>
      <c r="J1227" s="113"/>
      <c r="K1227" s="103"/>
      <c r="L1227" s="16"/>
      <c r="M1227" s="16"/>
      <c r="N1227" s="16"/>
      <c r="O1227" s="16"/>
      <c r="P1227" s="16"/>
      <c r="Q1227" s="16"/>
      <c r="R1227" s="16"/>
      <c r="S1227" s="16"/>
      <c r="T1227" s="16"/>
      <c r="U1227" s="16"/>
    </row>
    <row r="1228" spans="1:21" ht="18.75" hidden="1" customHeight="1" x14ac:dyDescent="0.25">
      <c r="A1228" s="120"/>
      <c r="B1228" s="121"/>
      <c r="C1228" s="115"/>
      <c r="D1228" s="134"/>
      <c r="E1228" s="116"/>
      <c r="F1228" s="116"/>
      <c r="G1228" s="117"/>
      <c r="H1228" s="112"/>
      <c r="I1228" s="118"/>
      <c r="J1228" s="113"/>
      <c r="K1228" s="103"/>
      <c r="L1228" s="16"/>
      <c r="M1228" s="16"/>
      <c r="N1228" s="16"/>
      <c r="O1228" s="16"/>
      <c r="P1228" s="16"/>
      <c r="Q1228" s="16"/>
      <c r="R1228" s="16"/>
      <c r="S1228" s="16"/>
      <c r="T1228" s="16"/>
      <c r="U1228" s="16"/>
    </row>
    <row r="1229" spans="1:21" ht="47.25" hidden="1" customHeight="1" x14ac:dyDescent="0.25">
      <c r="A1229" s="120" t="s">
        <v>1314</v>
      </c>
      <c r="B1229" s="124" t="s">
        <v>1315</v>
      </c>
      <c r="C1229" s="115" t="s">
        <v>7</v>
      </c>
      <c r="D1229" s="134"/>
      <c r="E1229" s="116">
        <v>1671.73</v>
      </c>
      <c r="F1229" s="116">
        <f>E1229*(1+C$2031)</f>
        <v>2080.1336390000001</v>
      </c>
      <c r="G1229" s="117">
        <f>D1229*F1229</f>
        <v>0</v>
      </c>
      <c r="H1229" s="112"/>
      <c r="I1229" s="118"/>
      <c r="J1229" s="113"/>
      <c r="K1229" s="103"/>
      <c r="L1229" s="16"/>
      <c r="M1229" s="16"/>
      <c r="N1229" s="16"/>
      <c r="O1229" s="16"/>
      <c r="P1229" s="16"/>
      <c r="Q1229" s="16"/>
      <c r="R1229" s="16"/>
      <c r="S1229" s="16"/>
      <c r="T1229" s="16"/>
      <c r="U1229" s="16"/>
    </row>
    <row r="1230" spans="1:21" ht="63" hidden="1" customHeight="1" x14ac:dyDescent="0.25">
      <c r="A1230" s="120"/>
      <c r="B1230" s="121" t="s">
        <v>1313</v>
      </c>
      <c r="C1230" s="115"/>
      <c r="D1230" s="134"/>
      <c r="E1230" s="116"/>
      <c r="F1230" s="116"/>
      <c r="G1230" s="117"/>
      <c r="H1230" s="112"/>
      <c r="I1230" s="118"/>
      <c r="J1230" s="113"/>
      <c r="K1230" s="103"/>
      <c r="L1230" s="16"/>
      <c r="M1230" s="16"/>
      <c r="N1230" s="16"/>
      <c r="O1230" s="16"/>
      <c r="P1230" s="16"/>
      <c r="Q1230" s="16"/>
      <c r="R1230" s="16"/>
      <c r="S1230" s="16"/>
      <c r="T1230" s="16"/>
      <c r="U1230" s="16"/>
    </row>
    <row r="1231" spans="1:21" ht="18.75" customHeight="1" x14ac:dyDescent="0.25">
      <c r="A1231" s="120"/>
      <c r="B1231" s="121"/>
      <c r="C1231" s="115"/>
      <c r="D1231" s="134"/>
      <c r="E1231" s="116" t="s">
        <v>1316</v>
      </c>
      <c r="F1231" s="116"/>
      <c r="G1231" s="117"/>
      <c r="H1231" s="112"/>
      <c r="I1231" s="118"/>
      <c r="J1231" s="113"/>
      <c r="K1231" s="103"/>
      <c r="L1231" s="16"/>
      <c r="M1231" s="16"/>
      <c r="N1231" s="16"/>
      <c r="O1231" s="16"/>
      <c r="P1231" s="16"/>
      <c r="Q1231" s="16"/>
      <c r="R1231" s="16"/>
      <c r="S1231" s="16"/>
      <c r="T1231" s="16"/>
      <c r="U1231" s="16"/>
    </row>
    <row r="1232" spans="1:21" ht="47.25" customHeight="1" x14ac:dyDescent="0.25">
      <c r="A1232" s="120" t="s">
        <v>1317</v>
      </c>
      <c r="B1232" s="129" t="s">
        <v>1318</v>
      </c>
      <c r="C1232" s="115" t="s">
        <v>7</v>
      </c>
      <c r="D1232" s="134">
        <v>1</v>
      </c>
      <c r="E1232" s="116">
        <v>1812.52</v>
      </c>
      <c r="F1232" s="116">
        <f>E1232*(1+C$2031)</f>
        <v>2255.318636</v>
      </c>
      <c r="G1232" s="117">
        <f>D1232*F1232</f>
        <v>2255.318636</v>
      </c>
      <c r="H1232" s="112"/>
      <c r="I1232" s="118"/>
      <c r="J1232" s="113"/>
      <c r="K1232" s="103"/>
      <c r="L1232" s="16"/>
      <c r="M1232" s="16"/>
      <c r="N1232" s="16"/>
      <c r="O1232" s="16"/>
      <c r="P1232" s="16"/>
      <c r="Q1232" s="16"/>
      <c r="R1232" s="16"/>
      <c r="S1232" s="16"/>
      <c r="T1232" s="16"/>
      <c r="U1232" s="16"/>
    </row>
    <row r="1233" spans="1:21" ht="63" customHeight="1" x14ac:dyDescent="0.25">
      <c r="A1233" s="120"/>
      <c r="B1233" s="121" t="s">
        <v>1313</v>
      </c>
      <c r="C1233" s="115"/>
      <c r="D1233" s="134"/>
      <c r="E1233" s="116"/>
      <c r="F1233" s="116"/>
      <c r="G1233" s="117"/>
      <c r="H1233" s="112"/>
      <c r="I1233" s="118"/>
      <c r="J1233" s="113"/>
      <c r="K1233" s="103"/>
      <c r="L1233" s="16"/>
      <c r="M1233" s="16"/>
      <c r="N1233" s="16"/>
      <c r="O1233" s="16"/>
      <c r="P1233" s="16"/>
      <c r="Q1233" s="16"/>
      <c r="R1233" s="16"/>
      <c r="S1233" s="16"/>
      <c r="T1233" s="16"/>
      <c r="U1233" s="16"/>
    </row>
    <row r="1234" spans="1:21" ht="18.75" customHeight="1" x14ac:dyDescent="0.25">
      <c r="A1234" s="120"/>
      <c r="B1234" s="121"/>
      <c r="C1234" s="115"/>
      <c r="D1234" s="134"/>
      <c r="E1234" s="116"/>
      <c r="F1234" s="116"/>
      <c r="G1234" s="117"/>
      <c r="H1234" s="112"/>
      <c r="I1234" s="118"/>
      <c r="J1234" s="113"/>
      <c r="K1234" s="103"/>
      <c r="L1234" s="16"/>
      <c r="M1234" s="16"/>
      <c r="N1234" s="16"/>
      <c r="O1234" s="16"/>
      <c r="P1234" s="16"/>
      <c r="Q1234" s="16"/>
      <c r="R1234" s="16"/>
      <c r="S1234" s="16"/>
      <c r="T1234" s="16"/>
      <c r="U1234" s="16"/>
    </row>
    <row r="1235" spans="1:21" ht="47.25" hidden="1" customHeight="1" x14ac:dyDescent="0.25">
      <c r="A1235" s="120" t="s">
        <v>1319</v>
      </c>
      <c r="B1235" s="124" t="s">
        <v>1320</v>
      </c>
      <c r="C1235" s="115" t="s">
        <v>7</v>
      </c>
      <c r="D1235" s="134"/>
      <c r="E1235" s="116">
        <v>1953.38</v>
      </c>
      <c r="F1235" s="116">
        <f>E1235*(1+C$2031)</f>
        <v>2430.5907339999999</v>
      </c>
      <c r="G1235" s="117">
        <f>D1235*F1235</f>
        <v>0</v>
      </c>
      <c r="H1235" s="112"/>
      <c r="I1235" s="118"/>
      <c r="J1235" s="113"/>
      <c r="K1235" s="103"/>
      <c r="L1235" s="16"/>
      <c r="M1235" s="16"/>
      <c r="N1235" s="16"/>
      <c r="O1235" s="16"/>
      <c r="P1235" s="16"/>
      <c r="Q1235" s="16"/>
      <c r="R1235" s="16"/>
      <c r="S1235" s="16"/>
      <c r="T1235" s="16"/>
      <c r="U1235" s="16"/>
    </row>
    <row r="1236" spans="1:21" ht="63" hidden="1" customHeight="1" x14ac:dyDescent="0.25">
      <c r="A1236" s="120"/>
      <c r="B1236" s="121" t="s">
        <v>1313</v>
      </c>
      <c r="C1236" s="115"/>
      <c r="D1236" s="134"/>
      <c r="E1236" s="116"/>
      <c r="F1236" s="116"/>
      <c r="G1236" s="117"/>
      <c r="H1236" s="112"/>
      <c r="I1236" s="118"/>
      <c r="J1236" s="113"/>
      <c r="K1236" s="103"/>
      <c r="L1236" s="16"/>
      <c r="M1236" s="16"/>
      <c r="N1236" s="16"/>
      <c r="O1236" s="16"/>
      <c r="P1236" s="16"/>
      <c r="Q1236" s="16"/>
      <c r="R1236" s="16"/>
      <c r="S1236" s="16"/>
      <c r="T1236" s="16"/>
      <c r="U1236" s="16"/>
    </row>
    <row r="1237" spans="1:21" ht="18.75" hidden="1" customHeight="1" x14ac:dyDescent="0.25">
      <c r="A1237" s="120"/>
      <c r="B1237" s="121"/>
      <c r="C1237" s="115"/>
      <c r="D1237" s="134"/>
      <c r="E1237" s="116"/>
      <c r="F1237" s="116"/>
      <c r="G1237" s="117"/>
      <c r="H1237" s="112"/>
      <c r="I1237" s="118"/>
      <c r="J1237" s="113"/>
      <c r="K1237" s="103"/>
      <c r="L1237" s="16"/>
      <c r="M1237" s="16"/>
      <c r="N1237" s="16"/>
      <c r="O1237" s="16"/>
      <c r="P1237" s="16"/>
      <c r="Q1237" s="16"/>
      <c r="R1237" s="16"/>
      <c r="S1237" s="16"/>
      <c r="T1237" s="16"/>
      <c r="U1237" s="16"/>
    </row>
    <row r="1238" spans="1:21" ht="18.75" hidden="1" customHeight="1" x14ac:dyDescent="0.25">
      <c r="A1238" s="120" t="s">
        <v>1321</v>
      </c>
      <c r="B1238" s="133" t="s">
        <v>1322</v>
      </c>
      <c r="C1238" s="115"/>
      <c r="D1238" s="134"/>
      <c r="E1238" s="116"/>
      <c r="F1238" s="116"/>
      <c r="G1238" s="117"/>
      <c r="H1238" s="112"/>
      <c r="I1238" s="118"/>
      <c r="J1238" s="113"/>
      <c r="K1238" s="103"/>
      <c r="L1238" s="16"/>
      <c r="M1238" s="16"/>
      <c r="N1238" s="16"/>
      <c r="O1238" s="16"/>
      <c r="P1238" s="16"/>
      <c r="Q1238" s="16"/>
      <c r="R1238" s="16"/>
      <c r="S1238" s="16"/>
      <c r="T1238" s="16"/>
      <c r="U1238" s="16"/>
    </row>
    <row r="1239" spans="1:21" ht="18.75" hidden="1" customHeight="1" x14ac:dyDescent="0.25">
      <c r="A1239" s="120" t="s">
        <v>1323</v>
      </c>
      <c r="B1239" s="124" t="s">
        <v>1324</v>
      </c>
      <c r="C1239" s="115" t="s">
        <v>33</v>
      </c>
      <c r="D1239" s="134"/>
      <c r="E1239" s="116">
        <v>217.39</v>
      </c>
      <c r="F1239" s="116">
        <f>E1239*(1+C$2031)</f>
        <v>270.49837699999995</v>
      </c>
      <c r="G1239" s="117">
        <f>D1239*F1239</f>
        <v>0</v>
      </c>
      <c r="H1239" s="112"/>
      <c r="I1239" s="118"/>
      <c r="J1239" s="119"/>
      <c r="K1239" s="103"/>
      <c r="L1239" s="16"/>
      <c r="M1239" s="16"/>
      <c r="N1239" s="16"/>
      <c r="O1239" s="16"/>
      <c r="P1239" s="16"/>
      <c r="Q1239" s="16"/>
      <c r="R1239" s="16"/>
      <c r="S1239" s="16"/>
      <c r="T1239" s="16"/>
      <c r="U1239" s="16"/>
    </row>
    <row r="1240" spans="1:21" ht="63" hidden="1" customHeight="1" x14ac:dyDescent="0.25">
      <c r="A1240" s="120"/>
      <c r="B1240" s="121" t="s">
        <v>1325</v>
      </c>
      <c r="C1240" s="115"/>
      <c r="D1240" s="134"/>
      <c r="E1240" s="116"/>
      <c r="F1240" s="116"/>
      <c r="G1240" s="117"/>
      <c r="H1240" s="112"/>
      <c r="I1240" s="118"/>
      <c r="J1240" s="113"/>
      <c r="K1240" s="103"/>
      <c r="L1240" s="16"/>
      <c r="M1240" s="16"/>
      <c r="N1240" s="16"/>
      <c r="O1240" s="16"/>
      <c r="P1240" s="16"/>
      <c r="Q1240" s="16"/>
      <c r="R1240" s="16"/>
      <c r="S1240" s="16"/>
      <c r="T1240" s="16"/>
      <c r="U1240" s="16"/>
    </row>
    <row r="1241" spans="1:21" ht="18.75" hidden="1" customHeight="1" x14ac:dyDescent="0.25">
      <c r="A1241" s="120"/>
      <c r="B1241" s="124"/>
      <c r="C1241" s="115"/>
      <c r="D1241" s="134"/>
      <c r="E1241" s="116"/>
      <c r="F1241" s="116"/>
      <c r="G1241" s="117"/>
      <c r="H1241" s="112"/>
      <c r="I1241" s="118"/>
      <c r="J1241" s="113"/>
      <c r="K1241" s="103"/>
      <c r="L1241" s="16"/>
      <c r="M1241" s="16"/>
      <c r="N1241" s="16"/>
      <c r="O1241" s="16"/>
      <c r="P1241" s="16"/>
      <c r="Q1241" s="16"/>
      <c r="R1241" s="16"/>
      <c r="S1241" s="16"/>
      <c r="T1241" s="16"/>
      <c r="U1241" s="16"/>
    </row>
    <row r="1242" spans="1:21" ht="18.75" hidden="1" customHeight="1" x14ac:dyDescent="0.25">
      <c r="A1242" s="120" t="s">
        <v>1326</v>
      </c>
      <c r="B1242" s="124" t="s">
        <v>1327</v>
      </c>
      <c r="C1242" s="115" t="s">
        <v>33</v>
      </c>
      <c r="D1242" s="134"/>
      <c r="E1242" s="116">
        <v>236.36</v>
      </c>
      <c r="F1242" s="116">
        <f>E1242*(1+C$2031)</f>
        <v>294.10274800000002</v>
      </c>
      <c r="G1242" s="117">
        <f>D1242*F1242</f>
        <v>0</v>
      </c>
      <c r="H1242" s="112"/>
      <c r="I1242" s="118"/>
      <c r="J1242" s="119"/>
      <c r="K1242" s="103"/>
      <c r="L1242" s="16"/>
      <c r="M1242" s="16"/>
      <c r="N1242" s="16"/>
      <c r="O1242" s="16"/>
      <c r="P1242" s="16"/>
      <c r="Q1242" s="16"/>
      <c r="R1242" s="16"/>
      <c r="S1242" s="16"/>
      <c r="T1242" s="16"/>
      <c r="U1242" s="16"/>
    </row>
    <row r="1243" spans="1:21" ht="78.75" hidden="1" customHeight="1" x14ac:dyDescent="0.25">
      <c r="A1243" s="120"/>
      <c r="B1243" s="121" t="s">
        <v>1328</v>
      </c>
      <c r="C1243" s="115"/>
      <c r="D1243" s="134"/>
      <c r="E1243" s="116"/>
      <c r="F1243" s="116"/>
      <c r="G1243" s="117"/>
      <c r="H1243" s="112"/>
      <c r="I1243" s="118"/>
      <c r="J1243" s="113"/>
      <c r="K1243" s="103"/>
      <c r="L1243" s="16"/>
      <c r="M1243" s="16"/>
      <c r="N1243" s="16"/>
      <c r="O1243" s="16"/>
      <c r="P1243" s="16"/>
      <c r="Q1243" s="16"/>
      <c r="R1243" s="16"/>
      <c r="S1243" s="16"/>
      <c r="T1243" s="16"/>
      <c r="U1243" s="16"/>
    </row>
    <row r="1244" spans="1:21" ht="18.75" hidden="1" customHeight="1" x14ac:dyDescent="0.25">
      <c r="A1244" s="120"/>
      <c r="B1244" s="124"/>
      <c r="C1244" s="115"/>
      <c r="D1244" s="134"/>
      <c r="E1244" s="116"/>
      <c r="F1244" s="116"/>
      <c r="G1244" s="117"/>
      <c r="H1244" s="112"/>
      <c r="I1244" s="118"/>
      <c r="J1244" s="113"/>
      <c r="K1244" s="103"/>
      <c r="L1244" s="16"/>
      <c r="M1244" s="16"/>
      <c r="N1244" s="16"/>
      <c r="O1244" s="16"/>
      <c r="P1244" s="16"/>
      <c r="Q1244" s="16"/>
      <c r="R1244" s="16"/>
      <c r="S1244" s="16"/>
      <c r="T1244" s="16"/>
      <c r="U1244" s="16"/>
    </row>
    <row r="1245" spans="1:21" ht="18.75" hidden="1" customHeight="1" x14ac:dyDescent="0.25">
      <c r="A1245" s="120" t="s">
        <v>1329</v>
      </c>
      <c r="B1245" s="124" t="s">
        <v>1330</v>
      </c>
      <c r="C1245" s="115" t="s">
        <v>33</v>
      </c>
      <c r="D1245" s="134"/>
      <c r="E1245" s="116">
        <v>236.36</v>
      </c>
      <c r="F1245" s="116">
        <f>E1245*(1+C$2031)</f>
        <v>294.10274800000002</v>
      </c>
      <c r="G1245" s="117">
        <f>D1245*F1245</f>
        <v>0</v>
      </c>
      <c r="H1245" s="112"/>
      <c r="I1245" s="118"/>
      <c r="J1245" s="119"/>
      <c r="K1245" s="103"/>
      <c r="L1245" s="16"/>
      <c r="M1245" s="16"/>
      <c r="N1245" s="16"/>
      <c r="O1245" s="16"/>
      <c r="P1245" s="16"/>
      <c r="Q1245" s="16"/>
      <c r="R1245" s="16"/>
      <c r="S1245" s="16"/>
      <c r="T1245" s="16"/>
      <c r="U1245" s="16"/>
    </row>
    <row r="1246" spans="1:21" ht="63" hidden="1" customHeight="1" x14ac:dyDescent="0.25">
      <c r="A1246" s="120"/>
      <c r="B1246" s="121" t="s">
        <v>1331</v>
      </c>
      <c r="C1246" s="115"/>
      <c r="D1246" s="134"/>
      <c r="E1246" s="116"/>
      <c r="F1246" s="116"/>
      <c r="G1246" s="117"/>
      <c r="H1246" s="112"/>
      <c r="I1246" s="118"/>
      <c r="J1246" s="113"/>
      <c r="K1246" s="103"/>
      <c r="L1246" s="16"/>
      <c r="M1246" s="16"/>
      <c r="N1246" s="16"/>
      <c r="O1246" s="16"/>
      <c r="P1246" s="16"/>
      <c r="Q1246" s="16"/>
      <c r="R1246" s="16"/>
      <c r="S1246" s="16"/>
      <c r="T1246" s="16"/>
      <c r="U1246" s="16"/>
    </row>
    <row r="1247" spans="1:21" ht="18.75" hidden="1" customHeight="1" x14ac:dyDescent="0.25">
      <c r="A1247" s="120"/>
      <c r="B1247" s="124"/>
      <c r="C1247" s="115"/>
      <c r="D1247" s="134"/>
      <c r="E1247" s="116"/>
      <c r="F1247" s="116"/>
      <c r="G1247" s="117"/>
      <c r="H1247" s="112"/>
      <c r="I1247" s="118"/>
      <c r="J1247" s="113"/>
      <c r="K1247" s="103"/>
      <c r="L1247" s="16"/>
      <c r="M1247" s="16"/>
      <c r="N1247" s="16"/>
      <c r="O1247" s="16"/>
      <c r="P1247" s="16"/>
      <c r="Q1247" s="16"/>
      <c r="R1247" s="16"/>
      <c r="S1247" s="16"/>
      <c r="T1247" s="16"/>
      <c r="U1247" s="16"/>
    </row>
    <row r="1248" spans="1:21" ht="18.75" hidden="1" customHeight="1" x14ac:dyDescent="0.25">
      <c r="A1248" s="120" t="s">
        <v>1332</v>
      </c>
      <c r="B1248" s="133" t="s">
        <v>840</v>
      </c>
      <c r="C1248" s="115"/>
      <c r="D1248" s="134"/>
      <c r="E1248" s="116"/>
      <c r="F1248" s="116"/>
      <c r="G1248" s="117"/>
      <c r="H1248" s="112"/>
      <c r="I1248" s="118"/>
      <c r="J1248" s="113"/>
      <c r="K1248" s="103"/>
      <c r="L1248" s="16"/>
      <c r="M1248" s="16"/>
      <c r="N1248" s="16"/>
      <c r="O1248" s="16"/>
      <c r="P1248" s="16"/>
      <c r="Q1248" s="16"/>
      <c r="R1248" s="16"/>
      <c r="S1248" s="16"/>
      <c r="T1248" s="16"/>
      <c r="U1248" s="16"/>
    </row>
    <row r="1249" spans="1:21" ht="21" hidden="1" customHeight="1" x14ac:dyDescent="0.25">
      <c r="A1249" s="120" t="s">
        <v>1333</v>
      </c>
      <c r="B1249" s="124" t="s">
        <v>1334</v>
      </c>
      <c r="C1249" s="115" t="s">
        <v>1335</v>
      </c>
      <c r="D1249" s="134"/>
      <c r="E1249" s="116">
        <v>48.58</v>
      </c>
      <c r="F1249" s="116">
        <f>E1249*(1+C$2031)</f>
        <v>60.448093999999998</v>
      </c>
      <c r="G1249" s="117">
        <f>D1249*F1249</f>
        <v>0</v>
      </c>
      <c r="H1249" s="112"/>
      <c r="I1249" s="118"/>
      <c r="J1249" s="119"/>
      <c r="K1249" s="103"/>
      <c r="L1249" s="16"/>
      <c r="M1249" s="16"/>
      <c r="N1249" s="16"/>
      <c r="O1249" s="16"/>
      <c r="P1249" s="16"/>
      <c r="Q1249" s="16"/>
      <c r="R1249" s="16"/>
      <c r="S1249" s="16"/>
      <c r="T1249" s="16"/>
      <c r="U1249" s="16"/>
    </row>
    <row r="1250" spans="1:21" ht="78.75" hidden="1" customHeight="1" x14ac:dyDescent="0.25">
      <c r="A1250" s="120"/>
      <c r="B1250" s="121" t="s">
        <v>1336</v>
      </c>
      <c r="C1250" s="115"/>
      <c r="D1250" s="134"/>
      <c r="E1250" s="116"/>
      <c r="F1250" s="116"/>
      <c r="G1250" s="117"/>
      <c r="H1250" s="112"/>
      <c r="I1250" s="118"/>
      <c r="J1250" s="113"/>
      <c r="K1250" s="103"/>
      <c r="L1250" s="16"/>
      <c r="M1250" s="16"/>
      <c r="N1250" s="16"/>
      <c r="O1250" s="16"/>
      <c r="P1250" s="16"/>
      <c r="Q1250" s="16"/>
      <c r="R1250" s="16"/>
      <c r="S1250" s="16"/>
      <c r="T1250" s="16"/>
      <c r="U1250" s="16"/>
    </row>
    <row r="1251" spans="1:21" ht="18.75" hidden="1" customHeight="1" x14ac:dyDescent="0.25">
      <c r="A1251" s="120"/>
      <c r="B1251" s="121"/>
      <c r="C1251" s="115"/>
      <c r="D1251" s="134"/>
      <c r="E1251" s="116"/>
      <c r="F1251" s="116"/>
      <c r="G1251" s="117"/>
      <c r="H1251" s="112"/>
      <c r="I1251" s="118"/>
      <c r="J1251" s="113"/>
      <c r="K1251" s="103"/>
      <c r="L1251" s="16"/>
      <c r="M1251" s="16"/>
      <c r="N1251" s="16"/>
      <c r="O1251" s="16"/>
      <c r="P1251" s="16"/>
      <c r="Q1251" s="16"/>
      <c r="R1251" s="16"/>
      <c r="S1251" s="16"/>
      <c r="T1251" s="16"/>
      <c r="U1251" s="16"/>
    </row>
    <row r="1252" spans="1:21" ht="31.5" hidden="1" customHeight="1" x14ac:dyDescent="0.25">
      <c r="A1252" s="120" t="s">
        <v>1337</v>
      </c>
      <c r="B1252" s="124" t="s">
        <v>1338</v>
      </c>
      <c r="C1252" s="115" t="s">
        <v>7</v>
      </c>
      <c r="D1252" s="134"/>
      <c r="E1252" s="116">
        <v>81.64</v>
      </c>
      <c r="F1252" s="116">
        <f>E1252*(1+C$2031)</f>
        <v>101.58465199999999</v>
      </c>
      <c r="G1252" s="117">
        <f>D1252*F1252</f>
        <v>0</v>
      </c>
      <c r="H1252" s="112"/>
      <c r="I1252" s="118"/>
      <c r="J1252" s="119"/>
      <c r="K1252" s="103"/>
      <c r="L1252" s="16"/>
      <c r="M1252" s="16"/>
      <c r="N1252" s="16"/>
      <c r="O1252" s="16"/>
      <c r="P1252" s="16"/>
      <c r="Q1252" s="16"/>
      <c r="R1252" s="16"/>
      <c r="S1252" s="16"/>
      <c r="T1252" s="16"/>
      <c r="U1252" s="16"/>
    </row>
    <row r="1253" spans="1:21" ht="81" hidden="1" customHeight="1" x14ac:dyDescent="0.25">
      <c r="A1253" s="120"/>
      <c r="B1253" s="121" t="s">
        <v>1339</v>
      </c>
      <c r="C1253" s="115"/>
      <c r="D1253" s="134"/>
      <c r="E1253" s="116"/>
      <c r="F1253" s="116"/>
      <c r="G1253" s="117"/>
      <c r="H1253" s="142"/>
      <c r="I1253" s="118"/>
      <c r="J1253" s="113"/>
      <c r="K1253" s="103"/>
      <c r="L1253" s="16"/>
      <c r="M1253" s="16"/>
      <c r="N1253" s="16"/>
      <c r="O1253" s="16"/>
      <c r="P1253" s="16"/>
      <c r="Q1253" s="16"/>
      <c r="R1253" s="16"/>
      <c r="S1253" s="16"/>
      <c r="T1253" s="16"/>
      <c r="U1253" s="16"/>
    </row>
    <row r="1254" spans="1:21" ht="18" customHeight="1" x14ac:dyDescent="0.25">
      <c r="A1254" s="153"/>
      <c r="B1254" s="41"/>
      <c r="C1254" s="231" t="s">
        <v>82</v>
      </c>
      <c r="D1254" s="232"/>
      <c r="E1254" s="233"/>
      <c r="F1254" s="29"/>
      <c r="G1254" s="30">
        <f>SUM(G1205:G1253)</f>
        <v>15926.522122339999</v>
      </c>
      <c r="H1254" s="112"/>
      <c r="I1254" s="118"/>
      <c r="J1254" s="113"/>
      <c r="K1254" s="103"/>
      <c r="L1254" s="16"/>
      <c r="M1254" s="16"/>
      <c r="N1254" s="16"/>
      <c r="O1254" s="16"/>
      <c r="P1254" s="16"/>
      <c r="Q1254" s="16"/>
      <c r="R1254" s="16"/>
      <c r="S1254" s="16"/>
      <c r="T1254" s="16"/>
      <c r="U1254" s="16"/>
    </row>
    <row r="1255" spans="1:21" ht="18.75" customHeight="1" x14ac:dyDescent="0.25">
      <c r="A1255" s="111">
        <v>130000</v>
      </c>
      <c r="B1255" s="12" t="s">
        <v>1340</v>
      </c>
      <c r="C1255" s="13"/>
      <c r="D1255" s="31"/>
      <c r="E1255" s="14"/>
      <c r="F1255" s="116"/>
      <c r="G1255" s="117"/>
      <c r="H1255" s="228" t="s">
        <v>2172</v>
      </c>
      <c r="I1255" s="229"/>
      <c r="J1255" s="230"/>
      <c r="K1255" s="103"/>
      <c r="L1255" s="16"/>
      <c r="M1255" s="16"/>
      <c r="N1255" s="16"/>
      <c r="O1255" s="16"/>
      <c r="P1255" s="16"/>
      <c r="Q1255" s="16"/>
      <c r="R1255" s="16"/>
      <c r="S1255" s="16"/>
      <c r="T1255" s="16"/>
      <c r="U1255" s="16"/>
    </row>
    <row r="1256" spans="1:21" ht="18.75" customHeight="1" x14ac:dyDescent="0.25">
      <c r="A1256" s="114">
        <v>130100</v>
      </c>
      <c r="B1256" s="43" t="s">
        <v>1341</v>
      </c>
      <c r="C1256" s="115"/>
      <c r="D1256" s="134"/>
      <c r="E1256" s="116"/>
      <c r="F1256" s="116"/>
      <c r="G1256" s="117"/>
      <c r="H1256" s="112"/>
      <c r="I1256" s="118"/>
      <c r="J1256" s="113"/>
      <c r="K1256" s="103"/>
      <c r="L1256" s="16"/>
      <c r="M1256" s="16"/>
      <c r="N1256" s="16"/>
      <c r="O1256" s="16"/>
      <c r="P1256" s="16"/>
      <c r="Q1256" s="16"/>
      <c r="R1256" s="16"/>
      <c r="S1256" s="16"/>
      <c r="T1256" s="16"/>
      <c r="U1256" s="16"/>
    </row>
    <row r="1257" spans="1:21" ht="18.75" hidden="1" customHeight="1" x14ac:dyDescent="0.25">
      <c r="A1257" s="120">
        <v>130101</v>
      </c>
      <c r="B1257" s="124" t="s">
        <v>1342</v>
      </c>
      <c r="C1257" s="115" t="s">
        <v>7</v>
      </c>
      <c r="D1257" s="134"/>
      <c r="E1257" s="116">
        <v>112.89</v>
      </c>
      <c r="F1257" s="116">
        <f>E1257*(1+C$2031)</f>
        <v>140.46902699999998</v>
      </c>
      <c r="G1257" s="117">
        <f>D1257*F1257</f>
        <v>0</v>
      </c>
      <c r="H1257" s="112"/>
      <c r="I1257" s="118"/>
      <c r="J1257" s="119"/>
      <c r="K1257" s="103"/>
      <c r="L1257" s="16"/>
      <c r="M1257" s="16"/>
      <c r="N1257" s="16"/>
      <c r="O1257" s="16"/>
      <c r="P1257" s="16"/>
      <c r="Q1257" s="16"/>
      <c r="R1257" s="16"/>
      <c r="S1257" s="16"/>
      <c r="T1257" s="16"/>
      <c r="U1257" s="16"/>
    </row>
    <row r="1258" spans="1:21" ht="99.75" hidden="1" customHeight="1" x14ac:dyDescent="0.25">
      <c r="A1258" s="120"/>
      <c r="B1258" s="121" t="s">
        <v>1343</v>
      </c>
      <c r="C1258" s="115"/>
      <c r="D1258" s="134"/>
      <c r="E1258" s="116"/>
      <c r="F1258" s="116"/>
      <c r="G1258" s="117"/>
      <c r="H1258" s="112"/>
      <c r="I1258" s="118"/>
      <c r="J1258" s="113"/>
      <c r="K1258" s="103"/>
      <c r="L1258" s="16"/>
      <c r="M1258" s="16"/>
      <c r="N1258" s="16"/>
      <c r="O1258" s="16"/>
      <c r="P1258" s="16"/>
      <c r="Q1258" s="16"/>
      <c r="R1258" s="16"/>
      <c r="S1258" s="16"/>
      <c r="T1258" s="16"/>
      <c r="U1258" s="16"/>
    </row>
    <row r="1259" spans="1:21" ht="18.75" hidden="1" customHeight="1" x14ac:dyDescent="0.25">
      <c r="A1259" s="120"/>
      <c r="B1259" s="121"/>
      <c r="C1259" s="115"/>
      <c r="D1259" s="134"/>
      <c r="E1259" s="116"/>
      <c r="F1259" s="116"/>
      <c r="G1259" s="117"/>
      <c r="H1259" s="112"/>
      <c r="I1259" s="118"/>
      <c r="J1259" s="113"/>
      <c r="K1259" s="103"/>
      <c r="L1259" s="16"/>
      <c r="M1259" s="16"/>
      <c r="N1259" s="16"/>
      <c r="O1259" s="16"/>
      <c r="P1259" s="16"/>
      <c r="Q1259" s="16"/>
      <c r="R1259" s="16"/>
      <c r="S1259" s="16"/>
      <c r="T1259" s="16"/>
      <c r="U1259" s="16"/>
    </row>
    <row r="1260" spans="1:21" ht="18.75" hidden="1" customHeight="1" x14ac:dyDescent="0.25">
      <c r="A1260" s="120" t="s">
        <v>1344</v>
      </c>
      <c r="B1260" s="124" t="s">
        <v>1345</v>
      </c>
      <c r="C1260" s="115" t="s">
        <v>7</v>
      </c>
      <c r="D1260" s="134"/>
      <c r="E1260" s="116">
        <v>119.09</v>
      </c>
      <c r="F1260" s="116">
        <f>E1260*(1+C$2031)</f>
        <v>148.18368699999999</v>
      </c>
      <c r="G1260" s="117">
        <f>D1260*F1260</f>
        <v>0</v>
      </c>
      <c r="H1260" s="112"/>
      <c r="I1260" s="118"/>
      <c r="J1260" s="119"/>
      <c r="K1260" s="103"/>
      <c r="L1260" s="16"/>
      <c r="M1260" s="16"/>
      <c r="N1260" s="16"/>
      <c r="O1260" s="16"/>
      <c r="P1260" s="16"/>
      <c r="Q1260" s="16"/>
      <c r="R1260" s="16"/>
      <c r="S1260" s="16"/>
      <c r="T1260" s="16"/>
      <c r="U1260" s="16"/>
    </row>
    <row r="1261" spans="1:21" ht="96.75" hidden="1" customHeight="1" x14ac:dyDescent="0.25">
      <c r="A1261" s="120"/>
      <c r="B1261" s="121" t="s">
        <v>1346</v>
      </c>
      <c r="C1261" s="115"/>
      <c r="D1261" s="134"/>
      <c r="E1261" s="116"/>
      <c r="F1261" s="116"/>
      <c r="G1261" s="117"/>
      <c r="H1261" s="112"/>
      <c r="I1261" s="118"/>
      <c r="J1261" s="113"/>
      <c r="K1261" s="103"/>
      <c r="L1261" s="16"/>
      <c r="M1261" s="16"/>
      <c r="N1261" s="16"/>
      <c r="O1261" s="16"/>
      <c r="P1261" s="16"/>
      <c r="Q1261" s="16"/>
      <c r="R1261" s="16"/>
      <c r="S1261" s="16"/>
      <c r="T1261" s="16"/>
      <c r="U1261" s="16"/>
    </row>
    <row r="1262" spans="1:21" ht="18.75" hidden="1" customHeight="1" x14ac:dyDescent="0.25">
      <c r="A1262" s="120"/>
      <c r="B1262" s="121"/>
      <c r="C1262" s="115"/>
      <c r="D1262" s="134"/>
      <c r="E1262" s="116"/>
      <c r="F1262" s="116"/>
      <c r="G1262" s="117"/>
      <c r="H1262" s="112"/>
      <c r="I1262" s="118"/>
      <c r="J1262" s="113"/>
      <c r="K1262" s="103"/>
      <c r="L1262" s="16"/>
      <c r="M1262" s="16"/>
      <c r="N1262" s="16"/>
      <c r="O1262" s="16"/>
      <c r="P1262" s="16"/>
      <c r="Q1262" s="16"/>
      <c r="R1262" s="16"/>
      <c r="S1262" s="16"/>
      <c r="T1262" s="16"/>
      <c r="U1262" s="16"/>
    </row>
    <row r="1263" spans="1:21" ht="18.75" hidden="1" customHeight="1" x14ac:dyDescent="0.25">
      <c r="A1263" s="120" t="s">
        <v>1347</v>
      </c>
      <c r="B1263" s="124" t="s">
        <v>1348</v>
      </c>
      <c r="C1263" s="115" t="s">
        <v>7</v>
      </c>
      <c r="D1263" s="134"/>
      <c r="E1263" s="116">
        <v>62.4</v>
      </c>
      <c r="F1263" s="116">
        <f>E1263*(1+C$2031)</f>
        <v>77.644319999999993</v>
      </c>
      <c r="G1263" s="117">
        <f>D1263*F1263</f>
        <v>0</v>
      </c>
      <c r="H1263" s="112"/>
      <c r="I1263" s="118"/>
      <c r="J1263" s="119"/>
      <c r="K1263" s="103"/>
      <c r="L1263" s="16"/>
      <c r="M1263" s="16"/>
      <c r="N1263" s="16"/>
      <c r="O1263" s="16"/>
      <c r="P1263" s="16"/>
      <c r="Q1263" s="16"/>
      <c r="R1263" s="16"/>
      <c r="S1263" s="16"/>
      <c r="T1263" s="16"/>
      <c r="U1263" s="16"/>
    </row>
    <row r="1264" spans="1:21" ht="51.75" hidden="1" customHeight="1" x14ac:dyDescent="0.25">
      <c r="A1264" s="120"/>
      <c r="B1264" s="121" t="s">
        <v>1349</v>
      </c>
      <c r="C1264" s="115"/>
      <c r="D1264" s="116"/>
      <c r="E1264" s="116"/>
      <c r="F1264" s="116"/>
      <c r="G1264" s="117"/>
      <c r="H1264" s="112"/>
      <c r="I1264" s="118"/>
      <c r="J1264" s="113"/>
      <c r="K1264" s="103"/>
      <c r="L1264" s="16"/>
      <c r="M1264" s="16"/>
      <c r="N1264" s="16"/>
      <c r="O1264" s="16"/>
      <c r="P1264" s="16"/>
      <c r="Q1264" s="16"/>
      <c r="R1264" s="16"/>
      <c r="S1264" s="16"/>
      <c r="T1264" s="16"/>
      <c r="U1264" s="16"/>
    </row>
    <row r="1265" spans="1:21" ht="18.75" hidden="1" customHeight="1" x14ac:dyDescent="0.25">
      <c r="A1265" s="120"/>
      <c r="B1265" s="121"/>
      <c r="C1265" s="115"/>
      <c r="D1265" s="116"/>
      <c r="E1265" s="116"/>
      <c r="F1265" s="116"/>
      <c r="G1265" s="117"/>
      <c r="H1265" s="112"/>
      <c r="I1265" s="118"/>
      <c r="J1265" s="113"/>
      <c r="K1265" s="103"/>
      <c r="L1265" s="16"/>
      <c r="M1265" s="16"/>
      <c r="N1265" s="16"/>
      <c r="O1265" s="16"/>
      <c r="P1265" s="16"/>
      <c r="Q1265" s="16"/>
      <c r="R1265" s="16"/>
      <c r="S1265" s="16"/>
      <c r="T1265" s="16"/>
      <c r="U1265" s="16"/>
    </row>
    <row r="1266" spans="1:21" ht="18.75" hidden="1" customHeight="1" x14ac:dyDescent="0.25">
      <c r="A1266" s="120" t="s">
        <v>1350</v>
      </c>
      <c r="B1266" s="124" t="s">
        <v>1351</v>
      </c>
      <c r="C1266" s="115" t="s">
        <v>7</v>
      </c>
      <c r="D1266" s="134"/>
      <c r="E1266" s="116">
        <v>208.58</v>
      </c>
      <c r="F1266" s="116">
        <f>E1266*(1+C$2031)</f>
        <v>259.53609399999999</v>
      </c>
      <c r="G1266" s="117">
        <f>D1266*F1266</f>
        <v>0</v>
      </c>
      <c r="H1266" s="112"/>
      <c r="I1266" s="118"/>
      <c r="J1266" s="119"/>
      <c r="K1266" s="103"/>
      <c r="L1266" s="16"/>
      <c r="M1266" s="16"/>
      <c r="N1266" s="16"/>
      <c r="O1266" s="16"/>
      <c r="P1266" s="16"/>
      <c r="Q1266" s="16"/>
      <c r="R1266" s="16"/>
      <c r="S1266" s="16"/>
      <c r="T1266" s="16"/>
      <c r="U1266" s="16"/>
    </row>
    <row r="1267" spans="1:21" ht="141.75" hidden="1" customHeight="1" x14ac:dyDescent="0.25">
      <c r="A1267" s="120"/>
      <c r="B1267" s="121" t="s">
        <v>1352</v>
      </c>
      <c r="C1267" s="115"/>
      <c r="D1267" s="116"/>
      <c r="E1267" s="116"/>
      <c r="F1267" s="116"/>
      <c r="G1267" s="117"/>
      <c r="H1267" s="112"/>
      <c r="I1267" s="118"/>
      <c r="J1267" s="113"/>
      <c r="K1267" s="103"/>
      <c r="L1267" s="16"/>
      <c r="M1267" s="16"/>
      <c r="N1267" s="16"/>
      <c r="O1267" s="16"/>
      <c r="P1267" s="16"/>
      <c r="Q1267" s="16"/>
      <c r="R1267" s="16"/>
      <c r="S1267" s="16"/>
      <c r="T1267" s="16"/>
      <c r="U1267" s="16"/>
    </row>
    <row r="1268" spans="1:21" ht="18.75" hidden="1" customHeight="1" x14ac:dyDescent="0.25">
      <c r="A1268" s="120"/>
      <c r="B1268" s="121"/>
      <c r="C1268" s="115"/>
      <c r="D1268" s="116"/>
      <c r="E1268" s="116"/>
      <c r="F1268" s="116"/>
      <c r="G1268" s="117"/>
      <c r="H1268" s="112"/>
      <c r="I1268" s="118"/>
      <c r="J1268" s="113"/>
      <c r="K1268" s="103"/>
      <c r="L1268" s="16"/>
      <c r="M1268" s="16"/>
      <c r="N1268" s="16"/>
      <c r="O1268" s="16"/>
      <c r="P1268" s="16"/>
      <c r="Q1268" s="16"/>
      <c r="R1268" s="16"/>
      <c r="S1268" s="16"/>
      <c r="T1268" s="16"/>
      <c r="U1268" s="16"/>
    </row>
    <row r="1269" spans="1:21" ht="31.5" hidden="1" customHeight="1" x14ac:dyDescent="0.25">
      <c r="A1269" s="120" t="s">
        <v>1353</v>
      </c>
      <c r="B1269" s="124" t="s">
        <v>1354</v>
      </c>
      <c r="C1269" s="115" t="s">
        <v>7</v>
      </c>
      <c r="D1269" s="134"/>
      <c r="E1269" s="116">
        <v>68.03</v>
      </c>
      <c r="F1269" s="116">
        <f>E1269*(1+C$2031)</f>
        <v>84.649728999999994</v>
      </c>
      <c r="G1269" s="117">
        <f>D1269*F1269</f>
        <v>0</v>
      </c>
      <c r="H1269" s="112"/>
      <c r="I1269" s="118"/>
      <c r="J1269" s="113"/>
      <c r="K1269" s="103"/>
      <c r="L1269" s="16"/>
      <c r="M1269" s="16"/>
      <c r="N1269" s="16"/>
      <c r="O1269" s="16"/>
      <c r="P1269" s="16"/>
      <c r="Q1269" s="16"/>
      <c r="R1269" s="16"/>
      <c r="S1269" s="16"/>
      <c r="T1269" s="16"/>
      <c r="U1269" s="16"/>
    </row>
    <row r="1270" spans="1:21" ht="63" hidden="1" customHeight="1" x14ac:dyDescent="0.25">
      <c r="A1270" s="120"/>
      <c r="B1270" s="121" t="s">
        <v>1355</v>
      </c>
      <c r="C1270" s="115"/>
      <c r="D1270" s="116"/>
      <c r="E1270" s="116"/>
      <c r="F1270" s="116"/>
      <c r="G1270" s="117"/>
      <c r="H1270" s="112"/>
      <c r="I1270" s="118"/>
      <c r="J1270" s="113"/>
      <c r="K1270" s="103"/>
      <c r="L1270" s="16"/>
      <c r="M1270" s="16"/>
      <c r="N1270" s="16"/>
      <c r="O1270" s="16"/>
      <c r="P1270" s="16"/>
      <c r="Q1270" s="16"/>
      <c r="R1270" s="16"/>
      <c r="S1270" s="16"/>
      <c r="T1270" s="16"/>
      <c r="U1270" s="16"/>
    </row>
    <row r="1271" spans="1:21" ht="18.75" hidden="1" customHeight="1" x14ac:dyDescent="0.25">
      <c r="A1271" s="120"/>
      <c r="B1271" s="121"/>
      <c r="C1271" s="115"/>
      <c r="D1271" s="116"/>
      <c r="E1271" s="116"/>
      <c r="F1271" s="116"/>
      <c r="G1271" s="117"/>
      <c r="H1271" s="112"/>
      <c r="I1271" s="118"/>
      <c r="J1271" s="113"/>
      <c r="K1271" s="103"/>
      <c r="L1271" s="16"/>
      <c r="M1271" s="16"/>
      <c r="N1271" s="16"/>
      <c r="O1271" s="16"/>
      <c r="P1271" s="16"/>
      <c r="Q1271" s="16"/>
      <c r="R1271" s="16"/>
      <c r="S1271" s="16"/>
      <c r="T1271" s="16"/>
      <c r="U1271" s="16"/>
    </row>
    <row r="1272" spans="1:21" ht="31.5" hidden="1" customHeight="1" x14ac:dyDescent="0.25">
      <c r="A1272" s="120" t="s">
        <v>1356</v>
      </c>
      <c r="B1272" s="124" t="s">
        <v>1357</v>
      </c>
      <c r="C1272" s="115" t="s">
        <v>7</v>
      </c>
      <c r="D1272" s="134"/>
      <c r="E1272" s="116">
        <v>20.3</v>
      </c>
      <c r="F1272" s="116">
        <f>E1272*(1+C$2031)</f>
        <v>25.25929</v>
      </c>
      <c r="G1272" s="117">
        <f>D1272*F1272</f>
        <v>0</v>
      </c>
      <c r="H1272" s="112"/>
      <c r="I1272" s="118"/>
      <c r="J1272" s="113"/>
      <c r="K1272" s="103"/>
      <c r="L1272" s="16"/>
      <c r="M1272" s="16"/>
      <c r="N1272" s="16"/>
      <c r="O1272" s="16"/>
      <c r="P1272" s="16"/>
      <c r="Q1272" s="16"/>
      <c r="R1272" s="16"/>
      <c r="S1272" s="16"/>
      <c r="T1272" s="16"/>
      <c r="U1272" s="16"/>
    </row>
    <row r="1273" spans="1:21" ht="78.75" hidden="1" customHeight="1" x14ac:dyDescent="0.25">
      <c r="A1273" s="120"/>
      <c r="B1273" s="121" t="s">
        <v>1358</v>
      </c>
      <c r="C1273" s="115"/>
      <c r="D1273" s="116"/>
      <c r="E1273" s="116"/>
      <c r="F1273" s="116"/>
      <c r="G1273" s="117"/>
      <c r="H1273" s="112"/>
      <c r="I1273" s="118"/>
      <c r="J1273" s="113"/>
      <c r="K1273" s="103"/>
      <c r="L1273" s="16"/>
      <c r="M1273" s="16"/>
      <c r="N1273" s="16"/>
      <c r="O1273" s="16"/>
      <c r="P1273" s="16"/>
      <c r="Q1273" s="16"/>
      <c r="R1273" s="16"/>
      <c r="S1273" s="16"/>
      <c r="T1273" s="16"/>
      <c r="U1273" s="16"/>
    </row>
    <row r="1274" spans="1:21" ht="18.75" hidden="1" customHeight="1" x14ac:dyDescent="0.25">
      <c r="A1274" s="120"/>
      <c r="B1274" s="121"/>
      <c r="C1274" s="115"/>
      <c r="D1274" s="116"/>
      <c r="E1274" s="116"/>
      <c r="F1274" s="116"/>
      <c r="G1274" s="117"/>
      <c r="H1274" s="112"/>
      <c r="I1274" s="118"/>
      <c r="J1274" s="113"/>
      <c r="K1274" s="103"/>
      <c r="L1274" s="16"/>
      <c r="M1274" s="16"/>
      <c r="N1274" s="16"/>
      <c r="O1274" s="16"/>
      <c r="P1274" s="16"/>
      <c r="Q1274" s="16"/>
      <c r="R1274" s="16"/>
      <c r="S1274" s="16"/>
      <c r="T1274" s="16"/>
      <c r="U1274" s="16"/>
    </row>
    <row r="1275" spans="1:21" ht="18.75" hidden="1" customHeight="1" x14ac:dyDescent="0.25">
      <c r="A1275" s="120" t="s">
        <v>1359</v>
      </c>
      <c r="B1275" s="133" t="s">
        <v>1360</v>
      </c>
      <c r="C1275" s="115"/>
      <c r="D1275" s="134"/>
      <c r="E1275" s="116"/>
      <c r="F1275" s="116"/>
      <c r="G1275" s="117"/>
      <c r="H1275" s="112"/>
      <c r="I1275" s="118"/>
      <c r="J1275" s="113"/>
      <c r="K1275" s="103"/>
      <c r="L1275" s="16"/>
      <c r="M1275" s="16"/>
      <c r="N1275" s="16"/>
      <c r="O1275" s="16"/>
      <c r="P1275" s="16"/>
      <c r="Q1275" s="16"/>
      <c r="R1275" s="16"/>
      <c r="S1275" s="16"/>
      <c r="T1275" s="16"/>
      <c r="U1275" s="16"/>
    </row>
    <row r="1276" spans="1:21" ht="18.75" hidden="1" customHeight="1" x14ac:dyDescent="0.25">
      <c r="A1276" s="120" t="s">
        <v>1361</v>
      </c>
      <c r="B1276" s="124" t="s">
        <v>1362</v>
      </c>
      <c r="C1276" s="115" t="s">
        <v>7</v>
      </c>
      <c r="D1276" s="134"/>
      <c r="E1276" s="116">
        <v>230.41</v>
      </c>
      <c r="F1276" s="116">
        <f>E1276*(1+C$2031)</f>
        <v>286.699163</v>
      </c>
      <c r="G1276" s="117">
        <f>D1276*F1276</f>
        <v>0</v>
      </c>
      <c r="H1276" s="112"/>
      <c r="I1276" s="118"/>
      <c r="J1276" s="119"/>
      <c r="K1276" s="103"/>
      <c r="L1276" s="16"/>
      <c r="M1276" s="16"/>
      <c r="N1276" s="16"/>
      <c r="O1276" s="16"/>
      <c r="P1276" s="16"/>
      <c r="Q1276" s="16"/>
      <c r="R1276" s="16"/>
      <c r="S1276" s="16"/>
      <c r="T1276" s="16"/>
      <c r="U1276" s="16"/>
    </row>
    <row r="1277" spans="1:21" ht="94.5" hidden="1" customHeight="1" x14ac:dyDescent="0.25">
      <c r="A1277" s="120"/>
      <c r="B1277" s="121" t="s">
        <v>1363</v>
      </c>
      <c r="C1277" s="115"/>
      <c r="D1277" s="134"/>
      <c r="E1277" s="116"/>
      <c r="F1277" s="116"/>
      <c r="G1277" s="117"/>
      <c r="H1277" s="112"/>
      <c r="I1277" s="118"/>
      <c r="J1277" s="113"/>
      <c r="K1277" s="103"/>
      <c r="L1277" s="16"/>
      <c r="M1277" s="16"/>
      <c r="N1277" s="16"/>
      <c r="O1277" s="16"/>
      <c r="P1277" s="16"/>
      <c r="Q1277" s="16"/>
      <c r="R1277" s="16"/>
      <c r="S1277" s="16"/>
      <c r="T1277" s="16"/>
      <c r="U1277" s="16"/>
    </row>
    <row r="1278" spans="1:21" ht="18.75" hidden="1" customHeight="1" x14ac:dyDescent="0.25">
      <c r="A1278" s="120"/>
      <c r="B1278" s="124"/>
      <c r="C1278" s="115"/>
      <c r="D1278" s="134"/>
      <c r="E1278" s="116"/>
      <c r="F1278" s="116"/>
      <c r="G1278" s="117"/>
      <c r="H1278" s="112"/>
      <c r="I1278" s="118"/>
      <c r="J1278" s="113"/>
      <c r="K1278" s="103"/>
      <c r="L1278" s="16"/>
      <c r="M1278" s="16"/>
      <c r="N1278" s="16"/>
      <c r="O1278" s="16"/>
      <c r="P1278" s="16"/>
      <c r="Q1278" s="16"/>
      <c r="R1278" s="16"/>
      <c r="S1278" s="16"/>
      <c r="T1278" s="16"/>
      <c r="U1278" s="16"/>
    </row>
    <row r="1279" spans="1:21" ht="18.75" hidden="1" customHeight="1" x14ac:dyDescent="0.25">
      <c r="A1279" s="120" t="s">
        <v>1364</v>
      </c>
      <c r="B1279" s="124" t="s">
        <v>1365</v>
      </c>
      <c r="C1279" s="115" t="s">
        <v>7</v>
      </c>
      <c r="D1279" s="134"/>
      <c r="E1279" s="116">
        <v>180.84</v>
      </c>
      <c r="F1279" s="116">
        <f>E1279*(1+C$2031)</f>
        <v>225.01921200000001</v>
      </c>
      <c r="G1279" s="117">
        <f>D1279*F1279</f>
        <v>0</v>
      </c>
      <c r="H1279" s="112"/>
      <c r="I1279" s="118"/>
      <c r="J1279" s="119"/>
      <c r="K1279" s="103"/>
      <c r="L1279" s="16"/>
      <c r="M1279" s="16"/>
      <c r="N1279" s="16"/>
      <c r="O1279" s="16"/>
      <c r="P1279" s="16"/>
      <c r="Q1279" s="16"/>
      <c r="R1279" s="16"/>
      <c r="S1279" s="16"/>
      <c r="T1279" s="16"/>
      <c r="U1279" s="16"/>
    </row>
    <row r="1280" spans="1:21" ht="94.5" hidden="1" customHeight="1" x14ac:dyDescent="0.25">
      <c r="A1280" s="120"/>
      <c r="B1280" s="121" t="s">
        <v>1366</v>
      </c>
      <c r="C1280" s="115"/>
      <c r="D1280" s="134"/>
      <c r="E1280" s="116"/>
      <c r="F1280" s="116"/>
      <c r="G1280" s="117"/>
      <c r="H1280" s="112"/>
      <c r="I1280" s="118"/>
      <c r="J1280" s="113"/>
      <c r="K1280" s="103"/>
      <c r="L1280" s="16"/>
      <c r="M1280" s="16"/>
      <c r="N1280" s="16"/>
      <c r="O1280" s="16"/>
      <c r="P1280" s="16"/>
      <c r="Q1280" s="16"/>
      <c r="R1280" s="16"/>
      <c r="S1280" s="16"/>
      <c r="T1280" s="16"/>
      <c r="U1280" s="16"/>
    </row>
    <row r="1281" spans="1:21" ht="18.75" hidden="1" customHeight="1" x14ac:dyDescent="0.25">
      <c r="A1281" s="120"/>
      <c r="B1281" s="121"/>
      <c r="C1281" s="115"/>
      <c r="D1281" s="134"/>
      <c r="E1281" s="116"/>
      <c r="F1281" s="116"/>
      <c r="G1281" s="117"/>
      <c r="H1281" s="112"/>
      <c r="I1281" s="118"/>
      <c r="J1281" s="113"/>
      <c r="K1281" s="103"/>
      <c r="L1281" s="16"/>
      <c r="M1281" s="16"/>
      <c r="N1281" s="16"/>
      <c r="O1281" s="16"/>
      <c r="P1281" s="16"/>
      <c r="Q1281" s="16"/>
      <c r="R1281" s="16"/>
      <c r="S1281" s="16"/>
      <c r="T1281" s="16"/>
      <c r="U1281" s="16"/>
    </row>
    <row r="1282" spans="1:21" ht="18.75" hidden="1" customHeight="1" x14ac:dyDescent="0.25">
      <c r="A1282" s="120" t="s">
        <v>1367</v>
      </c>
      <c r="B1282" s="124" t="s">
        <v>1368</v>
      </c>
      <c r="C1282" s="115" t="s">
        <v>19</v>
      </c>
      <c r="D1282" s="134"/>
      <c r="E1282" s="116">
        <v>123.09</v>
      </c>
      <c r="F1282" s="116">
        <f>E1282*(1+C$2031)</f>
        <v>153.160887</v>
      </c>
      <c r="G1282" s="117">
        <f>D1282*F1282</f>
        <v>0</v>
      </c>
      <c r="H1282" s="112"/>
      <c r="I1282" s="118"/>
      <c r="J1282" s="119"/>
      <c r="K1282" s="103"/>
      <c r="L1282" s="16"/>
      <c r="M1282" s="16"/>
      <c r="N1282" s="16"/>
      <c r="O1282" s="16"/>
      <c r="P1282" s="16"/>
      <c r="Q1282" s="16"/>
      <c r="R1282" s="16"/>
      <c r="S1282" s="16"/>
      <c r="T1282" s="16"/>
      <c r="U1282" s="16"/>
    </row>
    <row r="1283" spans="1:21" ht="189" hidden="1" customHeight="1" x14ac:dyDescent="0.25">
      <c r="A1283" s="120"/>
      <c r="B1283" s="121" t="s">
        <v>1369</v>
      </c>
      <c r="C1283" s="115"/>
      <c r="D1283" s="134"/>
      <c r="E1283" s="116"/>
      <c r="F1283" s="116"/>
      <c r="G1283" s="117"/>
      <c r="H1283" s="112"/>
      <c r="I1283" s="118"/>
      <c r="J1283" s="113"/>
      <c r="K1283" s="103"/>
      <c r="L1283" s="16"/>
      <c r="M1283" s="16"/>
      <c r="N1283" s="16"/>
      <c r="O1283" s="16"/>
      <c r="P1283" s="16"/>
      <c r="Q1283" s="16"/>
      <c r="R1283" s="16"/>
      <c r="S1283" s="16"/>
      <c r="T1283" s="16"/>
      <c r="U1283" s="16"/>
    </row>
    <row r="1284" spans="1:21" ht="18.75" hidden="1" customHeight="1" x14ac:dyDescent="0.25">
      <c r="A1284" s="120"/>
      <c r="B1284" s="121"/>
      <c r="C1284" s="115"/>
      <c r="D1284" s="134"/>
      <c r="E1284" s="116"/>
      <c r="F1284" s="116"/>
      <c r="G1284" s="117"/>
      <c r="H1284" s="112"/>
      <c r="I1284" s="118"/>
      <c r="J1284" s="113"/>
      <c r="K1284" s="103"/>
      <c r="L1284" s="16"/>
      <c r="M1284" s="16"/>
      <c r="N1284" s="16"/>
      <c r="O1284" s="16"/>
      <c r="P1284" s="16"/>
      <c r="Q1284" s="16"/>
      <c r="R1284" s="16"/>
      <c r="S1284" s="16"/>
      <c r="T1284" s="16"/>
      <c r="U1284" s="16"/>
    </row>
    <row r="1285" spans="1:21" ht="18.75" hidden="1" customHeight="1" x14ac:dyDescent="0.25">
      <c r="A1285" s="120" t="s">
        <v>1370</v>
      </c>
      <c r="B1285" s="124" t="s">
        <v>1371</v>
      </c>
      <c r="C1285" s="115" t="s">
        <v>19</v>
      </c>
      <c r="D1285" s="134"/>
      <c r="E1285" s="116">
        <v>225.32</v>
      </c>
      <c r="F1285" s="116">
        <f>E1285*(1+C$2031)</f>
        <v>280.36567600000001</v>
      </c>
      <c r="G1285" s="117">
        <f>D1285*F1285</f>
        <v>0</v>
      </c>
      <c r="H1285" s="112"/>
      <c r="I1285" s="118"/>
      <c r="J1285" s="119"/>
      <c r="K1285" s="103"/>
      <c r="L1285" s="16"/>
      <c r="M1285" s="16"/>
      <c r="N1285" s="16"/>
      <c r="O1285" s="16"/>
      <c r="P1285" s="16"/>
      <c r="Q1285" s="16"/>
      <c r="R1285" s="16"/>
      <c r="S1285" s="16"/>
      <c r="T1285" s="16"/>
      <c r="U1285" s="16"/>
    </row>
    <row r="1286" spans="1:21" ht="212.25" hidden="1" customHeight="1" x14ac:dyDescent="0.25">
      <c r="A1286" s="120"/>
      <c r="B1286" s="121" t="s">
        <v>1372</v>
      </c>
      <c r="C1286" s="115"/>
      <c r="D1286" s="134"/>
      <c r="E1286" s="116"/>
      <c r="F1286" s="116"/>
      <c r="G1286" s="117"/>
      <c r="H1286" s="112"/>
      <c r="I1286" s="118"/>
      <c r="J1286" s="113"/>
      <c r="K1286" s="103"/>
      <c r="L1286" s="16"/>
      <c r="M1286" s="16"/>
      <c r="N1286" s="16"/>
      <c r="O1286" s="16"/>
      <c r="P1286" s="16"/>
      <c r="Q1286" s="16"/>
      <c r="R1286" s="16"/>
      <c r="S1286" s="16"/>
      <c r="T1286" s="16"/>
      <c r="U1286" s="16"/>
    </row>
    <row r="1287" spans="1:21" ht="18.75" hidden="1" customHeight="1" x14ac:dyDescent="0.25">
      <c r="A1287" s="120"/>
      <c r="B1287" s="121"/>
      <c r="C1287" s="115"/>
      <c r="D1287" s="134"/>
      <c r="E1287" s="116"/>
      <c r="F1287" s="116"/>
      <c r="G1287" s="117"/>
      <c r="H1287" s="112"/>
      <c r="I1287" s="118"/>
      <c r="J1287" s="113"/>
      <c r="K1287" s="103"/>
      <c r="L1287" s="16"/>
      <c r="M1287" s="16"/>
      <c r="N1287" s="16"/>
      <c r="O1287" s="16"/>
      <c r="P1287" s="16"/>
      <c r="Q1287" s="16"/>
      <c r="R1287" s="16"/>
      <c r="S1287" s="16"/>
      <c r="T1287" s="16"/>
      <c r="U1287" s="16"/>
    </row>
    <row r="1288" spans="1:21" ht="18.75" hidden="1" customHeight="1" x14ac:dyDescent="0.25">
      <c r="A1288" s="120" t="s">
        <v>1373</v>
      </c>
      <c r="B1288" s="124" t="s">
        <v>1374</v>
      </c>
      <c r="C1288" s="115" t="s">
        <v>19</v>
      </c>
      <c r="D1288" s="134"/>
      <c r="E1288" s="116">
        <v>211.52</v>
      </c>
      <c r="F1288" s="116">
        <f>E1288*(1+C$2031)</f>
        <v>263.19433600000002</v>
      </c>
      <c r="G1288" s="117">
        <f>D1288*F1288</f>
        <v>0</v>
      </c>
      <c r="H1288" s="112"/>
      <c r="I1288" s="118"/>
      <c r="J1288" s="119"/>
      <c r="K1288" s="103"/>
      <c r="L1288" s="16"/>
      <c r="M1288" s="16"/>
      <c r="N1288" s="16"/>
      <c r="O1288" s="16"/>
      <c r="P1288" s="16"/>
      <c r="Q1288" s="16"/>
      <c r="R1288" s="16"/>
      <c r="S1288" s="16"/>
      <c r="T1288" s="16"/>
      <c r="U1288" s="16"/>
    </row>
    <row r="1289" spans="1:21" ht="189" hidden="1" customHeight="1" x14ac:dyDescent="0.25">
      <c r="A1289" s="120"/>
      <c r="B1289" s="121" t="s">
        <v>1375</v>
      </c>
      <c r="C1289" s="115"/>
      <c r="D1289" s="134"/>
      <c r="E1289" s="116"/>
      <c r="F1289" s="116"/>
      <c r="G1289" s="117"/>
      <c r="H1289" s="112"/>
      <c r="I1289" s="118"/>
      <c r="J1289" s="113"/>
      <c r="K1289" s="103"/>
      <c r="L1289" s="16"/>
      <c r="M1289" s="16"/>
      <c r="N1289" s="16"/>
      <c r="O1289" s="16"/>
      <c r="P1289" s="16"/>
      <c r="Q1289" s="16"/>
      <c r="R1289" s="16"/>
      <c r="S1289" s="16"/>
      <c r="T1289" s="16"/>
      <c r="U1289" s="16"/>
    </row>
    <row r="1290" spans="1:21" ht="18.75" customHeight="1" x14ac:dyDescent="0.25">
      <c r="A1290" s="120"/>
      <c r="B1290" s="121"/>
      <c r="C1290" s="115"/>
      <c r="D1290" s="134"/>
      <c r="E1290" s="116"/>
      <c r="F1290" s="116"/>
      <c r="G1290" s="117"/>
      <c r="H1290" s="112"/>
      <c r="I1290" s="118"/>
      <c r="J1290" s="113"/>
      <c r="K1290" s="103"/>
      <c r="L1290" s="16"/>
      <c r="M1290" s="16"/>
      <c r="N1290" s="16"/>
      <c r="O1290" s="16"/>
      <c r="P1290" s="16"/>
      <c r="Q1290" s="16"/>
      <c r="R1290" s="16"/>
      <c r="S1290" s="16"/>
      <c r="T1290" s="16"/>
      <c r="U1290" s="16"/>
    </row>
    <row r="1291" spans="1:21" ht="18.75" customHeight="1" x14ac:dyDescent="0.25">
      <c r="A1291" s="120" t="s">
        <v>1376</v>
      </c>
      <c r="B1291" s="129" t="s">
        <v>1377</v>
      </c>
      <c r="C1291" s="115" t="s">
        <v>19</v>
      </c>
      <c r="D1291" s="134">
        <v>9.5</v>
      </c>
      <c r="E1291" s="116">
        <v>313.75</v>
      </c>
      <c r="F1291" s="116">
        <f>E1291*(1+C$2031)</f>
        <v>390.39912499999997</v>
      </c>
      <c r="G1291" s="117">
        <f>D1291*F1291</f>
        <v>3708.7916874999996</v>
      </c>
      <c r="H1291" s="112"/>
      <c r="I1291" s="118"/>
      <c r="J1291" s="119"/>
      <c r="K1291" s="103"/>
      <c r="L1291" s="16"/>
      <c r="M1291" s="16"/>
      <c r="N1291" s="16"/>
      <c r="O1291" s="16"/>
      <c r="P1291" s="16"/>
      <c r="Q1291" s="16"/>
      <c r="R1291" s="16"/>
      <c r="S1291" s="16"/>
      <c r="T1291" s="16"/>
      <c r="U1291" s="16"/>
    </row>
    <row r="1292" spans="1:21" ht="189" customHeight="1" x14ac:dyDescent="0.25">
      <c r="A1292" s="120"/>
      <c r="B1292" s="121" t="s">
        <v>1375</v>
      </c>
      <c r="C1292" s="115"/>
      <c r="D1292" s="134"/>
      <c r="E1292" s="116"/>
      <c r="F1292" s="116"/>
      <c r="G1292" s="117"/>
      <c r="H1292" s="142"/>
      <c r="I1292" s="118"/>
      <c r="J1292" s="113"/>
      <c r="K1292" s="103"/>
      <c r="L1292" s="16"/>
      <c r="M1292" s="16"/>
      <c r="N1292" s="16"/>
      <c r="O1292" s="16"/>
      <c r="P1292" s="16"/>
      <c r="Q1292" s="16"/>
      <c r="R1292" s="16"/>
      <c r="S1292" s="16"/>
      <c r="T1292" s="16"/>
      <c r="U1292" s="16"/>
    </row>
    <row r="1293" spans="1:21" ht="18.75" hidden="1" customHeight="1" x14ac:dyDescent="0.25">
      <c r="A1293" s="120"/>
      <c r="B1293" s="121"/>
      <c r="C1293" s="115"/>
      <c r="D1293" s="134"/>
      <c r="E1293" s="116"/>
      <c r="F1293" s="116"/>
      <c r="G1293" s="117"/>
      <c r="H1293" s="112"/>
      <c r="I1293" s="118"/>
      <c r="J1293" s="113"/>
      <c r="K1293" s="103"/>
      <c r="L1293" s="16"/>
      <c r="M1293" s="16"/>
      <c r="N1293" s="16"/>
      <c r="O1293" s="16"/>
      <c r="P1293" s="16"/>
      <c r="Q1293" s="16"/>
      <c r="R1293" s="16"/>
      <c r="S1293" s="16"/>
      <c r="T1293" s="16"/>
      <c r="U1293" s="16"/>
    </row>
    <row r="1294" spans="1:21" ht="18.75" hidden="1" customHeight="1" x14ac:dyDescent="0.25">
      <c r="A1294" s="120" t="s">
        <v>1378</v>
      </c>
      <c r="B1294" s="124" t="s">
        <v>1379</v>
      </c>
      <c r="C1294" s="115" t="s">
        <v>19</v>
      </c>
      <c r="D1294" s="134"/>
      <c r="E1294" s="116">
        <v>756.63</v>
      </c>
      <c r="F1294" s="116">
        <f>E1294*(1+C$2031)</f>
        <v>941.47470899999996</v>
      </c>
      <c r="G1294" s="117">
        <f>D1294*F1294</f>
        <v>0</v>
      </c>
      <c r="H1294" s="112"/>
      <c r="I1294" s="118"/>
      <c r="J1294" s="119"/>
      <c r="K1294" s="103"/>
      <c r="L1294" s="16"/>
      <c r="M1294" s="16"/>
      <c r="N1294" s="16"/>
      <c r="O1294" s="16"/>
      <c r="P1294" s="16"/>
      <c r="Q1294" s="16"/>
      <c r="R1294" s="16"/>
      <c r="S1294" s="16"/>
      <c r="T1294" s="16"/>
      <c r="U1294" s="16"/>
    </row>
    <row r="1295" spans="1:21" ht="172.5" hidden="1" customHeight="1" x14ac:dyDescent="0.25">
      <c r="A1295" s="120"/>
      <c r="B1295" s="121" t="s">
        <v>1380</v>
      </c>
      <c r="C1295" s="115"/>
      <c r="D1295" s="134"/>
      <c r="E1295" s="116"/>
      <c r="F1295" s="116"/>
      <c r="G1295" s="117"/>
      <c r="H1295" s="112"/>
      <c r="I1295" s="118"/>
      <c r="J1295" s="113"/>
      <c r="K1295" s="103"/>
      <c r="L1295" s="16"/>
      <c r="M1295" s="16"/>
      <c r="N1295" s="16"/>
      <c r="O1295" s="16"/>
      <c r="P1295" s="16"/>
      <c r="Q1295" s="16"/>
      <c r="R1295" s="16"/>
      <c r="S1295" s="16"/>
      <c r="T1295" s="16"/>
      <c r="U1295" s="16"/>
    </row>
    <row r="1296" spans="1:21" ht="18.75" customHeight="1" x14ac:dyDescent="0.25">
      <c r="A1296" s="120"/>
      <c r="B1296" s="121"/>
      <c r="C1296" s="115"/>
      <c r="D1296" s="134"/>
      <c r="E1296" s="116"/>
      <c r="F1296" s="116"/>
      <c r="G1296" s="117"/>
      <c r="H1296" s="112"/>
      <c r="I1296" s="118"/>
      <c r="J1296" s="113"/>
      <c r="K1296" s="103"/>
      <c r="L1296" s="16"/>
      <c r="M1296" s="16"/>
      <c r="N1296" s="16"/>
      <c r="O1296" s="16"/>
      <c r="P1296" s="16"/>
      <c r="Q1296" s="16"/>
      <c r="R1296" s="16"/>
      <c r="S1296" s="16"/>
      <c r="T1296" s="16"/>
      <c r="U1296" s="16"/>
    </row>
    <row r="1297" spans="1:21" ht="31.5" customHeight="1" x14ac:dyDescent="0.25">
      <c r="A1297" s="120" t="s">
        <v>1381</v>
      </c>
      <c r="B1297" s="129" t="s">
        <v>1382</v>
      </c>
      <c r="C1297" s="115" t="s">
        <v>19</v>
      </c>
      <c r="D1297" s="134">
        <v>79.06</v>
      </c>
      <c r="E1297" s="116">
        <v>857.97</v>
      </c>
      <c r="F1297" s="116">
        <f>E1297*(1+C$2031)</f>
        <v>1067.5720710000001</v>
      </c>
      <c r="G1297" s="117">
        <f>D1297*F1297</f>
        <v>84402.247933260005</v>
      </c>
      <c r="H1297" s="112"/>
      <c r="I1297" s="118"/>
      <c r="J1297" s="119"/>
      <c r="K1297" s="103"/>
      <c r="L1297" s="16"/>
      <c r="M1297" s="16"/>
      <c r="N1297" s="16"/>
      <c r="O1297" s="16"/>
      <c r="P1297" s="16"/>
      <c r="Q1297" s="16"/>
      <c r="R1297" s="16"/>
      <c r="S1297" s="16"/>
      <c r="T1297" s="16"/>
      <c r="U1297" s="16"/>
    </row>
    <row r="1298" spans="1:21" ht="220.5" customHeight="1" x14ac:dyDescent="0.25">
      <c r="A1298" s="120"/>
      <c r="B1298" s="121" t="s">
        <v>1383</v>
      </c>
      <c r="C1298" s="115"/>
      <c r="D1298" s="134"/>
      <c r="E1298" s="116"/>
      <c r="F1298" s="116"/>
      <c r="G1298" s="117"/>
      <c r="H1298" s="112"/>
      <c r="I1298" s="118"/>
      <c r="J1298" s="113"/>
      <c r="K1298" s="103"/>
      <c r="L1298" s="16"/>
      <c r="M1298" s="16"/>
      <c r="N1298" s="16"/>
      <c r="O1298" s="16"/>
      <c r="P1298" s="16"/>
      <c r="Q1298" s="16"/>
      <c r="R1298" s="16"/>
      <c r="S1298" s="16"/>
      <c r="T1298" s="16"/>
      <c r="U1298" s="16"/>
    </row>
    <row r="1299" spans="1:21" ht="18.75" hidden="1" customHeight="1" x14ac:dyDescent="0.25">
      <c r="A1299" s="120"/>
      <c r="B1299" s="121"/>
      <c r="C1299" s="115"/>
      <c r="D1299" s="134"/>
      <c r="E1299" s="116"/>
      <c r="F1299" s="116"/>
      <c r="G1299" s="117"/>
      <c r="H1299" s="112"/>
      <c r="I1299" s="118"/>
      <c r="J1299" s="113"/>
      <c r="K1299" s="103"/>
      <c r="L1299" s="16"/>
      <c r="M1299" s="16"/>
      <c r="N1299" s="16"/>
      <c r="O1299" s="16"/>
      <c r="P1299" s="16"/>
      <c r="Q1299" s="16"/>
      <c r="R1299" s="16"/>
      <c r="S1299" s="16"/>
      <c r="T1299" s="16"/>
      <c r="U1299" s="16"/>
    </row>
    <row r="1300" spans="1:21" ht="31.5" hidden="1" customHeight="1" x14ac:dyDescent="0.25">
      <c r="A1300" s="120" t="s">
        <v>1384</v>
      </c>
      <c r="B1300" s="124" t="s">
        <v>1385</v>
      </c>
      <c r="C1300" s="115" t="s">
        <v>19</v>
      </c>
      <c r="D1300" s="134"/>
      <c r="E1300" s="116">
        <v>959.3</v>
      </c>
      <c r="F1300" s="116">
        <f>E1300*(1+C$2031)</f>
        <v>1193.65699</v>
      </c>
      <c r="G1300" s="117">
        <f>D1300*F1300</f>
        <v>0</v>
      </c>
      <c r="H1300" s="112"/>
      <c r="I1300" s="118"/>
      <c r="J1300" s="119"/>
      <c r="K1300" s="103"/>
      <c r="L1300" s="16"/>
      <c r="M1300" s="16"/>
      <c r="N1300" s="16"/>
      <c r="O1300" s="16"/>
      <c r="P1300" s="16"/>
      <c r="Q1300" s="16"/>
      <c r="R1300" s="16"/>
      <c r="S1300" s="16"/>
      <c r="T1300" s="16"/>
      <c r="U1300" s="16"/>
    </row>
    <row r="1301" spans="1:21" ht="221.25" hidden="1" customHeight="1" x14ac:dyDescent="0.25">
      <c r="A1301" s="120"/>
      <c r="B1301" s="121" t="s">
        <v>1386</v>
      </c>
      <c r="C1301" s="115"/>
      <c r="D1301" s="134"/>
      <c r="E1301" s="116"/>
      <c r="F1301" s="116"/>
      <c r="G1301" s="117"/>
      <c r="H1301" s="112"/>
      <c r="I1301" s="118"/>
      <c r="J1301" s="113"/>
      <c r="K1301" s="103"/>
      <c r="L1301" s="16"/>
      <c r="M1301" s="16"/>
      <c r="N1301" s="16"/>
      <c r="O1301" s="16"/>
      <c r="P1301" s="16"/>
      <c r="Q1301" s="16"/>
      <c r="R1301" s="16"/>
      <c r="S1301" s="16"/>
      <c r="T1301" s="16"/>
      <c r="U1301" s="16"/>
    </row>
    <row r="1302" spans="1:21" ht="18.75" customHeight="1" x14ac:dyDescent="0.25">
      <c r="A1302" s="120"/>
      <c r="B1302" s="121"/>
      <c r="C1302" s="115"/>
      <c r="D1302" s="134"/>
      <c r="E1302" s="116"/>
      <c r="F1302" s="116"/>
      <c r="G1302" s="117"/>
      <c r="H1302" s="112"/>
      <c r="I1302" s="118"/>
      <c r="J1302" s="113"/>
      <c r="K1302" s="103"/>
      <c r="L1302" s="16"/>
      <c r="M1302" s="16"/>
      <c r="N1302" s="16"/>
      <c r="O1302" s="16"/>
      <c r="P1302" s="16"/>
      <c r="Q1302" s="16"/>
      <c r="R1302" s="16"/>
      <c r="S1302" s="16"/>
      <c r="T1302" s="16"/>
      <c r="U1302" s="16"/>
    </row>
    <row r="1303" spans="1:21" ht="18.75" customHeight="1" x14ac:dyDescent="0.25">
      <c r="A1303" s="120" t="s">
        <v>1387</v>
      </c>
      <c r="B1303" s="129" t="s">
        <v>1388</v>
      </c>
      <c r="C1303" s="115" t="s">
        <v>19</v>
      </c>
      <c r="D1303" s="134">
        <v>41.4</v>
      </c>
      <c r="E1303" s="116">
        <v>675.48</v>
      </c>
      <c r="F1303" s="116">
        <f>E1303*(1+C$2031)</f>
        <v>840.49976400000003</v>
      </c>
      <c r="G1303" s="117">
        <f>D1303*F1303</f>
        <v>34796.690229599997</v>
      </c>
      <c r="H1303" s="112"/>
      <c r="I1303" s="118"/>
      <c r="J1303" s="119"/>
      <c r="K1303" s="103"/>
      <c r="L1303" s="16"/>
      <c r="M1303" s="16"/>
      <c r="N1303" s="16"/>
      <c r="O1303" s="16"/>
      <c r="P1303" s="16"/>
      <c r="Q1303" s="16"/>
      <c r="R1303" s="16"/>
      <c r="S1303" s="16"/>
      <c r="T1303" s="16"/>
      <c r="U1303" s="16"/>
    </row>
    <row r="1304" spans="1:21" ht="157.5" customHeight="1" x14ac:dyDescent="0.25">
      <c r="A1304" s="120"/>
      <c r="B1304" s="121" t="s">
        <v>1389</v>
      </c>
      <c r="C1304" s="115"/>
      <c r="D1304" s="134"/>
      <c r="E1304" s="116"/>
      <c r="F1304" s="116"/>
      <c r="G1304" s="117"/>
      <c r="H1304" s="112"/>
      <c r="I1304" s="118"/>
      <c r="J1304" s="113"/>
      <c r="K1304" s="103"/>
      <c r="L1304" s="16"/>
      <c r="M1304" s="16"/>
      <c r="N1304" s="16"/>
      <c r="O1304" s="16"/>
      <c r="P1304" s="16"/>
      <c r="Q1304" s="16"/>
      <c r="R1304" s="16"/>
      <c r="S1304" s="16"/>
      <c r="T1304" s="16"/>
      <c r="U1304" s="16"/>
    </row>
    <row r="1305" spans="1:21" ht="18.75" hidden="1" customHeight="1" x14ac:dyDescent="0.25">
      <c r="A1305" s="120"/>
      <c r="B1305" s="121"/>
      <c r="C1305" s="115"/>
      <c r="D1305" s="134"/>
      <c r="E1305" s="116"/>
      <c r="F1305" s="116"/>
      <c r="G1305" s="117"/>
      <c r="H1305" s="112"/>
      <c r="I1305" s="118"/>
      <c r="J1305" s="113"/>
      <c r="K1305" s="103"/>
      <c r="L1305" s="16"/>
      <c r="M1305" s="16"/>
      <c r="N1305" s="16"/>
      <c r="O1305" s="16"/>
      <c r="P1305" s="16"/>
      <c r="Q1305" s="16"/>
      <c r="R1305" s="16"/>
      <c r="S1305" s="16"/>
      <c r="T1305" s="16"/>
      <c r="U1305" s="16"/>
    </row>
    <row r="1306" spans="1:21" ht="31.5" hidden="1" customHeight="1" x14ac:dyDescent="0.25">
      <c r="A1306" s="120" t="s">
        <v>1390</v>
      </c>
      <c r="B1306" s="124" t="s">
        <v>1391</v>
      </c>
      <c r="C1306" s="115" t="s">
        <v>19</v>
      </c>
      <c r="D1306" s="134"/>
      <c r="E1306" s="116">
        <v>776.82</v>
      </c>
      <c r="F1306" s="116">
        <f>E1306*(1+C$2031)</f>
        <v>966.597126</v>
      </c>
      <c r="G1306" s="117">
        <f>D1306*F1306</f>
        <v>0</v>
      </c>
      <c r="H1306" s="112"/>
      <c r="I1306" s="118"/>
      <c r="J1306" s="119"/>
      <c r="K1306" s="103"/>
      <c r="L1306" s="16"/>
      <c r="M1306" s="16"/>
      <c r="N1306" s="16"/>
      <c r="O1306" s="16"/>
      <c r="P1306" s="16"/>
      <c r="Q1306" s="16"/>
      <c r="R1306" s="16"/>
      <c r="S1306" s="16"/>
      <c r="T1306" s="16"/>
      <c r="U1306" s="16"/>
    </row>
    <row r="1307" spans="1:21" ht="189" hidden="1" customHeight="1" x14ac:dyDescent="0.25">
      <c r="A1307" s="120"/>
      <c r="B1307" s="121" t="s">
        <v>1392</v>
      </c>
      <c r="C1307" s="115"/>
      <c r="D1307" s="134"/>
      <c r="E1307" s="116"/>
      <c r="F1307" s="116"/>
      <c r="G1307" s="117"/>
      <c r="H1307" s="112"/>
      <c r="I1307" s="118"/>
      <c r="J1307" s="113"/>
      <c r="K1307" s="103"/>
      <c r="L1307" s="16"/>
      <c r="M1307" s="16"/>
      <c r="N1307" s="16"/>
      <c r="O1307" s="16"/>
      <c r="P1307" s="16"/>
      <c r="Q1307" s="16"/>
      <c r="R1307" s="16"/>
      <c r="S1307" s="16"/>
      <c r="T1307" s="16"/>
      <c r="U1307" s="16"/>
    </row>
    <row r="1308" spans="1:21" ht="18.75" hidden="1" customHeight="1" x14ac:dyDescent="0.25">
      <c r="A1308" s="120"/>
      <c r="B1308" s="121"/>
      <c r="C1308" s="115"/>
      <c r="D1308" s="134"/>
      <c r="E1308" s="116"/>
      <c r="F1308" s="116"/>
      <c r="G1308" s="117"/>
      <c r="H1308" s="112"/>
      <c r="I1308" s="118"/>
      <c r="J1308" s="113"/>
      <c r="K1308" s="103"/>
      <c r="L1308" s="16"/>
      <c r="M1308" s="16"/>
      <c r="N1308" s="16"/>
      <c r="O1308" s="16"/>
      <c r="P1308" s="16"/>
      <c r="Q1308" s="16"/>
      <c r="R1308" s="16"/>
      <c r="S1308" s="16"/>
      <c r="T1308" s="16"/>
      <c r="U1308" s="16"/>
    </row>
    <row r="1309" spans="1:21" ht="31.5" hidden="1" customHeight="1" x14ac:dyDescent="0.25">
      <c r="A1309" s="120" t="s">
        <v>1393</v>
      </c>
      <c r="B1309" s="124" t="s">
        <v>1394</v>
      </c>
      <c r="C1309" s="115" t="s">
        <v>19</v>
      </c>
      <c r="D1309" s="134"/>
      <c r="E1309" s="116">
        <v>878.15</v>
      </c>
      <c r="F1309" s="116">
        <f>E1309*(1+C$2031)</f>
        <v>1092.682045</v>
      </c>
      <c r="G1309" s="117">
        <f>D1309*F1309</f>
        <v>0</v>
      </c>
      <c r="H1309" s="112"/>
      <c r="I1309" s="118"/>
      <c r="J1309" s="119"/>
      <c r="K1309" s="103"/>
      <c r="L1309" s="16"/>
      <c r="M1309" s="16"/>
      <c r="N1309" s="16"/>
      <c r="O1309" s="16"/>
      <c r="P1309" s="16"/>
      <c r="Q1309" s="16"/>
      <c r="R1309" s="16"/>
      <c r="S1309" s="16"/>
      <c r="T1309" s="16"/>
      <c r="U1309" s="16"/>
    </row>
    <row r="1310" spans="1:21" ht="189" hidden="1" customHeight="1" x14ac:dyDescent="0.25">
      <c r="A1310" s="120"/>
      <c r="B1310" s="121" t="s">
        <v>1395</v>
      </c>
      <c r="C1310" s="115"/>
      <c r="D1310" s="134"/>
      <c r="E1310" s="116"/>
      <c r="F1310" s="116"/>
      <c r="G1310" s="117"/>
      <c r="H1310" s="112"/>
      <c r="I1310" s="118"/>
      <c r="J1310" s="113"/>
      <c r="K1310" s="103"/>
      <c r="L1310" s="16"/>
      <c r="M1310" s="16"/>
      <c r="N1310" s="16"/>
      <c r="O1310" s="16"/>
      <c r="P1310" s="16"/>
      <c r="Q1310" s="16"/>
      <c r="R1310" s="16"/>
      <c r="S1310" s="16"/>
      <c r="T1310" s="16"/>
      <c r="U1310" s="16"/>
    </row>
    <row r="1311" spans="1:21" ht="18" customHeight="1" x14ac:dyDescent="0.25">
      <c r="A1311" s="153"/>
      <c r="B1311" s="41"/>
      <c r="C1311" s="231" t="s">
        <v>82</v>
      </c>
      <c r="D1311" s="232"/>
      <c r="E1311" s="233"/>
      <c r="F1311" s="29"/>
      <c r="G1311" s="30">
        <f>SUM(G1257:G1310)</f>
        <v>122907.72985035999</v>
      </c>
      <c r="H1311" s="112"/>
      <c r="I1311" s="118"/>
      <c r="J1311" s="113"/>
      <c r="K1311" s="103"/>
      <c r="L1311" s="16"/>
      <c r="M1311" s="16"/>
      <c r="N1311" s="16"/>
      <c r="O1311" s="16"/>
      <c r="P1311" s="16"/>
      <c r="Q1311" s="16"/>
      <c r="R1311" s="16"/>
      <c r="S1311" s="16"/>
      <c r="T1311" s="16"/>
      <c r="U1311" s="16"/>
    </row>
    <row r="1312" spans="1:21" ht="18.75" customHeight="1" x14ac:dyDescent="0.25">
      <c r="A1312" s="111">
        <v>140000</v>
      </c>
      <c r="B1312" s="12" t="s">
        <v>1396</v>
      </c>
      <c r="C1312" s="13"/>
      <c r="D1312" s="31"/>
      <c r="E1312" s="14"/>
      <c r="F1312" s="116"/>
      <c r="G1312" s="117"/>
      <c r="H1312" s="228" t="s">
        <v>2172</v>
      </c>
      <c r="I1312" s="229"/>
      <c r="J1312" s="230"/>
      <c r="K1312" s="103"/>
      <c r="L1312" s="16"/>
      <c r="M1312" s="16"/>
      <c r="N1312" s="16"/>
      <c r="O1312" s="16"/>
      <c r="P1312" s="16"/>
      <c r="Q1312" s="16"/>
      <c r="R1312" s="16"/>
      <c r="S1312" s="16"/>
      <c r="T1312" s="16"/>
      <c r="U1312" s="16"/>
    </row>
    <row r="1313" spans="1:21" ht="18.75" customHeight="1" x14ac:dyDescent="0.25">
      <c r="A1313" s="114">
        <v>140100</v>
      </c>
      <c r="B1313" s="43" t="s">
        <v>375</v>
      </c>
      <c r="C1313" s="115"/>
      <c r="D1313" s="134"/>
      <c r="E1313" s="116"/>
      <c r="F1313" s="116"/>
      <c r="G1313" s="117"/>
      <c r="H1313" s="112"/>
      <c r="I1313" s="118"/>
      <c r="J1313" s="113"/>
      <c r="K1313" s="103"/>
      <c r="L1313" s="16"/>
      <c r="M1313" s="16"/>
      <c r="N1313" s="16"/>
      <c r="O1313" s="16"/>
      <c r="P1313" s="16"/>
      <c r="Q1313" s="16"/>
      <c r="R1313" s="16"/>
      <c r="S1313" s="16"/>
      <c r="T1313" s="16"/>
      <c r="U1313" s="16"/>
    </row>
    <row r="1314" spans="1:21" ht="31.5" hidden="1" customHeight="1" x14ac:dyDescent="0.25">
      <c r="A1314" s="120">
        <v>140101</v>
      </c>
      <c r="B1314" s="124" t="s">
        <v>1397</v>
      </c>
      <c r="C1314" s="115" t="s">
        <v>33</v>
      </c>
      <c r="D1314" s="134"/>
      <c r="E1314" s="116">
        <v>34.21</v>
      </c>
      <c r="F1314" s="116">
        <f>E1314*(1+C$2031)</f>
        <v>42.567503000000002</v>
      </c>
      <c r="G1314" s="117">
        <f>D1314*F1314</f>
        <v>0</v>
      </c>
      <c r="H1314" s="112"/>
      <c r="I1314" s="118"/>
      <c r="J1314" s="119"/>
      <c r="K1314" s="103"/>
      <c r="L1314" s="16"/>
      <c r="M1314" s="16"/>
      <c r="N1314" s="16"/>
      <c r="O1314" s="16"/>
      <c r="P1314" s="16"/>
      <c r="Q1314" s="16"/>
      <c r="R1314" s="16"/>
      <c r="S1314" s="16"/>
      <c r="T1314" s="16"/>
      <c r="U1314" s="16"/>
    </row>
    <row r="1315" spans="1:21" ht="78.75" hidden="1" customHeight="1" x14ac:dyDescent="0.25">
      <c r="A1315" s="120"/>
      <c r="B1315" s="121" t="s">
        <v>1398</v>
      </c>
      <c r="C1315" s="115"/>
      <c r="D1315" s="134"/>
      <c r="E1315" s="116"/>
      <c r="F1315" s="116"/>
      <c r="G1315" s="117"/>
      <c r="H1315" s="112"/>
      <c r="I1315" s="118"/>
      <c r="J1315" s="113"/>
      <c r="K1315" s="103"/>
      <c r="L1315" s="16"/>
      <c r="M1315" s="16"/>
      <c r="N1315" s="16"/>
      <c r="O1315" s="16"/>
      <c r="P1315" s="16"/>
      <c r="Q1315" s="16"/>
      <c r="R1315" s="16"/>
      <c r="S1315" s="16"/>
      <c r="T1315" s="16"/>
      <c r="U1315" s="16"/>
    </row>
    <row r="1316" spans="1:21" ht="18.75" customHeight="1" x14ac:dyDescent="0.25">
      <c r="A1316" s="120"/>
      <c r="B1316" s="121"/>
      <c r="C1316" s="115"/>
      <c r="D1316" s="134"/>
      <c r="E1316" s="116"/>
      <c r="F1316" s="116"/>
      <c r="G1316" s="117"/>
      <c r="H1316" s="112"/>
      <c r="I1316" s="118"/>
      <c r="J1316" s="113"/>
      <c r="K1316" s="103"/>
      <c r="L1316" s="16"/>
      <c r="M1316" s="16"/>
      <c r="N1316" s="16"/>
      <c r="O1316" s="16"/>
      <c r="P1316" s="16"/>
      <c r="Q1316" s="16"/>
      <c r="R1316" s="16"/>
      <c r="S1316" s="16"/>
      <c r="T1316" s="16"/>
      <c r="U1316" s="16"/>
    </row>
    <row r="1317" spans="1:21" ht="18.75" customHeight="1" x14ac:dyDescent="0.25">
      <c r="A1317" s="120" t="s">
        <v>1399</v>
      </c>
      <c r="B1317" s="129" t="s">
        <v>1400</v>
      </c>
      <c r="C1317" s="115" t="s">
        <v>33</v>
      </c>
      <c r="D1317" s="134">
        <f>64.64+81.91</f>
        <v>146.55000000000001</v>
      </c>
      <c r="E1317" s="116">
        <v>36.229999999999997</v>
      </c>
      <c r="F1317" s="116">
        <f>E1317*(1+C$2031)</f>
        <v>45.080988999999995</v>
      </c>
      <c r="G1317" s="117">
        <f>D1317*F1317</f>
        <v>6606.6189379500001</v>
      </c>
      <c r="H1317" s="112"/>
      <c r="I1317" s="118"/>
      <c r="J1317" s="119"/>
      <c r="K1317" s="103"/>
      <c r="L1317" s="16"/>
      <c r="M1317" s="16"/>
      <c r="N1317" s="16"/>
      <c r="O1317" s="16"/>
      <c r="P1317" s="16"/>
      <c r="Q1317" s="16"/>
      <c r="R1317" s="16"/>
      <c r="S1317" s="16"/>
      <c r="T1317" s="16"/>
      <c r="U1317" s="16"/>
    </row>
    <row r="1318" spans="1:21" ht="81" customHeight="1" x14ac:dyDescent="0.25">
      <c r="A1318" s="120"/>
      <c r="B1318" s="121" t="s">
        <v>1401</v>
      </c>
      <c r="C1318" s="115"/>
      <c r="D1318" s="134"/>
      <c r="E1318" s="116"/>
      <c r="F1318" s="116"/>
      <c r="G1318" s="117"/>
      <c r="H1318" s="112"/>
      <c r="I1318" s="118"/>
      <c r="J1318" s="113"/>
      <c r="K1318" s="103"/>
      <c r="L1318" s="16"/>
      <c r="M1318" s="16"/>
      <c r="N1318" s="16"/>
      <c r="O1318" s="16"/>
      <c r="P1318" s="16"/>
      <c r="Q1318" s="16"/>
      <c r="R1318" s="16"/>
      <c r="S1318" s="16"/>
      <c r="T1318" s="16"/>
      <c r="U1318" s="16"/>
    </row>
    <row r="1319" spans="1:21" ht="18.75" customHeight="1" x14ac:dyDescent="0.25">
      <c r="A1319" s="120"/>
      <c r="B1319" s="121"/>
      <c r="C1319" s="115"/>
      <c r="D1319" s="134"/>
      <c r="E1319" s="116"/>
      <c r="F1319" s="116"/>
      <c r="G1319" s="117"/>
      <c r="H1319" s="112"/>
      <c r="I1319" s="118"/>
      <c r="J1319" s="113"/>
      <c r="K1319" s="103"/>
      <c r="L1319" s="16"/>
      <c r="M1319" s="16"/>
      <c r="N1319" s="16"/>
      <c r="O1319" s="16"/>
      <c r="P1319" s="16"/>
      <c r="Q1319" s="16"/>
      <c r="R1319" s="16"/>
      <c r="S1319" s="16"/>
      <c r="T1319" s="16"/>
      <c r="U1319" s="16"/>
    </row>
    <row r="1320" spans="1:21" ht="18.75" customHeight="1" x14ac:dyDescent="0.25">
      <c r="A1320" s="120" t="s">
        <v>1402</v>
      </c>
      <c r="B1320" s="129" t="s">
        <v>1403</v>
      </c>
      <c r="C1320" s="115" t="s">
        <v>33</v>
      </c>
      <c r="D1320" s="134">
        <v>59.64</v>
      </c>
      <c r="E1320" s="116">
        <v>32.71</v>
      </c>
      <c r="F1320" s="116">
        <f>E1320*(1+C$2031)</f>
        <v>40.701053000000002</v>
      </c>
      <c r="G1320" s="117">
        <f>D1320*F1320</f>
        <v>2427.4108009199999</v>
      </c>
      <c r="H1320" s="112"/>
      <c r="I1320" s="118"/>
      <c r="J1320" s="119"/>
      <c r="K1320" s="103"/>
      <c r="L1320" s="16"/>
      <c r="M1320" s="16"/>
      <c r="N1320" s="16"/>
      <c r="O1320" s="16"/>
      <c r="P1320" s="16"/>
      <c r="Q1320" s="16"/>
      <c r="R1320" s="16"/>
      <c r="S1320" s="16"/>
      <c r="T1320" s="16"/>
      <c r="U1320" s="16"/>
    </row>
    <row r="1321" spans="1:21" ht="78.75" customHeight="1" x14ac:dyDescent="0.25">
      <c r="A1321" s="120"/>
      <c r="B1321" s="121" t="s">
        <v>1404</v>
      </c>
      <c r="C1321" s="115"/>
      <c r="D1321" s="134"/>
      <c r="E1321" s="116"/>
      <c r="F1321" s="116"/>
      <c r="G1321" s="117"/>
      <c r="H1321" s="112"/>
      <c r="I1321" s="118"/>
      <c r="J1321" s="113"/>
      <c r="K1321" s="103"/>
      <c r="L1321" s="16"/>
      <c r="M1321" s="16"/>
      <c r="N1321" s="16"/>
      <c r="O1321" s="16"/>
      <c r="P1321" s="16"/>
      <c r="Q1321" s="16"/>
      <c r="R1321" s="16"/>
      <c r="S1321" s="16"/>
      <c r="T1321" s="16"/>
      <c r="U1321" s="16"/>
    </row>
    <row r="1322" spans="1:21" ht="18.75" customHeight="1" x14ac:dyDescent="0.25">
      <c r="A1322" s="120"/>
      <c r="B1322" s="121"/>
      <c r="C1322" s="115"/>
      <c r="D1322" s="134"/>
      <c r="E1322" s="116"/>
      <c r="F1322" s="116"/>
      <c r="G1322" s="117"/>
      <c r="H1322" s="112"/>
      <c r="I1322" s="118"/>
      <c r="J1322" s="113"/>
      <c r="K1322" s="103"/>
      <c r="L1322" s="16"/>
      <c r="M1322" s="16"/>
      <c r="N1322" s="16"/>
      <c r="O1322" s="16"/>
      <c r="P1322" s="16"/>
      <c r="Q1322" s="16"/>
      <c r="R1322" s="16"/>
      <c r="S1322" s="16"/>
      <c r="T1322" s="16"/>
      <c r="U1322" s="16"/>
    </row>
    <row r="1323" spans="1:21" ht="18.75" customHeight="1" x14ac:dyDescent="0.25">
      <c r="A1323" s="120" t="s">
        <v>1405</v>
      </c>
      <c r="B1323" s="129" t="s">
        <v>1406</v>
      </c>
      <c r="C1323" s="115" t="s">
        <v>33</v>
      </c>
      <c r="D1323" s="134">
        <v>64.64</v>
      </c>
      <c r="E1323" s="116">
        <v>9.4600000000000009</v>
      </c>
      <c r="F1323" s="116">
        <f>E1323*(1+C$2031)</f>
        <v>11.771078000000001</v>
      </c>
      <c r="G1323" s="117">
        <f>D1323*F1323</f>
        <v>760.88248192000003</v>
      </c>
      <c r="H1323" s="112"/>
      <c r="I1323" s="118"/>
      <c r="J1323" s="119"/>
      <c r="K1323" s="103"/>
      <c r="L1323" s="16"/>
      <c r="M1323" s="16"/>
      <c r="N1323" s="16"/>
      <c r="O1323" s="16"/>
      <c r="P1323" s="16"/>
      <c r="Q1323" s="16"/>
      <c r="R1323" s="16"/>
      <c r="S1323" s="16"/>
      <c r="T1323" s="16"/>
      <c r="U1323" s="16"/>
    </row>
    <row r="1324" spans="1:21" ht="78.75" customHeight="1" x14ac:dyDescent="0.25">
      <c r="A1324" s="120"/>
      <c r="B1324" s="121" t="s">
        <v>1407</v>
      </c>
      <c r="C1324" s="115"/>
      <c r="D1324" s="134"/>
      <c r="E1324" s="116"/>
      <c r="F1324" s="116"/>
      <c r="G1324" s="117"/>
      <c r="H1324" s="112"/>
      <c r="I1324" s="118"/>
      <c r="J1324" s="113"/>
      <c r="K1324" s="103"/>
      <c r="L1324" s="16"/>
      <c r="M1324" s="16"/>
      <c r="N1324" s="16"/>
      <c r="O1324" s="16"/>
      <c r="P1324" s="16"/>
      <c r="Q1324" s="16"/>
      <c r="R1324" s="16"/>
      <c r="S1324" s="16"/>
      <c r="T1324" s="16"/>
      <c r="U1324" s="16"/>
    </row>
    <row r="1325" spans="1:21" ht="18.75" hidden="1" customHeight="1" x14ac:dyDescent="0.25">
      <c r="A1325" s="120"/>
      <c r="B1325" s="124"/>
      <c r="C1325" s="115"/>
      <c r="D1325" s="134"/>
      <c r="E1325" s="116"/>
      <c r="F1325" s="116"/>
      <c r="G1325" s="117"/>
      <c r="H1325" s="112"/>
      <c r="I1325" s="118"/>
      <c r="J1325" s="113"/>
      <c r="K1325" s="103"/>
      <c r="L1325" s="16"/>
      <c r="M1325" s="16"/>
      <c r="N1325" s="16"/>
      <c r="O1325" s="16"/>
      <c r="P1325" s="16"/>
      <c r="Q1325" s="16"/>
      <c r="R1325" s="16"/>
      <c r="S1325" s="16"/>
      <c r="T1325" s="16"/>
      <c r="U1325" s="16"/>
    </row>
    <row r="1326" spans="1:21" ht="18.75" hidden="1" customHeight="1" x14ac:dyDescent="0.25">
      <c r="A1326" s="120" t="s">
        <v>1408</v>
      </c>
      <c r="B1326" s="124" t="s">
        <v>1409</v>
      </c>
      <c r="C1326" s="115" t="s">
        <v>33</v>
      </c>
      <c r="D1326" s="134"/>
      <c r="E1326" s="116">
        <v>13.35</v>
      </c>
      <c r="F1326" s="116">
        <f>E1326*(1+C$2031)</f>
        <v>16.611404999999998</v>
      </c>
      <c r="G1326" s="117">
        <f>D1326*F1326</f>
        <v>0</v>
      </c>
      <c r="H1326" s="112"/>
      <c r="I1326" s="118"/>
      <c r="J1326" s="119"/>
      <c r="K1326" s="103"/>
      <c r="L1326" s="16"/>
      <c r="M1326" s="16"/>
      <c r="N1326" s="16"/>
      <c r="O1326" s="16"/>
      <c r="P1326" s="16"/>
      <c r="Q1326" s="16"/>
      <c r="R1326" s="16"/>
      <c r="S1326" s="16"/>
      <c r="T1326" s="16"/>
      <c r="U1326" s="16"/>
    </row>
    <row r="1327" spans="1:21" ht="78.75" hidden="1" customHeight="1" x14ac:dyDescent="0.25">
      <c r="A1327" s="120"/>
      <c r="B1327" s="121" t="s">
        <v>1410</v>
      </c>
      <c r="C1327" s="115"/>
      <c r="D1327" s="134"/>
      <c r="E1327" s="116"/>
      <c r="F1327" s="116"/>
      <c r="G1327" s="117"/>
      <c r="H1327" s="112"/>
      <c r="I1327" s="118"/>
      <c r="J1327" s="113"/>
      <c r="K1327" s="103"/>
      <c r="L1327" s="16"/>
      <c r="M1327" s="16"/>
      <c r="N1327" s="16"/>
      <c r="O1327" s="16"/>
      <c r="P1327" s="16"/>
      <c r="Q1327" s="16"/>
      <c r="R1327" s="16"/>
      <c r="S1327" s="16"/>
      <c r="T1327" s="16"/>
      <c r="U1327" s="16"/>
    </row>
    <row r="1328" spans="1:21" ht="18.75" hidden="1" customHeight="1" x14ac:dyDescent="0.25">
      <c r="A1328" s="120"/>
      <c r="B1328" s="124"/>
      <c r="C1328" s="115"/>
      <c r="D1328" s="134"/>
      <c r="E1328" s="116"/>
      <c r="F1328" s="116"/>
      <c r="G1328" s="117"/>
      <c r="H1328" s="112"/>
      <c r="I1328" s="118"/>
      <c r="J1328" s="113"/>
      <c r="K1328" s="103"/>
      <c r="L1328" s="16"/>
      <c r="M1328" s="16"/>
      <c r="N1328" s="16"/>
      <c r="O1328" s="16"/>
      <c r="P1328" s="16"/>
      <c r="Q1328" s="16"/>
      <c r="R1328" s="16"/>
      <c r="S1328" s="16"/>
      <c r="T1328" s="16"/>
      <c r="U1328" s="16"/>
    </row>
    <row r="1329" spans="1:21" ht="31.5" hidden="1" customHeight="1" x14ac:dyDescent="0.25">
      <c r="A1329" s="120" t="s">
        <v>1411</v>
      </c>
      <c r="B1329" s="124" t="s">
        <v>1412</v>
      </c>
      <c r="C1329" s="115" t="s">
        <v>33</v>
      </c>
      <c r="D1329" s="134"/>
      <c r="E1329" s="116">
        <v>14.38</v>
      </c>
      <c r="F1329" s="116">
        <f>E1329*(1+C$2031)</f>
        <v>17.893034</v>
      </c>
      <c r="G1329" s="117">
        <f>D1329*F1329</f>
        <v>0</v>
      </c>
      <c r="H1329" s="112"/>
      <c r="I1329" s="118"/>
      <c r="J1329" s="119"/>
      <c r="K1329" s="103"/>
      <c r="L1329" s="16"/>
      <c r="M1329" s="16"/>
      <c r="N1329" s="16"/>
      <c r="O1329" s="16"/>
      <c r="P1329" s="16"/>
      <c r="Q1329" s="16"/>
      <c r="R1329" s="16"/>
      <c r="S1329" s="16"/>
      <c r="T1329" s="16"/>
      <c r="U1329" s="16"/>
    </row>
    <row r="1330" spans="1:21" ht="78.75" hidden="1" customHeight="1" x14ac:dyDescent="0.25">
      <c r="A1330" s="120"/>
      <c r="B1330" s="121" t="s">
        <v>1413</v>
      </c>
      <c r="C1330" s="115"/>
      <c r="D1330" s="134"/>
      <c r="E1330" s="116"/>
      <c r="F1330" s="116"/>
      <c r="G1330" s="117"/>
      <c r="H1330" s="112"/>
      <c r="I1330" s="118"/>
      <c r="J1330" s="113"/>
      <c r="K1330" s="103"/>
      <c r="L1330" s="16"/>
      <c r="M1330" s="16"/>
      <c r="N1330" s="16"/>
      <c r="O1330" s="16"/>
      <c r="P1330" s="16"/>
      <c r="Q1330" s="16"/>
      <c r="R1330" s="16"/>
      <c r="S1330" s="16"/>
      <c r="T1330" s="16"/>
      <c r="U1330" s="16"/>
    </row>
    <row r="1331" spans="1:21" ht="18.75" hidden="1" customHeight="1" x14ac:dyDescent="0.25">
      <c r="A1331" s="120"/>
      <c r="B1331" s="124"/>
      <c r="C1331" s="115"/>
      <c r="D1331" s="134"/>
      <c r="E1331" s="116"/>
      <c r="F1331" s="116"/>
      <c r="G1331" s="117"/>
      <c r="H1331" s="112"/>
      <c r="I1331" s="118"/>
      <c r="J1331" s="113"/>
      <c r="K1331" s="103"/>
      <c r="L1331" s="16"/>
      <c r="M1331" s="16"/>
      <c r="N1331" s="16"/>
      <c r="O1331" s="16"/>
      <c r="P1331" s="16"/>
      <c r="Q1331" s="16"/>
      <c r="R1331" s="16"/>
      <c r="S1331" s="16"/>
      <c r="T1331" s="16"/>
      <c r="U1331" s="16"/>
    </row>
    <row r="1332" spans="1:21" ht="31.5" hidden="1" customHeight="1" x14ac:dyDescent="0.25">
      <c r="A1332" s="120" t="s">
        <v>1414</v>
      </c>
      <c r="B1332" s="169" t="s">
        <v>1415</v>
      </c>
      <c r="C1332" s="115" t="s">
        <v>33</v>
      </c>
      <c r="D1332" s="134"/>
      <c r="E1332" s="116">
        <v>88.46</v>
      </c>
      <c r="F1332" s="116">
        <f>E1332*(1+C$2031)</f>
        <v>110.07077799999999</v>
      </c>
      <c r="G1332" s="117">
        <f>D1332*F1332</f>
        <v>0</v>
      </c>
      <c r="H1332" s="112"/>
      <c r="I1332" s="118"/>
      <c r="J1332" s="119"/>
      <c r="K1332" s="103"/>
      <c r="L1332" s="16"/>
      <c r="M1332" s="16"/>
      <c r="N1332" s="16"/>
      <c r="O1332" s="16"/>
      <c r="P1332" s="16"/>
      <c r="Q1332" s="16"/>
      <c r="R1332" s="16"/>
      <c r="S1332" s="16"/>
      <c r="T1332" s="16"/>
      <c r="U1332" s="16"/>
    </row>
    <row r="1333" spans="1:21" ht="267.75" hidden="1" customHeight="1" x14ac:dyDescent="0.25">
      <c r="A1333" s="120"/>
      <c r="B1333" s="125" t="s">
        <v>1416</v>
      </c>
      <c r="C1333" s="115"/>
      <c r="D1333" s="134"/>
      <c r="E1333" s="116"/>
      <c r="F1333" s="116"/>
      <c r="G1333" s="117"/>
      <c r="H1333" s="112"/>
      <c r="I1333" s="118"/>
      <c r="J1333" s="113"/>
      <c r="K1333" s="103"/>
      <c r="L1333" s="16"/>
      <c r="M1333" s="16"/>
      <c r="N1333" s="16"/>
      <c r="O1333" s="16"/>
      <c r="P1333" s="16"/>
      <c r="Q1333" s="16"/>
      <c r="R1333" s="16"/>
      <c r="S1333" s="16"/>
      <c r="T1333" s="16"/>
      <c r="U1333" s="16"/>
    </row>
    <row r="1334" spans="1:21" ht="18.75" hidden="1" customHeight="1" x14ac:dyDescent="0.25">
      <c r="A1334" s="120"/>
      <c r="B1334" s="170"/>
      <c r="C1334" s="115"/>
      <c r="D1334" s="134"/>
      <c r="E1334" s="116"/>
      <c r="F1334" s="116"/>
      <c r="G1334" s="117"/>
      <c r="H1334" s="112"/>
      <c r="I1334" s="118"/>
      <c r="J1334" s="113"/>
      <c r="K1334" s="103"/>
      <c r="L1334" s="16"/>
      <c r="M1334" s="16"/>
      <c r="N1334" s="16"/>
      <c r="O1334" s="16"/>
      <c r="P1334" s="16"/>
      <c r="Q1334" s="16"/>
      <c r="R1334" s="16"/>
      <c r="S1334" s="16"/>
      <c r="T1334" s="16"/>
      <c r="U1334" s="16"/>
    </row>
    <row r="1335" spans="1:21" ht="18.75" hidden="1" customHeight="1" x14ac:dyDescent="0.25">
      <c r="A1335" s="120" t="s">
        <v>1417</v>
      </c>
      <c r="B1335" s="169" t="s">
        <v>1418</v>
      </c>
      <c r="C1335" s="115" t="s">
        <v>33</v>
      </c>
      <c r="D1335" s="134"/>
      <c r="E1335" s="116">
        <v>5.39</v>
      </c>
      <c r="F1335" s="116">
        <f>E1335*(1+C$2031)</f>
        <v>6.7067769999999998</v>
      </c>
      <c r="G1335" s="117">
        <f>D1335*F1335</f>
        <v>0</v>
      </c>
      <c r="H1335" s="112"/>
      <c r="I1335" s="118"/>
      <c r="J1335" s="119"/>
      <c r="K1335" s="103"/>
      <c r="L1335" s="16"/>
      <c r="M1335" s="16"/>
      <c r="N1335" s="16"/>
      <c r="O1335" s="16"/>
      <c r="P1335" s="16"/>
      <c r="Q1335" s="16"/>
      <c r="R1335" s="16"/>
      <c r="S1335" s="16"/>
      <c r="T1335" s="16"/>
      <c r="U1335" s="16"/>
    </row>
    <row r="1336" spans="1:21" ht="106.5" hidden="1" customHeight="1" x14ac:dyDescent="0.25">
      <c r="A1336" s="120"/>
      <c r="B1336" s="171" t="s">
        <v>1419</v>
      </c>
      <c r="C1336" s="115"/>
      <c r="D1336" s="134"/>
      <c r="E1336" s="116"/>
      <c r="F1336" s="116"/>
      <c r="G1336" s="117"/>
      <c r="H1336" s="112"/>
      <c r="I1336" s="118"/>
      <c r="J1336" s="113"/>
      <c r="K1336" s="103"/>
      <c r="L1336" s="16"/>
      <c r="M1336" s="16"/>
      <c r="N1336" s="16"/>
      <c r="O1336" s="16"/>
      <c r="P1336" s="16"/>
      <c r="Q1336" s="16"/>
      <c r="R1336" s="16"/>
      <c r="S1336" s="16"/>
      <c r="T1336" s="16"/>
      <c r="U1336" s="16"/>
    </row>
    <row r="1337" spans="1:21" ht="18.75" hidden="1" customHeight="1" x14ac:dyDescent="0.25">
      <c r="A1337" s="120"/>
      <c r="B1337" s="171"/>
      <c r="C1337" s="115"/>
      <c r="D1337" s="134"/>
      <c r="E1337" s="116"/>
      <c r="F1337" s="116"/>
      <c r="G1337" s="117"/>
      <c r="H1337" s="112"/>
      <c r="I1337" s="118"/>
      <c r="J1337" s="113"/>
      <c r="K1337" s="103"/>
      <c r="L1337" s="16"/>
      <c r="M1337" s="16"/>
      <c r="N1337" s="16"/>
      <c r="O1337" s="16"/>
      <c r="P1337" s="16"/>
      <c r="Q1337" s="16"/>
      <c r="R1337" s="16"/>
      <c r="S1337" s="16"/>
      <c r="T1337" s="16"/>
      <c r="U1337" s="16"/>
    </row>
    <row r="1338" spans="1:21" ht="47.25" hidden="1" customHeight="1" x14ac:dyDescent="0.25">
      <c r="A1338" s="120" t="s">
        <v>1420</v>
      </c>
      <c r="B1338" s="150" t="s">
        <v>1421</v>
      </c>
      <c r="C1338" s="115" t="s">
        <v>33</v>
      </c>
      <c r="D1338" s="134"/>
      <c r="E1338" s="116">
        <v>68.37</v>
      </c>
      <c r="F1338" s="116">
        <f>E1338*(1+C$2031)</f>
        <v>85.072791000000009</v>
      </c>
      <c r="G1338" s="117">
        <f>D1338*F1338</f>
        <v>0</v>
      </c>
      <c r="H1338" s="112"/>
      <c r="I1338" s="118"/>
      <c r="J1338" s="113"/>
      <c r="K1338" s="103"/>
      <c r="L1338" s="16"/>
      <c r="M1338" s="16"/>
      <c r="N1338" s="16"/>
      <c r="O1338" s="16"/>
      <c r="P1338" s="16"/>
      <c r="Q1338" s="16"/>
      <c r="R1338" s="16"/>
      <c r="S1338" s="16"/>
      <c r="T1338" s="16"/>
      <c r="U1338" s="16"/>
    </row>
    <row r="1339" spans="1:21" ht="267.75" hidden="1" customHeight="1" x14ac:dyDescent="0.25">
      <c r="A1339" s="120"/>
      <c r="B1339" s="125" t="s">
        <v>1422</v>
      </c>
      <c r="C1339" s="115"/>
      <c r="D1339" s="134"/>
      <c r="E1339" s="116"/>
      <c r="F1339" s="116"/>
      <c r="G1339" s="117"/>
      <c r="H1339" s="112"/>
      <c r="I1339" s="118"/>
      <c r="J1339" s="113"/>
      <c r="K1339" s="103"/>
      <c r="L1339" s="16"/>
      <c r="M1339" s="16"/>
      <c r="N1339" s="16"/>
      <c r="O1339" s="16"/>
      <c r="P1339" s="16"/>
      <c r="Q1339" s="16"/>
      <c r="R1339" s="16"/>
      <c r="S1339" s="16"/>
      <c r="T1339" s="16"/>
      <c r="U1339" s="16"/>
    </row>
    <row r="1340" spans="1:21" ht="18.75" hidden="1" customHeight="1" x14ac:dyDescent="0.25">
      <c r="A1340" s="120"/>
      <c r="B1340" s="171"/>
      <c r="C1340" s="115"/>
      <c r="D1340" s="134"/>
      <c r="E1340" s="116"/>
      <c r="F1340" s="116"/>
      <c r="G1340" s="117"/>
      <c r="H1340" s="112"/>
      <c r="I1340" s="118"/>
      <c r="J1340" s="113"/>
      <c r="K1340" s="103"/>
      <c r="L1340" s="16"/>
      <c r="M1340" s="16"/>
      <c r="N1340" s="16"/>
      <c r="O1340" s="16"/>
      <c r="P1340" s="16"/>
      <c r="Q1340" s="16"/>
      <c r="R1340" s="16"/>
      <c r="S1340" s="16"/>
      <c r="T1340" s="16"/>
      <c r="U1340" s="16"/>
    </row>
    <row r="1341" spans="1:21" ht="18.75" hidden="1" customHeight="1" x14ac:dyDescent="0.25">
      <c r="A1341" s="120" t="s">
        <v>1423</v>
      </c>
      <c r="B1341" s="133" t="s">
        <v>840</v>
      </c>
      <c r="C1341" s="115"/>
      <c r="D1341" s="134"/>
      <c r="E1341" s="116"/>
      <c r="F1341" s="116"/>
      <c r="G1341" s="117"/>
      <c r="H1341" s="112"/>
      <c r="I1341" s="118"/>
      <c r="J1341" s="113"/>
      <c r="K1341" s="103"/>
      <c r="L1341" s="16"/>
      <c r="M1341" s="16"/>
      <c r="N1341" s="16"/>
      <c r="O1341" s="16"/>
      <c r="P1341" s="16"/>
      <c r="Q1341" s="16"/>
      <c r="R1341" s="16"/>
      <c r="S1341" s="16"/>
      <c r="T1341" s="16"/>
      <c r="U1341" s="16"/>
    </row>
    <row r="1342" spans="1:21" ht="18.75" hidden="1" customHeight="1" x14ac:dyDescent="0.25">
      <c r="A1342" s="120" t="s">
        <v>1424</v>
      </c>
      <c r="B1342" s="124" t="s">
        <v>1425</v>
      </c>
      <c r="C1342" s="115" t="s">
        <v>19</v>
      </c>
      <c r="D1342" s="134"/>
      <c r="E1342" s="116">
        <v>35.49</v>
      </c>
      <c r="F1342" s="116">
        <f>E1342*(1+C$2031)</f>
        <v>44.160207</v>
      </c>
      <c r="G1342" s="117">
        <f>D1342*F1342</f>
        <v>0</v>
      </c>
      <c r="H1342" s="112"/>
      <c r="I1342" s="118"/>
      <c r="J1342" s="119"/>
      <c r="K1342" s="103"/>
      <c r="L1342" s="16"/>
      <c r="M1342" s="16"/>
      <c r="N1342" s="16"/>
      <c r="O1342" s="16"/>
      <c r="P1342" s="16"/>
      <c r="Q1342" s="16"/>
      <c r="R1342" s="16"/>
      <c r="S1342" s="16"/>
      <c r="T1342" s="16"/>
      <c r="U1342" s="16"/>
    </row>
    <row r="1343" spans="1:21" ht="189" hidden="1" customHeight="1" x14ac:dyDescent="0.25">
      <c r="A1343" s="120"/>
      <c r="B1343" s="121" t="s">
        <v>1426</v>
      </c>
      <c r="C1343" s="115"/>
      <c r="D1343" s="134"/>
      <c r="E1343" s="116"/>
      <c r="F1343" s="116"/>
      <c r="G1343" s="117"/>
      <c r="H1343" s="112"/>
      <c r="I1343" s="118"/>
      <c r="J1343" s="113"/>
      <c r="K1343" s="103"/>
      <c r="L1343" s="16"/>
      <c r="M1343" s="16"/>
      <c r="N1343" s="16"/>
      <c r="O1343" s="16"/>
      <c r="P1343" s="16"/>
      <c r="Q1343" s="16"/>
      <c r="R1343" s="16"/>
      <c r="S1343" s="16"/>
      <c r="T1343" s="16"/>
      <c r="U1343" s="16"/>
    </row>
    <row r="1344" spans="1:21" ht="18.75" hidden="1" customHeight="1" x14ac:dyDescent="0.25">
      <c r="A1344" s="120"/>
      <c r="B1344" s="124"/>
      <c r="C1344" s="115"/>
      <c r="D1344" s="134"/>
      <c r="E1344" s="116"/>
      <c r="F1344" s="116"/>
      <c r="G1344" s="117"/>
      <c r="H1344" s="112"/>
      <c r="I1344" s="118"/>
      <c r="J1344" s="113"/>
      <c r="K1344" s="103"/>
      <c r="L1344" s="16"/>
      <c r="M1344" s="16"/>
      <c r="N1344" s="16"/>
      <c r="O1344" s="16"/>
      <c r="P1344" s="16"/>
      <c r="Q1344" s="16"/>
      <c r="R1344" s="16"/>
      <c r="S1344" s="16"/>
      <c r="T1344" s="16"/>
      <c r="U1344" s="16"/>
    </row>
    <row r="1345" spans="1:21" ht="18.75" hidden="1" customHeight="1" x14ac:dyDescent="0.25">
      <c r="A1345" s="120" t="s">
        <v>1427</v>
      </c>
      <c r="B1345" s="124" t="s">
        <v>1428</v>
      </c>
      <c r="C1345" s="115" t="s">
        <v>19</v>
      </c>
      <c r="D1345" s="134"/>
      <c r="E1345" s="116">
        <v>1.1599999999999999</v>
      </c>
      <c r="F1345" s="116">
        <f>E1345*(1+C$2031)</f>
        <v>1.4433879999999999</v>
      </c>
      <c r="G1345" s="117">
        <f>D1345*F1345</f>
        <v>0</v>
      </c>
      <c r="H1345" s="112"/>
      <c r="I1345" s="118"/>
      <c r="J1345" s="119"/>
      <c r="K1345" s="103"/>
      <c r="L1345" s="16"/>
      <c r="M1345" s="16"/>
      <c r="N1345" s="16"/>
      <c r="O1345" s="16"/>
      <c r="P1345" s="16"/>
      <c r="Q1345" s="16"/>
      <c r="R1345" s="16"/>
      <c r="S1345" s="16"/>
      <c r="T1345" s="16"/>
      <c r="U1345" s="16"/>
    </row>
    <row r="1346" spans="1:21" ht="63" hidden="1" customHeight="1" x14ac:dyDescent="0.25">
      <c r="A1346" s="120"/>
      <c r="B1346" s="121" t="s">
        <v>1429</v>
      </c>
      <c r="C1346" s="115"/>
      <c r="D1346" s="134"/>
      <c r="E1346" s="116"/>
      <c r="F1346" s="116"/>
      <c r="G1346" s="117"/>
      <c r="H1346" s="112"/>
      <c r="I1346" s="118"/>
      <c r="J1346" s="113"/>
      <c r="K1346" s="103"/>
      <c r="L1346" s="16"/>
      <c r="M1346" s="16"/>
      <c r="N1346" s="16"/>
      <c r="O1346" s="16"/>
      <c r="P1346" s="16"/>
      <c r="Q1346" s="16"/>
      <c r="R1346" s="16"/>
      <c r="S1346" s="16"/>
      <c r="T1346" s="16"/>
      <c r="U1346" s="16"/>
    </row>
    <row r="1347" spans="1:21" ht="18" customHeight="1" x14ac:dyDescent="0.25">
      <c r="A1347" s="153"/>
      <c r="B1347" s="38"/>
      <c r="C1347" s="231" t="s">
        <v>82</v>
      </c>
      <c r="D1347" s="232"/>
      <c r="E1347" s="233"/>
      <c r="F1347" s="29"/>
      <c r="G1347" s="30">
        <f>SUM(G1314:G1345)</f>
        <v>9794.91222079</v>
      </c>
      <c r="H1347" s="112"/>
      <c r="I1347" s="118"/>
      <c r="J1347" s="113"/>
      <c r="K1347" s="103"/>
      <c r="L1347" s="16"/>
      <c r="M1347" s="16"/>
      <c r="N1347" s="16"/>
      <c r="O1347" s="16"/>
      <c r="P1347" s="16"/>
      <c r="Q1347" s="16"/>
      <c r="R1347" s="16"/>
      <c r="S1347" s="16"/>
      <c r="T1347" s="16"/>
      <c r="U1347" s="16"/>
    </row>
    <row r="1348" spans="1:21" ht="18.75" customHeight="1" x14ac:dyDescent="0.25">
      <c r="A1348" s="111">
        <v>150000</v>
      </c>
      <c r="B1348" s="12" t="s">
        <v>1430</v>
      </c>
      <c r="C1348" s="13"/>
      <c r="D1348" s="31"/>
      <c r="E1348" s="116"/>
      <c r="F1348" s="116"/>
      <c r="G1348" s="117"/>
      <c r="H1348" s="228" t="s">
        <v>2172</v>
      </c>
      <c r="I1348" s="229"/>
      <c r="J1348" s="230"/>
      <c r="K1348" s="103"/>
      <c r="L1348" s="16"/>
      <c r="M1348" s="16"/>
      <c r="N1348" s="16"/>
      <c r="O1348" s="16"/>
      <c r="P1348" s="16"/>
      <c r="Q1348" s="16"/>
      <c r="R1348" s="16"/>
      <c r="S1348" s="16"/>
      <c r="T1348" s="16"/>
      <c r="U1348" s="16"/>
    </row>
    <row r="1349" spans="1:21" ht="18.75" customHeight="1" x14ac:dyDescent="0.25">
      <c r="A1349" s="114">
        <v>150100</v>
      </c>
      <c r="B1349" s="43" t="s">
        <v>1431</v>
      </c>
      <c r="C1349" s="115"/>
      <c r="D1349" s="134"/>
      <c r="E1349" s="116"/>
      <c r="F1349" s="116"/>
      <c r="G1349" s="117"/>
      <c r="H1349" s="112"/>
      <c r="I1349" s="118"/>
      <c r="J1349" s="113"/>
      <c r="K1349" s="103"/>
      <c r="L1349" s="16"/>
      <c r="M1349" s="16"/>
      <c r="N1349" s="16"/>
      <c r="O1349" s="16"/>
      <c r="P1349" s="16"/>
      <c r="Q1349" s="16"/>
      <c r="R1349" s="16"/>
      <c r="S1349" s="16"/>
      <c r="T1349" s="16"/>
      <c r="U1349" s="16"/>
    </row>
    <row r="1350" spans="1:21" ht="31.5" hidden="1" customHeight="1" x14ac:dyDescent="0.25">
      <c r="A1350" s="120">
        <v>150101</v>
      </c>
      <c r="B1350" s="124" t="s">
        <v>1432</v>
      </c>
      <c r="C1350" s="115" t="s">
        <v>1433</v>
      </c>
      <c r="D1350" s="134"/>
      <c r="E1350" s="116">
        <v>403.39</v>
      </c>
      <c r="F1350" s="116">
        <f>E1350*(1+C$2031)</f>
        <v>501.93817699999994</v>
      </c>
      <c r="G1350" s="117">
        <f>D1350*F1350</f>
        <v>0</v>
      </c>
      <c r="H1350" s="112"/>
      <c r="I1350" s="118"/>
      <c r="J1350" s="119"/>
      <c r="K1350" s="103"/>
      <c r="L1350" s="16"/>
      <c r="M1350" s="16"/>
      <c r="N1350" s="16"/>
      <c r="O1350" s="16"/>
      <c r="P1350" s="16"/>
      <c r="Q1350" s="16"/>
      <c r="R1350" s="16"/>
      <c r="S1350" s="16"/>
      <c r="T1350" s="16"/>
      <c r="U1350" s="16"/>
    </row>
    <row r="1351" spans="1:21" ht="47.25" hidden="1" customHeight="1" x14ac:dyDescent="0.25">
      <c r="A1351" s="120"/>
      <c r="B1351" s="121" t="s">
        <v>1434</v>
      </c>
      <c r="C1351" s="115"/>
      <c r="D1351" s="134"/>
      <c r="E1351" s="116"/>
      <c r="F1351" s="116"/>
      <c r="G1351" s="117"/>
      <c r="H1351" s="112"/>
      <c r="I1351" s="118"/>
      <c r="J1351" s="113"/>
      <c r="K1351" s="103"/>
      <c r="L1351" s="16"/>
      <c r="M1351" s="16"/>
      <c r="N1351" s="16"/>
      <c r="O1351" s="16"/>
      <c r="P1351" s="16"/>
      <c r="Q1351" s="16"/>
      <c r="R1351" s="16"/>
      <c r="S1351" s="16"/>
      <c r="T1351" s="16"/>
      <c r="U1351" s="16"/>
    </row>
    <row r="1352" spans="1:21" ht="18.75" hidden="1" customHeight="1" x14ac:dyDescent="0.25">
      <c r="A1352" s="120"/>
      <c r="B1352" s="121"/>
      <c r="C1352" s="115"/>
      <c r="D1352" s="134"/>
      <c r="E1352" s="116"/>
      <c r="F1352" s="116"/>
      <c r="G1352" s="117"/>
      <c r="H1352" s="112"/>
      <c r="I1352" s="118"/>
      <c r="J1352" s="113"/>
      <c r="K1352" s="103"/>
      <c r="L1352" s="16"/>
      <c r="M1352" s="16"/>
      <c r="N1352" s="16"/>
      <c r="O1352" s="16"/>
      <c r="P1352" s="16"/>
      <c r="Q1352" s="16"/>
      <c r="R1352" s="16"/>
      <c r="S1352" s="16"/>
      <c r="T1352" s="16"/>
      <c r="U1352" s="16"/>
    </row>
    <row r="1353" spans="1:21" ht="47.25" hidden="1" customHeight="1" x14ac:dyDescent="0.25">
      <c r="A1353" s="120" t="s">
        <v>1435</v>
      </c>
      <c r="B1353" s="124" t="s">
        <v>1436</v>
      </c>
      <c r="C1353" s="115" t="s">
        <v>1437</v>
      </c>
      <c r="D1353" s="134"/>
      <c r="E1353" s="116">
        <v>381.78</v>
      </c>
      <c r="F1353" s="116">
        <f>E1353*(1+C$2031)</f>
        <v>475.04885399999995</v>
      </c>
      <c r="G1353" s="117">
        <f>D1353*F1353</f>
        <v>0</v>
      </c>
      <c r="H1353" s="112"/>
      <c r="I1353" s="118"/>
      <c r="J1353" s="119"/>
      <c r="K1353" s="103"/>
      <c r="L1353" s="16"/>
      <c r="M1353" s="16"/>
      <c r="N1353" s="16"/>
      <c r="O1353" s="16"/>
      <c r="P1353" s="16"/>
      <c r="Q1353" s="16"/>
      <c r="R1353" s="16"/>
      <c r="S1353" s="16"/>
      <c r="T1353" s="16"/>
      <c r="U1353" s="16"/>
    </row>
    <row r="1354" spans="1:21" ht="110.25" hidden="1" customHeight="1" x14ac:dyDescent="0.25">
      <c r="A1354" s="120"/>
      <c r="B1354" s="121" t="s">
        <v>1438</v>
      </c>
      <c r="C1354" s="115"/>
      <c r="D1354" s="134"/>
      <c r="E1354" s="116"/>
      <c r="F1354" s="116"/>
      <c r="G1354" s="117"/>
      <c r="H1354" s="112"/>
      <c r="I1354" s="118"/>
      <c r="J1354" s="113"/>
      <c r="K1354" s="103"/>
      <c r="L1354" s="16"/>
      <c r="M1354" s="16"/>
      <c r="N1354" s="16"/>
      <c r="O1354" s="16"/>
      <c r="P1354" s="16"/>
      <c r="Q1354" s="16"/>
      <c r="R1354" s="16"/>
      <c r="S1354" s="16"/>
      <c r="T1354" s="16"/>
      <c r="U1354" s="16"/>
    </row>
    <row r="1355" spans="1:21" ht="18.75" hidden="1" customHeight="1" x14ac:dyDescent="0.25">
      <c r="A1355" s="120"/>
      <c r="B1355" s="121"/>
      <c r="C1355" s="115"/>
      <c r="D1355" s="134"/>
      <c r="E1355" s="116"/>
      <c r="F1355" s="116"/>
      <c r="G1355" s="117"/>
      <c r="H1355" s="112"/>
      <c r="I1355" s="118"/>
      <c r="J1355" s="113"/>
      <c r="K1355" s="103"/>
      <c r="L1355" s="16"/>
      <c r="M1355" s="16"/>
      <c r="N1355" s="16"/>
      <c r="O1355" s="16"/>
      <c r="P1355" s="16"/>
      <c r="Q1355" s="16"/>
      <c r="R1355" s="16"/>
      <c r="S1355" s="16"/>
      <c r="T1355" s="16"/>
      <c r="U1355" s="16"/>
    </row>
    <row r="1356" spans="1:21" ht="31.5" hidden="1" customHeight="1" x14ac:dyDescent="0.25">
      <c r="A1356" s="120" t="s">
        <v>1439</v>
      </c>
      <c r="B1356" s="124" t="s">
        <v>1440</v>
      </c>
      <c r="C1356" s="115" t="s">
        <v>1441</v>
      </c>
      <c r="D1356" s="134"/>
      <c r="E1356" s="116">
        <v>69.58</v>
      </c>
      <c r="F1356" s="116">
        <f>E1356*(1+C$2031)</f>
        <v>86.578393999999989</v>
      </c>
      <c r="G1356" s="117">
        <f>D1356*F1356</f>
        <v>0</v>
      </c>
      <c r="H1356" s="112"/>
      <c r="I1356" s="118"/>
      <c r="J1356" s="119"/>
      <c r="K1356" s="103"/>
      <c r="L1356" s="16"/>
      <c r="M1356" s="16"/>
      <c r="N1356" s="16"/>
      <c r="O1356" s="16"/>
      <c r="P1356" s="16"/>
      <c r="Q1356" s="16"/>
      <c r="R1356" s="16"/>
      <c r="S1356" s="16"/>
      <c r="T1356" s="16"/>
      <c r="U1356" s="16"/>
    </row>
    <row r="1357" spans="1:21" ht="78.75" hidden="1" customHeight="1" x14ac:dyDescent="0.25">
      <c r="A1357" s="120"/>
      <c r="B1357" s="121" t="s">
        <v>1442</v>
      </c>
      <c r="C1357" s="115"/>
      <c r="D1357" s="134"/>
      <c r="E1357" s="116"/>
      <c r="F1357" s="116"/>
      <c r="G1357" s="117"/>
      <c r="H1357" s="112"/>
      <c r="I1357" s="118"/>
      <c r="J1357" s="113"/>
      <c r="K1357" s="103"/>
      <c r="L1357" s="16"/>
      <c r="M1357" s="16"/>
      <c r="N1357" s="16"/>
      <c r="O1357" s="16"/>
      <c r="P1357" s="16"/>
      <c r="Q1357" s="16"/>
      <c r="R1357" s="16"/>
      <c r="S1357" s="16"/>
      <c r="T1357" s="16"/>
      <c r="U1357" s="16"/>
    </row>
    <row r="1358" spans="1:21" ht="18.75" hidden="1" customHeight="1" x14ac:dyDescent="0.25">
      <c r="A1358" s="120"/>
      <c r="B1358" s="121"/>
      <c r="C1358" s="115"/>
      <c r="D1358" s="134"/>
      <c r="E1358" s="116"/>
      <c r="F1358" s="116"/>
      <c r="G1358" s="117"/>
      <c r="H1358" s="112"/>
      <c r="I1358" s="118"/>
      <c r="J1358" s="113"/>
      <c r="K1358" s="103"/>
      <c r="L1358" s="16"/>
      <c r="M1358" s="16"/>
      <c r="N1358" s="16"/>
      <c r="O1358" s="16"/>
      <c r="P1358" s="16"/>
      <c r="Q1358" s="16"/>
      <c r="R1358" s="16"/>
      <c r="S1358" s="16"/>
      <c r="T1358" s="16"/>
      <c r="U1358" s="16"/>
    </row>
    <row r="1359" spans="1:21" ht="47.25" hidden="1" customHeight="1" x14ac:dyDescent="0.25">
      <c r="A1359" s="120" t="s">
        <v>1443</v>
      </c>
      <c r="B1359" s="124" t="s">
        <v>1444</v>
      </c>
      <c r="C1359" s="115" t="s">
        <v>1445</v>
      </c>
      <c r="D1359" s="134"/>
      <c r="E1359" s="116">
        <v>74.209999999999994</v>
      </c>
      <c r="F1359" s="116">
        <f>E1359*(1+C$2031)</f>
        <v>92.339502999999993</v>
      </c>
      <c r="G1359" s="117">
        <f>D1359*F1359</f>
        <v>0</v>
      </c>
      <c r="H1359" s="112"/>
      <c r="I1359" s="118"/>
      <c r="J1359" s="119"/>
      <c r="K1359" s="103"/>
      <c r="L1359" s="16"/>
      <c r="M1359" s="16"/>
      <c r="N1359" s="16"/>
      <c r="O1359" s="16"/>
      <c r="P1359" s="16"/>
      <c r="Q1359" s="16"/>
      <c r="R1359" s="16"/>
      <c r="S1359" s="16"/>
      <c r="T1359" s="16"/>
      <c r="U1359" s="16"/>
    </row>
    <row r="1360" spans="1:21" ht="327.75" hidden="1" customHeight="1" x14ac:dyDescent="0.25">
      <c r="A1360" s="120"/>
      <c r="B1360" s="121" t="s">
        <v>1446</v>
      </c>
      <c r="C1360" s="115"/>
      <c r="D1360" s="134"/>
      <c r="E1360" s="116"/>
      <c r="F1360" s="116"/>
      <c r="G1360" s="117"/>
      <c r="H1360" s="112"/>
      <c r="I1360" s="118"/>
      <c r="J1360" s="113"/>
      <c r="K1360" s="103"/>
      <c r="L1360" s="16"/>
      <c r="M1360" s="16"/>
      <c r="N1360" s="16"/>
      <c r="O1360" s="16"/>
      <c r="P1360" s="16"/>
      <c r="Q1360" s="16"/>
      <c r="R1360" s="16"/>
      <c r="S1360" s="16"/>
      <c r="T1360" s="16"/>
      <c r="U1360" s="16"/>
    </row>
    <row r="1361" spans="1:21" ht="18.75" hidden="1" customHeight="1" x14ac:dyDescent="0.25">
      <c r="A1361" s="120"/>
      <c r="B1361" s="121"/>
      <c r="C1361" s="115"/>
      <c r="D1361" s="134"/>
      <c r="E1361" s="116"/>
      <c r="F1361" s="116"/>
      <c r="G1361" s="117"/>
      <c r="H1361" s="112"/>
      <c r="I1361" s="118"/>
      <c r="J1361" s="113"/>
      <c r="K1361" s="103"/>
      <c r="L1361" s="16"/>
      <c r="M1361" s="16"/>
      <c r="N1361" s="16"/>
      <c r="O1361" s="16"/>
      <c r="P1361" s="16"/>
      <c r="Q1361" s="16"/>
      <c r="R1361" s="16"/>
      <c r="S1361" s="16"/>
      <c r="T1361" s="16"/>
      <c r="U1361" s="16"/>
    </row>
    <row r="1362" spans="1:21" ht="21" hidden="1" customHeight="1" x14ac:dyDescent="0.25">
      <c r="A1362" s="120" t="s">
        <v>1447</v>
      </c>
      <c r="B1362" s="124" t="s">
        <v>1448</v>
      </c>
      <c r="C1362" s="115" t="s">
        <v>1449</v>
      </c>
      <c r="D1362" s="134"/>
      <c r="E1362" s="116">
        <v>80.47</v>
      </c>
      <c r="F1362" s="116">
        <f>E1362*(1+C$2031)</f>
        <v>100.128821</v>
      </c>
      <c r="G1362" s="117">
        <f>D1362*F1362</f>
        <v>0</v>
      </c>
      <c r="H1362" s="112"/>
      <c r="I1362" s="118"/>
      <c r="J1362" s="119"/>
      <c r="K1362" s="103"/>
      <c r="L1362" s="16"/>
      <c r="M1362" s="16"/>
      <c r="N1362" s="16"/>
      <c r="O1362" s="16"/>
      <c r="P1362" s="16"/>
      <c r="Q1362" s="16"/>
      <c r="R1362" s="16"/>
      <c r="S1362" s="16"/>
      <c r="T1362" s="16"/>
      <c r="U1362" s="16"/>
    </row>
    <row r="1363" spans="1:21" ht="126" hidden="1" customHeight="1" x14ac:dyDescent="0.25">
      <c r="A1363" s="120"/>
      <c r="B1363" s="121" t="s">
        <v>1450</v>
      </c>
      <c r="C1363" s="115"/>
      <c r="D1363" s="134"/>
      <c r="E1363" s="116"/>
      <c r="F1363" s="116"/>
      <c r="G1363" s="117"/>
      <c r="H1363" s="112"/>
      <c r="I1363" s="118"/>
      <c r="J1363" s="113"/>
      <c r="K1363" s="103"/>
      <c r="L1363" s="16"/>
      <c r="M1363" s="16"/>
      <c r="N1363" s="16"/>
      <c r="O1363" s="16"/>
      <c r="P1363" s="16"/>
      <c r="Q1363" s="16"/>
      <c r="R1363" s="16"/>
      <c r="S1363" s="16"/>
      <c r="T1363" s="16"/>
      <c r="U1363" s="16"/>
    </row>
    <row r="1364" spans="1:21" ht="18.75" hidden="1" customHeight="1" x14ac:dyDescent="0.25">
      <c r="A1364" s="120"/>
      <c r="B1364" s="121"/>
      <c r="C1364" s="115"/>
      <c r="D1364" s="134"/>
      <c r="E1364" s="116"/>
      <c r="F1364" s="116"/>
      <c r="G1364" s="117"/>
      <c r="H1364" s="112"/>
      <c r="I1364" s="118"/>
      <c r="J1364" s="113"/>
      <c r="K1364" s="103"/>
      <c r="L1364" s="16"/>
      <c r="M1364" s="16"/>
      <c r="N1364" s="16"/>
      <c r="O1364" s="16"/>
      <c r="P1364" s="16"/>
      <c r="Q1364" s="16"/>
      <c r="R1364" s="16"/>
      <c r="S1364" s="16"/>
      <c r="T1364" s="16"/>
      <c r="U1364" s="16"/>
    </row>
    <row r="1365" spans="1:21" ht="31.5" hidden="1" customHeight="1" x14ac:dyDescent="0.25">
      <c r="A1365" s="120" t="s">
        <v>1451</v>
      </c>
      <c r="B1365" s="124" t="s">
        <v>1452</v>
      </c>
      <c r="C1365" s="115" t="s">
        <v>1453</v>
      </c>
      <c r="D1365" s="134"/>
      <c r="E1365" s="116">
        <v>88.15</v>
      </c>
      <c r="F1365" s="116">
        <f>E1365*(1+C$2031)</f>
        <v>109.685045</v>
      </c>
      <c r="G1365" s="117">
        <f>D1365*F1365</f>
        <v>0</v>
      </c>
      <c r="H1365" s="112"/>
      <c r="I1365" s="118"/>
      <c r="J1365" s="119"/>
      <c r="K1365" s="103"/>
      <c r="L1365" s="16"/>
      <c r="M1365" s="16"/>
      <c r="N1365" s="16"/>
      <c r="O1365" s="16"/>
      <c r="P1365" s="16"/>
      <c r="Q1365" s="16"/>
      <c r="R1365" s="16"/>
      <c r="S1365" s="16"/>
      <c r="T1365" s="16"/>
      <c r="U1365" s="16"/>
    </row>
    <row r="1366" spans="1:21" ht="78.75" hidden="1" customHeight="1" x14ac:dyDescent="0.25">
      <c r="A1366" s="120"/>
      <c r="B1366" s="121" t="s">
        <v>1454</v>
      </c>
      <c r="C1366" s="115"/>
      <c r="D1366" s="134"/>
      <c r="E1366" s="116"/>
      <c r="F1366" s="116"/>
      <c r="G1366" s="117"/>
      <c r="H1366" s="112"/>
      <c r="I1366" s="118"/>
      <c r="J1366" s="113"/>
      <c r="K1366" s="103"/>
      <c r="L1366" s="16"/>
      <c r="M1366" s="16"/>
      <c r="N1366" s="16"/>
      <c r="O1366" s="16"/>
      <c r="P1366" s="16"/>
      <c r="Q1366" s="16"/>
      <c r="R1366" s="16"/>
      <c r="S1366" s="16"/>
      <c r="T1366" s="16"/>
      <c r="U1366" s="16"/>
    </row>
    <row r="1367" spans="1:21" ht="18.75" hidden="1" customHeight="1" x14ac:dyDescent="0.25">
      <c r="A1367" s="120"/>
      <c r="B1367" s="121"/>
      <c r="C1367" s="115"/>
      <c r="D1367" s="134"/>
      <c r="E1367" s="116"/>
      <c r="F1367" s="116"/>
      <c r="G1367" s="117"/>
      <c r="H1367" s="112"/>
      <c r="I1367" s="118"/>
      <c r="J1367" s="113"/>
      <c r="K1367" s="103"/>
      <c r="L1367" s="16"/>
      <c r="M1367" s="16"/>
      <c r="N1367" s="16"/>
      <c r="O1367" s="16"/>
      <c r="P1367" s="16"/>
      <c r="Q1367" s="16"/>
      <c r="R1367" s="16"/>
      <c r="S1367" s="16"/>
      <c r="T1367" s="16"/>
      <c r="U1367" s="16"/>
    </row>
    <row r="1368" spans="1:21" ht="21" hidden="1" customHeight="1" x14ac:dyDescent="0.25">
      <c r="A1368" s="120" t="s">
        <v>1455</v>
      </c>
      <c r="B1368" s="124" t="s">
        <v>1456</v>
      </c>
      <c r="C1368" s="115" t="s">
        <v>1457</v>
      </c>
      <c r="D1368" s="134"/>
      <c r="E1368" s="116">
        <v>130.52000000000001</v>
      </c>
      <c r="F1368" s="116">
        <f>E1368*(1+C$2031)</f>
        <v>162.406036</v>
      </c>
      <c r="G1368" s="117">
        <f>D1368*F1368</f>
        <v>0</v>
      </c>
      <c r="H1368" s="112"/>
      <c r="I1368" s="118"/>
      <c r="J1368" s="119"/>
      <c r="K1368" s="103"/>
      <c r="L1368" s="16"/>
      <c r="M1368" s="16"/>
      <c r="N1368" s="16"/>
      <c r="O1368" s="16"/>
      <c r="P1368" s="16"/>
      <c r="Q1368" s="16"/>
      <c r="R1368" s="16"/>
      <c r="S1368" s="16"/>
      <c r="T1368" s="16"/>
      <c r="U1368" s="16"/>
    </row>
    <row r="1369" spans="1:21" ht="78.75" hidden="1" customHeight="1" x14ac:dyDescent="0.25">
      <c r="A1369" s="120"/>
      <c r="B1369" s="121" t="s">
        <v>1458</v>
      </c>
      <c r="C1369" s="115"/>
      <c r="D1369" s="134"/>
      <c r="E1369" s="116"/>
      <c r="F1369" s="116"/>
      <c r="G1369" s="117"/>
      <c r="H1369" s="112"/>
      <c r="I1369" s="118"/>
      <c r="J1369" s="113"/>
      <c r="K1369" s="103"/>
      <c r="L1369" s="16"/>
      <c r="M1369" s="16"/>
      <c r="N1369" s="16"/>
      <c r="O1369" s="16"/>
      <c r="P1369" s="16"/>
      <c r="Q1369" s="16"/>
      <c r="R1369" s="16"/>
      <c r="S1369" s="16"/>
      <c r="T1369" s="16"/>
      <c r="U1369" s="16"/>
    </row>
    <row r="1370" spans="1:21" ht="18.75" hidden="1" customHeight="1" x14ac:dyDescent="0.25">
      <c r="A1370" s="120"/>
      <c r="B1370" s="121"/>
      <c r="C1370" s="115"/>
      <c r="D1370" s="134"/>
      <c r="E1370" s="116"/>
      <c r="F1370" s="116"/>
      <c r="G1370" s="117"/>
      <c r="H1370" s="112"/>
      <c r="I1370" s="118"/>
      <c r="J1370" s="113"/>
      <c r="K1370" s="103"/>
      <c r="L1370" s="16"/>
      <c r="M1370" s="16"/>
      <c r="N1370" s="16"/>
      <c r="O1370" s="16"/>
      <c r="P1370" s="16"/>
      <c r="Q1370" s="16"/>
      <c r="R1370" s="16"/>
      <c r="S1370" s="16"/>
      <c r="T1370" s="16"/>
      <c r="U1370" s="16"/>
    </row>
    <row r="1371" spans="1:21" ht="18.75" hidden="1" customHeight="1" x14ac:dyDescent="0.25">
      <c r="A1371" s="120" t="s">
        <v>1459</v>
      </c>
      <c r="B1371" s="124" t="s">
        <v>1460</v>
      </c>
      <c r="C1371" s="115" t="s">
        <v>19</v>
      </c>
      <c r="D1371" s="134"/>
      <c r="E1371" s="116">
        <v>69.61</v>
      </c>
      <c r="F1371" s="116">
        <f>E1371*(1+C$2031)</f>
        <v>86.615723000000003</v>
      </c>
      <c r="G1371" s="117">
        <f>D1371*F1371</f>
        <v>0</v>
      </c>
      <c r="H1371" s="112"/>
      <c r="I1371" s="118"/>
      <c r="J1371" s="119"/>
      <c r="K1371" s="103"/>
      <c r="L1371" s="16"/>
      <c r="M1371" s="16"/>
      <c r="N1371" s="16"/>
      <c r="O1371" s="16"/>
      <c r="P1371" s="16"/>
      <c r="Q1371" s="16"/>
      <c r="R1371" s="16"/>
      <c r="S1371" s="16"/>
      <c r="T1371" s="16"/>
      <c r="U1371" s="16"/>
    </row>
    <row r="1372" spans="1:21" ht="78.75" hidden="1" customHeight="1" x14ac:dyDescent="0.25">
      <c r="A1372" s="120"/>
      <c r="B1372" s="121" t="s">
        <v>1461</v>
      </c>
      <c r="C1372" s="115"/>
      <c r="D1372" s="134"/>
      <c r="E1372" s="116"/>
      <c r="F1372" s="116"/>
      <c r="G1372" s="117"/>
      <c r="H1372" s="112"/>
      <c r="I1372" s="118"/>
      <c r="J1372" s="113"/>
      <c r="K1372" s="103"/>
      <c r="L1372" s="16"/>
      <c r="M1372" s="16"/>
      <c r="N1372" s="16"/>
      <c r="O1372" s="16"/>
      <c r="P1372" s="16"/>
      <c r="Q1372" s="16"/>
      <c r="R1372" s="16"/>
      <c r="S1372" s="16"/>
      <c r="T1372" s="16"/>
      <c r="U1372" s="16"/>
    </row>
    <row r="1373" spans="1:21" ht="18.75" hidden="1" customHeight="1" x14ac:dyDescent="0.25">
      <c r="A1373" s="120"/>
      <c r="B1373" s="121"/>
      <c r="C1373" s="115"/>
      <c r="D1373" s="134"/>
      <c r="E1373" s="116"/>
      <c r="F1373" s="116"/>
      <c r="G1373" s="117"/>
      <c r="H1373" s="112"/>
      <c r="I1373" s="118"/>
      <c r="J1373" s="113"/>
      <c r="K1373" s="103"/>
      <c r="L1373" s="16"/>
      <c r="M1373" s="16"/>
      <c r="N1373" s="16"/>
      <c r="O1373" s="16"/>
      <c r="P1373" s="16"/>
      <c r="Q1373" s="16"/>
      <c r="R1373" s="16"/>
      <c r="S1373" s="16"/>
      <c r="T1373" s="16"/>
      <c r="U1373" s="16"/>
    </row>
    <row r="1374" spans="1:21" ht="21" hidden="1" customHeight="1" x14ac:dyDescent="0.25">
      <c r="A1374" s="120" t="s">
        <v>1462</v>
      </c>
      <c r="B1374" s="124" t="s">
        <v>1463</v>
      </c>
      <c r="C1374" s="115" t="s">
        <v>1464</v>
      </c>
      <c r="D1374" s="134"/>
      <c r="E1374" s="116">
        <v>60.03</v>
      </c>
      <c r="F1374" s="116">
        <f>E1374*(1+C$2031)</f>
        <v>74.695329000000001</v>
      </c>
      <c r="G1374" s="117">
        <f>D1374*F1374</f>
        <v>0</v>
      </c>
      <c r="H1374" s="112"/>
      <c r="I1374" s="118"/>
      <c r="J1374" s="119"/>
      <c r="K1374" s="103"/>
      <c r="L1374" s="16"/>
      <c r="M1374" s="16"/>
      <c r="N1374" s="16"/>
      <c r="O1374" s="16"/>
      <c r="P1374" s="16"/>
      <c r="Q1374" s="16"/>
      <c r="R1374" s="16"/>
      <c r="S1374" s="16"/>
      <c r="T1374" s="16"/>
      <c r="U1374" s="16"/>
    </row>
    <row r="1375" spans="1:21" ht="63" hidden="1" customHeight="1" x14ac:dyDescent="0.25">
      <c r="A1375" s="120"/>
      <c r="B1375" s="121" t="s">
        <v>1465</v>
      </c>
      <c r="C1375" s="115"/>
      <c r="D1375" s="134"/>
      <c r="E1375" s="116"/>
      <c r="F1375" s="116"/>
      <c r="G1375" s="117"/>
      <c r="H1375" s="112"/>
      <c r="I1375" s="118"/>
      <c r="J1375" s="113"/>
      <c r="K1375" s="103"/>
      <c r="L1375" s="16"/>
      <c r="M1375" s="16"/>
      <c r="N1375" s="16"/>
      <c r="O1375" s="16"/>
      <c r="P1375" s="16"/>
      <c r="Q1375" s="16"/>
      <c r="R1375" s="16"/>
      <c r="S1375" s="16"/>
      <c r="T1375" s="16"/>
      <c r="U1375" s="16"/>
    </row>
    <row r="1376" spans="1:21" ht="18.75" hidden="1" customHeight="1" x14ac:dyDescent="0.25">
      <c r="A1376" s="120"/>
      <c r="B1376" s="121"/>
      <c r="C1376" s="115"/>
      <c r="D1376" s="134"/>
      <c r="E1376" s="116"/>
      <c r="F1376" s="116"/>
      <c r="G1376" s="117"/>
      <c r="H1376" s="112"/>
      <c r="I1376" s="118"/>
      <c r="J1376" s="113"/>
      <c r="K1376" s="103"/>
      <c r="L1376" s="16"/>
      <c r="M1376" s="16"/>
      <c r="N1376" s="16"/>
      <c r="O1376" s="16"/>
      <c r="P1376" s="16"/>
      <c r="Q1376" s="16"/>
      <c r="R1376" s="16"/>
      <c r="S1376" s="16"/>
      <c r="T1376" s="16"/>
      <c r="U1376" s="16"/>
    </row>
    <row r="1377" spans="1:21" ht="31.5" hidden="1" customHeight="1" x14ac:dyDescent="0.25">
      <c r="A1377" s="120" t="s">
        <v>1466</v>
      </c>
      <c r="B1377" s="124" t="s">
        <v>1467</v>
      </c>
      <c r="C1377" s="115" t="s">
        <v>33</v>
      </c>
      <c r="D1377" s="134"/>
      <c r="E1377" s="116">
        <v>104.2</v>
      </c>
      <c r="F1377" s="116">
        <f>E1377*(1+C$2031)</f>
        <v>129.65606</v>
      </c>
      <c r="G1377" s="117">
        <f>D1377*F1377</f>
        <v>0</v>
      </c>
      <c r="H1377" s="112"/>
      <c r="I1377" s="118"/>
      <c r="J1377" s="119"/>
      <c r="K1377" s="103"/>
      <c r="L1377" s="16"/>
      <c r="M1377" s="16"/>
      <c r="N1377" s="16"/>
      <c r="O1377" s="16"/>
      <c r="P1377" s="16"/>
      <c r="Q1377" s="16"/>
      <c r="R1377" s="16"/>
      <c r="S1377" s="16"/>
      <c r="T1377" s="16"/>
      <c r="U1377" s="16"/>
    </row>
    <row r="1378" spans="1:21" ht="141.75" hidden="1" customHeight="1" x14ac:dyDescent="0.25">
      <c r="A1378" s="120"/>
      <c r="B1378" s="121" t="s">
        <v>1468</v>
      </c>
      <c r="C1378" s="115"/>
      <c r="D1378" s="134"/>
      <c r="E1378" s="116"/>
      <c r="F1378" s="116"/>
      <c r="G1378" s="117"/>
      <c r="H1378" s="112"/>
      <c r="I1378" s="118"/>
      <c r="J1378" s="113"/>
      <c r="K1378" s="103"/>
      <c r="L1378" s="16"/>
      <c r="M1378" s="16"/>
      <c r="N1378" s="16"/>
      <c r="O1378" s="16"/>
      <c r="P1378" s="16"/>
      <c r="Q1378" s="16"/>
      <c r="R1378" s="16"/>
      <c r="S1378" s="16"/>
      <c r="T1378" s="16"/>
      <c r="U1378" s="16"/>
    </row>
    <row r="1379" spans="1:21" ht="18.75" hidden="1" customHeight="1" x14ac:dyDescent="0.25">
      <c r="A1379" s="120"/>
      <c r="B1379" s="121"/>
      <c r="C1379" s="115"/>
      <c r="D1379" s="134"/>
      <c r="E1379" s="116"/>
      <c r="F1379" s="116"/>
      <c r="G1379" s="117"/>
      <c r="H1379" s="112"/>
      <c r="I1379" s="118"/>
      <c r="J1379" s="113"/>
      <c r="K1379" s="103"/>
      <c r="L1379" s="16"/>
      <c r="M1379" s="16"/>
      <c r="N1379" s="16"/>
      <c r="O1379" s="16"/>
      <c r="P1379" s="16"/>
      <c r="Q1379" s="16"/>
      <c r="R1379" s="16"/>
      <c r="S1379" s="16"/>
      <c r="T1379" s="16"/>
      <c r="U1379" s="16"/>
    </row>
    <row r="1380" spans="1:21" ht="18.75" hidden="1" customHeight="1" x14ac:dyDescent="0.25">
      <c r="A1380" s="120" t="s">
        <v>1469</v>
      </c>
      <c r="B1380" s="124" t="s">
        <v>1470</v>
      </c>
      <c r="C1380" s="115" t="s">
        <v>33</v>
      </c>
      <c r="D1380" s="134"/>
      <c r="E1380" s="116">
        <v>201.39</v>
      </c>
      <c r="F1380" s="116">
        <f>E1380*(1+C$2031)</f>
        <v>250.58957699999996</v>
      </c>
      <c r="G1380" s="117">
        <f>D1380*F1380</f>
        <v>0</v>
      </c>
      <c r="H1380" s="112"/>
      <c r="I1380" s="118"/>
      <c r="J1380" s="119"/>
      <c r="K1380" s="103"/>
      <c r="L1380" s="16"/>
      <c r="M1380" s="16"/>
      <c r="N1380" s="16"/>
      <c r="O1380" s="16"/>
      <c r="P1380" s="16"/>
      <c r="Q1380" s="16"/>
      <c r="R1380" s="16"/>
      <c r="S1380" s="16"/>
      <c r="T1380" s="16"/>
      <c r="U1380" s="16"/>
    </row>
    <row r="1381" spans="1:21" ht="109.5" hidden="1" customHeight="1" x14ac:dyDescent="0.25">
      <c r="A1381" s="120"/>
      <c r="B1381" s="121" t="s">
        <v>1471</v>
      </c>
      <c r="C1381" s="115"/>
      <c r="D1381" s="134"/>
      <c r="E1381" s="116"/>
      <c r="F1381" s="116"/>
      <c r="G1381" s="117"/>
      <c r="H1381" s="112"/>
      <c r="I1381" s="118"/>
      <c r="J1381" s="113"/>
      <c r="K1381" s="103"/>
      <c r="L1381" s="16"/>
      <c r="M1381" s="16"/>
      <c r="N1381" s="16"/>
      <c r="O1381" s="16"/>
      <c r="P1381" s="16"/>
      <c r="Q1381" s="16"/>
      <c r="R1381" s="16"/>
      <c r="S1381" s="16"/>
      <c r="T1381" s="16"/>
      <c r="U1381" s="16"/>
    </row>
    <row r="1382" spans="1:21" ht="18.75" hidden="1" customHeight="1" x14ac:dyDescent="0.25">
      <c r="A1382" s="120"/>
      <c r="B1382" s="121"/>
      <c r="C1382" s="115"/>
      <c r="D1382" s="134"/>
      <c r="E1382" s="116"/>
      <c r="F1382" s="116"/>
      <c r="G1382" s="117"/>
      <c r="H1382" s="112"/>
      <c r="I1382" s="118"/>
      <c r="J1382" s="113"/>
      <c r="K1382" s="103"/>
      <c r="L1382" s="16"/>
      <c r="M1382" s="16"/>
      <c r="N1382" s="16"/>
      <c r="O1382" s="16"/>
      <c r="P1382" s="16"/>
      <c r="Q1382" s="16"/>
      <c r="R1382" s="16"/>
      <c r="S1382" s="16"/>
      <c r="T1382" s="16"/>
      <c r="U1382" s="16"/>
    </row>
    <row r="1383" spans="1:21" ht="31.5" hidden="1" customHeight="1" x14ac:dyDescent="0.25">
      <c r="A1383" s="120" t="s">
        <v>1472</v>
      </c>
      <c r="B1383" s="124" t="s">
        <v>1473</v>
      </c>
      <c r="C1383" s="115" t="s">
        <v>33</v>
      </c>
      <c r="D1383" s="134"/>
      <c r="E1383" s="116">
        <v>135.22</v>
      </c>
      <c r="F1383" s="116">
        <f>E1383*(1+C$2031)</f>
        <v>168.25424599999999</v>
      </c>
      <c r="G1383" s="117">
        <f>D1383*F1383</f>
        <v>0</v>
      </c>
      <c r="H1383" s="112"/>
      <c r="I1383" s="118"/>
      <c r="J1383" s="119"/>
      <c r="K1383" s="103"/>
      <c r="L1383" s="16"/>
      <c r="M1383" s="16"/>
      <c r="N1383" s="16"/>
      <c r="O1383" s="16"/>
      <c r="P1383" s="16"/>
      <c r="Q1383" s="16"/>
      <c r="R1383" s="16"/>
      <c r="S1383" s="16"/>
      <c r="T1383" s="16"/>
      <c r="U1383" s="16"/>
    </row>
    <row r="1384" spans="1:21" ht="141.75" hidden="1" customHeight="1" x14ac:dyDescent="0.25">
      <c r="A1384" s="120"/>
      <c r="B1384" s="121" t="s">
        <v>1474</v>
      </c>
      <c r="C1384" s="115"/>
      <c r="D1384" s="134"/>
      <c r="E1384" s="116"/>
      <c r="F1384" s="116"/>
      <c r="G1384" s="117"/>
      <c r="H1384" s="112"/>
      <c r="I1384" s="118"/>
      <c r="J1384" s="113"/>
      <c r="K1384" s="103"/>
      <c r="L1384" s="16"/>
      <c r="M1384" s="16"/>
      <c r="N1384" s="16"/>
      <c r="O1384" s="16"/>
      <c r="P1384" s="16"/>
      <c r="Q1384" s="16"/>
      <c r="R1384" s="16"/>
      <c r="S1384" s="16"/>
      <c r="T1384" s="16"/>
      <c r="U1384" s="16"/>
    </row>
    <row r="1385" spans="1:21" ht="18.75" hidden="1" customHeight="1" x14ac:dyDescent="0.25">
      <c r="A1385" s="120"/>
      <c r="B1385" s="121"/>
      <c r="C1385" s="115"/>
      <c r="D1385" s="134"/>
      <c r="E1385" s="116"/>
      <c r="F1385" s="116"/>
      <c r="G1385" s="117"/>
      <c r="H1385" s="112"/>
      <c r="I1385" s="118"/>
      <c r="J1385" s="113"/>
      <c r="K1385" s="103"/>
      <c r="L1385" s="16"/>
      <c r="M1385" s="16"/>
      <c r="N1385" s="16"/>
      <c r="O1385" s="16"/>
      <c r="P1385" s="16"/>
      <c r="Q1385" s="16"/>
      <c r="R1385" s="16"/>
      <c r="S1385" s="16"/>
      <c r="T1385" s="16"/>
      <c r="U1385" s="16"/>
    </row>
    <row r="1386" spans="1:21" ht="47.25" hidden="1" customHeight="1" x14ac:dyDescent="0.25">
      <c r="A1386" s="120" t="s">
        <v>1475</v>
      </c>
      <c r="B1386" s="150" t="s">
        <v>1476</v>
      </c>
      <c r="C1386" s="115" t="s">
        <v>33</v>
      </c>
      <c r="D1386" s="134"/>
      <c r="E1386" s="116">
        <v>116.08</v>
      </c>
      <c r="F1386" s="116">
        <f>E1386*(1+C$2031)</f>
        <v>144.438344</v>
      </c>
      <c r="G1386" s="117">
        <f>D1386*F1386</f>
        <v>0</v>
      </c>
      <c r="H1386" s="112"/>
      <c r="I1386" s="118"/>
      <c r="J1386" s="113"/>
      <c r="K1386" s="103"/>
      <c r="L1386" s="16"/>
      <c r="M1386" s="16"/>
      <c r="N1386" s="16"/>
      <c r="O1386" s="16"/>
      <c r="P1386" s="16"/>
      <c r="Q1386" s="16"/>
      <c r="R1386" s="16"/>
      <c r="S1386" s="16"/>
      <c r="T1386" s="16"/>
      <c r="U1386" s="16"/>
    </row>
    <row r="1387" spans="1:21" ht="220.5" hidden="1" customHeight="1" x14ac:dyDescent="0.25">
      <c r="A1387" s="120"/>
      <c r="B1387" s="125" t="s">
        <v>1477</v>
      </c>
      <c r="C1387" s="115"/>
      <c r="D1387" s="134"/>
      <c r="E1387" s="116"/>
      <c r="F1387" s="116"/>
      <c r="G1387" s="117"/>
      <c r="H1387" s="112"/>
      <c r="I1387" s="118"/>
      <c r="J1387" s="113"/>
      <c r="K1387" s="103"/>
      <c r="L1387" s="16"/>
      <c r="M1387" s="16"/>
      <c r="N1387" s="16"/>
      <c r="O1387" s="16"/>
      <c r="P1387" s="16"/>
      <c r="Q1387" s="16"/>
      <c r="R1387" s="16"/>
      <c r="S1387" s="16"/>
      <c r="T1387" s="16"/>
      <c r="U1387" s="16"/>
    </row>
    <row r="1388" spans="1:21" ht="18.75" customHeight="1" x14ac:dyDescent="0.25">
      <c r="A1388" s="120"/>
      <c r="B1388" s="121"/>
      <c r="C1388" s="115"/>
      <c r="D1388" s="134"/>
      <c r="E1388" s="116"/>
      <c r="F1388" s="116"/>
      <c r="G1388" s="117"/>
      <c r="H1388" s="112"/>
      <c r="I1388" s="118"/>
      <c r="J1388" s="113"/>
      <c r="K1388" s="103"/>
      <c r="L1388" s="16"/>
      <c r="M1388" s="16"/>
      <c r="N1388" s="16"/>
      <c r="O1388" s="16"/>
      <c r="P1388" s="16"/>
      <c r="Q1388" s="16"/>
      <c r="R1388" s="16"/>
      <c r="S1388" s="16"/>
      <c r="T1388" s="16"/>
      <c r="U1388" s="16"/>
    </row>
    <row r="1389" spans="1:21" ht="47.25" customHeight="1" x14ac:dyDescent="0.25">
      <c r="A1389" s="120" t="s">
        <v>1478</v>
      </c>
      <c r="B1389" s="152" t="s">
        <v>1479</v>
      </c>
      <c r="C1389" s="115" t="s">
        <v>33</v>
      </c>
      <c r="D1389" s="134">
        <v>5</v>
      </c>
      <c r="E1389" s="116">
        <v>98.08</v>
      </c>
      <c r="F1389" s="116">
        <f>E1389*(1+C$2031)</f>
        <v>122.040944</v>
      </c>
      <c r="G1389" s="117">
        <f>D1389*F1389</f>
        <v>610.20471999999995</v>
      </c>
      <c r="H1389" s="112"/>
      <c r="I1389" s="118"/>
      <c r="J1389" s="113"/>
      <c r="K1389" s="103"/>
      <c r="L1389" s="16"/>
      <c r="M1389" s="16"/>
      <c r="N1389" s="16"/>
      <c r="O1389" s="16"/>
      <c r="P1389" s="16"/>
      <c r="Q1389" s="16"/>
      <c r="R1389" s="16"/>
      <c r="S1389" s="16"/>
      <c r="T1389" s="16"/>
      <c r="U1389" s="16"/>
    </row>
    <row r="1390" spans="1:21" ht="220.5" customHeight="1" x14ac:dyDescent="0.25">
      <c r="A1390" s="120"/>
      <c r="B1390" s="125" t="s">
        <v>1477</v>
      </c>
      <c r="C1390" s="115"/>
      <c r="D1390" s="134"/>
      <c r="E1390" s="116"/>
      <c r="F1390" s="116"/>
      <c r="G1390" s="117"/>
      <c r="H1390" s="112"/>
      <c r="I1390" s="118"/>
      <c r="J1390" s="113"/>
      <c r="K1390" s="103"/>
      <c r="L1390" s="16"/>
      <c r="M1390" s="16"/>
      <c r="N1390" s="16"/>
      <c r="O1390" s="16"/>
      <c r="P1390" s="16"/>
      <c r="Q1390" s="16"/>
      <c r="R1390" s="16"/>
      <c r="S1390" s="16"/>
      <c r="T1390" s="16"/>
      <c r="U1390" s="16"/>
    </row>
    <row r="1391" spans="1:21" ht="18.75" customHeight="1" x14ac:dyDescent="0.25">
      <c r="A1391" s="120"/>
      <c r="B1391" s="121"/>
      <c r="C1391" s="115"/>
      <c r="D1391" s="134"/>
      <c r="E1391" s="116"/>
      <c r="F1391" s="116"/>
      <c r="G1391" s="117"/>
      <c r="H1391" s="112"/>
      <c r="I1391" s="118"/>
      <c r="J1391" s="113"/>
      <c r="K1391" s="103"/>
      <c r="L1391" s="16"/>
      <c r="M1391" s="16"/>
      <c r="N1391" s="16"/>
      <c r="O1391" s="16"/>
      <c r="P1391" s="16"/>
      <c r="Q1391" s="16"/>
      <c r="R1391" s="16"/>
      <c r="S1391" s="16"/>
      <c r="T1391" s="16"/>
      <c r="U1391" s="16"/>
    </row>
    <row r="1392" spans="1:21" ht="18.75" customHeight="1" x14ac:dyDescent="0.25">
      <c r="A1392" s="120" t="s">
        <v>1480</v>
      </c>
      <c r="B1392" s="133" t="s">
        <v>1481</v>
      </c>
      <c r="C1392" s="115"/>
      <c r="D1392" s="134"/>
      <c r="E1392" s="116"/>
      <c r="F1392" s="116"/>
      <c r="G1392" s="117"/>
      <c r="H1392" s="112"/>
      <c r="I1392" s="118"/>
      <c r="J1392" s="119"/>
      <c r="K1392" s="103"/>
      <c r="L1392" s="16"/>
      <c r="M1392" s="16"/>
      <c r="N1392" s="16"/>
      <c r="O1392" s="16"/>
      <c r="P1392" s="16"/>
      <c r="Q1392" s="16"/>
      <c r="R1392" s="16"/>
      <c r="S1392" s="16"/>
      <c r="T1392" s="16"/>
      <c r="U1392" s="16"/>
    </row>
    <row r="1393" spans="1:21" ht="18.75" hidden="1" customHeight="1" x14ac:dyDescent="0.25">
      <c r="A1393" s="120" t="s">
        <v>1482</v>
      </c>
      <c r="B1393" s="124" t="s">
        <v>1483</v>
      </c>
      <c r="C1393" s="115" t="s">
        <v>19</v>
      </c>
      <c r="D1393" s="134"/>
      <c r="E1393" s="116">
        <v>20.39</v>
      </c>
      <c r="F1393" s="116">
        <f>E1393*(1+C$2031)</f>
        <v>25.371276999999999</v>
      </c>
      <c r="G1393" s="117">
        <f>D1393*F1393</f>
        <v>0</v>
      </c>
      <c r="H1393" s="112"/>
      <c r="I1393" s="118"/>
      <c r="J1393" s="119"/>
      <c r="K1393" s="103"/>
      <c r="L1393" s="16"/>
      <c r="M1393" s="16"/>
      <c r="N1393" s="16"/>
      <c r="O1393" s="16"/>
      <c r="P1393" s="16"/>
      <c r="Q1393" s="16"/>
      <c r="R1393" s="16"/>
      <c r="S1393" s="16"/>
      <c r="T1393" s="16"/>
      <c r="U1393" s="16"/>
    </row>
    <row r="1394" spans="1:21" ht="78.75" hidden="1" customHeight="1" x14ac:dyDescent="0.25">
      <c r="A1394" s="120"/>
      <c r="B1394" s="121" t="s">
        <v>1484</v>
      </c>
      <c r="C1394" s="115"/>
      <c r="D1394" s="134"/>
      <c r="E1394" s="116"/>
      <c r="F1394" s="116"/>
      <c r="G1394" s="117"/>
      <c r="H1394" s="112"/>
      <c r="I1394" s="118"/>
      <c r="J1394" s="113"/>
      <c r="K1394" s="103"/>
      <c r="L1394" s="16"/>
      <c r="M1394" s="16"/>
      <c r="N1394" s="16"/>
      <c r="O1394" s="16"/>
      <c r="P1394" s="16"/>
      <c r="Q1394" s="16"/>
      <c r="R1394" s="16"/>
      <c r="S1394" s="16"/>
      <c r="T1394" s="16"/>
      <c r="U1394" s="16"/>
    </row>
    <row r="1395" spans="1:21" ht="18.75" hidden="1" customHeight="1" x14ac:dyDescent="0.25">
      <c r="A1395" s="120"/>
      <c r="B1395" s="121"/>
      <c r="C1395" s="115"/>
      <c r="D1395" s="134"/>
      <c r="E1395" s="116"/>
      <c r="F1395" s="116"/>
      <c r="G1395" s="117"/>
      <c r="H1395" s="112"/>
      <c r="I1395" s="118"/>
      <c r="J1395" s="113"/>
      <c r="K1395" s="103"/>
      <c r="L1395" s="16"/>
      <c r="M1395" s="16"/>
      <c r="N1395" s="16"/>
      <c r="O1395" s="16"/>
      <c r="P1395" s="16"/>
      <c r="Q1395" s="16"/>
      <c r="R1395" s="16"/>
      <c r="S1395" s="16"/>
      <c r="T1395" s="16"/>
      <c r="U1395" s="16"/>
    </row>
    <row r="1396" spans="1:21" ht="18.75" hidden="1" customHeight="1" x14ac:dyDescent="0.25">
      <c r="A1396" s="120" t="s">
        <v>1485</v>
      </c>
      <c r="B1396" s="124" t="s">
        <v>1486</v>
      </c>
      <c r="C1396" s="115" t="s">
        <v>19</v>
      </c>
      <c r="D1396" s="134"/>
      <c r="E1396" s="116">
        <v>19.66</v>
      </c>
      <c r="F1396" s="116">
        <f>E1396*(1+C$2031)</f>
        <v>24.462938000000001</v>
      </c>
      <c r="G1396" s="117">
        <f>D1396*F1396</f>
        <v>0</v>
      </c>
      <c r="H1396" s="112"/>
      <c r="I1396" s="118"/>
      <c r="J1396" s="119"/>
      <c r="K1396" s="103"/>
      <c r="L1396" s="16"/>
      <c r="M1396" s="16"/>
      <c r="N1396" s="16"/>
      <c r="O1396" s="16"/>
      <c r="P1396" s="16"/>
      <c r="Q1396" s="16"/>
      <c r="R1396" s="16"/>
      <c r="S1396" s="16"/>
      <c r="T1396" s="16"/>
      <c r="U1396" s="16"/>
    </row>
    <row r="1397" spans="1:21" ht="47.25" hidden="1" customHeight="1" x14ac:dyDescent="0.25">
      <c r="A1397" s="120"/>
      <c r="B1397" s="121" t="s">
        <v>1487</v>
      </c>
      <c r="C1397" s="115"/>
      <c r="D1397" s="134"/>
      <c r="E1397" s="116"/>
      <c r="F1397" s="116"/>
      <c r="G1397" s="117"/>
      <c r="H1397" s="112"/>
      <c r="I1397" s="118"/>
      <c r="J1397" s="113"/>
      <c r="K1397" s="103"/>
      <c r="L1397" s="16"/>
      <c r="M1397" s="16"/>
      <c r="N1397" s="16"/>
      <c r="O1397" s="16"/>
      <c r="P1397" s="16"/>
      <c r="Q1397" s="16"/>
      <c r="R1397" s="16"/>
      <c r="S1397" s="16"/>
      <c r="T1397" s="16"/>
      <c r="U1397" s="16"/>
    </row>
    <row r="1398" spans="1:21" ht="18.75" customHeight="1" x14ac:dyDescent="0.25">
      <c r="A1398" s="120"/>
      <c r="B1398" s="121"/>
      <c r="C1398" s="115"/>
      <c r="D1398" s="134"/>
      <c r="E1398" s="116"/>
      <c r="F1398" s="116"/>
      <c r="G1398" s="117"/>
      <c r="H1398" s="112"/>
      <c r="I1398" s="118"/>
      <c r="J1398" s="113"/>
      <c r="K1398" s="103"/>
      <c r="L1398" s="16"/>
      <c r="M1398" s="16"/>
      <c r="N1398" s="16"/>
      <c r="O1398" s="16"/>
      <c r="P1398" s="16"/>
      <c r="Q1398" s="16"/>
      <c r="R1398" s="16"/>
      <c r="S1398" s="16"/>
      <c r="T1398" s="16"/>
      <c r="U1398" s="16"/>
    </row>
    <row r="1399" spans="1:21" ht="18.75" customHeight="1" x14ac:dyDescent="0.25">
      <c r="A1399" s="120" t="s">
        <v>1488</v>
      </c>
      <c r="B1399" s="129" t="s">
        <v>1489</v>
      </c>
      <c r="C1399" s="115" t="s">
        <v>19</v>
      </c>
      <c r="D1399" s="134">
        <v>8.1999999999999993</v>
      </c>
      <c r="E1399" s="116">
        <v>10.97</v>
      </c>
      <c r="F1399" s="116">
        <f>E1399*(1+C$2031)</f>
        <v>13.649971000000001</v>
      </c>
      <c r="G1399" s="117">
        <f>D1399*F1399</f>
        <v>111.9297622</v>
      </c>
      <c r="H1399" s="112"/>
      <c r="I1399" s="118"/>
      <c r="J1399" s="119"/>
      <c r="K1399" s="103"/>
      <c r="L1399" s="16"/>
      <c r="M1399" s="16"/>
      <c r="N1399" s="16"/>
      <c r="O1399" s="16"/>
      <c r="P1399" s="16"/>
      <c r="Q1399" s="16"/>
      <c r="R1399" s="16"/>
      <c r="S1399" s="16"/>
      <c r="T1399" s="16"/>
      <c r="U1399" s="16"/>
    </row>
    <row r="1400" spans="1:21" ht="299.25" customHeight="1" x14ac:dyDescent="0.25">
      <c r="A1400" s="120"/>
      <c r="B1400" s="121" t="s">
        <v>1490</v>
      </c>
      <c r="C1400" s="115"/>
      <c r="D1400" s="134"/>
      <c r="E1400" s="116"/>
      <c r="F1400" s="116"/>
      <c r="G1400" s="117"/>
      <c r="H1400" s="112"/>
      <c r="I1400" s="118"/>
      <c r="J1400" s="113"/>
      <c r="K1400" s="103"/>
      <c r="L1400" s="16"/>
      <c r="M1400" s="16"/>
      <c r="N1400" s="16"/>
      <c r="O1400" s="16"/>
      <c r="P1400" s="16"/>
      <c r="Q1400" s="16"/>
      <c r="R1400" s="16"/>
      <c r="S1400" s="16"/>
      <c r="T1400" s="16"/>
      <c r="U1400" s="16"/>
    </row>
    <row r="1401" spans="1:21" ht="18.75" hidden="1" customHeight="1" x14ac:dyDescent="0.25">
      <c r="A1401" s="120"/>
      <c r="B1401" s="121"/>
      <c r="C1401" s="115"/>
      <c r="D1401" s="134"/>
      <c r="E1401" s="116"/>
      <c r="F1401" s="116"/>
      <c r="G1401" s="117"/>
      <c r="H1401" s="112"/>
      <c r="I1401" s="118"/>
      <c r="J1401" s="113"/>
      <c r="K1401" s="103"/>
      <c r="L1401" s="16"/>
      <c r="M1401" s="16"/>
      <c r="N1401" s="16"/>
      <c r="O1401" s="16"/>
      <c r="P1401" s="16"/>
      <c r="Q1401" s="16"/>
      <c r="R1401" s="16"/>
      <c r="S1401" s="16"/>
      <c r="T1401" s="16"/>
      <c r="U1401" s="16"/>
    </row>
    <row r="1402" spans="1:21" ht="18.75" hidden="1" customHeight="1" x14ac:dyDescent="0.25">
      <c r="A1402" s="120" t="s">
        <v>1491</v>
      </c>
      <c r="B1402" s="124" t="s">
        <v>1492</v>
      </c>
      <c r="C1402" s="115" t="s">
        <v>19</v>
      </c>
      <c r="D1402" s="134"/>
      <c r="E1402" s="116">
        <v>17.420000000000002</v>
      </c>
      <c r="F1402" s="116">
        <f>E1402*(1+C$2031)</f>
        <v>21.675706000000002</v>
      </c>
      <c r="G1402" s="117">
        <f>D1402*F1402</f>
        <v>0</v>
      </c>
      <c r="H1402" s="112"/>
      <c r="I1402" s="118"/>
      <c r="J1402" s="119"/>
      <c r="K1402" s="103"/>
      <c r="L1402" s="16"/>
      <c r="M1402" s="16"/>
      <c r="N1402" s="16"/>
      <c r="O1402" s="16"/>
      <c r="P1402" s="16"/>
      <c r="Q1402" s="16"/>
      <c r="R1402" s="16"/>
      <c r="S1402" s="16"/>
      <c r="T1402" s="16"/>
      <c r="U1402" s="16"/>
    </row>
    <row r="1403" spans="1:21" ht="63" hidden="1" customHeight="1" x14ac:dyDescent="0.25">
      <c r="A1403" s="120"/>
      <c r="B1403" s="121" t="s">
        <v>1493</v>
      </c>
      <c r="C1403" s="115"/>
      <c r="D1403" s="134"/>
      <c r="E1403" s="116"/>
      <c r="F1403" s="116"/>
      <c r="G1403" s="117"/>
      <c r="H1403" s="112"/>
      <c r="I1403" s="118"/>
      <c r="J1403" s="113"/>
      <c r="K1403" s="103"/>
      <c r="L1403" s="16"/>
      <c r="M1403" s="16"/>
      <c r="N1403" s="16"/>
      <c r="O1403" s="16"/>
      <c r="P1403" s="16"/>
      <c r="Q1403" s="16"/>
      <c r="R1403" s="16"/>
      <c r="S1403" s="16"/>
      <c r="T1403" s="16"/>
      <c r="U1403" s="16"/>
    </row>
    <row r="1404" spans="1:21" ht="18.75" hidden="1" customHeight="1" x14ac:dyDescent="0.25">
      <c r="A1404" s="120"/>
      <c r="B1404" s="121"/>
      <c r="C1404" s="115"/>
      <c r="D1404" s="134"/>
      <c r="E1404" s="116"/>
      <c r="F1404" s="116"/>
      <c r="G1404" s="117"/>
      <c r="H1404" s="112"/>
      <c r="I1404" s="118"/>
      <c r="J1404" s="113"/>
      <c r="K1404" s="103"/>
      <c r="L1404" s="16"/>
      <c r="M1404" s="16"/>
      <c r="N1404" s="16"/>
      <c r="O1404" s="16"/>
      <c r="P1404" s="16"/>
      <c r="Q1404" s="16"/>
      <c r="R1404" s="16"/>
      <c r="S1404" s="16"/>
      <c r="T1404" s="16"/>
      <c r="U1404" s="16"/>
    </row>
    <row r="1405" spans="1:21" ht="18.75" hidden="1" customHeight="1" x14ac:dyDescent="0.25">
      <c r="A1405" s="120" t="s">
        <v>1494</v>
      </c>
      <c r="B1405" s="124" t="s">
        <v>1495</v>
      </c>
      <c r="C1405" s="115" t="s">
        <v>19</v>
      </c>
      <c r="D1405" s="134"/>
      <c r="E1405" s="116">
        <v>47.11</v>
      </c>
      <c r="F1405" s="116">
        <f>E1405*(1+C$2031)</f>
        <v>58.618972999999997</v>
      </c>
      <c r="G1405" s="117">
        <f>D1405*F1405</f>
        <v>0</v>
      </c>
      <c r="H1405" s="112"/>
      <c r="I1405" s="118"/>
      <c r="J1405" s="119"/>
      <c r="K1405" s="103"/>
      <c r="L1405" s="16"/>
      <c r="M1405" s="16"/>
      <c r="N1405" s="16"/>
      <c r="O1405" s="16"/>
      <c r="P1405" s="16"/>
      <c r="Q1405" s="16"/>
      <c r="R1405" s="16"/>
      <c r="S1405" s="16"/>
      <c r="T1405" s="16"/>
      <c r="U1405" s="16"/>
    </row>
    <row r="1406" spans="1:21" ht="63" hidden="1" customHeight="1" x14ac:dyDescent="0.25">
      <c r="A1406" s="120"/>
      <c r="B1406" s="121" t="s">
        <v>1496</v>
      </c>
      <c r="C1406" s="115"/>
      <c r="D1406" s="134"/>
      <c r="E1406" s="116"/>
      <c r="F1406" s="116"/>
      <c r="G1406" s="117"/>
      <c r="H1406" s="112"/>
      <c r="I1406" s="118"/>
      <c r="J1406" s="113"/>
      <c r="K1406" s="103"/>
      <c r="L1406" s="16"/>
      <c r="M1406" s="16"/>
      <c r="N1406" s="16"/>
      <c r="O1406" s="16"/>
      <c r="P1406" s="16"/>
      <c r="Q1406" s="16"/>
      <c r="R1406" s="16"/>
      <c r="S1406" s="16"/>
      <c r="T1406" s="16"/>
      <c r="U1406" s="16"/>
    </row>
    <row r="1407" spans="1:21" ht="18.75" hidden="1" customHeight="1" x14ac:dyDescent="0.25">
      <c r="A1407" s="120"/>
      <c r="B1407" s="121"/>
      <c r="C1407" s="115"/>
      <c r="D1407" s="134"/>
      <c r="E1407" s="116"/>
      <c r="F1407" s="116"/>
      <c r="G1407" s="117"/>
      <c r="H1407" s="112"/>
      <c r="I1407" s="118"/>
      <c r="J1407" s="113"/>
      <c r="K1407" s="103"/>
      <c r="L1407" s="16"/>
      <c r="M1407" s="16"/>
      <c r="N1407" s="16"/>
      <c r="O1407" s="16"/>
      <c r="P1407" s="16"/>
      <c r="Q1407" s="16"/>
      <c r="R1407" s="16"/>
      <c r="S1407" s="16"/>
      <c r="T1407" s="16"/>
      <c r="U1407" s="16"/>
    </row>
    <row r="1408" spans="1:21" ht="31.5" hidden="1" customHeight="1" x14ac:dyDescent="0.25">
      <c r="A1408" s="120" t="s">
        <v>1497</v>
      </c>
      <c r="B1408" s="124" t="s">
        <v>1498</v>
      </c>
      <c r="C1408" s="115" t="s">
        <v>19</v>
      </c>
      <c r="D1408" s="134"/>
      <c r="E1408" s="116">
        <v>39.03</v>
      </c>
      <c r="F1408" s="116">
        <f>E1408*(1+C$2031)</f>
        <v>48.565029000000003</v>
      </c>
      <c r="G1408" s="117">
        <f>D1408*F1408</f>
        <v>0</v>
      </c>
      <c r="H1408" s="112"/>
      <c r="I1408" s="118"/>
      <c r="J1408" s="113"/>
      <c r="K1408" s="103"/>
      <c r="L1408" s="16"/>
      <c r="M1408" s="16"/>
      <c r="N1408" s="16"/>
      <c r="O1408" s="16"/>
      <c r="P1408" s="16"/>
      <c r="Q1408" s="16"/>
      <c r="R1408" s="16"/>
      <c r="S1408" s="16"/>
      <c r="T1408" s="16"/>
      <c r="U1408" s="16"/>
    </row>
    <row r="1409" spans="1:21" ht="78.75" hidden="1" customHeight="1" x14ac:dyDescent="0.25">
      <c r="A1409" s="120"/>
      <c r="B1409" s="121" t="s">
        <v>1499</v>
      </c>
      <c r="C1409" s="115"/>
      <c r="D1409" s="134"/>
      <c r="E1409" s="116"/>
      <c r="F1409" s="116"/>
      <c r="G1409" s="117"/>
      <c r="H1409" s="112"/>
      <c r="I1409" s="118"/>
      <c r="J1409" s="113"/>
      <c r="K1409" s="103"/>
      <c r="L1409" s="16"/>
      <c r="M1409" s="16"/>
      <c r="N1409" s="16"/>
      <c r="O1409" s="16"/>
      <c r="P1409" s="16"/>
      <c r="Q1409" s="16"/>
      <c r="R1409" s="16"/>
      <c r="S1409" s="16"/>
      <c r="T1409" s="16"/>
      <c r="U1409" s="16"/>
    </row>
    <row r="1410" spans="1:21" ht="18.75" customHeight="1" x14ac:dyDescent="0.25">
      <c r="A1410" s="120"/>
      <c r="B1410" s="121"/>
      <c r="C1410" s="115"/>
      <c r="D1410" s="134"/>
      <c r="E1410" s="116"/>
      <c r="F1410" s="116"/>
      <c r="G1410" s="117"/>
      <c r="H1410" s="112"/>
      <c r="I1410" s="118"/>
      <c r="J1410" s="113"/>
      <c r="K1410" s="103"/>
      <c r="L1410" s="16"/>
      <c r="M1410" s="16"/>
      <c r="N1410" s="16"/>
      <c r="O1410" s="16"/>
      <c r="P1410" s="16"/>
      <c r="Q1410" s="16"/>
      <c r="R1410" s="16"/>
      <c r="S1410" s="16"/>
      <c r="T1410" s="16"/>
      <c r="U1410" s="16"/>
    </row>
    <row r="1411" spans="1:21" ht="18.75" customHeight="1" x14ac:dyDescent="0.25">
      <c r="A1411" s="120" t="s">
        <v>1500</v>
      </c>
      <c r="B1411" s="133" t="s">
        <v>1501</v>
      </c>
      <c r="C1411" s="115"/>
      <c r="D1411" s="134"/>
      <c r="E1411" s="116"/>
      <c r="F1411" s="116"/>
      <c r="G1411" s="117"/>
      <c r="H1411" s="112"/>
      <c r="I1411" s="118"/>
      <c r="J1411" s="113"/>
      <c r="K1411" s="103"/>
      <c r="L1411" s="16"/>
      <c r="M1411" s="16"/>
      <c r="N1411" s="16"/>
      <c r="O1411" s="16"/>
      <c r="P1411" s="16"/>
      <c r="Q1411" s="16"/>
      <c r="R1411" s="16"/>
      <c r="S1411" s="16"/>
      <c r="T1411" s="16"/>
      <c r="U1411" s="16"/>
    </row>
    <row r="1412" spans="1:21" ht="21" customHeight="1" x14ac:dyDescent="0.25">
      <c r="A1412" s="120" t="s">
        <v>1502</v>
      </c>
      <c r="B1412" s="129" t="s">
        <v>1503</v>
      </c>
      <c r="C1412" s="115" t="s">
        <v>1504</v>
      </c>
      <c r="D1412" s="134">
        <f>5+0.97</f>
        <v>5.97</v>
      </c>
      <c r="E1412" s="116">
        <v>61.51</v>
      </c>
      <c r="F1412" s="116">
        <f>E1412*(1+C$2031)</f>
        <v>76.536892999999992</v>
      </c>
      <c r="G1412" s="117">
        <f>D1412*F1412</f>
        <v>456.92525120999994</v>
      </c>
      <c r="H1412" s="112"/>
      <c r="I1412" s="118"/>
      <c r="J1412" s="119"/>
      <c r="K1412" s="234"/>
      <c r="L1412" s="235"/>
      <c r="M1412" s="235"/>
      <c r="N1412" s="236"/>
      <c r="O1412" s="16"/>
      <c r="P1412" s="16"/>
      <c r="Q1412" s="16"/>
      <c r="R1412" s="16"/>
      <c r="S1412" s="16"/>
      <c r="T1412" s="16"/>
      <c r="U1412" s="16"/>
    </row>
    <row r="1413" spans="1:21" ht="47.25" customHeight="1" x14ac:dyDescent="0.25">
      <c r="A1413" s="120"/>
      <c r="B1413" s="121" t="s">
        <v>1505</v>
      </c>
      <c r="C1413" s="115"/>
      <c r="D1413" s="134"/>
      <c r="E1413" s="116"/>
      <c r="F1413" s="116"/>
      <c r="G1413" s="117"/>
      <c r="H1413" s="112"/>
      <c r="I1413" s="118"/>
      <c r="J1413" s="113"/>
      <c r="K1413" s="237"/>
      <c r="L1413" s="238"/>
      <c r="M1413" s="238"/>
      <c r="N1413" s="239"/>
      <c r="O1413" s="16"/>
      <c r="P1413" s="16"/>
      <c r="Q1413" s="16"/>
      <c r="R1413" s="16"/>
      <c r="S1413" s="16"/>
      <c r="T1413" s="16"/>
      <c r="U1413" s="16"/>
    </row>
    <row r="1414" spans="1:21" ht="18.75" customHeight="1" x14ac:dyDescent="0.25">
      <c r="A1414" s="120"/>
      <c r="B1414" s="121"/>
      <c r="C1414" s="115"/>
      <c r="D1414" s="134"/>
      <c r="E1414" s="116"/>
      <c r="F1414" s="116"/>
      <c r="G1414" s="117"/>
      <c r="H1414" s="112"/>
      <c r="I1414" s="118"/>
      <c r="J1414" s="113"/>
      <c r="K1414" s="103"/>
      <c r="L1414" s="16"/>
      <c r="M1414" s="16"/>
      <c r="N1414" s="16"/>
      <c r="O1414" s="16"/>
      <c r="P1414" s="16"/>
      <c r="Q1414" s="16"/>
      <c r="R1414" s="16"/>
      <c r="S1414" s="16"/>
      <c r="T1414" s="16"/>
      <c r="U1414" s="16"/>
    </row>
    <row r="1415" spans="1:21" ht="31.5" customHeight="1" x14ac:dyDescent="0.25">
      <c r="A1415" s="120" t="s">
        <v>1506</v>
      </c>
      <c r="B1415" s="129" t="s">
        <v>1507</v>
      </c>
      <c r="C1415" s="115" t="s">
        <v>33</v>
      </c>
      <c r="D1415" s="134">
        <v>5</v>
      </c>
      <c r="E1415" s="116">
        <v>44.81</v>
      </c>
      <c r="F1415" s="116">
        <f>E1415*(1+C$2031)</f>
        <v>55.757083000000002</v>
      </c>
      <c r="G1415" s="117">
        <f>D1415*F1415</f>
        <v>278.785415</v>
      </c>
      <c r="H1415" s="112"/>
      <c r="I1415" s="118"/>
      <c r="J1415" s="119"/>
      <c r="K1415" s="103"/>
      <c r="L1415" s="16"/>
      <c r="M1415" s="16"/>
      <c r="N1415" s="16"/>
      <c r="O1415" s="16"/>
      <c r="P1415" s="16"/>
      <c r="Q1415" s="16"/>
      <c r="R1415" s="16"/>
      <c r="S1415" s="16"/>
      <c r="T1415" s="16"/>
      <c r="U1415" s="16"/>
    </row>
    <row r="1416" spans="1:21" ht="63" customHeight="1" x14ac:dyDescent="0.25">
      <c r="A1416" s="120"/>
      <c r="B1416" s="121" t="s">
        <v>581</v>
      </c>
      <c r="C1416" s="115"/>
      <c r="D1416" s="134"/>
      <c r="E1416" s="116"/>
      <c r="F1416" s="116"/>
      <c r="G1416" s="117"/>
      <c r="H1416" s="112"/>
      <c r="I1416" s="118"/>
      <c r="J1416" s="113"/>
      <c r="K1416" s="103"/>
      <c r="L1416" s="16"/>
      <c r="M1416" s="16"/>
      <c r="N1416" s="16"/>
      <c r="O1416" s="16"/>
      <c r="P1416" s="16"/>
      <c r="Q1416" s="16"/>
      <c r="R1416" s="16"/>
      <c r="S1416" s="16"/>
      <c r="T1416" s="16"/>
      <c r="U1416" s="16"/>
    </row>
    <row r="1417" spans="1:21" ht="18.75" customHeight="1" x14ac:dyDescent="0.25">
      <c r="A1417" s="172"/>
      <c r="B1417" s="121"/>
      <c r="C1417" s="115"/>
      <c r="D1417" s="173"/>
      <c r="E1417" s="116"/>
      <c r="F1417" s="116"/>
      <c r="G1417" s="117"/>
      <c r="H1417" s="112"/>
      <c r="I1417" s="118"/>
      <c r="J1417" s="113"/>
      <c r="K1417" s="103"/>
      <c r="L1417" s="16"/>
      <c r="M1417" s="16"/>
      <c r="N1417" s="16"/>
      <c r="O1417" s="16"/>
      <c r="P1417" s="16"/>
      <c r="Q1417" s="16"/>
      <c r="R1417" s="16"/>
      <c r="S1417" s="16"/>
      <c r="T1417" s="16"/>
      <c r="U1417" s="16"/>
    </row>
    <row r="1418" spans="1:21" ht="18.75" customHeight="1" x14ac:dyDescent="0.25">
      <c r="A1418" s="120" t="s">
        <v>1508</v>
      </c>
      <c r="B1418" s="133" t="s">
        <v>1509</v>
      </c>
      <c r="C1418" s="115"/>
      <c r="D1418" s="134"/>
      <c r="E1418" s="116"/>
      <c r="F1418" s="116"/>
      <c r="G1418" s="117"/>
      <c r="H1418" s="112"/>
      <c r="I1418" s="118"/>
      <c r="J1418" s="113"/>
      <c r="K1418" s="103"/>
      <c r="L1418" s="16"/>
      <c r="M1418" s="16"/>
      <c r="N1418" s="16"/>
      <c r="O1418" s="16"/>
      <c r="P1418" s="16"/>
      <c r="Q1418" s="16"/>
      <c r="R1418" s="16"/>
      <c r="S1418" s="16"/>
      <c r="T1418" s="16"/>
      <c r="U1418" s="16"/>
    </row>
    <row r="1419" spans="1:21" ht="18.75" hidden="1" customHeight="1" x14ac:dyDescent="0.25">
      <c r="A1419" s="120" t="s">
        <v>1510</v>
      </c>
      <c r="B1419" s="124" t="s">
        <v>1511</v>
      </c>
      <c r="C1419" s="115" t="s">
        <v>19</v>
      </c>
      <c r="D1419" s="134"/>
      <c r="E1419" s="116">
        <v>13.63</v>
      </c>
      <c r="F1419" s="116">
        <f>E1419*(1+C$2031)</f>
        <v>16.959809</v>
      </c>
      <c r="G1419" s="117">
        <f>D1419*F1419</f>
        <v>0</v>
      </c>
      <c r="H1419" s="112"/>
      <c r="I1419" s="118"/>
      <c r="J1419" s="119"/>
      <c r="K1419" s="103"/>
      <c r="L1419" s="16"/>
      <c r="M1419" s="16"/>
      <c r="N1419" s="16"/>
      <c r="O1419" s="16"/>
      <c r="P1419" s="16"/>
      <c r="Q1419" s="16"/>
      <c r="R1419" s="16"/>
      <c r="S1419" s="16"/>
      <c r="T1419" s="16"/>
      <c r="U1419" s="16"/>
    </row>
    <row r="1420" spans="1:21" ht="47.25" hidden="1" customHeight="1" x14ac:dyDescent="0.25">
      <c r="A1420" s="120"/>
      <c r="B1420" s="121" t="s">
        <v>1512</v>
      </c>
      <c r="C1420" s="115"/>
      <c r="D1420" s="134"/>
      <c r="E1420" s="116"/>
      <c r="F1420" s="116"/>
      <c r="G1420" s="117"/>
      <c r="H1420" s="112"/>
      <c r="I1420" s="118"/>
      <c r="J1420" s="113"/>
      <c r="K1420" s="103"/>
      <c r="L1420" s="16"/>
      <c r="M1420" s="16"/>
      <c r="N1420" s="16"/>
      <c r="O1420" s="16"/>
      <c r="P1420" s="16"/>
      <c r="Q1420" s="16"/>
      <c r="R1420" s="16"/>
      <c r="S1420" s="16"/>
      <c r="T1420" s="16"/>
      <c r="U1420" s="16"/>
    </row>
    <row r="1421" spans="1:21" ht="18.75" customHeight="1" x14ac:dyDescent="0.25">
      <c r="A1421" s="120"/>
      <c r="B1421" s="124"/>
      <c r="C1421" s="115"/>
      <c r="D1421" s="134"/>
      <c r="E1421" s="116"/>
      <c r="F1421" s="116"/>
      <c r="G1421" s="117"/>
      <c r="H1421" s="112"/>
      <c r="I1421" s="118"/>
      <c r="J1421" s="113"/>
      <c r="K1421" s="103"/>
      <c r="L1421" s="16"/>
      <c r="M1421" s="16"/>
      <c r="N1421" s="16"/>
      <c r="O1421" s="16"/>
      <c r="P1421" s="16"/>
      <c r="Q1421" s="16"/>
      <c r="R1421" s="16"/>
      <c r="S1421" s="16"/>
      <c r="T1421" s="16"/>
      <c r="U1421" s="16"/>
    </row>
    <row r="1422" spans="1:21" ht="31.5" customHeight="1" x14ac:dyDescent="0.25">
      <c r="A1422" s="120" t="s">
        <v>1513</v>
      </c>
      <c r="B1422" s="129" t="s">
        <v>1514</v>
      </c>
      <c r="C1422" s="115" t="s">
        <v>1515</v>
      </c>
      <c r="D1422" s="134">
        <v>312.45999999999998</v>
      </c>
      <c r="E1422" s="116">
        <v>92.1</v>
      </c>
      <c r="F1422" s="116">
        <f>E1422*(1+C$2031)</f>
        <v>114.60002999999999</v>
      </c>
      <c r="G1422" s="117">
        <f>D1422*F1422</f>
        <v>35807.925373799997</v>
      </c>
      <c r="H1422" s="112"/>
      <c r="I1422" s="118"/>
      <c r="J1422" s="119"/>
      <c r="K1422" s="103"/>
      <c r="L1422" s="16"/>
      <c r="M1422" s="16"/>
      <c r="N1422" s="16"/>
      <c r="O1422" s="16"/>
      <c r="P1422" s="16"/>
      <c r="Q1422" s="16"/>
      <c r="R1422" s="16"/>
      <c r="S1422" s="16"/>
      <c r="T1422" s="16"/>
      <c r="U1422" s="16"/>
    </row>
    <row r="1423" spans="1:21" ht="252" customHeight="1" x14ac:dyDescent="0.25">
      <c r="A1423" s="120"/>
      <c r="B1423" s="121" t="s">
        <v>1516</v>
      </c>
      <c r="C1423" s="115"/>
      <c r="D1423" s="134"/>
      <c r="E1423" s="116"/>
      <c r="F1423" s="116"/>
      <c r="G1423" s="117"/>
      <c r="H1423" s="112"/>
      <c r="I1423" s="118"/>
      <c r="J1423" s="113"/>
      <c r="K1423" s="103"/>
      <c r="L1423" s="16"/>
      <c r="M1423" s="16"/>
      <c r="N1423" s="16"/>
      <c r="O1423" s="16"/>
      <c r="P1423" s="16"/>
      <c r="Q1423" s="16"/>
      <c r="R1423" s="16"/>
      <c r="S1423" s="16"/>
      <c r="T1423" s="16"/>
      <c r="U1423" s="16"/>
    </row>
    <row r="1424" spans="1:21" ht="18.75" hidden="1" customHeight="1" x14ac:dyDescent="0.25">
      <c r="A1424" s="120"/>
      <c r="B1424" s="121"/>
      <c r="C1424" s="115"/>
      <c r="D1424" s="134"/>
      <c r="E1424" s="116"/>
      <c r="F1424" s="116"/>
      <c r="G1424" s="117"/>
      <c r="H1424" s="112"/>
      <c r="I1424" s="118"/>
      <c r="J1424" s="113"/>
      <c r="K1424" s="103"/>
      <c r="L1424" s="16"/>
      <c r="M1424" s="16"/>
      <c r="N1424" s="16"/>
      <c r="O1424" s="16"/>
      <c r="P1424" s="16"/>
      <c r="Q1424" s="16"/>
      <c r="R1424" s="16"/>
      <c r="S1424" s="16"/>
      <c r="T1424" s="16"/>
      <c r="U1424" s="16"/>
    </row>
    <row r="1425" spans="1:21" ht="31.5" hidden="1" customHeight="1" x14ac:dyDescent="0.25">
      <c r="A1425" s="120" t="s">
        <v>1517</v>
      </c>
      <c r="B1425" s="124" t="s">
        <v>1518</v>
      </c>
      <c r="C1425" s="115" t="s">
        <v>1519</v>
      </c>
      <c r="D1425" s="134"/>
      <c r="E1425" s="116">
        <v>69.67</v>
      </c>
      <c r="F1425" s="116">
        <f>E1425*(1+C$2031)</f>
        <v>86.690381000000002</v>
      </c>
      <c r="G1425" s="117">
        <f>D1425*F1425</f>
        <v>0</v>
      </c>
      <c r="H1425" s="112"/>
      <c r="I1425" s="118"/>
      <c r="J1425" s="119"/>
      <c r="K1425" s="103"/>
      <c r="L1425" s="16"/>
      <c r="M1425" s="16"/>
      <c r="N1425" s="16"/>
      <c r="O1425" s="16"/>
      <c r="P1425" s="16"/>
      <c r="Q1425" s="16"/>
      <c r="R1425" s="16"/>
      <c r="S1425" s="16"/>
      <c r="T1425" s="16"/>
      <c r="U1425" s="16"/>
    </row>
    <row r="1426" spans="1:21" ht="208.5" hidden="1" customHeight="1" x14ac:dyDescent="0.25">
      <c r="A1426" s="120"/>
      <c r="B1426" s="121" t="s">
        <v>1520</v>
      </c>
      <c r="C1426" s="115"/>
      <c r="D1426" s="134"/>
      <c r="E1426" s="116"/>
      <c r="F1426" s="116"/>
      <c r="G1426" s="117"/>
      <c r="H1426" s="112"/>
      <c r="I1426" s="118"/>
      <c r="J1426" s="113"/>
      <c r="K1426" s="103"/>
      <c r="L1426" s="16"/>
      <c r="M1426" s="16"/>
      <c r="N1426" s="16"/>
      <c r="O1426" s="16"/>
      <c r="P1426" s="16"/>
      <c r="Q1426" s="16"/>
      <c r="R1426" s="16"/>
      <c r="S1426" s="16"/>
      <c r="T1426" s="16"/>
      <c r="U1426" s="16"/>
    </row>
    <row r="1427" spans="1:21" ht="18.75" hidden="1" customHeight="1" x14ac:dyDescent="0.25">
      <c r="A1427" s="120"/>
      <c r="B1427" s="124"/>
      <c r="C1427" s="115"/>
      <c r="D1427" s="134"/>
      <c r="E1427" s="116"/>
      <c r="F1427" s="116"/>
      <c r="G1427" s="117"/>
      <c r="H1427" s="112"/>
      <c r="I1427" s="118"/>
      <c r="J1427" s="113"/>
      <c r="K1427" s="103"/>
      <c r="L1427" s="16"/>
      <c r="M1427" s="16"/>
      <c r="N1427" s="16"/>
      <c r="O1427" s="16"/>
      <c r="P1427" s="16"/>
      <c r="Q1427" s="16"/>
      <c r="R1427" s="16"/>
      <c r="S1427" s="16"/>
      <c r="T1427" s="16"/>
      <c r="U1427" s="16"/>
    </row>
    <row r="1428" spans="1:21" ht="21" hidden="1" customHeight="1" x14ac:dyDescent="0.25">
      <c r="A1428" s="120" t="s">
        <v>1521</v>
      </c>
      <c r="B1428" s="129" t="s">
        <v>1522</v>
      </c>
      <c r="C1428" s="115" t="s">
        <v>1523</v>
      </c>
      <c r="D1428" s="134"/>
      <c r="E1428" s="116">
        <v>32.770000000000003</v>
      </c>
      <c r="F1428" s="116">
        <f>E1428*(1+C$2031)</f>
        <v>40.775711000000001</v>
      </c>
      <c r="G1428" s="117">
        <f>D1428*F1428</f>
        <v>0</v>
      </c>
      <c r="H1428" s="112">
        <v>391.46</v>
      </c>
      <c r="I1428" s="118"/>
      <c r="J1428" s="119"/>
      <c r="K1428" s="103"/>
      <c r="L1428" s="16"/>
      <c r="M1428" s="16"/>
      <c r="N1428" s="16"/>
      <c r="O1428" s="16"/>
      <c r="P1428" s="16"/>
      <c r="Q1428" s="16"/>
      <c r="R1428" s="16"/>
      <c r="S1428" s="16"/>
      <c r="T1428" s="16"/>
      <c r="U1428" s="16"/>
    </row>
    <row r="1429" spans="1:21" ht="94.5" hidden="1" customHeight="1" x14ac:dyDescent="0.25">
      <c r="A1429" s="120"/>
      <c r="B1429" s="121" t="s">
        <v>1524</v>
      </c>
      <c r="C1429" s="115"/>
      <c r="D1429" s="134"/>
      <c r="E1429" s="116"/>
      <c r="F1429" s="116"/>
      <c r="G1429" s="117"/>
      <c r="H1429" s="112"/>
      <c r="I1429" s="118"/>
      <c r="J1429" s="113"/>
      <c r="K1429" s="103"/>
      <c r="L1429" s="16"/>
      <c r="M1429" s="16"/>
      <c r="N1429" s="16"/>
      <c r="O1429" s="16"/>
      <c r="P1429" s="16"/>
      <c r="Q1429" s="16"/>
      <c r="R1429" s="16"/>
      <c r="S1429" s="16"/>
      <c r="T1429" s="16"/>
      <c r="U1429" s="16"/>
    </row>
    <row r="1430" spans="1:21" ht="18.75" customHeight="1" x14ac:dyDescent="0.25">
      <c r="A1430" s="120"/>
      <c r="B1430" s="121"/>
      <c r="C1430" s="115"/>
      <c r="D1430" s="134"/>
      <c r="E1430" s="116"/>
      <c r="F1430" s="116"/>
      <c r="G1430" s="117"/>
      <c r="H1430" s="112"/>
      <c r="I1430" s="118"/>
      <c r="J1430" s="113"/>
      <c r="K1430" s="103"/>
      <c r="L1430" s="16"/>
      <c r="M1430" s="16"/>
      <c r="N1430" s="16"/>
      <c r="O1430" s="16"/>
      <c r="P1430" s="16"/>
      <c r="Q1430" s="16"/>
      <c r="R1430" s="16"/>
      <c r="S1430" s="16"/>
      <c r="T1430" s="16"/>
      <c r="U1430" s="16"/>
    </row>
    <row r="1431" spans="1:21" ht="31.5" customHeight="1" x14ac:dyDescent="0.25">
      <c r="A1431" s="120" t="s">
        <v>1525</v>
      </c>
      <c r="B1431" s="129" t="s">
        <v>1526</v>
      </c>
      <c r="C1431" s="115" t="s">
        <v>1527</v>
      </c>
      <c r="D1431" s="134">
        <f>3.43+116.13+34.96</f>
        <v>154.52000000000001</v>
      </c>
      <c r="E1431" s="116">
        <v>75.319999999999993</v>
      </c>
      <c r="F1431" s="116">
        <f>E1431*(1+C$2031)</f>
        <v>93.720675999999983</v>
      </c>
      <c r="G1431" s="117">
        <f>D1431*F1431</f>
        <v>14481.718855519999</v>
      </c>
      <c r="H1431" s="112"/>
      <c r="I1431" s="118"/>
      <c r="J1431" s="119"/>
      <c r="K1431" s="243"/>
      <c r="L1431" s="235"/>
      <c r="M1431" s="235"/>
      <c r="N1431" s="235"/>
      <c r="O1431" s="235"/>
      <c r="P1431" s="236"/>
      <c r="Q1431" s="16"/>
      <c r="R1431" s="16"/>
      <c r="S1431" s="16"/>
      <c r="T1431" s="16"/>
      <c r="U1431" s="16"/>
    </row>
    <row r="1432" spans="1:21" ht="78.75" customHeight="1" x14ac:dyDescent="0.25">
      <c r="A1432" s="120"/>
      <c r="B1432" s="121" t="s">
        <v>1528</v>
      </c>
      <c r="C1432" s="115"/>
      <c r="D1432" s="134"/>
      <c r="E1432" s="116"/>
      <c r="F1432" s="116"/>
      <c r="G1432" s="117"/>
      <c r="H1432" s="112"/>
      <c r="I1432" s="118"/>
      <c r="J1432" s="113"/>
      <c r="K1432" s="237"/>
      <c r="L1432" s="238"/>
      <c r="M1432" s="238"/>
      <c r="N1432" s="238"/>
      <c r="O1432" s="238"/>
      <c r="P1432" s="239"/>
      <c r="Q1432" s="16"/>
      <c r="R1432" s="16"/>
      <c r="S1432" s="16"/>
      <c r="T1432" s="16"/>
      <c r="U1432" s="16"/>
    </row>
    <row r="1433" spans="1:21" ht="20.25" hidden="1" customHeight="1" x14ac:dyDescent="0.25">
      <c r="A1433" s="120"/>
      <c r="B1433" s="121"/>
      <c r="C1433" s="22"/>
      <c r="D1433" s="134"/>
      <c r="E1433" s="35"/>
      <c r="F1433" s="35"/>
      <c r="G1433" s="117"/>
      <c r="H1433" s="112"/>
      <c r="I1433" s="118"/>
      <c r="J1433" s="113"/>
      <c r="K1433" s="107"/>
      <c r="L1433" s="45"/>
      <c r="M1433" s="45"/>
      <c r="N1433" s="45"/>
      <c r="O1433" s="45"/>
      <c r="P1433" s="45"/>
      <c r="Q1433" s="16"/>
      <c r="R1433" s="16"/>
      <c r="S1433" s="16"/>
      <c r="T1433" s="16"/>
      <c r="U1433" s="16"/>
    </row>
    <row r="1434" spans="1:21" ht="20.25" hidden="1" customHeight="1" x14ac:dyDescent="0.25">
      <c r="A1434" s="120" t="s">
        <v>1529</v>
      </c>
      <c r="B1434" s="124" t="s">
        <v>1530</v>
      </c>
      <c r="C1434" s="22" t="s">
        <v>19</v>
      </c>
      <c r="D1434" s="134"/>
      <c r="E1434" s="116">
        <v>124.64</v>
      </c>
      <c r="F1434" s="116">
        <f>E1434*(1+C$2031)</f>
        <v>155.089552</v>
      </c>
      <c r="G1434" s="117">
        <f>D1434*F1434</f>
        <v>0</v>
      </c>
      <c r="H1434" s="112"/>
      <c r="I1434" s="118"/>
      <c r="J1434" s="119"/>
      <c r="K1434" s="240"/>
      <c r="L1434" s="235"/>
      <c r="M1434" s="235"/>
      <c r="N1434" s="235"/>
      <c r="O1434" s="235"/>
      <c r="P1434" s="235"/>
      <c r="Q1434" s="236"/>
      <c r="R1434" s="16"/>
      <c r="S1434" s="16"/>
      <c r="T1434" s="16"/>
      <c r="U1434" s="16"/>
    </row>
    <row r="1435" spans="1:21" ht="141.75" hidden="1" customHeight="1" x14ac:dyDescent="0.25">
      <c r="A1435" s="120"/>
      <c r="B1435" s="121" t="s">
        <v>1531</v>
      </c>
      <c r="C1435" s="22"/>
      <c r="D1435" s="134"/>
      <c r="E1435" s="35"/>
      <c r="F1435" s="35"/>
      <c r="G1435" s="117"/>
      <c r="H1435" s="112"/>
      <c r="I1435" s="118"/>
      <c r="J1435" s="119"/>
      <c r="K1435" s="237"/>
      <c r="L1435" s="241"/>
      <c r="M1435" s="241"/>
      <c r="N1435" s="241"/>
      <c r="O1435" s="241"/>
      <c r="P1435" s="241"/>
      <c r="Q1435" s="242"/>
      <c r="R1435" s="16"/>
      <c r="S1435" s="16"/>
      <c r="T1435" s="16"/>
      <c r="U1435" s="16"/>
    </row>
    <row r="1436" spans="1:21" ht="20.25" customHeight="1" x14ac:dyDescent="0.25">
      <c r="A1436" s="120"/>
      <c r="B1436" s="124"/>
      <c r="C1436" s="22"/>
      <c r="D1436" s="134"/>
      <c r="E1436" s="35"/>
      <c r="F1436" s="35"/>
      <c r="G1436" s="117"/>
      <c r="H1436" s="112"/>
      <c r="I1436" s="118"/>
      <c r="J1436" s="119"/>
      <c r="K1436" s="237"/>
      <c r="L1436" s="241"/>
      <c r="M1436" s="241"/>
      <c r="N1436" s="241"/>
      <c r="O1436" s="241"/>
      <c r="P1436" s="241"/>
      <c r="Q1436" s="242"/>
      <c r="R1436" s="16"/>
      <c r="S1436" s="16"/>
      <c r="T1436" s="16"/>
      <c r="U1436" s="16"/>
    </row>
    <row r="1437" spans="1:21" ht="18.75" customHeight="1" x14ac:dyDescent="0.25">
      <c r="A1437" s="120" t="s">
        <v>1532</v>
      </c>
      <c r="B1437" s="129" t="s">
        <v>1533</v>
      </c>
      <c r="C1437" s="22" t="s">
        <v>19</v>
      </c>
      <c r="D1437" s="134">
        <v>4.0599999999999996</v>
      </c>
      <c r="E1437" s="116">
        <v>68.16</v>
      </c>
      <c r="F1437" s="116">
        <f>E1437*(1+C$2031)</f>
        <v>84.811487999999997</v>
      </c>
      <c r="G1437" s="117">
        <f>D1437*F1437</f>
        <v>344.33464127999997</v>
      </c>
      <c r="H1437" s="112"/>
      <c r="I1437" s="118"/>
      <c r="J1437" s="119"/>
      <c r="K1437" s="237"/>
      <c r="L1437" s="241"/>
      <c r="M1437" s="241"/>
      <c r="N1437" s="241"/>
      <c r="O1437" s="241"/>
      <c r="P1437" s="241"/>
      <c r="Q1437" s="242"/>
      <c r="R1437" s="16"/>
      <c r="S1437" s="16"/>
      <c r="T1437" s="16"/>
      <c r="U1437" s="16"/>
    </row>
    <row r="1438" spans="1:21" ht="138" customHeight="1" x14ac:dyDescent="0.25">
      <c r="A1438" s="120"/>
      <c r="B1438" s="121" t="s">
        <v>1534</v>
      </c>
      <c r="C1438" s="22"/>
      <c r="D1438" s="134"/>
      <c r="E1438" s="35"/>
      <c r="F1438" s="35"/>
      <c r="G1438" s="117"/>
      <c r="H1438" s="112"/>
      <c r="I1438" s="118"/>
      <c r="J1438" s="119"/>
      <c r="K1438" s="237"/>
      <c r="L1438" s="241"/>
      <c r="M1438" s="241"/>
      <c r="N1438" s="241"/>
      <c r="O1438" s="241"/>
      <c r="P1438" s="241"/>
      <c r="Q1438" s="242"/>
      <c r="R1438" s="16"/>
      <c r="S1438" s="16"/>
      <c r="T1438" s="16"/>
      <c r="U1438" s="16"/>
    </row>
    <row r="1439" spans="1:21" ht="18.75" customHeight="1" x14ac:dyDescent="0.25">
      <c r="A1439" s="120"/>
      <c r="B1439" s="124"/>
      <c r="C1439" s="22"/>
      <c r="D1439" s="134"/>
      <c r="E1439" s="35"/>
      <c r="F1439" s="35"/>
      <c r="G1439" s="117"/>
      <c r="H1439" s="112"/>
      <c r="I1439" s="118"/>
      <c r="J1439" s="119"/>
      <c r="K1439" s="237"/>
      <c r="L1439" s="241"/>
      <c r="M1439" s="241"/>
      <c r="N1439" s="241"/>
      <c r="O1439" s="241"/>
      <c r="P1439" s="241"/>
      <c r="Q1439" s="242"/>
      <c r="R1439" s="16"/>
      <c r="S1439" s="16"/>
      <c r="T1439" s="16"/>
      <c r="U1439" s="16"/>
    </row>
    <row r="1440" spans="1:21" ht="18.75" customHeight="1" x14ac:dyDescent="0.25">
      <c r="A1440" s="120" t="s">
        <v>1535</v>
      </c>
      <c r="B1440" s="129" t="s">
        <v>1536</v>
      </c>
      <c r="C1440" s="22" t="s">
        <v>19</v>
      </c>
      <c r="D1440" s="134">
        <v>114.67</v>
      </c>
      <c r="E1440" s="116">
        <v>88.21</v>
      </c>
      <c r="F1440" s="116">
        <f>E1440*(1+C$2031)</f>
        <v>109.75970299999999</v>
      </c>
      <c r="G1440" s="117">
        <f>D1440*F1440</f>
        <v>12586.145143009999</v>
      </c>
      <c r="H1440" s="112"/>
      <c r="I1440" s="118"/>
      <c r="J1440" s="119"/>
      <c r="K1440" s="237"/>
      <c r="L1440" s="241"/>
      <c r="M1440" s="241"/>
      <c r="N1440" s="241"/>
      <c r="O1440" s="241"/>
      <c r="P1440" s="241"/>
      <c r="Q1440" s="242"/>
      <c r="R1440" s="16"/>
      <c r="S1440" s="16"/>
      <c r="T1440" s="16"/>
      <c r="U1440" s="16"/>
    </row>
    <row r="1441" spans="1:21" ht="141.75" customHeight="1" x14ac:dyDescent="0.25">
      <c r="A1441" s="120"/>
      <c r="B1441" s="121" t="s">
        <v>1534</v>
      </c>
      <c r="C1441" s="115"/>
      <c r="D1441" s="174"/>
      <c r="E1441" s="116"/>
      <c r="F1441" s="35"/>
      <c r="G1441" s="36"/>
      <c r="H1441" s="112"/>
      <c r="I1441" s="118"/>
      <c r="J1441" s="119"/>
      <c r="K1441" s="237"/>
      <c r="L1441" s="238"/>
      <c r="M1441" s="238"/>
      <c r="N1441" s="238"/>
      <c r="O1441" s="238"/>
      <c r="P1441" s="238"/>
      <c r="Q1441" s="239"/>
      <c r="R1441" s="16"/>
      <c r="S1441" s="16"/>
      <c r="T1441" s="16"/>
      <c r="U1441" s="16"/>
    </row>
    <row r="1442" spans="1:21" ht="23.25" hidden="1" customHeight="1" x14ac:dyDescent="0.25">
      <c r="A1442" s="120"/>
      <c r="B1442" s="121"/>
      <c r="C1442" s="115"/>
      <c r="D1442" s="174"/>
      <c r="E1442" s="116"/>
      <c r="F1442" s="35"/>
      <c r="G1442" s="36"/>
      <c r="H1442" s="112"/>
      <c r="I1442" s="118"/>
      <c r="J1442" s="119"/>
      <c r="K1442" s="108"/>
      <c r="L1442" s="46"/>
      <c r="M1442" s="46"/>
      <c r="N1442" s="46"/>
      <c r="O1442" s="46"/>
      <c r="P1442" s="46"/>
      <c r="Q1442" s="46"/>
      <c r="R1442" s="16"/>
      <c r="S1442" s="16"/>
      <c r="T1442" s="16"/>
      <c r="U1442" s="16"/>
    </row>
    <row r="1443" spans="1:21" ht="23.25" hidden="1" customHeight="1" x14ac:dyDescent="0.25">
      <c r="A1443" s="120" t="s">
        <v>1537</v>
      </c>
      <c r="B1443" s="124" t="s">
        <v>1538</v>
      </c>
      <c r="C1443" s="115" t="s">
        <v>33</v>
      </c>
      <c r="D1443" s="134"/>
      <c r="E1443" s="116">
        <v>21.89</v>
      </c>
      <c r="F1443" s="116">
        <f>E1443*(1+C$2031)</f>
        <v>27.237727</v>
      </c>
      <c r="G1443" s="117">
        <f>D1443*F1443</f>
        <v>0</v>
      </c>
      <c r="H1443" s="112"/>
      <c r="I1443" s="118"/>
      <c r="J1443" s="119"/>
      <c r="K1443" s="108"/>
      <c r="L1443" s="46"/>
      <c r="M1443" s="46"/>
      <c r="N1443" s="46"/>
      <c r="O1443" s="46"/>
      <c r="P1443" s="46"/>
      <c r="Q1443" s="46"/>
      <c r="R1443" s="16"/>
      <c r="S1443" s="16"/>
      <c r="T1443" s="16"/>
      <c r="U1443" s="16"/>
    </row>
    <row r="1444" spans="1:21" ht="141.75" hidden="1" customHeight="1" x14ac:dyDescent="0.25">
      <c r="A1444" s="120"/>
      <c r="B1444" s="121" t="s">
        <v>1539</v>
      </c>
      <c r="C1444" s="115"/>
      <c r="D1444" s="174"/>
      <c r="E1444" s="116"/>
      <c r="F1444" s="35"/>
      <c r="G1444" s="36"/>
      <c r="H1444" s="112"/>
      <c r="I1444" s="118"/>
      <c r="J1444" s="119"/>
      <c r="K1444" s="108"/>
      <c r="L1444" s="46"/>
      <c r="M1444" s="46"/>
      <c r="N1444" s="46"/>
      <c r="O1444" s="46"/>
      <c r="P1444" s="46"/>
      <c r="Q1444" s="46"/>
      <c r="R1444" s="16"/>
      <c r="S1444" s="16"/>
      <c r="T1444" s="16"/>
      <c r="U1444" s="16"/>
    </row>
    <row r="1445" spans="1:21" ht="23.25" hidden="1" customHeight="1" x14ac:dyDescent="0.25">
      <c r="A1445" s="120"/>
      <c r="B1445" s="121"/>
      <c r="C1445" s="115"/>
      <c r="D1445" s="174"/>
      <c r="E1445" s="116"/>
      <c r="F1445" s="35"/>
      <c r="G1445" s="36"/>
      <c r="H1445" s="112"/>
      <c r="I1445" s="118"/>
      <c r="J1445" s="119"/>
      <c r="K1445" s="108"/>
      <c r="L1445" s="46"/>
      <c r="M1445" s="46"/>
      <c r="N1445" s="46"/>
      <c r="O1445" s="46"/>
      <c r="P1445" s="46"/>
      <c r="Q1445" s="46"/>
      <c r="R1445" s="16"/>
      <c r="S1445" s="16"/>
      <c r="T1445" s="16"/>
      <c r="U1445" s="16"/>
    </row>
    <row r="1446" spans="1:21" ht="23.25" hidden="1" customHeight="1" x14ac:dyDescent="0.25">
      <c r="A1446" s="120" t="s">
        <v>1540</v>
      </c>
      <c r="B1446" s="124" t="s">
        <v>1541</v>
      </c>
      <c r="C1446" s="115" t="s">
        <v>33</v>
      </c>
      <c r="D1446" s="134"/>
      <c r="E1446" s="116">
        <v>26.94</v>
      </c>
      <c r="F1446" s="116">
        <f>E1446*(1+C$2031)</f>
        <v>33.521442</v>
      </c>
      <c r="G1446" s="117">
        <f>D1446*F1446</f>
        <v>0</v>
      </c>
      <c r="H1446" s="112"/>
      <c r="I1446" s="118"/>
      <c r="J1446" s="119"/>
      <c r="K1446" s="108"/>
      <c r="L1446" s="46"/>
      <c r="M1446" s="46"/>
      <c r="N1446" s="46"/>
      <c r="O1446" s="46"/>
      <c r="P1446" s="46"/>
      <c r="Q1446" s="46"/>
      <c r="R1446" s="16"/>
      <c r="S1446" s="16"/>
      <c r="T1446" s="16"/>
      <c r="U1446" s="16"/>
    </row>
    <row r="1447" spans="1:21" ht="63" hidden="1" customHeight="1" x14ac:dyDescent="0.25">
      <c r="A1447" s="120"/>
      <c r="B1447" s="121" t="s">
        <v>1542</v>
      </c>
      <c r="C1447" s="47"/>
      <c r="D1447" s="174"/>
      <c r="E1447" s="48"/>
      <c r="F1447" s="35"/>
      <c r="G1447" s="36"/>
      <c r="H1447" s="112"/>
      <c r="I1447" s="118"/>
      <c r="J1447" s="119"/>
      <c r="K1447" s="108"/>
      <c r="L1447" s="46"/>
      <c r="M1447" s="46"/>
      <c r="N1447" s="46"/>
      <c r="O1447" s="46"/>
      <c r="P1447" s="46"/>
      <c r="Q1447" s="46"/>
      <c r="R1447" s="16"/>
      <c r="S1447" s="16"/>
      <c r="T1447" s="16"/>
      <c r="U1447" s="16"/>
    </row>
    <row r="1448" spans="1:21" ht="18" customHeight="1" x14ac:dyDescent="0.25">
      <c r="A1448" s="153"/>
      <c r="B1448" s="38"/>
      <c r="C1448" s="231" t="s">
        <v>82</v>
      </c>
      <c r="D1448" s="232"/>
      <c r="E1448" s="233"/>
      <c r="F1448" s="29"/>
      <c r="G1448" s="30">
        <f>SUM(G1348:G1447)</f>
        <v>64677.969162019996</v>
      </c>
      <c r="H1448" s="112"/>
      <c r="I1448" s="118"/>
      <c r="J1448" s="113"/>
      <c r="K1448" s="103"/>
      <c r="L1448" s="16"/>
      <c r="M1448" s="16"/>
      <c r="N1448" s="16"/>
      <c r="O1448" s="16"/>
      <c r="P1448" s="16"/>
      <c r="Q1448" s="16"/>
      <c r="R1448" s="16"/>
      <c r="S1448" s="16"/>
      <c r="T1448" s="16"/>
      <c r="U1448" s="16"/>
    </row>
    <row r="1449" spans="1:21" ht="18.75" hidden="1" customHeight="1" x14ac:dyDescent="0.25">
      <c r="A1449" s="111">
        <v>160000</v>
      </c>
      <c r="B1449" s="12" t="s">
        <v>1543</v>
      </c>
      <c r="C1449" s="42"/>
      <c r="D1449" s="31"/>
      <c r="E1449" s="116"/>
      <c r="F1449" s="116"/>
      <c r="G1449" s="117"/>
      <c r="H1449" s="112"/>
      <c r="I1449" s="118"/>
      <c r="J1449" s="113"/>
      <c r="K1449" s="103"/>
      <c r="L1449" s="16"/>
      <c r="M1449" s="16"/>
      <c r="N1449" s="16"/>
      <c r="O1449" s="16"/>
      <c r="P1449" s="16"/>
      <c r="Q1449" s="16"/>
      <c r="R1449" s="16"/>
      <c r="S1449" s="16"/>
      <c r="T1449" s="16"/>
      <c r="U1449" s="16"/>
    </row>
    <row r="1450" spans="1:21" ht="18.75" hidden="1" customHeight="1" x14ac:dyDescent="0.25">
      <c r="A1450" s="114">
        <v>160100</v>
      </c>
      <c r="B1450" s="43" t="s">
        <v>1544</v>
      </c>
      <c r="C1450" s="115"/>
      <c r="D1450" s="134"/>
      <c r="E1450" s="116"/>
      <c r="F1450" s="116"/>
      <c r="G1450" s="117"/>
      <c r="H1450" s="112"/>
      <c r="I1450" s="118"/>
      <c r="J1450" s="113"/>
      <c r="K1450" s="103"/>
      <c r="L1450" s="16"/>
      <c r="M1450" s="16"/>
      <c r="N1450" s="16"/>
      <c r="O1450" s="16"/>
      <c r="P1450" s="16"/>
      <c r="Q1450" s="16"/>
      <c r="R1450" s="16"/>
      <c r="S1450" s="16"/>
      <c r="T1450" s="16"/>
      <c r="U1450" s="16"/>
    </row>
    <row r="1451" spans="1:21" ht="21" hidden="1" customHeight="1" x14ac:dyDescent="0.25">
      <c r="A1451" s="120">
        <v>160101</v>
      </c>
      <c r="B1451" s="124" t="s">
        <v>1545</v>
      </c>
      <c r="C1451" s="115" t="s">
        <v>1546</v>
      </c>
      <c r="D1451" s="134"/>
      <c r="E1451" s="116">
        <v>189.7</v>
      </c>
      <c r="F1451" s="116">
        <f>E1451*(1+C$2031)</f>
        <v>236.04370999999998</v>
      </c>
      <c r="G1451" s="117">
        <f>D1451*F1451</f>
        <v>0</v>
      </c>
      <c r="H1451" s="112"/>
      <c r="I1451" s="118"/>
      <c r="J1451" s="119"/>
      <c r="K1451" s="103"/>
      <c r="L1451" s="16"/>
      <c r="M1451" s="16"/>
      <c r="N1451" s="16"/>
      <c r="O1451" s="16"/>
      <c r="P1451" s="16"/>
      <c r="Q1451" s="16"/>
      <c r="R1451" s="16"/>
      <c r="S1451" s="16"/>
      <c r="T1451" s="16"/>
      <c r="U1451" s="16"/>
    </row>
    <row r="1452" spans="1:21" ht="63" hidden="1" customHeight="1" x14ac:dyDescent="0.25">
      <c r="A1452" s="120"/>
      <c r="B1452" s="121" t="s">
        <v>1547</v>
      </c>
      <c r="C1452" s="115"/>
      <c r="D1452" s="134"/>
      <c r="E1452" s="116"/>
      <c r="F1452" s="116"/>
      <c r="G1452" s="117"/>
      <c r="H1452" s="112"/>
      <c r="I1452" s="118"/>
      <c r="J1452" s="113"/>
      <c r="K1452" s="103"/>
      <c r="L1452" s="16"/>
      <c r="M1452" s="16"/>
      <c r="N1452" s="16"/>
      <c r="O1452" s="16"/>
      <c r="P1452" s="16"/>
      <c r="Q1452" s="16"/>
      <c r="R1452" s="16"/>
      <c r="S1452" s="16"/>
      <c r="T1452" s="16"/>
      <c r="U1452" s="16"/>
    </row>
    <row r="1453" spans="1:21" ht="18.75" hidden="1" customHeight="1" x14ac:dyDescent="0.25">
      <c r="A1453" s="120"/>
      <c r="B1453" s="121"/>
      <c r="C1453" s="115"/>
      <c r="D1453" s="134"/>
      <c r="E1453" s="116"/>
      <c r="F1453" s="116"/>
      <c r="G1453" s="117"/>
      <c r="H1453" s="112"/>
      <c r="I1453" s="118"/>
      <c r="J1453" s="113"/>
      <c r="K1453" s="103"/>
      <c r="L1453" s="16"/>
      <c r="M1453" s="16"/>
      <c r="N1453" s="16"/>
      <c r="O1453" s="16"/>
      <c r="P1453" s="16"/>
      <c r="Q1453" s="16"/>
      <c r="R1453" s="16"/>
      <c r="S1453" s="16"/>
      <c r="T1453" s="16"/>
      <c r="U1453" s="16"/>
    </row>
    <row r="1454" spans="1:21" ht="21" hidden="1" customHeight="1" x14ac:dyDescent="0.25">
      <c r="A1454" s="120" t="s">
        <v>1548</v>
      </c>
      <c r="B1454" s="124" t="s">
        <v>1549</v>
      </c>
      <c r="C1454" s="115" t="s">
        <v>1550</v>
      </c>
      <c r="D1454" s="134"/>
      <c r="E1454" s="116">
        <v>231.49</v>
      </c>
      <c r="F1454" s="116">
        <f>E1454*(1+C$2031)</f>
        <v>288.04300699999999</v>
      </c>
      <c r="G1454" s="117">
        <f>D1454*F1454</f>
        <v>0</v>
      </c>
      <c r="H1454" s="112"/>
      <c r="I1454" s="118"/>
      <c r="J1454" s="119"/>
      <c r="K1454" s="103"/>
      <c r="L1454" s="16"/>
      <c r="M1454" s="16"/>
      <c r="N1454" s="16"/>
      <c r="O1454" s="16"/>
      <c r="P1454" s="16"/>
      <c r="Q1454" s="16"/>
      <c r="R1454" s="16"/>
      <c r="S1454" s="16"/>
      <c r="T1454" s="16"/>
      <c r="U1454" s="16"/>
    </row>
    <row r="1455" spans="1:21" ht="78.75" hidden="1" customHeight="1" x14ac:dyDescent="0.25">
      <c r="A1455" s="120"/>
      <c r="B1455" s="121" t="s">
        <v>1551</v>
      </c>
      <c r="C1455" s="115"/>
      <c r="D1455" s="134"/>
      <c r="E1455" s="116"/>
      <c r="F1455" s="116"/>
      <c r="G1455" s="117"/>
      <c r="H1455" s="112"/>
      <c r="I1455" s="118"/>
      <c r="J1455" s="113"/>
      <c r="K1455" s="103"/>
      <c r="L1455" s="16"/>
      <c r="M1455" s="16"/>
      <c r="N1455" s="16"/>
      <c r="O1455" s="16"/>
      <c r="P1455" s="16"/>
      <c r="Q1455" s="16"/>
      <c r="R1455" s="16"/>
      <c r="S1455" s="16"/>
      <c r="T1455" s="16"/>
      <c r="U1455" s="16"/>
    </row>
    <row r="1456" spans="1:21" ht="18.75" hidden="1" customHeight="1" x14ac:dyDescent="0.25">
      <c r="A1456" s="120"/>
      <c r="B1456" s="121"/>
      <c r="C1456" s="115"/>
      <c r="D1456" s="134"/>
      <c r="E1456" s="116"/>
      <c r="F1456" s="116"/>
      <c r="G1456" s="117"/>
      <c r="H1456" s="112"/>
      <c r="I1456" s="118"/>
      <c r="J1456" s="113"/>
      <c r="K1456" s="103"/>
      <c r="L1456" s="16"/>
      <c r="M1456" s="16"/>
      <c r="N1456" s="16"/>
      <c r="O1456" s="16"/>
      <c r="P1456" s="16"/>
      <c r="Q1456" s="16"/>
      <c r="R1456" s="16"/>
      <c r="S1456" s="16"/>
      <c r="T1456" s="16"/>
      <c r="U1456" s="16"/>
    </row>
    <row r="1457" spans="1:21" ht="18.75" hidden="1" customHeight="1" x14ac:dyDescent="0.25">
      <c r="A1457" s="120" t="s">
        <v>1552</v>
      </c>
      <c r="B1457" s="124" t="s">
        <v>1553</v>
      </c>
      <c r="C1457" s="115" t="s">
        <v>7</v>
      </c>
      <c r="D1457" s="134"/>
      <c r="E1457" s="116">
        <v>111.73</v>
      </c>
      <c r="F1457" s="116">
        <f>E1457*(1+C$2031)</f>
        <v>139.02563900000001</v>
      </c>
      <c r="G1457" s="117">
        <f>D1457*F1457</f>
        <v>0</v>
      </c>
      <c r="H1457" s="175"/>
      <c r="I1457" s="118"/>
      <c r="J1457" s="119"/>
      <c r="K1457" s="103"/>
      <c r="L1457" s="16"/>
      <c r="M1457" s="16"/>
      <c r="N1457" s="16"/>
      <c r="O1457" s="16"/>
      <c r="P1457" s="16"/>
      <c r="Q1457" s="16"/>
      <c r="R1457" s="16"/>
      <c r="S1457" s="16"/>
      <c r="T1457" s="16"/>
      <c r="U1457" s="16"/>
    </row>
    <row r="1458" spans="1:21" ht="63" hidden="1" customHeight="1" x14ac:dyDescent="0.25">
      <c r="A1458" s="120"/>
      <c r="B1458" s="121" t="s">
        <v>1554</v>
      </c>
      <c r="C1458" s="115"/>
      <c r="D1458" s="134"/>
      <c r="E1458" s="116"/>
      <c r="F1458" s="116"/>
      <c r="G1458" s="117"/>
      <c r="H1458" s="112"/>
      <c r="I1458" s="118"/>
      <c r="J1458" s="113"/>
      <c r="K1458" s="103"/>
      <c r="L1458" s="16"/>
      <c r="M1458" s="16"/>
      <c r="N1458" s="16"/>
      <c r="O1458" s="16"/>
      <c r="P1458" s="16"/>
      <c r="Q1458" s="16"/>
      <c r="R1458" s="16"/>
      <c r="S1458" s="16"/>
      <c r="T1458" s="16"/>
      <c r="U1458" s="16"/>
    </row>
    <row r="1459" spans="1:21" ht="18.75" hidden="1" customHeight="1" x14ac:dyDescent="0.25">
      <c r="A1459" s="120"/>
      <c r="B1459" s="125"/>
      <c r="C1459" s="115"/>
      <c r="D1459" s="23"/>
      <c r="E1459" s="116"/>
      <c r="F1459" s="116"/>
      <c r="G1459" s="117"/>
      <c r="H1459" s="112"/>
      <c r="I1459" s="118"/>
      <c r="J1459" s="113"/>
      <c r="K1459" s="103"/>
      <c r="L1459" s="16"/>
      <c r="M1459" s="16"/>
      <c r="N1459" s="16"/>
      <c r="O1459" s="16"/>
      <c r="P1459" s="16"/>
      <c r="Q1459" s="16"/>
      <c r="R1459" s="16"/>
      <c r="S1459" s="16"/>
      <c r="T1459" s="16"/>
      <c r="U1459" s="16"/>
    </row>
    <row r="1460" spans="1:21" ht="18.75" hidden="1" customHeight="1" x14ac:dyDescent="0.25">
      <c r="A1460" s="120" t="s">
        <v>1555</v>
      </c>
      <c r="B1460" s="150" t="s">
        <v>1556</v>
      </c>
      <c r="C1460" s="115" t="s">
        <v>7</v>
      </c>
      <c r="D1460" s="134"/>
      <c r="E1460" s="116">
        <v>211.75</v>
      </c>
      <c r="F1460" s="116">
        <f>E1460*(1+C$2031)</f>
        <v>263.480525</v>
      </c>
      <c r="G1460" s="117">
        <f>D1460*F1460</f>
        <v>0</v>
      </c>
      <c r="H1460" s="112"/>
      <c r="I1460" s="118"/>
      <c r="J1460" s="119"/>
      <c r="K1460" s="103"/>
      <c r="L1460" s="16"/>
      <c r="M1460" s="16"/>
      <c r="N1460" s="16"/>
      <c r="O1460" s="16"/>
      <c r="P1460" s="16"/>
      <c r="Q1460" s="16"/>
      <c r="R1460" s="16"/>
      <c r="S1460" s="16"/>
      <c r="T1460" s="16"/>
      <c r="U1460" s="16"/>
    </row>
    <row r="1461" spans="1:21" ht="78.75" hidden="1" customHeight="1" x14ac:dyDescent="0.25">
      <c r="A1461" s="120"/>
      <c r="B1461" s="125" t="s">
        <v>1557</v>
      </c>
      <c r="C1461" s="115"/>
      <c r="D1461" s="23"/>
      <c r="E1461" s="116"/>
      <c r="F1461" s="116"/>
      <c r="G1461" s="117"/>
      <c r="H1461" s="112"/>
      <c r="I1461" s="118"/>
      <c r="J1461" s="113"/>
      <c r="K1461" s="103"/>
      <c r="L1461" s="16"/>
      <c r="M1461" s="16"/>
      <c r="N1461" s="16"/>
      <c r="O1461" s="16"/>
      <c r="P1461" s="16"/>
      <c r="Q1461" s="16"/>
      <c r="R1461" s="16"/>
      <c r="S1461" s="16"/>
      <c r="T1461" s="16"/>
      <c r="U1461" s="16"/>
    </row>
    <row r="1462" spans="1:21" ht="18" hidden="1" customHeight="1" x14ac:dyDescent="0.25">
      <c r="A1462" s="153"/>
      <c r="B1462" s="150"/>
      <c r="C1462" s="231" t="s">
        <v>82</v>
      </c>
      <c r="D1462" s="232"/>
      <c r="E1462" s="233"/>
      <c r="F1462" s="29"/>
      <c r="G1462" s="30">
        <f>SUM(G1451:G1461)</f>
        <v>0</v>
      </c>
      <c r="H1462" s="112"/>
      <c r="I1462" s="118"/>
      <c r="J1462" s="113"/>
      <c r="K1462" s="103"/>
      <c r="L1462" s="16"/>
      <c r="M1462" s="16"/>
      <c r="N1462" s="16"/>
      <c r="O1462" s="16"/>
      <c r="P1462" s="16"/>
      <c r="Q1462" s="16"/>
      <c r="R1462" s="16"/>
      <c r="S1462" s="16"/>
      <c r="T1462" s="16"/>
      <c r="U1462" s="16"/>
    </row>
    <row r="1463" spans="1:21" ht="18.75" customHeight="1" x14ac:dyDescent="0.25">
      <c r="A1463" s="176">
        <v>170000</v>
      </c>
      <c r="B1463" s="12" t="s">
        <v>1558</v>
      </c>
      <c r="C1463" s="177"/>
      <c r="D1463" s="31"/>
      <c r="E1463" s="14"/>
      <c r="F1463" s="116"/>
      <c r="G1463" s="117"/>
      <c r="H1463" s="228" t="s">
        <v>2172</v>
      </c>
      <c r="I1463" s="229"/>
      <c r="J1463" s="230"/>
      <c r="K1463" s="103"/>
      <c r="L1463" s="16"/>
      <c r="M1463" s="16"/>
      <c r="N1463" s="16"/>
      <c r="O1463" s="16"/>
      <c r="P1463" s="16"/>
      <c r="Q1463" s="16"/>
      <c r="R1463" s="16"/>
      <c r="S1463" s="16"/>
      <c r="T1463" s="16"/>
      <c r="U1463" s="16"/>
    </row>
    <row r="1464" spans="1:21" ht="18.75" customHeight="1" x14ac:dyDescent="0.25">
      <c r="A1464" s="178">
        <v>170100</v>
      </c>
      <c r="B1464" s="43" t="s">
        <v>1559</v>
      </c>
      <c r="C1464" s="115"/>
      <c r="D1464" s="134"/>
      <c r="E1464" s="116"/>
      <c r="F1464" s="116"/>
      <c r="G1464" s="117"/>
      <c r="H1464" s="112"/>
      <c r="I1464" s="118"/>
      <c r="J1464" s="113"/>
      <c r="K1464" s="103"/>
      <c r="L1464" s="16"/>
      <c r="M1464" s="16"/>
      <c r="N1464" s="16"/>
      <c r="O1464" s="16"/>
      <c r="P1464" s="16"/>
      <c r="Q1464" s="16"/>
      <c r="R1464" s="16"/>
      <c r="S1464" s="16"/>
      <c r="T1464" s="16"/>
      <c r="U1464" s="16"/>
    </row>
    <row r="1465" spans="1:21" ht="21" hidden="1" customHeight="1" x14ac:dyDescent="0.25">
      <c r="A1465" s="179">
        <v>170101</v>
      </c>
      <c r="B1465" s="124" t="s">
        <v>1560</v>
      </c>
      <c r="C1465" s="115" t="s">
        <v>1561</v>
      </c>
      <c r="D1465" s="134"/>
      <c r="E1465" s="116">
        <v>15.86</v>
      </c>
      <c r="F1465" s="116">
        <f>E1465*(1+C$2031)</f>
        <v>19.734597999999998</v>
      </c>
      <c r="G1465" s="117">
        <f>D1465*F1465</f>
        <v>0</v>
      </c>
      <c r="H1465" s="112"/>
      <c r="I1465" s="118"/>
      <c r="J1465" s="119"/>
      <c r="K1465" s="103"/>
      <c r="L1465" s="16"/>
      <c r="M1465" s="16"/>
      <c r="N1465" s="16"/>
      <c r="O1465" s="16"/>
      <c r="P1465" s="16"/>
      <c r="Q1465" s="16"/>
      <c r="R1465" s="16"/>
      <c r="S1465" s="16"/>
      <c r="T1465" s="16"/>
      <c r="U1465" s="16"/>
    </row>
    <row r="1466" spans="1:21" ht="110.25" hidden="1" x14ac:dyDescent="0.25">
      <c r="A1466" s="179"/>
      <c r="B1466" s="121" t="s">
        <v>1562</v>
      </c>
      <c r="C1466" s="115"/>
      <c r="D1466" s="134"/>
      <c r="E1466" s="116"/>
      <c r="F1466" s="116"/>
      <c r="G1466" s="117"/>
      <c r="H1466" s="112"/>
      <c r="I1466" s="118"/>
      <c r="J1466" s="113"/>
      <c r="K1466" s="103"/>
      <c r="L1466" s="16"/>
      <c r="M1466" s="16"/>
      <c r="N1466" s="16"/>
      <c r="O1466" s="16"/>
      <c r="P1466" s="16"/>
      <c r="Q1466" s="16"/>
      <c r="R1466" s="16"/>
      <c r="S1466" s="16"/>
      <c r="T1466" s="16"/>
      <c r="U1466" s="16"/>
    </row>
    <row r="1467" spans="1:21" ht="18.75" customHeight="1" x14ac:dyDescent="0.25">
      <c r="A1467" s="179"/>
      <c r="B1467" s="121"/>
      <c r="C1467" s="115"/>
      <c r="D1467" s="134"/>
      <c r="E1467" s="116"/>
      <c r="F1467" s="116"/>
      <c r="G1467" s="117"/>
      <c r="H1467" s="112"/>
      <c r="I1467" s="118"/>
      <c r="J1467" s="113"/>
      <c r="K1467" s="103"/>
      <c r="L1467" s="16"/>
      <c r="M1467" s="16"/>
      <c r="N1467" s="16"/>
      <c r="O1467" s="16"/>
      <c r="P1467" s="16"/>
      <c r="Q1467" s="16"/>
      <c r="R1467" s="16"/>
      <c r="S1467" s="16"/>
      <c r="T1467" s="16"/>
      <c r="U1467" s="16"/>
    </row>
    <row r="1468" spans="1:21" ht="21" customHeight="1" x14ac:dyDescent="0.25">
      <c r="A1468" s="179">
        <v>170102</v>
      </c>
      <c r="B1468" s="129" t="s">
        <v>2152</v>
      </c>
      <c r="C1468" s="115" t="s">
        <v>1563</v>
      </c>
      <c r="D1468" s="134">
        <f>59.64+81.91</f>
        <v>141.55000000000001</v>
      </c>
      <c r="E1468" s="116">
        <v>21.75</v>
      </c>
      <c r="F1468" s="116">
        <f>E1468*(1+C$2031)</f>
        <v>27.063524999999998</v>
      </c>
      <c r="G1468" s="117">
        <f>D1468*F1468</f>
        <v>3830.8419637500001</v>
      </c>
      <c r="H1468" s="112"/>
      <c r="I1468" s="118"/>
      <c r="J1468" s="119"/>
      <c r="K1468" s="103"/>
      <c r="L1468" s="16"/>
      <c r="M1468" s="16"/>
      <c r="N1468" s="16"/>
      <c r="O1468" s="16"/>
      <c r="P1468" s="16"/>
      <c r="Q1468" s="16"/>
      <c r="R1468" s="16"/>
      <c r="S1468" s="16"/>
      <c r="T1468" s="16"/>
      <c r="U1468" s="16"/>
    </row>
    <row r="1469" spans="1:21" ht="157.5" x14ac:dyDescent="0.25">
      <c r="A1469" s="179"/>
      <c r="B1469" s="121" t="s">
        <v>1564</v>
      </c>
      <c r="C1469" s="115"/>
      <c r="D1469" s="134"/>
      <c r="E1469" s="116"/>
      <c r="F1469" s="116"/>
      <c r="G1469" s="117"/>
      <c r="H1469" s="112"/>
      <c r="I1469" s="118"/>
      <c r="J1469" s="113"/>
      <c r="K1469" s="103"/>
      <c r="L1469" s="16"/>
      <c r="M1469" s="16"/>
      <c r="N1469" s="16"/>
      <c r="O1469" s="16"/>
      <c r="P1469" s="16"/>
      <c r="Q1469" s="16"/>
      <c r="R1469" s="16"/>
      <c r="S1469" s="16"/>
      <c r="T1469" s="16"/>
      <c r="U1469" s="16"/>
    </row>
    <row r="1470" spans="1:21" ht="18.75" hidden="1" customHeight="1" x14ac:dyDescent="0.25">
      <c r="A1470" s="179"/>
      <c r="B1470" s="124"/>
      <c r="C1470" s="115"/>
      <c r="D1470" s="134"/>
      <c r="E1470" s="116"/>
      <c r="F1470" s="116"/>
      <c r="G1470" s="117"/>
      <c r="H1470" s="112"/>
      <c r="I1470" s="118"/>
      <c r="J1470" s="113"/>
      <c r="K1470" s="103"/>
      <c r="L1470" s="16"/>
      <c r="M1470" s="16"/>
      <c r="N1470" s="16"/>
      <c r="O1470" s="16"/>
      <c r="P1470" s="16"/>
      <c r="Q1470" s="16"/>
      <c r="R1470" s="16"/>
      <c r="S1470" s="16"/>
      <c r="T1470" s="16"/>
      <c r="U1470" s="16"/>
    </row>
    <row r="1471" spans="1:21" ht="21" hidden="1" customHeight="1" x14ac:dyDescent="0.25">
      <c r="A1471" s="179">
        <v>170103</v>
      </c>
      <c r="B1471" s="129" t="s">
        <v>2153</v>
      </c>
      <c r="C1471" s="115" t="s">
        <v>1565</v>
      </c>
      <c r="D1471" s="134"/>
      <c r="E1471" s="116">
        <v>23.81</v>
      </c>
      <c r="F1471" s="116">
        <f>E1471*(1+C$2031)</f>
        <v>29.626782999999996</v>
      </c>
      <c r="G1471" s="117">
        <f>D1471*F1471</f>
        <v>0</v>
      </c>
      <c r="H1471" s="112"/>
      <c r="I1471" s="118"/>
      <c r="J1471" s="119"/>
      <c r="K1471" s="103"/>
      <c r="L1471" s="16"/>
      <c r="M1471" s="16"/>
      <c r="N1471" s="16"/>
      <c r="O1471" s="16"/>
      <c r="P1471" s="16"/>
      <c r="Q1471" s="16"/>
      <c r="R1471" s="16"/>
      <c r="S1471" s="16"/>
      <c r="T1471" s="16"/>
      <c r="U1471" s="16"/>
    </row>
    <row r="1472" spans="1:21" ht="157.5" hidden="1" x14ac:dyDescent="0.25">
      <c r="A1472" s="179"/>
      <c r="B1472" s="121" t="s">
        <v>1566</v>
      </c>
      <c r="C1472" s="115"/>
      <c r="D1472" s="134"/>
      <c r="E1472" s="116"/>
      <c r="F1472" s="116"/>
      <c r="G1472" s="117"/>
      <c r="H1472" s="112"/>
      <c r="I1472" s="118"/>
      <c r="J1472" s="113"/>
      <c r="K1472" s="103"/>
      <c r="L1472" s="16"/>
      <c r="M1472" s="16"/>
      <c r="N1472" s="16"/>
      <c r="O1472" s="16"/>
      <c r="P1472" s="16"/>
      <c r="Q1472" s="16"/>
      <c r="R1472" s="16"/>
      <c r="S1472" s="16"/>
      <c r="T1472" s="16"/>
      <c r="U1472" s="16"/>
    </row>
    <row r="1473" spans="1:21" ht="18.75" hidden="1" customHeight="1" x14ac:dyDescent="0.25">
      <c r="A1473" s="179"/>
      <c r="B1473" s="121"/>
      <c r="C1473" s="115"/>
      <c r="D1473" s="134"/>
      <c r="E1473" s="116"/>
      <c r="F1473" s="116"/>
      <c r="G1473" s="117"/>
      <c r="H1473" s="112"/>
      <c r="I1473" s="118"/>
      <c r="J1473" s="113"/>
      <c r="K1473" s="103"/>
      <c r="L1473" s="16"/>
      <c r="M1473" s="16"/>
      <c r="N1473" s="16"/>
      <c r="O1473" s="16"/>
      <c r="P1473" s="16"/>
      <c r="Q1473" s="16"/>
      <c r="R1473" s="16"/>
      <c r="S1473" s="16"/>
      <c r="T1473" s="16"/>
      <c r="U1473" s="16"/>
    </row>
    <row r="1474" spans="1:21" ht="21" hidden="1" customHeight="1" x14ac:dyDescent="0.25">
      <c r="A1474" s="179">
        <v>170104</v>
      </c>
      <c r="B1474" s="124" t="s">
        <v>1567</v>
      </c>
      <c r="C1474" s="115" t="s">
        <v>1568</v>
      </c>
      <c r="D1474" s="134"/>
      <c r="E1474" s="116">
        <v>33.64</v>
      </c>
      <c r="F1474" s="116">
        <f>E1474*(1+C$2031)</f>
        <v>41.858252</v>
      </c>
      <c r="G1474" s="117">
        <f>D1474*F1474</f>
        <v>0</v>
      </c>
      <c r="H1474" s="112"/>
      <c r="I1474" s="118"/>
      <c r="J1474" s="119"/>
      <c r="K1474" s="103"/>
      <c r="L1474" s="16"/>
      <c r="M1474" s="16"/>
      <c r="N1474" s="16"/>
      <c r="O1474" s="16"/>
      <c r="P1474" s="16"/>
      <c r="Q1474" s="16"/>
      <c r="R1474" s="16"/>
      <c r="S1474" s="16"/>
      <c r="T1474" s="16"/>
      <c r="U1474" s="16"/>
    </row>
    <row r="1475" spans="1:21" ht="94.5" hidden="1" customHeight="1" x14ac:dyDescent="0.25">
      <c r="A1475" s="179"/>
      <c r="B1475" s="121" t="s">
        <v>1569</v>
      </c>
      <c r="C1475" s="115"/>
      <c r="D1475" s="134"/>
      <c r="E1475" s="116"/>
      <c r="F1475" s="116"/>
      <c r="G1475" s="117"/>
      <c r="H1475" s="112"/>
      <c r="I1475" s="118"/>
      <c r="J1475" s="113"/>
      <c r="K1475" s="103"/>
      <c r="L1475" s="16"/>
      <c r="M1475" s="16"/>
      <c r="N1475" s="16"/>
      <c r="O1475" s="16"/>
      <c r="P1475" s="16"/>
      <c r="Q1475" s="16"/>
      <c r="R1475" s="16"/>
      <c r="S1475" s="16"/>
      <c r="T1475" s="16"/>
      <c r="U1475" s="16"/>
    </row>
    <row r="1476" spans="1:21" ht="18.75" customHeight="1" x14ac:dyDescent="0.25">
      <c r="A1476" s="179"/>
      <c r="B1476" s="121"/>
      <c r="C1476" s="115"/>
      <c r="D1476" s="134"/>
      <c r="E1476" s="116"/>
      <c r="F1476" s="116"/>
      <c r="G1476" s="117"/>
      <c r="H1476" s="112"/>
      <c r="I1476" s="118"/>
      <c r="J1476" s="113"/>
      <c r="K1476" s="103"/>
      <c r="L1476" s="16"/>
      <c r="M1476" s="16"/>
      <c r="N1476" s="16"/>
      <c r="O1476" s="16"/>
      <c r="P1476" s="16"/>
      <c r="Q1476" s="16"/>
      <c r="R1476" s="16"/>
      <c r="S1476" s="16"/>
      <c r="T1476" s="16"/>
      <c r="U1476" s="16"/>
    </row>
    <row r="1477" spans="1:21" ht="21" customHeight="1" x14ac:dyDescent="0.25">
      <c r="A1477" s="179">
        <v>170105</v>
      </c>
      <c r="B1477" s="129" t="s">
        <v>1570</v>
      </c>
      <c r="C1477" s="115" t="s">
        <v>1571</v>
      </c>
      <c r="D1477" s="134">
        <f>3.36+19.13</f>
        <v>22.49</v>
      </c>
      <c r="E1477" s="116">
        <v>38.61</v>
      </c>
      <c r="F1477" s="116">
        <f>E1477*(1+C$2031)</f>
        <v>48.042422999999999</v>
      </c>
      <c r="G1477" s="117">
        <f>D1477*F1477</f>
        <v>1080.4740932699999</v>
      </c>
      <c r="H1477" s="112"/>
      <c r="I1477" s="118"/>
      <c r="J1477" s="119"/>
      <c r="K1477" s="103"/>
      <c r="L1477" s="16"/>
      <c r="M1477" s="16"/>
      <c r="N1477" s="16"/>
      <c r="O1477" s="16"/>
      <c r="P1477" s="16"/>
      <c r="Q1477" s="16"/>
      <c r="R1477" s="16"/>
      <c r="S1477" s="16"/>
      <c r="T1477" s="16"/>
      <c r="U1477" s="16"/>
    </row>
    <row r="1478" spans="1:21" ht="172.5" customHeight="1" x14ac:dyDescent="0.25">
      <c r="A1478" s="180"/>
      <c r="B1478" s="121" t="s">
        <v>1572</v>
      </c>
      <c r="C1478" s="181"/>
      <c r="D1478" s="182"/>
      <c r="E1478" s="183"/>
      <c r="F1478" s="183"/>
      <c r="G1478" s="117"/>
      <c r="H1478" s="112"/>
      <c r="I1478" s="118"/>
      <c r="J1478" s="113"/>
      <c r="K1478" s="103"/>
      <c r="L1478" s="16"/>
      <c r="M1478" s="16"/>
      <c r="N1478" s="16"/>
      <c r="O1478" s="16"/>
      <c r="P1478" s="16"/>
      <c r="Q1478" s="16"/>
      <c r="R1478" s="16"/>
      <c r="S1478" s="16"/>
      <c r="T1478" s="16"/>
      <c r="U1478" s="16"/>
    </row>
    <row r="1479" spans="1:21" ht="18.75" hidden="1" customHeight="1" x14ac:dyDescent="0.25">
      <c r="A1479" s="179"/>
      <c r="B1479" s="121"/>
      <c r="C1479" s="115"/>
      <c r="D1479" s="134"/>
      <c r="E1479" s="116"/>
      <c r="F1479" s="116"/>
      <c r="G1479" s="117"/>
      <c r="H1479" s="112"/>
      <c r="I1479" s="118"/>
      <c r="J1479" s="113"/>
      <c r="K1479" s="103"/>
      <c r="L1479" s="16"/>
      <c r="M1479" s="16"/>
      <c r="N1479" s="16"/>
      <c r="O1479" s="16"/>
      <c r="P1479" s="16"/>
      <c r="Q1479" s="16"/>
      <c r="R1479" s="16"/>
      <c r="S1479" s="16"/>
      <c r="T1479" s="16"/>
      <c r="U1479" s="16"/>
    </row>
    <row r="1480" spans="1:21" ht="18.75" hidden="1" customHeight="1" x14ac:dyDescent="0.25">
      <c r="A1480" s="179">
        <v>170106</v>
      </c>
      <c r="B1480" s="124" t="s">
        <v>1573</v>
      </c>
      <c r="C1480" s="115" t="s">
        <v>33</v>
      </c>
      <c r="D1480" s="134"/>
      <c r="E1480" s="116">
        <v>14.68</v>
      </c>
      <c r="F1480" s="116">
        <f>E1480*(1+C$2031)</f>
        <v>18.266323999999997</v>
      </c>
      <c r="G1480" s="117">
        <f>D1480*F1480</f>
        <v>0</v>
      </c>
      <c r="H1480" s="112"/>
      <c r="I1480" s="118"/>
      <c r="J1480" s="119"/>
      <c r="K1480" s="103"/>
      <c r="L1480" s="16"/>
      <c r="M1480" s="16"/>
      <c r="N1480" s="16"/>
      <c r="O1480" s="16"/>
      <c r="P1480" s="16"/>
      <c r="Q1480" s="16"/>
      <c r="R1480" s="16"/>
      <c r="S1480" s="16"/>
      <c r="T1480" s="16"/>
      <c r="U1480" s="16"/>
    </row>
    <row r="1481" spans="1:21" ht="157.5" hidden="1" customHeight="1" x14ac:dyDescent="0.25">
      <c r="A1481" s="179"/>
      <c r="B1481" s="121" t="s">
        <v>1574</v>
      </c>
      <c r="C1481" s="115"/>
      <c r="D1481" s="134"/>
      <c r="E1481" s="116"/>
      <c r="F1481" s="116"/>
      <c r="G1481" s="117"/>
      <c r="H1481" s="112"/>
      <c r="I1481" s="118"/>
      <c r="J1481" s="113"/>
      <c r="K1481" s="103"/>
      <c r="L1481" s="16"/>
      <c r="M1481" s="16"/>
      <c r="N1481" s="16"/>
      <c r="O1481" s="16"/>
      <c r="P1481" s="16"/>
      <c r="Q1481" s="16"/>
      <c r="R1481" s="16"/>
      <c r="S1481" s="16"/>
      <c r="T1481" s="16"/>
      <c r="U1481" s="16"/>
    </row>
    <row r="1482" spans="1:21" ht="18.75" hidden="1" customHeight="1" x14ac:dyDescent="0.25">
      <c r="A1482" s="179"/>
      <c r="B1482" s="121"/>
      <c r="C1482" s="115"/>
      <c r="D1482" s="134"/>
      <c r="E1482" s="116"/>
      <c r="F1482" s="116"/>
      <c r="G1482" s="117"/>
      <c r="H1482" s="112"/>
      <c r="I1482" s="118"/>
      <c r="J1482" s="113"/>
      <c r="K1482" s="103"/>
      <c r="L1482" s="16"/>
      <c r="M1482" s="16"/>
      <c r="N1482" s="16"/>
      <c r="O1482" s="16"/>
      <c r="P1482" s="16"/>
      <c r="Q1482" s="16"/>
      <c r="R1482" s="16"/>
      <c r="S1482" s="16"/>
      <c r="T1482" s="16"/>
      <c r="U1482" s="16"/>
    </row>
    <row r="1483" spans="1:21" ht="31.5" hidden="1" customHeight="1" x14ac:dyDescent="0.25">
      <c r="A1483" s="179">
        <v>170107</v>
      </c>
      <c r="B1483" s="124" t="s">
        <v>1575</v>
      </c>
      <c r="C1483" s="115" t="s">
        <v>1576</v>
      </c>
      <c r="D1483" s="134"/>
      <c r="E1483" s="116">
        <v>31.45</v>
      </c>
      <c r="F1483" s="116">
        <f>E1483*(1+C$2031)</f>
        <v>39.133234999999999</v>
      </c>
      <c r="G1483" s="117">
        <f>D1483*F1483</f>
        <v>0</v>
      </c>
      <c r="H1483" s="112"/>
      <c r="I1483" s="118"/>
      <c r="J1483" s="119"/>
      <c r="K1483" s="103"/>
      <c r="L1483" s="16"/>
      <c r="M1483" s="16"/>
      <c r="N1483" s="16"/>
      <c r="O1483" s="16"/>
      <c r="P1483" s="16"/>
      <c r="Q1483" s="16"/>
      <c r="R1483" s="16"/>
      <c r="S1483" s="16"/>
      <c r="T1483" s="16"/>
      <c r="U1483" s="16"/>
    </row>
    <row r="1484" spans="1:21" ht="185.25" hidden="1" customHeight="1" x14ac:dyDescent="0.25">
      <c r="A1484" s="179"/>
      <c r="B1484" s="121" t="s">
        <v>1577</v>
      </c>
      <c r="C1484" s="115"/>
      <c r="D1484" s="134"/>
      <c r="E1484" s="116"/>
      <c r="F1484" s="116"/>
      <c r="G1484" s="117"/>
      <c r="H1484" s="112"/>
      <c r="I1484" s="118"/>
      <c r="J1484" s="113"/>
      <c r="K1484" s="103"/>
      <c r="L1484" s="16"/>
      <c r="M1484" s="16"/>
      <c r="N1484" s="16"/>
      <c r="O1484" s="16"/>
      <c r="P1484" s="16"/>
      <c r="Q1484" s="16"/>
      <c r="R1484" s="16"/>
      <c r="S1484" s="16"/>
      <c r="T1484" s="16"/>
      <c r="U1484" s="16"/>
    </row>
    <row r="1485" spans="1:21" ht="18.75" hidden="1" customHeight="1" x14ac:dyDescent="0.25">
      <c r="A1485" s="179"/>
      <c r="B1485" s="121"/>
      <c r="C1485" s="115"/>
      <c r="D1485" s="134"/>
      <c r="E1485" s="116"/>
      <c r="F1485" s="116"/>
      <c r="G1485" s="117"/>
      <c r="H1485" s="112"/>
      <c r="I1485" s="118"/>
      <c r="J1485" s="113"/>
      <c r="K1485" s="103"/>
      <c r="L1485" s="16"/>
      <c r="M1485" s="16"/>
      <c r="N1485" s="16"/>
      <c r="O1485" s="16"/>
      <c r="P1485" s="16"/>
      <c r="Q1485" s="16"/>
      <c r="R1485" s="16"/>
      <c r="S1485" s="16"/>
      <c r="T1485" s="16"/>
      <c r="U1485" s="16"/>
    </row>
    <row r="1486" spans="1:21" ht="21" hidden="1" customHeight="1" x14ac:dyDescent="0.25">
      <c r="A1486" s="179">
        <v>170108</v>
      </c>
      <c r="B1486" s="124" t="s">
        <v>1578</v>
      </c>
      <c r="C1486" s="115" t="s">
        <v>1579</v>
      </c>
      <c r="D1486" s="134"/>
      <c r="E1486" s="116">
        <v>25.75</v>
      </c>
      <c r="F1486" s="116">
        <f>E1486*(1+C$2031)</f>
        <v>32.040725000000002</v>
      </c>
      <c r="G1486" s="117">
        <f>D1486*F1486</f>
        <v>0</v>
      </c>
      <c r="H1486" s="112"/>
      <c r="I1486" s="118"/>
      <c r="J1486" s="119"/>
      <c r="K1486" s="103"/>
      <c r="L1486" s="16"/>
      <c r="M1486" s="16"/>
      <c r="N1486" s="16"/>
      <c r="O1486" s="16"/>
      <c r="P1486" s="16"/>
      <c r="Q1486" s="16"/>
      <c r="R1486" s="16"/>
      <c r="S1486" s="16"/>
      <c r="T1486" s="16"/>
      <c r="U1486" s="16"/>
    </row>
    <row r="1487" spans="1:21" ht="187.5" hidden="1" customHeight="1" x14ac:dyDescent="0.25">
      <c r="A1487" s="179"/>
      <c r="B1487" s="121" t="s">
        <v>1580</v>
      </c>
      <c r="C1487" s="115"/>
      <c r="D1487" s="134"/>
      <c r="E1487" s="116"/>
      <c r="F1487" s="116"/>
      <c r="G1487" s="117"/>
      <c r="H1487" s="112"/>
      <c r="I1487" s="118"/>
      <c r="J1487" s="113"/>
      <c r="K1487" s="103"/>
      <c r="L1487" s="16"/>
      <c r="M1487" s="16"/>
      <c r="N1487" s="16"/>
      <c r="O1487" s="16"/>
      <c r="P1487" s="16"/>
      <c r="Q1487" s="16"/>
      <c r="R1487" s="16"/>
      <c r="S1487" s="16"/>
      <c r="T1487" s="16"/>
      <c r="U1487" s="16"/>
    </row>
    <row r="1488" spans="1:21" ht="18.75" hidden="1" customHeight="1" x14ac:dyDescent="0.25">
      <c r="A1488" s="179"/>
      <c r="B1488" s="121"/>
      <c r="C1488" s="115"/>
      <c r="D1488" s="134"/>
      <c r="E1488" s="116"/>
      <c r="F1488" s="116"/>
      <c r="G1488" s="117"/>
      <c r="H1488" s="112"/>
      <c r="I1488" s="118"/>
      <c r="J1488" s="113"/>
      <c r="K1488" s="103"/>
      <c r="L1488" s="16"/>
      <c r="M1488" s="16"/>
      <c r="N1488" s="16"/>
      <c r="O1488" s="16"/>
      <c r="P1488" s="16"/>
      <c r="Q1488" s="16"/>
      <c r="R1488" s="16"/>
      <c r="S1488" s="16"/>
      <c r="T1488" s="16"/>
      <c r="U1488" s="16"/>
    </row>
    <row r="1489" spans="1:21" ht="18.75" hidden="1" customHeight="1" x14ac:dyDescent="0.25">
      <c r="A1489" s="179">
        <v>170109</v>
      </c>
      <c r="B1489" s="124" t="s">
        <v>1581</v>
      </c>
      <c r="C1489" s="115" t="s">
        <v>19</v>
      </c>
      <c r="D1489" s="134"/>
      <c r="E1489" s="116">
        <v>8.3699999999999992</v>
      </c>
      <c r="F1489" s="116">
        <f>E1489*(1+C$2031)</f>
        <v>10.414790999999999</v>
      </c>
      <c r="G1489" s="117">
        <f>D1489*F1489</f>
        <v>0</v>
      </c>
      <c r="H1489" s="112"/>
      <c r="I1489" s="118"/>
      <c r="J1489" s="119"/>
      <c r="K1489" s="103"/>
      <c r="L1489" s="16"/>
      <c r="M1489" s="16"/>
      <c r="N1489" s="16"/>
      <c r="O1489" s="16"/>
      <c r="P1489" s="16"/>
      <c r="Q1489" s="16"/>
      <c r="R1489" s="16"/>
      <c r="S1489" s="16"/>
      <c r="T1489" s="16"/>
      <c r="U1489" s="16"/>
    </row>
    <row r="1490" spans="1:21" ht="98.25" hidden="1" customHeight="1" x14ac:dyDescent="0.25">
      <c r="A1490" s="179"/>
      <c r="B1490" s="121" t="s">
        <v>1582</v>
      </c>
      <c r="C1490" s="115"/>
      <c r="D1490" s="134"/>
      <c r="E1490" s="116"/>
      <c r="F1490" s="116"/>
      <c r="G1490" s="117"/>
      <c r="H1490" s="112"/>
      <c r="I1490" s="118"/>
      <c r="J1490" s="113"/>
      <c r="K1490" s="103"/>
      <c r="L1490" s="16"/>
      <c r="M1490" s="16"/>
      <c r="N1490" s="16"/>
      <c r="O1490" s="16"/>
      <c r="P1490" s="16"/>
      <c r="Q1490" s="16"/>
      <c r="R1490" s="16"/>
      <c r="S1490" s="16"/>
      <c r="T1490" s="16"/>
      <c r="U1490" s="16"/>
    </row>
    <row r="1491" spans="1:21" ht="18.75" customHeight="1" x14ac:dyDescent="0.25">
      <c r="A1491" s="179"/>
      <c r="B1491" s="124"/>
      <c r="C1491" s="115"/>
      <c r="D1491" s="134"/>
      <c r="E1491" s="116"/>
      <c r="F1491" s="116"/>
      <c r="G1491" s="117"/>
      <c r="H1491" s="112"/>
      <c r="I1491" s="118"/>
      <c r="J1491" s="113"/>
      <c r="K1491" s="103"/>
      <c r="L1491" s="16"/>
      <c r="M1491" s="16"/>
      <c r="N1491" s="16"/>
      <c r="O1491" s="16"/>
      <c r="P1491" s="16"/>
      <c r="Q1491" s="16"/>
      <c r="R1491" s="16"/>
      <c r="S1491" s="16"/>
      <c r="T1491" s="16"/>
      <c r="U1491" s="16"/>
    </row>
    <row r="1492" spans="1:21" ht="31.5" customHeight="1" x14ac:dyDescent="0.25">
      <c r="A1492" s="179">
        <v>170110</v>
      </c>
      <c r="B1492" s="129" t="s">
        <v>1583</v>
      </c>
      <c r="C1492" s="115" t="s">
        <v>1584</v>
      </c>
      <c r="D1492" s="134">
        <v>59.64</v>
      </c>
      <c r="E1492" s="116">
        <v>18.739999999999998</v>
      </c>
      <c r="F1492" s="116">
        <f>E1492*(1+C$2031)</f>
        <v>23.318181999999997</v>
      </c>
      <c r="G1492" s="117">
        <f>D1492*F1492</f>
        <v>1390.6963744799998</v>
      </c>
      <c r="H1492" s="112"/>
      <c r="I1492" s="118"/>
      <c r="J1492" s="119"/>
      <c r="K1492" s="103"/>
      <c r="L1492" s="16"/>
      <c r="M1492" s="16"/>
      <c r="N1492" s="16"/>
      <c r="O1492" s="16"/>
      <c r="P1492" s="16"/>
      <c r="Q1492" s="16"/>
      <c r="R1492" s="16"/>
      <c r="S1492" s="16"/>
      <c r="T1492" s="16"/>
      <c r="U1492" s="16"/>
    </row>
    <row r="1493" spans="1:21" ht="100.5" customHeight="1" x14ac:dyDescent="0.25">
      <c r="A1493" s="179"/>
      <c r="B1493" s="121" t="s">
        <v>1585</v>
      </c>
      <c r="C1493" s="115"/>
      <c r="D1493" s="134"/>
      <c r="E1493" s="116"/>
      <c r="F1493" s="116"/>
      <c r="G1493" s="117"/>
      <c r="H1493" s="112"/>
      <c r="I1493" s="118"/>
      <c r="J1493" s="113"/>
      <c r="K1493" s="103"/>
      <c r="L1493" s="16"/>
      <c r="M1493" s="16"/>
      <c r="N1493" s="16"/>
      <c r="O1493" s="16"/>
      <c r="P1493" s="16"/>
      <c r="Q1493" s="16"/>
      <c r="R1493" s="16"/>
      <c r="S1493" s="16"/>
      <c r="T1493" s="16"/>
      <c r="U1493" s="16"/>
    </row>
    <row r="1494" spans="1:21" ht="18.75" customHeight="1" x14ac:dyDescent="0.25">
      <c r="A1494" s="179"/>
      <c r="B1494" s="121"/>
      <c r="C1494" s="115"/>
      <c r="D1494" s="134"/>
      <c r="E1494" s="116"/>
      <c r="F1494" s="116"/>
      <c r="G1494" s="117"/>
      <c r="H1494" s="112"/>
      <c r="I1494" s="118"/>
      <c r="J1494" s="113"/>
      <c r="K1494" s="103"/>
      <c r="L1494" s="16"/>
      <c r="M1494" s="16"/>
      <c r="N1494" s="16"/>
      <c r="O1494" s="16"/>
      <c r="P1494" s="16"/>
      <c r="Q1494" s="16"/>
      <c r="R1494" s="16"/>
      <c r="S1494" s="16"/>
      <c r="T1494" s="16"/>
      <c r="U1494" s="16"/>
    </row>
    <row r="1495" spans="1:21" ht="21" hidden="1" customHeight="1" x14ac:dyDescent="0.25">
      <c r="A1495" s="179">
        <v>170111</v>
      </c>
      <c r="B1495" s="124" t="s">
        <v>1586</v>
      </c>
      <c r="C1495" s="115" t="s">
        <v>1587</v>
      </c>
      <c r="D1495" s="134"/>
      <c r="E1495" s="116">
        <v>23.75</v>
      </c>
      <c r="F1495" s="116">
        <f>E1495*(1+C$2031)</f>
        <v>29.552125</v>
      </c>
      <c r="G1495" s="117">
        <f>D1495*F1495</f>
        <v>0</v>
      </c>
      <c r="H1495" s="112"/>
      <c r="I1495" s="118"/>
      <c r="J1495" s="119"/>
      <c r="K1495" s="103"/>
      <c r="L1495" s="16"/>
      <c r="M1495" s="16"/>
      <c r="N1495" s="16"/>
      <c r="O1495" s="16"/>
      <c r="P1495" s="16"/>
      <c r="Q1495" s="16"/>
      <c r="R1495" s="16"/>
      <c r="S1495" s="16"/>
      <c r="T1495" s="16"/>
      <c r="U1495" s="16"/>
    </row>
    <row r="1496" spans="1:21" ht="94.5" hidden="1" customHeight="1" x14ac:dyDescent="0.25">
      <c r="A1496" s="179"/>
      <c r="B1496" s="121" t="s">
        <v>1588</v>
      </c>
      <c r="C1496" s="115"/>
      <c r="D1496" s="134"/>
      <c r="E1496" s="116"/>
      <c r="F1496" s="116"/>
      <c r="G1496" s="117"/>
      <c r="H1496" s="112"/>
      <c r="I1496" s="118"/>
      <c r="J1496" s="113"/>
      <c r="K1496" s="103"/>
      <c r="L1496" s="16"/>
      <c r="M1496" s="16"/>
      <c r="N1496" s="16"/>
      <c r="O1496" s="16"/>
      <c r="P1496" s="16"/>
      <c r="Q1496" s="16"/>
      <c r="R1496" s="16"/>
      <c r="S1496" s="16"/>
      <c r="T1496" s="16"/>
      <c r="U1496" s="16"/>
    </row>
    <row r="1497" spans="1:21" ht="18.75" hidden="1" customHeight="1" x14ac:dyDescent="0.25">
      <c r="A1497" s="179"/>
      <c r="B1497" s="121"/>
      <c r="C1497" s="115"/>
      <c r="D1497" s="134"/>
      <c r="E1497" s="116"/>
      <c r="F1497" s="116"/>
      <c r="G1497" s="117"/>
      <c r="H1497" s="112"/>
      <c r="I1497" s="118"/>
      <c r="J1497" s="113"/>
      <c r="K1497" s="103"/>
      <c r="L1497" s="16"/>
      <c r="M1497" s="16"/>
      <c r="N1497" s="16"/>
      <c r="O1497" s="16"/>
      <c r="P1497" s="16"/>
      <c r="Q1497" s="16"/>
      <c r="R1497" s="16"/>
      <c r="S1497" s="16"/>
      <c r="T1497" s="16"/>
      <c r="U1497" s="16"/>
    </row>
    <row r="1498" spans="1:21" ht="18.75" hidden="1" customHeight="1" x14ac:dyDescent="0.25">
      <c r="A1498" s="179">
        <v>170200</v>
      </c>
      <c r="B1498" s="133" t="s">
        <v>1589</v>
      </c>
      <c r="C1498" s="115"/>
      <c r="D1498" s="134"/>
      <c r="E1498" s="116"/>
      <c r="F1498" s="116"/>
      <c r="G1498" s="117"/>
      <c r="H1498" s="112"/>
      <c r="I1498" s="118"/>
      <c r="J1498" s="113"/>
      <c r="K1498" s="103"/>
      <c r="L1498" s="16"/>
      <c r="M1498" s="16"/>
      <c r="N1498" s="16"/>
      <c r="O1498" s="16"/>
      <c r="P1498" s="16"/>
      <c r="Q1498" s="16"/>
      <c r="R1498" s="16"/>
      <c r="S1498" s="16"/>
      <c r="T1498" s="16"/>
      <c r="U1498" s="16"/>
    </row>
    <row r="1499" spans="1:21" ht="21" hidden="1" customHeight="1" x14ac:dyDescent="0.25">
      <c r="A1499" s="179">
        <v>170201</v>
      </c>
      <c r="B1499" s="124" t="s">
        <v>1590</v>
      </c>
      <c r="C1499" s="115" t="s">
        <v>1591</v>
      </c>
      <c r="D1499" s="134"/>
      <c r="E1499" s="116">
        <v>23.19</v>
      </c>
      <c r="F1499" s="116">
        <f>E1499*(1+C$2031)</f>
        <v>28.855316999999999</v>
      </c>
      <c r="G1499" s="117">
        <f>D1499*F1499</f>
        <v>0</v>
      </c>
      <c r="H1499" s="112"/>
      <c r="I1499" s="118"/>
      <c r="J1499" s="119"/>
      <c r="K1499" s="103"/>
      <c r="L1499" s="16"/>
      <c r="M1499" s="16"/>
      <c r="N1499" s="16"/>
      <c r="O1499" s="16"/>
      <c r="P1499" s="16"/>
      <c r="Q1499" s="16"/>
      <c r="R1499" s="16"/>
      <c r="S1499" s="16"/>
      <c r="T1499" s="16"/>
      <c r="U1499" s="16"/>
    </row>
    <row r="1500" spans="1:21" ht="126" hidden="1" customHeight="1" x14ac:dyDescent="0.25">
      <c r="A1500" s="179"/>
      <c r="B1500" s="121" t="s">
        <v>1592</v>
      </c>
      <c r="C1500" s="115"/>
      <c r="D1500" s="134"/>
      <c r="E1500" s="116"/>
      <c r="F1500" s="116"/>
      <c r="G1500" s="117"/>
      <c r="H1500" s="112"/>
      <c r="I1500" s="118"/>
      <c r="J1500" s="113"/>
      <c r="K1500" s="103"/>
      <c r="L1500" s="16"/>
      <c r="M1500" s="16"/>
      <c r="N1500" s="16"/>
      <c r="O1500" s="16"/>
      <c r="P1500" s="16"/>
      <c r="Q1500" s="16"/>
      <c r="R1500" s="16"/>
      <c r="S1500" s="16"/>
      <c r="T1500" s="16"/>
      <c r="U1500" s="16"/>
    </row>
    <row r="1501" spans="1:21" ht="18.75" hidden="1" customHeight="1" x14ac:dyDescent="0.25">
      <c r="A1501" s="179"/>
      <c r="B1501" s="124"/>
      <c r="C1501" s="115"/>
      <c r="D1501" s="134"/>
      <c r="E1501" s="116"/>
      <c r="F1501" s="116"/>
      <c r="G1501" s="117"/>
      <c r="H1501" s="112"/>
      <c r="I1501" s="118"/>
      <c r="J1501" s="113"/>
      <c r="K1501" s="103"/>
      <c r="L1501" s="16"/>
      <c r="M1501" s="16"/>
      <c r="N1501" s="16"/>
      <c r="O1501" s="16"/>
      <c r="P1501" s="16"/>
      <c r="Q1501" s="16"/>
      <c r="R1501" s="16"/>
      <c r="S1501" s="16"/>
      <c r="T1501" s="16"/>
      <c r="U1501" s="16"/>
    </row>
    <row r="1502" spans="1:21" ht="31.5" hidden="1" customHeight="1" x14ac:dyDescent="0.25">
      <c r="A1502" s="179">
        <v>170202</v>
      </c>
      <c r="B1502" s="124" t="s">
        <v>1593</v>
      </c>
      <c r="C1502" s="115" t="s">
        <v>1594</v>
      </c>
      <c r="D1502" s="134"/>
      <c r="E1502" s="116">
        <v>12.58</v>
      </c>
      <c r="F1502" s="116">
        <f>E1502*(1+C$2031)</f>
        <v>15.653293999999999</v>
      </c>
      <c r="G1502" s="117">
        <f>D1502*F1502</f>
        <v>0</v>
      </c>
      <c r="H1502" s="112"/>
      <c r="I1502" s="118"/>
      <c r="J1502" s="119"/>
      <c r="K1502" s="103"/>
      <c r="L1502" s="16"/>
      <c r="M1502" s="16"/>
      <c r="N1502" s="16"/>
      <c r="O1502" s="16"/>
      <c r="P1502" s="16"/>
      <c r="Q1502" s="16"/>
      <c r="R1502" s="16"/>
      <c r="S1502" s="16"/>
      <c r="T1502" s="16"/>
      <c r="U1502" s="16"/>
    </row>
    <row r="1503" spans="1:21" ht="126" hidden="1" customHeight="1" x14ac:dyDescent="0.25">
      <c r="A1503" s="179"/>
      <c r="B1503" s="121" t="s">
        <v>1595</v>
      </c>
      <c r="C1503" s="115"/>
      <c r="D1503" s="134"/>
      <c r="E1503" s="116"/>
      <c r="F1503" s="116"/>
      <c r="G1503" s="117"/>
      <c r="H1503" s="112"/>
      <c r="I1503" s="118"/>
      <c r="J1503" s="113"/>
      <c r="K1503" s="103"/>
      <c r="L1503" s="16"/>
      <c r="M1503" s="16"/>
      <c r="N1503" s="16"/>
      <c r="O1503" s="16"/>
      <c r="P1503" s="16"/>
      <c r="Q1503" s="16"/>
      <c r="R1503" s="16"/>
      <c r="S1503" s="16"/>
      <c r="T1503" s="16"/>
      <c r="U1503" s="16"/>
    </row>
    <row r="1504" spans="1:21" ht="18.75" hidden="1" customHeight="1" x14ac:dyDescent="0.25">
      <c r="A1504" s="179"/>
      <c r="B1504" s="121"/>
      <c r="C1504" s="115"/>
      <c r="D1504" s="134"/>
      <c r="E1504" s="116"/>
      <c r="F1504" s="116"/>
      <c r="G1504" s="117"/>
      <c r="H1504" s="112"/>
      <c r="I1504" s="118"/>
      <c r="J1504" s="113"/>
      <c r="K1504" s="103"/>
      <c r="L1504" s="16"/>
      <c r="M1504" s="16"/>
      <c r="N1504" s="16"/>
      <c r="O1504" s="16"/>
      <c r="P1504" s="16"/>
      <c r="Q1504" s="16"/>
      <c r="R1504" s="16"/>
      <c r="S1504" s="16"/>
      <c r="T1504" s="16"/>
      <c r="U1504" s="16"/>
    </row>
    <row r="1505" spans="1:21" ht="18.75" hidden="1" customHeight="1" x14ac:dyDescent="0.25">
      <c r="A1505" s="179">
        <v>170203</v>
      </c>
      <c r="B1505" s="124" t="s">
        <v>1596</v>
      </c>
      <c r="C1505" s="115" t="s">
        <v>33</v>
      </c>
      <c r="D1505" s="134"/>
      <c r="E1505" s="116">
        <v>31.7</v>
      </c>
      <c r="F1505" s="116">
        <f>E1505*(1+C$2031)</f>
        <v>39.444309999999994</v>
      </c>
      <c r="G1505" s="117">
        <f>D1505*F1505</f>
        <v>0</v>
      </c>
      <c r="H1505" s="112"/>
      <c r="I1505" s="118"/>
      <c r="J1505" s="119"/>
      <c r="K1505" s="103"/>
      <c r="L1505" s="16"/>
      <c r="M1505" s="16"/>
      <c r="N1505" s="16"/>
      <c r="O1505" s="16"/>
      <c r="P1505" s="16"/>
      <c r="Q1505" s="16"/>
      <c r="R1505" s="16"/>
      <c r="S1505" s="16"/>
      <c r="T1505" s="16"/>
      <c r="U1505" s="16"/>
    </row>
    <row r="1506" spans="1:21" ht="110.25" hidden="1" customHeight="1" x14ac:dyDescent="0.25">
      <c r="A1506" s="179"/>
      <c r="B1506" s="121" t="s">
        <v>1597</v>
      </c>
      <c r="C1506" s="115"/>
      <c r="D1506" s="134"/>
      <c r="E1506" s="116"/>
      <c r="F1506" s="116"/>
      <c r="G1506" s="117"/>
      <c r="H1506" s="112"/>
      <c r="I1506" s="118"/>
      <c r="J1506" s="113"/>
      <c r="K1506" s="103"/>
      <c r="L1506" s="16"/>
      <c r="M1506" s="16"/>
      <c r="N1506" s="16"/>
      <c r="O1506" s="16"/>
      <c r="P1506" s="16"/>
      <c r="Q1506" s="16"/>
      <c r="R1506" s="16"/>
      <c r="S1506" s="16"/>
      <c r="T1506" s="16"/>
      <c r="U1506" s="16"/>
    </row>
    <row r="1507" spans="1:21" ht="18.75" hidden="1" customHeight="1" x14ac:dyDescent="0.25">
      <c r="A1507" s="179"/>
      <c r="B1507" s="124"/>
      <c r="C1507" s="115"/>
      <c r="D1507" s="134"/>
      <c r="E1507" s="116"/>
      <c r="F1507" s="116"/>
      <c r="G1507" s="117"/>
      <c r="H1507" s="112"/>
      <c r="I1507" s="118"/>
      <c r="J1507" s="113"/>
      <c r="K1507" s="103"/>
      <c r="L1507" s="16"/>
      <c r="M1507" s="16"/>
      <c r="N1507" s="16"/>
      <c r="O1507" s="16"/>
      <c r="P1507" s="16"/>
      <c r="Q1507" s="16"/>
      <c r="R1507" s="16"/>
      <c r="S1507" s="16"/>
      <c r="T1507" s="16"/>
      <c r="U1507" s="16"/>
    </row>
    <row r="1508" spans="1:21" ht="31.5" hidden="1" customHeight="1" x14ac:dyDescent="0.25">
      <c r="A1508" s="179">
        <v>170204</v>
      </c>
      <c r="B1508" s="124" t="s">
        <v>1598</v>
      </c>
      <c r="C1508" s="115" t="s">
        <v>33</v>
      </c>
      <c r="D1508" s="134"/>
      <c r="E1508" s="116">
        <v>46.42</v>
      </c>
      <c r="F1508" s="116">
        <f>E1508*(1+C$2031)</f>
        <v>57.760406000000003</v>
      </c>
      <c r="G1508" s="117">
        <f>D1508*F1508</f>
        <v>0</v>
      </c>
      <c r="H1508" s="112"/>
      <c r="I1508" s="118"/>
      <c r="J1508" s="119"/>
      <c r="K1508" s="103"/>
      <c r="L1508" s="16"/>
      <c r="M1508" s="16"/>
      <c r="N1508" s="16"/>
      <c r="O1508" s="16"/>
      <c r="P1508" s="16"/>
      <c r="Q1508" s="16"/>
      <c r="R1508" s="16"/>
      <c r="S1508" s="16"/>
      <c r="T1508" s="16"/>
      <c r="U1508" s="16"/>
    </row>
    <row r="1509" spans="1:21" ht="94.5" hidden="1" customHeight="1" x14ac:dyDescent="0.25">
      <c r="A1509" s="179"/>
      <c r="B1509" s="121" t="s">
        <v>1599</v>
      </c>
      <c r="C1509" s="115"/>
      <c r="D1509" s="134"/>
      <c r="E1509" s="116"/>
      <c r="F1509" s="116"/>
      <c r="G1509" s="117"/>
      <c r="H1509" s="112"/>
      <c r="I1509" s="118"/>
      <c r="J1509" s="113"/>
      <c r="K1509" s="240"/>
      <c r="L1509" s="244"/>
      <c r="M1509" s="244"/>
      <c r="N1509" s="244"/>
      <c r="O1509" s="244"/>
      <c r="P1509" s="245"/>
      <c r="Q1509" s="16"/>
      <c r="R1509" s="16"/>
      <c r="S1509" s="16"/>
      <c r="T1509" s="16"/>
      <c r="U1509" s="16"/>
    </row>
    <row r="1510" spans="1:21" ht="18" customHeight="1" x14ac:dyDescent="0.25">
      <c r="A1510" s="184"/>
      <c r="B1510" s="49"/>
      <c r="C1510" s="231" t="s">
        <v>82</v>
      </c>
      <c r="D1510" s="232"/>
      <c r="E1510" s="233"/>
      <c r="F1510" s="29"/>
      <c r="G1510" s="30">
        <f>SUM(G1465:G1508)</f>
        <v>6302.0124314999994</v>
      </c>
      <c r="H1510" s="112"/>
      <c r="I1510" s="118"/>
      <c r="J1510" s="113"/>
      <c r="K1510" s="103"/>
      <c r="L1510" s="16"/>
      <c r="M1510" s="16"/>
      <c r="N1510" s="16"/>
      <c r="O1510" s="16"/>
      <c r="P1510" s="16"/>
      <c r="Q1510" s="16"/>
      <c r="R1510" s="16"/>
      <c r="S1510" s="16"/>
      <c r="T1510" s="16"/>
      <c r="U1510" s="16"/>
    </row>
    <row r="1511" spans="1:21" ht="18.75" customHeight="1" x14ac:dyDescent="0.25">
      <c r="A1511" s="111">
        <v>180000</v>
      </c>
      <c r="B1511" s="12" t="s">
        <v>1600</v>
      </c>
      <c r="C1511" s="42"/>
      <c r="D1511" s="31"/>
      <c r="E1511" s="14"/>
      <c r="F1511" s="116"/>
      <c r="G1511" s="117"/>
      <c r="H1511" s="228" t="s">
        <v>2172</v>
      </c>
      <c r="I1511" s="229"/>
      <c r="J1511" s="230"/>
      <c r="K1511" s="103"/>
      <c r="L1511" s="16"/>
      <c r="M1511" s="16"/>
      <c r="N1511" s="16"/>
      <c r="O1511" s="16"/>
      <c r="P1511" s="16"/>
      <c r="Q1511" s="16"/>
      <c r="R1511" s="16"/>
      <c r="S1511" s="16"/>
      <c r="T1511" s="16"/>
      <c r="U1511" s="16"/>
    </row>
    <row r="1512" spans="1:21" ht="18.75" customHeight="1" x14ac:dyDescent="0.25">
      <c r="A1512" s="114">
        <v>180100</v>
      </c>
      <c r="B1512" s="43" t="s">
        <v>1601</v>
      </c>
      <c r="C1512" s="115"/>
      <c r="D1512" s="134"/>
      <c r="E1512" s="116"/>
      <c r="F1512" s="116"/>
      <c r="G1512" s="117"/>
      <c r="H1512" s="112"/>
      <c r="I1512" s="118"/>
      <c r="J1512" s="113"/>
      <c r="K1512" s="103"/>
      <c r="L1512" s="16"/>
      <c r="M1512" s="16"/>
      <c r="N1512" s="16"/>
      <c r="O1512" s="16"/>
      <c r="P1512" s="16"/>
      <c r="Q1512" s="16"/>
      <c r="R1512" s="16"/>
      <c r="S1512" s="16"/>
      <c r="T1512" s="16"/>
      <c r="U1512" s="16"/>
    </row>
    <row r="1513" spans="1:21" ht="18.75" hidden="1" customHeight="1" x14ac:dyDescent="0.25">
      <c r="A1513" s="120" t="s">
        <v>1602</v>
      </c>
      <c r="B1513" s="124" t="s">
        <v>1603</v>
      </c>
      <c r="C1513" s="115" t="s">
        <v>19</v>
      </c>
      <c r="D1513" s="134"/>
      <c r="E1513" s="116">
        <v>219.52</v>
      </c>
      <c r="F1513" s="116">
        <f>E1513*(1+C$2031)</f>
        <v>273.14873599999999</v>
      </c>
      <c r="G1513" s="117">
        <f>SUM(D1513*F1513)</f>
        <v>0</v>
      </c>
      <c r="H1513" s="112"/>
      <c r="I1513" s="118"/>
      <c r="J1513" s="119"/>
      <c r="K1513" s="103"/>
      <c r="L1513" s="16"/>
      <c r="M1513" s="16"/>
      <c r="N1513" s="16"/>
      <c r="O1513" s="16"/>
      <c r="P1513" s="16"/>
      <c r="Q1513" s="16"/>
      <c r="R1513" s="16"/>
      <c r="S1513" s="16"/>
      <c r="T1513" s="16"/>
      <c r="U1513" s="16"/>
    </row>
    <row r="1514" spans="1:21" ht="94.5" hidden="1" customHeight="1" x14ac:dyDescent="0.25">
      <c r="A1514" s="120"/>
      <c r="B1514" s="121" t="s">
        <v>1604</v>
      </c>
      <c r="C1514" s="115"/>
      <c r="D1514" s="134"/>
      <c r="E1514" s="116"/>
      <c r="F1514" s="116"/>
      <c r="G1514" s="117"/>
      <c r="H1514" s="112"/>
      <c r="I1514" s="118"/>
      <c r="J1514" s="113"/>
      <c r="K1514" s="103"/>
      <c r="L1514" s="16"/>
      <c r="M1514" s="16"/>
      <c r="N1514" s="16"/>
      <c r="O1514" s="16"/>
      <c r="P1514" s="16"/>
      <c r="Q1514" s="16"/>
      <c r="R1514" s="16"/>
      <c r="S1514" s="16"/>
      <c r="T1514" s="16"/>
      <c r="U1514" s="16"/>
    </row>
    <row r="1515" spans="1:21" ht="18.75" hidden="1" customHeight="1" x14ac:dyDescent="0.25">
      <c r="A1515" s="120"/>
      <c r="B1515" s="124"/>
      <c r="C1515" s="115"/>
      <c r="D1515" s="134"/>
      <c r="E1515" s="116"/>
      <c r="F1515" s="116"/>
      <c r="G1515" s="117"/>
      <c r="H1515" s="112"/>
      <c r="I1515" s="118"/>
      <c r="J1515" s="113"/>
      <c r="K1515" s="103"/>
      <c r="L1515" s="16"/>
      <c r="M1515" s="16"/>
      <c r="N1515" s="16"/>
      <c r="O1515" s="16"/>
      <c r="P1515" s="16"/>
      <c r="Q1515" s="16"/>
      <c r="R1515" s="16"/>
      <c r="S1515" s="16"/>
      <c r="T1515" s="16"/>
      <c r="U1515" s="16"/>
    </row>
    <row r="1516" spans="1:21" ht="18.75" hidden="1" customHeight="1" x14ac:dyDescent="0.25">
      <c r="A1516" s="120" t="s">
        <v>1605</v>
      </c>
      <c r="B1516" s="124" t="s">
        <v>1606</v>
      </c>
      <c r="C1516" s="115" t="s">
        <v>7</v>
      </c>
      <c r="D1516" s="134"/>
      <c r="E1516" s="116">
        <v>195.88</v>
      </c>
      <c r="F1516" s="116">
        <f>E1516*(1+C$2031)</f>
        <v>243.73348399999998</v>
      </c>
      <c r="G1516" s="117">
        <f>SUM(D1516*F1516)</f>
        <v>0</v>
      </c>
      <c r="H1516" s="112"/>
      <c r="I1516" s="118"/>
      <c r="J1516" s="119"/>
      <c r="K1516" s="103"/>
      <c r="L1516" s="16"/>
      <c r="M1516" s="16"/>
      <c r="N1516" s="16"/>
      <c r="O1516" s="16"/>
      <c r="P1516" s="16"/>
      <c r="Q1516" s="16"/>
      <c r="R1516" s="16"/>
      <c r="S1516" s="16"/>
      <c r="T1516" s="16"/>
      <c r="U1516" s="16"/>
    </row>
    <row r="1517" spans="1:21" ht="63" hidden="1" customHeight="1" x14ac:dyDescent="0.25">
      <c r="A1517" s="120"/>
      <c r="B1517" s="121" t="s">
        <v>1607</v>
      </c>
      <c r="C1517" s="115"/>
      <c r="D1517" s="134"/>
      <c r="E1517" s="116"/>
      <c r="F1517" s="116"/>
      <c r="G1517" s="117"/>
      <c r="H1517" s="112"/>
      <c r="I1517" s="118"/>
      <c r="J1517" s="113"/>
      <c r="K1517" s="103"/>
      <c r="L1517" s="16"/>
      <c r="M1517" s="16"/>
      <c r="N1517" s="16"/>
      <c r="O1517" s="16"/>
      <c r="P1517" s="16"/>
      <c r="Q1517" s="16"/>
      <c r="R1517" s="16"/>
      <c r="S1517" s="16"/>
      <c r="T1517" s="16"/>
      <c r="U1517" s="16"/>
    </row>
    <row r="1518" spans="1:21" ht="18.75" hidden="1" customHeight="1" x14ac:dyDescent="0.25">
      <c r="A1518" s="120"/>
      <c r="B1518" s="124"/>
      <c r="C1518" s="115"/>
      <c r="D1518" s="134"/>
      <c r="E1518" s="116"/>
      <c r="F1518" s="116"/>
      <c r="G1518" s="117"/>
      <c r="H1518" s="112"/>
      <c r="I1518" s="118"/>
      <c r="J1518" s="113"/>
      <c r="K1518" s="103"/>
      <c r="L1518" s="16"/>
      <c r="M1518" s="16"/>
      <c r="N1518" s="16"/>
      <c r="O1518" s="16"/>
      <c r="P1518" s="16"/>
      <c r="Q1518" s="16"/>
      <c r="R1518" s="16"/>
      <c r="S1518" s="16"/>
      <c r="T1518" s="16"/>
      <c r="U1518" s="16"/>
    </row>
    <row r="1519" spans="1:21" ht="31.5" hidden="1" customHeight="1" x14ac:dyDescent="0.25">
      <c r="A1519" s="120" t="s">
        <v>1608</v>
      </c>
      <c r="B1519" s="124" t="s">
        <v>1609</v>
      </c>
      <c r="C1519" s="115" t="s">
        <v>1610</v>
      </c>
      <c r="D1519" s="134"/>
      <c r="E1519" s="116">
        <v>858.13</v>
      </c>
      <c r="F1519" s="116">
        <f>E1519*(1+C$2031)</f>
        <v>1067.7711589999999</v>
      </c>
      <c r="G1519" s="117">
        <f>SUM(D1519*F1519)</f>
        <v>0</v>
      </c>
      <c r="H1519" s="112"/>
      <c r="I1519" s="118"/>
      <c r="J1519" s="119"/>
      <c r="K1519" s="103"/>
      <c r="L1519" s="16"/>
      <c r="M1519" s="16"/>
      <c r="N1519" s="16"/>
      <c r="O1519" s="16"/>
      <c r="P1519" s="16"/>
      <c r="Q1519" s="16"/>
      <c r="R1519" s="16"/>
      <c r="S1519" s="16"/>
      <c r="T1519" s="16"/>
      <c r="U1519" s="16"/>
    </row>
    <row r="1520" spans="1:21" ht="94.5" hidden="1" customHeight="1" x14ac:dyDescent="0.25">
      <c r="A1520" s="120"/>
      <c r="B1520" s="121" t="s">
        <v>1611</v>
      </c>
      <c r="C1520" s="115"/>
      <c r="D1520" s="134"/>
      <c r="E1520" s="116"/>
      <c r="F1520" s="116"/>
      <c r="G1520" s="117"/>
      <c r="H1520" s="112"/>
      <c r="I1520" s="118"/>
      <c r="J1520" s="113"/>
      <c r="K1520" s="103"/>
      <c r="L1520" s="16"/>
      <c r="M1520" s="16"/>
      <c r="N1520" s="16"/>
      <c r="O1520" s="16"/>
      <c r="P1520" s="16"/>
      <c r="Q1520" s="16"/>
      <c r="R1520" s="16"/>
      <c r="S1520" s="16"/>
      <c r="T1520" s="16"/>
      <c r="U1520" s="16"/>
    </row>
    <row r="1521" spans="1:21" ht="18.75" hidden="1" customHeight="1" x14ac:dyDescent="0.25">
      <c r="A1521" s="120"/>
      <c r="B1521" s="121"/>
      <c r="C1521" s="115"/>
      <c r="D1521" s="134"/>
      <c r="E1521" s="116"/>
      <c r="F1521" s="116"/>
      <c r="G1521" s="117"/>
      <c r="H1521" s="112"/>
      <c r="I1521" s="118"/>
      <c r="J1521" s="113"/>
      <c r="K1521" s="103"/>
      <c r="L1521" s="16"/>
      <c r="M1521" s="16"/>
      <c r="N1521" s="16"/>
      <c r="O1521" s="16"/>
      <c r="P1521" s="16"/>
      <c r="Q1521" s="16"/>
      <c r="R1521" s="16"/>
      <c r="S1521" s="16"/>
      <c r="T1521" s="16"/>
      <c r="U1521" s="16"/>
    </row>
    <row r="1522" spans="1:21" ht="18.75" hidden="1" customHeight="1" x14ac:dyDescent="0.25">
      <c r="A1522" s="120" t="s">
        <v>1612</v>
      </c>
      <c r="B1522" s="124" t="s">
        <v>1613</v>
      </c>
      <c r="C1522" s="115" t="s">
        <v>1610</v>
      </c>
      <c r="D1522" s="134"/>
      <c r="E1522" s="116">
        <v>6205.79</v>
      </c>
      <c r="F1522" s="116">
        <f>E1522*(1+C$2031)</f>
        <v>7721.8644969999996</v>
      </c>
      <c r="G1522" s="117">
        <f>SUM(D1522*F1522)</f>
        <v>0</v>
      </c>
      <c r="H1522" s="112"/>
      <c r="I1522" s="118"/>
      <c r="J1522" s="119"/>
      <c r="K1522" s="103"/>
      <c r="L1522" s="16"/>
      <c r="M1522" s="16"/>
      <c r="N1522" s="16"/>
      <c r="O1522" s="16"/>
      <c r="P1522" s="16"/>
      <c r="Q1522" s="16"/>
      <c r="R1522" s="16"/>
      <c r="S1522" s="16"/>
      <c r="T1522" s="16"/>
      <c r="U1522" s="16"/>
    </row>
    <row r="1523" spans="1:21" ht="110.25" hidden="1" customHeight="1" x14ac:dyDescent="0.25">
      <c r="A1523" s="120"/>
      <c r="B1523" s="121" t="s">
        <v>1614</v>
      </c>
      <c r="C1523" s="115"/>
      <c r="D1523" s="134"/>
      <c r="E1523" s="116"/>
      <c r="F1523" s="116"/>
      <c r="G1523" s="117"/>
      <c r="H1523" s="112"/>
      <c r="I1523" s="118"/>
      <c r="J1523" s="113"/>
      <c r="K1523" s="103"/>
      <c r="L1523" s="16"/>
      <c r="M1523" s="16"/>
      <c r="N1523" s="16"/>
      <c r="O1523" s="16"/>
      <c r="P1523" s="16"/>
      <c r="Q1523" s="16"/>
      <c r="R1523" s="16"/>
      <c r="S1523" s="16"/>
      <c r="T1523" s="16"/>
      <c r="U1523" s="16"/>
    </row>
    <row r="1524" spans="1:21" ht="18.75" hidden="1" customHeight="1" x14ac:dyDescent="0.25">
      <c r="A1524" s="120"/>
      <c r="B1524" s="121"/>
      <c r="C1524" s="115"/>
      <c r="D1524" s="134"/>
      <c r="E1524" s="116"/>
      <c r="F1524" s="116"/>
      <c r="G1524" s="117"/>
      <c r="H1524" s="112"/>
      <c r="I1524" s="118"/>
      <c r="J1524" s="113"/>
      <c r="K1524" s="103"/>
      <c r="L1524" s="16"/>
      <c r="M1524" s="16"/>
      <c r="N1524" s="16"/>
      <c r="O1524" s="16"/>
      <c r="P1524" s="16"/>
      <c r="Q1524" s="16"/>
      <c r="R1524" s="16"/>
      <c r="S1524" s="16"/>
      <c r="T1524" s="16"/>
      <c r="U1524" s="16"/>
    </row>
    <row r="1525" spans="1:21" ht="21" hidden="1" customHeight="1" x14ac:dyDescent="0.25">
      <c r="A1525" s="120" t="s">
        <v>1615</v>
      </c>
      <c r="B1525" s="124" t="s">
        <v>1616</v>
      </c>
      <c r="C1525" s="115" t="s">
        <v>1617</v>
      </c>
      <c r="D1525" s="134"/>
      <c r="E1525" s="116">
        <v>235.8</v>
      </c>
      <c r="F1525" s="116">
        <f>E1525*(1+C$2031)</f>
        <v>293.40593999999999</v>
      </c>
      <c r="G1525" s="117">
        <f>SUM(D1525*F1525)</f>
        <v>0</v>
      </c>
      <c r="H1525" s="112"/>
      <c r="I1525" s="118"/>
      <c r="J1525" s="119"/>
      <c r="K1525" s="103"/>
      <c r="L1525" s="16"/>
      <c r="M1525" s="16"/>
      <c r="N1525" s="16"/>
      <c r="O1525" s="16"/>
      <c r="P1525" s="16"/>
      <c r="Q1525" s="16"/>
      <c r="R1525" s="16"/>
      <c r="S1525" s="16"/>
      <c r="T1525" s="16"/>
      <c r="U1525" s="16"/>
    </row>
    <row r="1526" spans="1:21" ht="63" hidden="1" customHeight="1" x14ac:dyDescent="0.25">
      <c r="A1526" s="120"/>
      <c r="B1526" s="121" t="s">
        <v>1618</v>
      </c>
      <c r="C1526" s="115"/>
      <c r="D1526" s="134"/>
      <c r="E1526" s="116"/>
      <c r="F1526" s="116"/>
      <c r="G1526" s="117"/>
      <c r="H1526" s="112"/>
      <c r="I1526" s="118"/>
      <c r="J1526" s="119"/>
      <c r="K1526" s="103"/>
      <c r="L1526" s="16"/>
      <c r="M1526" s="16"/>
      <c r="N1526" s="16"/>
      <c r="O1526" s="16"/>
      <c r="P1526" s="16"/>
      <c r="Q1526" s="16"/>
      <c r="R1526" s="16"/>
      <c r="S1526" s="16"/>
      <c r="T1526" s="16"/>
      <c r="U1526" s="16"/>
    </row>
    <row r="1527" spans="1:21" ht="18.75" hidden="1" customHeight="1" x14ac:dyDescent="0.25">
      <c r="A1527" s="120"/>
      <c r="B1527" s="121"/>
      <c r="C1527" s="115"/>
      <c r="D1527" s="134"/>
      <c r="E1527" s="116"/>
      <c r="F1527" s="116"/>
      <c r="G1527" s="117"/>
      <c r="H1527" s="112"/>
      <c r="I1527" s="118"/>
      <c r="J1527" s="113"/>
      <c r="K1527" s="103"/>
      <c r="L1527" s="16"/>
      <c r="M1527" s="16"/>
      <c r="N1527" s="16"/>
      <c r="O1527" s="16"/>
      <c r="P1527" s="16"/>
      <c r="Q1527" s="16"/>
      <c r="R1527" s="16"/>
      <c r="S1527" s="16"/>
      <c r="T1527" s="16"/>
      <c r="U1527" s="16"/>
    </row>
    <row r="1528" spans="1:21" ht="21" hidden="1" customHeight="1" x14ac:dyDescent="0.25">
      <c r="A1528" s="120" t="s">
        <v>1619</v>
      </c>
      <c r="B1528" s="124" t="s">
        <v>1620</v>
      </c>
      <c r="C1528" s="115" t="s">
        <v>1621</v>
      </c>
      <c r="D1528" s="134"/>
      <c r="E1528" s="116">
        <v>248.67</v>
      </c>
      <c r="F1528" s="116">
        <f>E1528*(1+C$2031)</f>
        <v>309.42008099999998</v>
      </c>
      <c r="G1528" s="117">
        <f>SUM(D1528*F1528)</f>
        <v>0</v>
      </c>
      <c r="H1528" s="112"/>
      <c r="I1528" s="118"/>
      <c r="J1528" s="119"/>
      <c r="K1528" s="103"/>
      <c r="L1528" s="16"/>
      <c r="M1528" s="16"/>
      <c r="N1528" s="16"/>
      <c r="O1528" s="16"/>
      <c r="P1528" s="16"/>
      <c r="Q1528" s="16"/>
      <c r="R1528" s="16"/>
      <c r="S1528" s="16"/>
      <c r="T1528" s="16"/>
      <c r="U1528" s="16"/>
    </row>
    <row r="1529" spans="1:21" ht="78.75" hidden="1" customHeight="1" x14ac:dyDescent="0.25">
      <c r="A1529" s="120"/>
      <c r="B1529" s="121" t="s">
        <v>1622</v>
      </c>
      <c r="C1529" s="115"/>
      <c r="D1529" s="134"/>
      <c r="E1529" s="116"/>
      <c r="F1529" s="116"/>
      <c r="G1529" s="117"/>
      <c r="H1529" s="112"/>
      <c r="I1529" s="118"/>
      <c r="J1529" s="113"/>
      <c r="K1529" s="103"/>
      <c r="L1529" s="16"/>
      <c r="M1529" s="16"/>
      <c r="N1529" s="16"/>
      <c r="O1529" s="16"/>
      <c r="P1529" s="16"/>
      <c r="Q1529" s="16"/>
      <c r="R1529" s="16"/>
      <c r="S1529" s="16"/>
      <c r="T1529" s="16"/>
      <c r="U1529" s="16"/>
    </row>
    <row r="1530" spans="1:21" ht="18.75" hidden="1" customHeight="1" x14ac:dyDescent="0.25">
      <c r="A1530" s="120"/>
      <c r="B1530" s="121"/>
      <c r="C1530" s="115"/>
      <c r="D1530" s="134"/>
      <c r="E1530" s="116"/>
      <c r="F1530" s="116"/>
      <c r="G1530" s="117"/>
      <c r="H1530" s="112"/>
      <c r="I1530" s="118"/>
      <c r="J1530" s="113"/>
      <c r="K1530" s="103"/>
      <c r="L1530" s="16"/>
      <c r="M1530" s="16"/>
      <c r="N1530" s="16"/>
      <c r="O1530" s="16"/>
      <c r="P1530" s="16"/>
      <c r="Q1530" s="16"/>
      <c r="R1530" s="16"/>
      <c r="S1530" s="16"/>
      <c r="T1530" s="16"/>
      <c r="U1530" s="16"/>
    </row>
    <row r="1531" spans="1:21" ht="18.75" hidden="1" customHeight="1" x14ac:dyDescent="0.25">
      <c r="A1531" s="120" t="s">
        <v>1623</v>
      </c>
      <c r="B1531" s="124" t="s">
        <v>1624</v>
      </c>
      <c r="C1531" s="115" t="s">
        <v>33</v>
      </c>
      <c r="D1531" s="134"/>
      <c r="E1531" s="116">
        <v>310.64999999999998</v>
      </c>
      <c r="F1531" s="116">
        <f>E1531*(1+C$2031)</f>
        <v>386.54179499999998</v>
      </c>
      <c r="G1531" s="117">
        <f>SUM(D1531*F1531)</f>
        <v>0</v>
      </c>
      <c r="H1531" s="112"/>
      <c r="I1531" s="118"/>
      <c r="J1531" s="119"/>
      <c r="K1531" s="103"/>
      <c r="L1531" s="16"/>
      <c r="M1531" s="16"/>
      <c r="N1531" s="16"/>
      <c r="O1531" s="16"/>
      <c r="P1531" s="16"/>
      <c r="Q1531" s="16"/>
      <c r="R1531" s="16"/>
      <c r="S1531" s="16"/>
      <c r="T1531" s="16"/>
      <c r="U1531" s="16"/>
    </row>
    <row r="1532" spans="1:21" ht="63" hidden="1" customHeight="1" x14ac:dyDescent="0.25">
      <c r="A1532" s="120"/>
      <c r="B1532" s="121" t="s">
        <v>1625</v>
      </c>
      <c r="C1532" s="115"/>
      <c r="D1532" s="134"/>
      <c r="E1532" s="116"/>
      <c r="F1532" s="116"/>
      <c r="G1532" s="117"/>
      <c r="H1532" s="112"/>
      <c r="I1532" s="118"/>
      <c r="J1532" s="113"/>
      <c r="K1532" s="103"/>
      <c r="L1532" s="16"/>
      <c r="M1532" s="16"/>
      <c r="N1532" s="16"/>
      <c r="O1532" s="16"/>
      <c r="P1532" s="16"/>
      <c r="Q1532" s="16"/>
      <c r="R1532" s="16"/>
      <c r="S1532" s="16"/>
      <c r="T1532" s="16"/>
      <c r="U1532" s="16"/>
    </row>
    <row r="1533" spans="1:21" ht="18.75" hidden="1" customHeight="1" x14ac:dyDescent="0.25">
      <c r="A1533" s="120"/>
      <c r="B1533" s="124"/>
      <c r="C1533" s="115"/>
      <c r="D1533" s="134"/>
      <c r="E1533" s="116"/>
      <c r="F1533" s="116"/>
      <c r="G1533" s="117"/>
      <c r="H1533" s="112"/>
      <c r="I1533" s="118"/>
      <c r="J1533" s="113"/>
      <c r="K1533" s="103"/>
      <c r="L1533" s="16"/>
      <c r="M1533" s="16"/>
      <c r="N1533" s="16"/>
      <c r="O1533" s="16"/>
      <c r="P1533" s="16"/>
      <c r="Q1533" s="16"/>
      <c r="R1533" s="16"/>
      <c r="S1533" s="16"/>
      <c r="T1533" s="16"/>
      <c r="U1533" s="16"/>
    </row>
    <row r="1534" spans="1:21" ht="18.75" hidden="1" customHeight="1" x14ac:dyDescent="0.25">
      <c r="A1534" s="120" t="s">
        <v>1626</v>
      </c>
      <c r="B1534" s="124" t="s">
        <v>1627</v>
      </c>
      <c r="C1534" s="115" t="s">
        <v>33</v>
      </c>
      <c r="D1534" s="134"/>
      <c r="E1534" s="116">
        <v>320.91000000000003</v>
      </c>
      <c r="F1534" s="116">
        <f>E1534*(1+C$2031)</f>
        <v>399.308313</v>
      </c>
      <c r="G1534" s="117">
        <f>SUM(D1534*F1534)</f>
        <v>0</v>
      </c>
      <c r="H1534" s="112"/>
      <c r="I1534" s="118"/>
      <c r="J1534" s="119"/>
      <c r="K1534" s="103"/>
      <c r="L1534" s="16"/>
      <c r="M1534" s="16"/>
      <c r="N1534" s="16"/>
      <c r="O1534" s="16"/>
      <c r="P1534" s="16"/>
      <c r="Q1534" s="16"/>
      <c r="R1534" s="16"/>
      <c r="S1534" s="16"/>
      <c r="T1534" s="16"/>
      <c r="U1534" s="16"/>
    </row>
    <row r="1535" spans="1:21" ht="78.75" hidden="1" customHeight="1" x14ac:dyDescent="0.25">
      <c r="A1535" s="120"/>
      <c r="B1535" s="121" t="s">
        <v>1628</v>
      </c>
      <c r="C1535" s="115"/>
      <c r="D1535" s="134"/>
      <c r="E1535" s="116"/>
      <c r="F1535" s="116"/>
      <c r="G1535" s="117"/>
      <c r="H1535" s="112"/>
      <c r="I1535" s="118"/>
      <c r="J1535" s="113"/>
      <c r="K1535" s="103"/>
      <c r="L1535" s="16"/>
      <c r="M1535" s="16"/>
      <c r="N1535" s="16"/>
      <c r="O1535" s="16"/>
      <c r="P1535" s="16"/>
      <c r="Q1535" s="16"/>
      <c r="R1535" s="16"/>
      <c r="S1535" s="16"/>
      <c r="T1535" s="16"/>
      <c r="U1535" s="16"/>
    </row>
    <row r="1536" spans="1:21" ht="18.75" hidden="1" customHeight="1" x14ac:dyDescent="0.25">
      <c r="A1536" s="120"/>
      <c r="B1536" s="121"/>
      <c r="C1536" s="115"/>
      <c r="D1536" s="134"/>
      <c r="E1536" s="116"/>
      <c r="F1536" s="116"/>
      <c r="G1536" s="117"/>
      <c r="H1536" s="112"/>
      <c r="I1536" s="118"/>
      <c r="J1536" s="113"/>
      <c r="K1536" s="103"/>
      <c r="L1536" s="16"/>
      <c r="M1536" s="16"/>
      <c r="N1536" s="16"/>
      <c r="O1536" s="16"/>
      <c r="P1536" s="16"/>
      <c r="Q1536" s="16"/>
      <c r="R1536" s="16"/>
      <c r="S1536" s="16"/>
      <c r="T1536" s="16"/>
      <c r="U1536" s="16"/>
    </row>
    <row r="1537" spans="1:21" ht="21" hidden="1" customHeight="1" x14ac:dyDescent="0.25">
      <c r="A1537" s="120" t="s">
        <v>1629</v>
      </c>
      <c r="B1537" s="124" t="s">
        <v>1630</v>
      </c>
      <c r="C1537" s="115" t="s">
        <v>1631</v>
      </c>
      <c r="D1537" s="134"/>
      <c r="E1537" s="116">
        <v>245.58</v>
      </c>
      <c r="F1537" s="116">
        <f>E1537*(1+C$2031)</f>
        <v>305.57519400000001</v>
      </c>
      <c r="G1537" s="117">
        <f>SUM(D1537*F1537)</f>
        <v>0</v>
      </c>
      <c r="H1537" s="112"/>
      <c r="I1537" s="118"/>
      <c r="J1537" s="119"/>
      <c r="K1537" s="103"/>
      <c r="L1537" s="16"/>
      <c r="M1537" s="16"/>
      <c r="N1537" s="16"/>
      <c r="O1537" s="16"/>
      <c r="P1537" s="16"/>
      <c r="Q1537" s="16"/>
      <c r="R1537" s="16"/>
      <c r="S1537" s="16"/>
      <c r="T1537" s="16"/>
      <c r="U1537" s="16"/>
    </row>
    <row r="1538" spans="1:21" ht="64.5" hidden="1" customHeight="1" x14ac:dyDescent="0.25">
      <c r="A1538" s="120"/>
      <c r="B1538" s="121" t="s">
        <v>1632</v>
      </c>
      <c r="C1538" s="115"/>
      <c r="D1538" s="134"/>
      <c r="E1538" s="116"/>
      <c r="F1538" s="116"/>
      <c r="G1538" s="117"/>
      <c r="H1538" s="112"/>
      <c r="I1538" s="118"/>
      <c r="J1538" s="113"/>
      <c r="K1538" s="103"/>
      <c r="L1538" s="16"/>
      <c r="M1538" s="16"/>
      <c r="N1538" s="16"/>
      <c r="O1538" s="16"/>
      <c r="P1538" s="16"/>
      <c r="Q1538" s="16"/>
      <c r="R1538" s="16"/>
      <c r="S1538" s="16"/>
      <c r="T1538" s="16"/>
      <c r="U1538" s="16"/>
    </row>
    <row r="1539" spans="1:21" ht="18.75" customHeight="1" x14ac:dyDescent="0.25">
      <c r="A1539" s="120"/>
      <c r="B1539" s="121"/>
      <c r="C1539" s="115"/>
      <c r="D1539" s="134"/>
      <c r="E1539" s="116"/>
      <c r="F1539" s="116"/>
      <c r="G1539" s="117"/>
      <c r="H1539" s="112"/>
      <c r="I1539" s="118"/>
      <c r="J1539" s="113"/>
      <c r="K1539" s="103"/>
      <c r="L1539" s="16"/>
      <c r="M1539" s="16"/>
      <c r="N1539" s="16"/>
      <c r="O1539" s="16"/>
      <c r="P1539" s="16"/>
      <c r="Q1539" s="16"/>
      <c r="R1539" s="16"/>
      <c r="S1539" s="16"/>
      <c r="T1539" s="16"/>
      <c r="U1539" s="16"/>
    </row>
    <row r="1540" spans="1:21" ht="18.75" customHeight="1" x14ac:dyDescent="0.25">
      <c r="A1540" s="120" t="s">
        <v>1633</v>
      </c>
      <c r="B1540" s="129" t="s">
        <v>1634</v>
      </c>
      <c r="C1540" s="115" t="s">
        <v>33</v>
      </c>
      <c r="D1540" s="134">
        <v>0.12</v>
      </c>
      <c r="E1540" s="116">
        <v>337.43</v>
      </c>
      <c r="F1540" s="116">
        <f>E1540*(1+C$2031)</f>
        <v>419.864149</v>
      </c>
      <c r="G1540" s="117">
        <f>SUM(D1540*F1540)</f>
        <v>50.38369788</v>
      </c>
      <c r="H1540" s="112"/>
      <c r="I1540" s="118"/>
      <c r="J1540" s="119"/>
      <c r="K1540" s="103"/>
      <c r="L1540" s="16"/>
      <c r="M1540" s="16"/>
      <c r="N1540" s="16"/>
      <c r="O1540" s="16"/>
      <c r="P1540" s="16"/>
      <c r="Q1540" s="16"/>
      <c r="R1540" s="16"/>
      <c r="S1540" s="16"/>
      <c r="T1540" s="16"/>
      <c r="U1540" s="16"/>
    </row>
    <row r="1541" spans="1:21" ht="78.75" customHeight="1" x14ac:dyDescent="0.25">
      <c r="A1541" s="120"/>
      <c r="B1541" s="121" t="s">
        <v>1635</v>
      </c>
      <c r="C1541" s="115"/>
      <c r="D1541" s="134"/>
      <c r="E1541" s="116"/>
      <c r="F1541" s="116"/>
      <c r="G1541" s="117"/>
      <c r="H1541" s="112"/>
      <c r="I1541" s="118"/>
      <c r="J1541" s="113"/>
      <c r="K1541" s="103"/>
      <c r="L1541" s="16"/>
      <c r="M1541" s="16"/>
      <c r="N1541" s="16"/>
      <c r="O1541" s="16"/>
      <c r="P1541" s="16"/>
      <c r="Q1541" s="16"/>
      <c r="R1541" s="16"/>
      <c r="S1541" s="16"/>
      <c r="T1541" s="16"/>
      <c r="U1541" s="16"/>
    </row>
    <row r="1542" spans="1:21" ht="18.75" customHeight="1" x14ac:dyDescent="0.25">
      <c r="A1542" s="120"/>
      <c r="B1542" s="121"/>
      <c r="C1542" s="115"/>
      <c r="D1542" s="134"/>
      <c r="E1542" s="116"/>
      <c r="F1542" s="116"/>
      <c r="G1542" s="117"/>
      <c r="H1542" s="112"/>
      <c r="I1542" s="118"/>
      <c r="J1542" s="113"/>
      <c r="K1542" s="103"/>
      <c r="L1542" s="16"/>
      <c r="M1542" s="16"/>
      <c r="N1542" s="16"/>
      <c r="O1542" s="16"/>
      <c r="P1542" s="16"/>
      <c r="Q1542" s="16"/>
      <c r="R1542" s="16"/>
      <c r="S1542" s="16"/>
      <c r="T1542" s="16"/>
      <c r="U1542" s="16"/>
    </row>
    <row r="1543" spans="1:21" ht="18.75" hidden="1" customHeight="1" x14ac:dyDescent="0.25">
      <c r="A1543" s="120" t="s">
        <v>1636</v>
      </c>
      <c r="B1543" s="133" t="s">
        <v>1637</v>
      </c>
      <c r="C1543" s="115"/>
      <c r="D1543" s="134"/>
      <c r="E1543" s="116"/>
      <c r="F1543" s="116"/>
      <c r="G1543" s="117"/>
      <c r="H1543" s="112"/>
      <c r="I1543" s="118"/>
      <c r="J1543" s="113"/>
      <c r="K1543" s="103"/>
      <c r="L1543" s="16"/>
      <c r="M1543" s="16"/>
      <c r="N1543" s="16"/>
      <c r="O1543" s="16"/>
      <c r="P1543" s="16"/>
      <c r="Q1543" s="16"/>
      <c r="R1543" s="16"/>
      <c r="S1543" s="16"/>
      <c r="T1543" s="16"/>
      <c r="U1543" s="16"/>
    </row>
    <row r="1544" spans="1:21" ht="21" hidden="1" customHeight="1" x14ac:dyDescent="0.25">
      <c r="A1544" s="120" t="s">
        <v>1638</v>
      </c>
      <c r="B1544" s="124" t="s">
        <v>1639</v>
      </c>
      <c r="C1544" s="115" t="s">
        <v>1640</v>
      </c>
      <c r="D1544" s="134"/>
      <c r="E1544" s="116">
        <v>275.32</v>
      </c>
      <c r="F1544" s="116">
        <f>E1544*(1+C$2031)</f>
        <v>342.58067599999998</v>
      </c>
      <c r="G1544" s="117">
        <f>SUM(D1544*F1544)</f>
        <v>0</v>
      </c>
      <c r="H1544" s="112"/>
      <c r="I1544" s="118"/>
      <c r="J1544" s="119"/>
      <c r="K1544" s="105"/>
      <c r="L1544" s="39"/>
      <c r="M1544" s="39"/>
      <c r="N1544" s="39"/>
      <c r="O1544" s="39"/>
      <c r="P1544" s="39"/>
      <c r="Q1544" s="39"/>
      <c r="R1544" s="39"/>
      <c r="S1544" s="39"/>
      <c r="T1544" s="39"/>
      <c r="U1544" s="39"/>
    </row>
    <row r="1545" spans="1:21" ht="63" hidden="1" customHeight="1" x14ac:dyDescent="0.25">
      <c r="A1545" s="120"/>
      <c r="B1545" s="121" t="s">
        <v>1641</v>
      </c>
      <c r="C1545" s="115"/>
      <c r="D1545" s="134"/>
      <c r="E1545" s="116"/>
      <c r="F1545" s="116"/>
      <c r="G1545" s="117"/>
      <c r="H1545" s="112"/>
      <c r="I1545" s="118"/>
      <c r="J1545" s="123"/>
      <c r="K1545" s="105"/>
      <c r="L1545" s="39"/>
      <c r="M1545" s="39"/>
      <c r="N1545" s="39"/>
      <c r="O1545" s="39"/>
      <c r="P1545" s="39"/>
      <c r="Q1545" s="39"/>
      <c r="R1545" s="39"/>
      <c r="S1545" s="39"/>
      <c r="T1545" s="39"/>
      <c r="U1545" s="39"/>
    </row>
    <row r="1546" spans="1:21" ht="18.75" hidden="1" customHeight="1" x14ac:dyDescent="0.25">
      <c r="A1546" s="120"/>
      <c r="B1546" s="121"/>
      <c r="C1546" s="115"/>
      <c r="D1546" s="134"/>
      <c r="E1546" s="116"/>
      <c r="F1546" s="116"/>
      <c r="G1546" s="117"/>
      <c r="H1546" s="112"/>
      <c r="I1546" s="118"/>
      <c r="J1546" s="123"/>
      <c r="K1546" s="105"/>
      <c r="L1546" s="39"/>
      <c r="M1546" s="39"/>
      <c r="N1546" s="39"/>
      <c r="O1546" s="39"/>
      <c r="P1546" s="39"/>
      <c r="Q1546" s="39"/>
      <c r="R1546" s="39"/>
      <c r="S1546" s="39"/>
      <c r="T1546" s="39"/>
      <c r="U1546" s="39"/>
    </row>
    <row r="1547" spans="1:21" ht="18.75" hidden="1" customHeight="1" x14ac:dyDescent="0.25">
      <c r="A1547" s="120" t="s">
        <v>1642</v>
      </c>
      <c r="B1547" s="124" t="s">
        <v>1643</v>
      </c>
      <c r="C1547" s="115" t="s">
        <v>33</v>
      </c>
      <c r="D1547" s="134"/>
      <c r="E1547" s="116">
        <v>388.24</v>
      </c>
      <c r="F1547" s="116">
        <f>E1547*(1+C$2031)</f>
        <v>483.08703200000002</v>
      </c>
      <c r="G1547" s="117">
        <f>SUM(D1547*F1547)</f>
        <v>0</v>
      </c>
      <c r="H1547" s="112"/>
      <c r="I1547" s="118"/>
      <c r="J1547" s="119"/>
      <c r="K1547" s="103"/>
      <c r="L1547" s="16"/>
      <c r="M1547" s="16"/>
      <c r="N1547" s="16"/>
      <c r="O1547" s="16"/>
      <c r="P1547" s="16"/>
      <c r="Q1547" s="16"/>
      <c r="R1547" s="16"/>
      <c r="S1547" s="16"/>
      <c r="T1547" s="16"/>
      <c r="U1547" s="16"/>
    </row>
    <row r="1548" spans="1:21" ht="78.75" hidden="1" customHeight="1" x14ac:dyDescent="0.25">
      <c r="A1548" s="120"/>
      <c r="B1548" s="121" t="s">
        <v>1644</v>
      </c>
      <c r="C1548" s="115"/>
      <c r="D1548" s="134"/>
      <c r="E1548" s="116"/>
      <c r="F1548" s="116"/>
      <c r="G1548" s="117"/>
      <c r="H1548" s="112"/>
      <c r="I1548" s="118"/>
      <c r="J1548" s="113"/>
      <c r="K1548" s="103"/>
      <c r="L1548" s="16"/>
      <c r="M1548" s="16"/>
      <c r="N1548" s="16"/>
      <c r="O1548" s="16"/>
      <c r="P1548" s="16"/>
      <c r="Q1548" s="16"/>
      <c r="R1548" s="16"/>
      <c r="S1548" s="16"/>
      <c r="T1548" s="16"/>
      <c r="U1548" s="16"/>
    </row>
    <row r="1549" spans="1:21" ht="18.75" hidden="1" customHeight="1" x14ac:dyDescent="0.25">
      <c r="A1549" s="120"/>
      <c r="B1549" s="121"/>
      <c r="C1549" s="115"/>
      <c r="D1549" s="134"/>
      <c r="E1549" s="116"/>
      <c r="F1549" s="116"/>
      <c r="G1549" s="117"/>
      <c r="H1549" s="112"/>
      <c r="I1549" s="118"/>
      <c r="J1549" s="113"/>
      <c r="K1549" s="103"/>
      <c r="L1549" s="16"/>
      <c r="M1549" s="16"/>
      <c r="N1549" s="16"/>
      <c r="O1549" s="16"/>
      <c r="P1549" s="16"/>
      <c r="Q1549" s="16"/>
      <c r="R1549" s="16"/>
      <c r="S1549" s="16"/>
      <c r="T1549" s="16"/>
      <c r="U1549" s="16"/>
    </row>
    <row r="1550" spans="1:21" ht="18.75" hidden="1" customHeight="1" x14ac:dyDescent="0.25">
      <c r="A1550" s="120" t="s">
        <v>1645</v>
      </c>
      <c r="B1550" s="124" t="s">
        <v>1646</v>
      </c>
      <c r="C1550" s="115" t="s">
        <v>33</v>
      </c>
      <c r="D1550" s="134"/>
      <c r="E1550" s="116">
        <v>359.68</v>
      </c>
      <c r="F1550" s="116">
        <f>E1550*(1+C$2031)</f>
        <v>447.549824</v>
      </c>
      <c r="G1550" s="117">
        <f>SUM(D1550*F1550)</f>
        <v>0</v>
      </c>
      <c r="H1550" s="112"/>
      <c r="I1550" s="118"/>
      <c r="J1550" s="119"/>
      <c r="K1550" s="103"/>
      <c r="L1550" s="16"/>
      <c r="M1550" s="16"/>
      <c r="N1550" s="16"/>
      <c r="O1550" s="16"/>
      <c r="P1550" s="16"/>
      <c r="Q1550" s="16"/>
      <c r="R1550" s="16"/>
      <c r="S1550" s="16"/>
      <c r="T1550" s="16"/>
      <c r="U1550" s="16"/>
    </row>
    <row r="1551" spans="1:21" ht="78.75" hidden="1" customHeight="1" x14ac:dyDescent="0.25">
      <c r="A1551" s="120"/>
      <c r="B1551" s="121" t="s">
        <v>1647</v>
      </c>
      <c r="C1551" s="115"/>
      <c r="D1551" s="134"/>
      <c r="E1551" s="116"/>
      <c r="F1551" s="116"/>
      <c r="G1551" s="117"/>
      <c r="H1551" s="112"/>
      <c r="I1551" s="118"/>
      <c r="J1551" s="113"/>
      <c r="K1551" s="103"/>
      <c r="L1551" s="16"/>
      <c r="M1551" s="16"/>
      <c r="N1551" s="16"/>
      <c r="O1551" s="16"/>
      <c r="P1551" s="16"/>
      <c r="Q1551" s="16"/>
      <c r="R1551" s="16"/>
      <c r="S1551" s="16"/>
      <c r="T1551" s="16"/>
      <c r="U1551" s="16"/>
    </row>
    <row r="1552" spans="1:21" ht="18.75" hidden="1" customHeight="1" x14ac:dyDescent="0.25">
      <c r="A1552" s="120"/>
      <c r="B1552" s="121"/>
      <c r="C1552" s="115"/>
      <c r="D1552" s="134"/>
      <c r="E1552" s="116"/>
      <c r="F1552" s="116"/>
      <c r="G1552" s="117"/>
      <c r="H1552" s="112"/>
      <c r="I1552" s="118"/>
      <c r="J1552" s="113"/>
      <c r="K1552" s="103"/>
      <c r="L1552" s="16"/>
      <c r="M1552" s="16"/>
      <c r="N1552" s="16"/>
      <c r="O1552" s="16"/>
      <c r="P1552" s="16"/>
      <c r="Q1552" s="16"/>
      <c r="R1552" s="16"/>
      <c r="S1552" s="16"/>
      <c r="T1552" s="16"/>
      <c r="U1552" s="16"/>
    </row>
    <row r="1553" spans="1:21" ht="18.75" hidden="1" customHeight="1" x14ac:dyDescent="0.25">
      <c r="A1553" s="120" t="s">
        <v>1648</v>
      </c>
      <c r="B1553" s="124" t="s">
        <v>1649</v>
      </c>
      <c r="C1553" s="115" t="s">
        <v>33</v>
      </c>
      <c r="D1553" s="134"/>
      <c r="E1553" s="116">
        <v>671.68</v>
      </c>
      <c r="F1553" s="116">
        <f>E1553*(1+C$2031)</f>
        <v>835.77142399999991</v>
      </c>
      <c r="G1553" s="117">
        <f>SUM(D1553*F1553)</f>
        <v>0</v>
      </c>
      <c r="H1553" s="112"/>
      <c r="I1553" s="118"/>
      <c r="J1553" s="119"/>
      <c r="K1553" s="103"/>
      <c r="L1553" s="16"/>
      <c r="M1553" s="16"/>
      <c r="N1553" s="16"/>
      <c r="O1553" s="16"/>
      <c r="P1553" s="16"/>
      <c r="Q1553" s="16"/>
      <c r="R1553" s="16"/>
      <c r="S1553" s="16"/>
      <c r="T1553" s="16"/>
      <c r="U1553" s="16"/>
    </row>
    <row r="1554" spans="1:21" ht="94.5" hidden="1" customHeight="1" x14ac:dyDescent="0.25">
      <c r="A1554" s="120"/>
      <c r="B1554" s="121" t="s">
        <v>1650</v>
      </c>
      <c r="C1554" s="115"/>
      <c r="D1554" s="134"/>
      <c r="E1554" s="116"/>
      <c r="F1554" s="116"/>
      <c r="G1554" s="117"/>
      <c r="H1554" s="112"/>
      <c r="I1554" s="118"/>
      <c r="J1554" s="113"/>
      <c r="K1554" s="103"/>
      <c r="L1554" s="16"/>
      <c r="M1554" s="16"/>
      <c r="N1554" s="16"/>
      <c r="O1554" s="16"/>
      <c r="P1554" s="16"/>
      <c r="Q1554" s="16"/>
      <c r="R1554" s="16"/>
      <c r="S1554" s="16"/>
      <c r="T1554" s="16"/>
      <c r="U1554" s="16"/>
    </row>
    <row r="1555" spans="1:21" ht="18.75" hidden="1" customHeight="1" x14ac:dyDescent="0.25">
      <c r="A1555" s="120"/>
      <c r="B1555" s="121"/>
      <c r="C1555" s="115"/>
      <c r="D1555" s="134"/>
      <c r="E1555" s="116"/>
      <c r="F1555" s="116"/>
      <c r="G1555" s="117"/>
      <c r="H1555" s="112"/>
      <c r="I1555" s="118"/>
      <c r="J1555" s="113"/>
      <c r="K1555" s="103"/>
      <c r="L1555" s="16"/>
      <c r="M1555" s="16"/>
      <c r="N1555" s="16"/>
      <c r="O1555" s="16"/>
      <c r="P1555" s="16"/>
      <c r="Q1555" s="16"/>
      <c r="R1555" s="16"/>
      <c r="S1555" s="16"/>
      <c r="T1555" s="16"/>
      <c r="U1555" s="16"/>
    </row>
    <row r="1556" spans="1:21" ht="31.5" hidden="1" customHeight="1" x14ac:dyDescent="0.25">
      <c r="A1556" s="120" t="s">
        <v>1651</v>
      </c>
      <c r="B1556" s="124" t="s">
        <v>1652</v>
      </c>
      <c r="C1556" s="115" t="s">
        <v>33</v>
      </c>
      <c r="D1556" s="134"/>
      <c r="E1556" s="116">
        <v>453.07</v>
      </c>
      <c r="F1556" s="116">
        <f>E1556*(1+C$2031)</f>
        <v>563.75500099999999</v>
      </c>
      <c r="G1556" s="117">
        <f>SUM(D1556*F1556)</f>
        <v>0</v>
      </c>
      <c r="H1556" s="112"/>
      <c r="I1556" s="118"/>
      <c r="J1556" s="119"/>
      <c r="K1556" s="103"/>
      <c r="L1556" s="16"/>
      <c r="M1556" s="16"/>
      <c r="N1556" s="16"/>
      <c r="O1556" s="16"/>
      <c r="P1556" s="16"/>
      <c r="Q1556" s="16"/>
      <c r="R1556" s="16"/>
      <c r="S1556" s="16"/>
      <c r="T1556" s="16"/>
      <c r="U1556" s="16"/>
    </row>
    <row r="1557" spans="1:21" ht="78.75" hidden="1" customHeight="1" x14ac:dyDescent="0.25">
      <c r="A1557" s="120"/>
      <c r="B1557" s="121" t="s">
        <v>1653</v>
      </c>
      <c r="C1557" s="115"/>
      <c r="D1557" s="134"/>
      <c r="E1557" s="116"/>
      <c r="F1557" s="116"/>
      <c r="G1557" s="117"/>
      <c r="H1557" s="112"/>
      <c r="I1557" s="118"/>
      <c r="J1557" s="113"/>
      <c r="K1557" s="103"/>
      <c r="L1557" s="16"/>
      <c r="M1557" s="16"/>
      <c r="N1557" s="16"/>
      <c r="O1557" s="16"/>
      <c r="P1557" s="16"/>
      <c r="Q1557" s="16"/>
      <c r="R1557" s="16"/>
      <c r="S1557" s="16"/>
      <c r="T1557" s="16"/>
      <c r="U1557" s="16"/>
    </row>
    <row r="1558" spans="1:21" ht="18.75" customHeight="1" x14ac:dyDescent="0.25">
      <c r="A1558" s="153"/>
      <c r="B1558" s="38"/>
      <c r="C1558" s="231" t="s">
        <v>82</v>
      </c>
      <c r="D1558" s="232"/>
      <c r="E1558" s="233"/>
      <c r="F1558" s="29"/>
      <c r="G1558" s="30">
        <f>SUM(G1513:G1557)</f>
        <v>50.38369788</v>
      </c>
      <c r="H1558" s="112"/>
      <c r="I1558" s="118"/>
      <c r="J1558" s="113"/>
      <c r="K1558" s="103"/>
      <c r="L1558" s="16"/>
      <c r="M1558" s="16"/>
      <c r="N1558" s="16"/>
      <c r="O1558" s="16"/>
      <c r="P1558" s="16"/>
      <c r="Q1558" s="16"/>
      <c r="R1558" s="16"/>
      <c r="S1558" s="16"/>
      <c r="T1558" s="16"/>
      <c r="U1558" s="16"/>
    </row>
    <row r="1559" spans="1:21" ht="18.75" hidden="1" customHeight="1" x14ac:dyDescent="0.25">
      <c r="A1559" s="111">
        <v>190000</v>
      </c>
      <c r="B1559" s="12" t="s">
        <v>1654</v>
      </c>
      <c r="C1559" s="42"/>
      <c r="D1559" s="31"/>
      <c r="E1559" s="116"/>
      <c r="F1559" s="116"/>
      <c r="G1559" s="117"/>
      <c r="H1559" s="112"/>
      <c r="I1559" s="118"/>
      <c r="J1559" s="113"/>
      <c r="K1559" s="103"/>
      <c r="L1559" s="16"/>
      <c r="M1559" s="16"/>
      <c r="N1559" s="16"/>
      <c r="O1559" s="16"/>
      <c r="P1559" s="16"/>
      <c r="Q1559" s="16"/>
      <c r="R1559" s="16"/>
      <c r="S1559" s="16"/>
      <c r="T1559" s="16"/>
      <c r="U1559" s="16"/>
    </row>
    <row r="1560" spans="1:21" ht="18.75" hidden="1" customHeight="1" x14ac:dyDescent="0.25">
      <c r="A1560" s="120" t="s">
        <v>1655</v>
      </c>
      <c r="B1560" s="133" t="s">
        <v>1601</v>
      </c>
      <c r="C1560" s="115"/>
      <c r="D1560" s="134"/>
      <c r="E1560" s="116"/>
      <c r="F1560" s="116"/>
      <c r="G1560" s="117"/>
      <c r="H1560" s="112"/>
      <c r="I1560" s="118"/>
      <c r="J1560" s="113"/>
      <c r="K1560" s="103"/>
      <c r="L1560" s="16"/>
      <c r="M1560" s="16"/>
      <c r="N1560" s="16"/>
      <c r="O1560" s="16"/>
      <c r="P1560" s="16"/>
      <c r="Q1560" s="16"/>
      <c r="R1560" s="16"/>
      <c r="S1560" s="16"/>
      <c r="T1560" s="16"/>
      <c r="U1560" s="16"/>
    </row>
    <row r="1561" spans="1:21" ht="47.25" hidden="1" customHeight="1" x14ac:dyDescent="0.25">
      <c r="A1561" s="120" t="s">
        <v>1656</v>
      </c>
      <c r="B1561" s="124" t="s">
        <v>1657</v>
      </c>
      <c r="C1561" s="115" t="s">
        <v>19</v>
      </c>
      <c r="D1561" s="134"/>
      <c r="E1561" s="116">
        <v>312.91000000000003</v>
      </c>
      <c r="F1561" s="116">
        <f>E1561*(1+C$2031)</f>
        <v>389.35391300000003</v>
      </c>
      <c r="G1561" s="117">
        <f>D1561*F1561</f>
        <v>0</v>
      </c>
      <c r="H1561" s="112"/>
      <c r="I1561" s="118"/>
      <c r="J1561" s="119"/>
      <c r="K1561" s="103"/>
      <c r="L1561" s="16"/>
      <c r="M1561" s="16"/>
      <c r="N1561" s="16"/>
      <c r="O1561" s="16"/>
      <c r="P1561" s="16"/>
      <c r="Q1561" s="16"/>
      <c r="R1561" s="16"/>
      <c r="S1561" s="16"/>
      <c r="T1561" s="16"/>
      <c r="U1561" s="16"/>
    </row>
    <row r="1562" spans="1:21" ht="141.75" hidden="1" customHeight="1" x14ac:dyDescent="0.25">
      <c r="A1562" s="120"/>
      <c r="B1562" s="121" t="s">
        <v>1658</v>
      </c>
      <c r="C1562" s="115"/>
      <c r="D1562" s="134"/>
      <c r="E1562" s="116"/>
      <c r="F1562" s="116"/>
      <c r="G1562" s="117"/>
      <c r="H1562" s="112"/>
      <c r="I1562" s="118"/>
      <c r="J1562" s="113"/>
      <c r="K1562" s="103"/>
      <c r="L1562" s="16"/>
      <c r="M1562" s="16"/>
      <c r="N1562" s="16"/>
      <c r="O1562" s="16"/>
      <c r="P1562" s="16"/>
      <c r="Q1562" s="16"/>
      <c r="R1562" s="16"/>
      <c r="S1562" s="16"/>
      <c r="T1562" s="16"/>
      <c r="U1562" s="16"/>
    </row>
    <row r="1563" spans="1:21" ht="18.75" hidden="1" customHeight="1" x14ac:dyDescent="0.25">
      <c r="A1563" s="120"/>
      <c r="B1563" s="121"/>
      <c r="C1563" s="115"/>
      <c r="D1563" s="134"/>
      <c r="E1563" s="116"/>
      <c r="F1563" s="116"/>
      <c r="G1563" s="117"/>
      <c r="H1563" s="112"/>
      <c r="I1563" s="118"/>
      <c r="J1563" s="113"/>
      <c r="K1563" s="103"/>
      <c r="L1563" s="16"/>
      <c r="M1563" s="16"/>
      <c r="N1563" s="16"/>
      <c r="O1563" s="16"/>
      <c r="P1563" s="16"/>
      <c r="Q1563" s="16"/>
      <c r="R1563" s="16"/>
      <c r="S1563" s="16"/>
      <c r="T1563" s="16"/>
      <c r="U1563" s="16"/>
    </row>
    <row r="1564" spans="1:21" ht="31.5" hidden="1" customHeight="1" x14ac:dyDescent="0.25">
      <c r="A1564" s="120" t="s">
        <v>1659</v>
      </c>
      <c r="B1564" s="124" t="s">
        <v>1660</v>
      </c>
      <c r="C1564" s="115" t="s">
        <v>33</v>
      </c>
      <c r="D1564" s="134"/>
      <c r="E1564" s="116">
        <v>56.26</v>
      </c>
      <c r="F1564" s="116">
        <f>E1564*(1+C$2031)</f>
        <v>70.004317999999998</v>
      </c>
      <c r="G1564" s="117">
        <f>D1564*F1564</f>
        <v>0</v>
      </c>
      <c r="H1564" s="112"/>
      <c r="I1564" s="118"/>
      <c r="J1564" s="119"/>
      <c r="K1564" s="103"/>
      <c r="L1564" s="16"/>
      <c r="M1564" s="16"/>
      <c r="N1564" s="16"/>
      <c r="O1564" s="16"/>
      <c r="P1564" s="16"/>
      <c r="Q1564" s="16"/>
      <c r="R1564" s="16"/>
      <c r="S1564" s="16"/>
      <c r="T1564" s="16"/>
      <c r="U1564" s="16"/>
    </row>
    <row r="1565" spans="1:21" ht="126" hidden="1" customHeight="1" x14ac:dyDescent="0.25">
      <c r="A1565" s="120"/>
      <c r="B1565" s="121" t="s">
        <v>1661</v>
      </c>
      <c r="C1565" s="115"/>
      <c r="D1565" s="134"/>
      <c r="E1565" s="116"/>
      <c r="F1565" s="116"/>
      <c r="G1565" s="117"/>
      <c r="H1565" s="142"/>
      <c r="I1565" s="118"/>
      <c r="J1565" s="113"/>
      <c r="K1565" s="103"/>
      <c r="L1565" s="16"/>
      <c r="M1565" s="16"/>
      <c r="N1565" s="16"/>
      <c r="O1565" s="16"/>
      <c r="P1565" s="16"/>
      <c r="Q1565" s="16"/>
      <c r="R1565" s="16"/>
      <c r="S1565" s="16"/>
      <c r="T1565" s="16"/>
      <c r="U1565" s="16"/>
    </row>
    <row r="1566" spans="1:21" ht="18.75" hidden="1" customHeight="1" x14ac:dyDescent="0.25">
      <c r="A1566" s="120"/>
      <c r="B1566" s="133"/>
      <c r="C1566" s="115"/>
      <c r="D1566" s="134"/>
      <c r="E1566" s="116"/>
      <c r="F1566" s="116"/>
      <c r="G1566" s="117"/>
      <c r="H1566" s="112"/>
      <c r="I1566" s="118"/>
      <c r="J1566" s="113"/>
      <c r="K1566" s="103"/>
      <c r="L1566" s="16"/>
      <c r="M1566" s="16"/>
      <c r="N1566" s="16"/>
      <c r="O1566" s="16"/>
      <c r="P1566" s="16"/>
      <c r="Q1566" s="16"/>
      <c r="R1566" s="16"/>
      <c r="S1566" s="16"/>
      <c r="T1566" s="16"/>
      <c r="U1566" s="16"/>
    </row>
    <row r="1567" spans="1:21" ht="18.75" hidden="1" customHeight="1" x14ac:dyDescent="0.25">
      <c r="A1567" s="120" t="s">
        <v>1662</v>
      </c>
      <c r="B1567" s="133" t="s">
        <v>1663</v>
      </c>
      <c r="C1567" s="115"/>
      <c r="D1567" s="134"/>
      <c r="E1567" s="116"/>
      <c r="F1567" s="116"/>
      <c r="G1567" s="117"/>
      <c r="H1567" s="112"/>
      <c r="I1567" s="118"/>
      <c r="J1567" s="113"/>
      <c r="K1567" s="103"/>
      <c r="L1567" s="16"/>
      <c r="M1567" s="16"/>
      <c r="N1567" s="16"/>
      <c r="O1567" s="16"/>
      <c r="P1567" s="16"/>
      <c r="Q1567" s="16"/>
      <c r="R1567" s="16"/>
      <c r="S1567" s="16"/>
      <c r="T1567" s="16"/>
      <c r="U1567" s="16"/>
    </row>
    <row r="1568" spans="1:21" ht="18.75" hidden="1" customHeight="1" x14ac:dyDescent="0.25">
      <c r="A1568" s="120" t="s">
        <v>1664</v>
      </c>
      <c r="B1568" s="185" t="s">
        <v>1665</v>
      </c>
      <c r="C1568" s="115" t="s">
        <v>33</v>
      </c>
      <c r="D1568" s="134"/>
      <c r="E1568" s="116">
        <v>94.18</v>
      </c>
      <c r="F1568" s="116">
        <f>E1568*(1+C$2031)</f>
        <v>117.188174</v>
      </c>
      <c r="G1568" s="117">
        <f>D1568*F1568</f>
        <v>0</v>
      </c>
      <c r="H1568" s="112"/>
      <c r="I1568" s="118"/>
      <c r="J1568" s="119"/>
      <c r="K1568" s="103"/>
      <c r="L1568" s="16"/>
      <c r="M1568" s="16"/>
      <c r="N1568" s="16"/>
      <c r="O1568" s="16"/>
      <c r="P1568" s="16"/>
      <c r="Q1568" s="16"/>
      <c r="R1568" s="16"/>
      <c r="S1568" s="16"/>
      <c r="T1568" s="16"/>
      <c r="U1568" s="16"/>
    </row>
    <row r="1569" spans="1:21" ht="78.75" hidden="1" customHeight="1" x14ac:dyDescent="0.25">
      <c r="A1569" s="120"/>
      <c r="B1569" s="186" t="s">
        <v>1666</v>
      </c>
      <c r="C1569" s="115"/>
      <c r="D1569" s="134"/>
      <c r="E1569" s="116"/>
      <c r="F1569" s="116"/>
      <c r="G1569" s="117"/>
      <c r="H1569" s="112"/>
      <c r="I1569" s="118"/>
      <c r="J1569" s="113"/>
      <c r="K1569" s="103"/>
      <c r="L1569" s="16"/>
      <c r="M1569" s="16"/>
      <c r="N1569" s="16"/>
      <c r="O1569" s="16"/>
      <c r="P1569" s="16"/>
      <c r="Q1569" s="16"/>
      <c r="R1569" s="16"/>
      <c r="S1569" s="16"/>
      <c r="T1569" s="16"/>
      <c r="U1569" s="16"/>
    </row>
    <row r="1570" spans="1:21" ht="18.75" hidden="1" customHeight="1" x14ac:dyDescent="0.25">
      <c r="A1570" s="120"/>
      <c r="B1570" s="124"/>
      <c r="C1570" s="115"/>
      <c r="D1570" s="134"/>
      <c r="E1570" s="116"/>
      <c r="F1570" s="116"/>
      <c r="G1570" s="117"/>
      <c r="H1570" s="112"/>
      <c r="I1570" s="118"/>
      <c r="J1570" s="113"/>
      <c r="K1570" s="103"/>
      <c r="L1570" s="16"/>
      <c r="M1570" s="16"/>
      <c r="N1570" s="16"/>
      <c r="O1570" s="16"/>
      <c r="P1570" s="16"/>
      <c r="Q1570" s="16"/>
      <c r="R1570" s="16"/>
      <c r="S1570" s="16"/>
      <c r="T1570" s="16"/>
      <c r="U1570" s="16"/>
    </row>
    <row r="1571" spans="1:21" ht="18.75" hidden="1" customHeight="1" x14ac:dyDescent="0.25">
      <c r="A1571" s="120" t="s">
        <v>1667</v>
      </c>
      <c r="B1571" s="124" t="s">
        <v>1668</v>
      </c>
      <c r="C1571" s="115" t="s">
        <v>33</v>
      </c>
      <c r="D1571" s="134"/>
      <c r="E1571" s="116">
        <v>58.46</v>
      </c>
      <c r="F1571" s="116">
        <f>E1571*(1+C$2031)</f>
        <v>72.741777999999996</v>
      </c>
      <c r="G1571" s="117">
        <f>D1571*F1571</f>
        <v>0</v>
      </c>
      <c r="H1571" s="112"/>
      <c r="I1571" s="118"/>
      <c r="J1571" s="119"/>
      <c r="K1571" s="103"/>
      <c r="L1571" s="16"/>
      <c r="M1571" s="16"/>
      <c r="N1571" s="16"/>
      <c r="O1571" s="16"/>
      <c r="P1571" s="16"/>
      <c r="Q1571" s="16"/>
      <c r="R1571" s="16"/>
      <c r="S1571" s="16"/>
      <c r="T1571" s="16"/>
      <c r="U1571" s="16"/>
    </row>
    <row r="1572" spans="1:21" ht="78.75" hidden="1" customHeight="1" x14ac:dyDescent="0.25">
      <c r="A1572" s="120"/>
      <c r="B1572" s="186" t="s">
        <v>1669</v>
      </c>
      <c r="C1572" s="115"/>
      <c r="D1572" s="134"/>
      <c r="E1572" s="116"/>
      <c r="F1572" s="116"/>
      <c r="G1572" s="117"/>
      <c r="H1572" s="112"/>
      <c r="I1572" s="118"/>
      <c r="J1572" s="113"/>
      <c r="K1572" s="103"/>
      <c r="L1572" s="16"/>
      <c r="M1572" s="16"/>
      <c r="N1572" s="16"/>
      <c r="O1572" s="16"/>
      <c r="P1572" s="16"/>
      <c r="Q1572" s="16"/>
      <c r="R1572" s="16"/>
      <c r="S1572" s="16"/>
      <c r="T1572" s="16"/>
      <c r="U1572" s="16"/>
    </row>
    <row r="1573" spans="1:21" ht="18.75" hidden="1" customHeight="1" x14ac:dyDescent="0.25">
      <c r="A1573" s="120"/>
      <c r="B1573" s="124"/>
      <c r="C1573" s="115"/>
      <c r="D1573" s="134"/>
      <c r="E1573" s="116"/>
      <c r="F1573" s="116"/>
      <c r="G1573" s="117"/>
      <c r="H1573" s="112"/>
      <c r="I1573" s="118"/>
      <c r="J1573" s="113"/>
      <c r="K1573" s="103"/>
      <c r="L1573" s="16"/>
      <c r="M1573" s="16"/>
      <c r="N1573" s="16"/>
      <c r="O1573" s="16"/>
      <c r="P1573" s="16"/>
      <c r="Q1573" s="16"/>
      <c r="R1573" s="16"/>
      <c r="S1573" s="16"/>
      <c r="T1573" s="16"/>
      <c r="U1573" s="16"/>
    </row>
    <row r="1574" spans="1:21" ht="18.75" hidden="1" customHeight="1" x14ac:dyDescent="0.25">
      <c r="A1574" s="120" t="s">
        <v>1670</v>
      </c>
      <c r="B1574" s="187" t="s">
        <v>1671</v>
      </c>
      <c r="C1574" s="115" t="s">
        <v>33</v>
      </c>
      <c r="D1574" s="134"/>
      <c r="E1574" s="116">
        <v>29.75</v>
      </c>
      <c r="F1574" s="116">
        <f>E1574*(1+C$2031)</f>
        <v>37.017924999999998</v>
      </c>
      <c r="G1574" s="117">
        <f>D1574*F1574</f>
        <v>0</v>
      </c>
      <c r="H1574" s="112"/>
      <c r="I1574" s="118"/>
      <c r="J1574" s="119"/>
      <c r="K1574" s="103"/>
      <c r="L1574" s="16"/>
      <c r="M1574" s="16"/>
      <c r="N1574" s="16"/>
      <c r="O1574" s="16"/>
      <c r="P1574" s="16"/>
      <c r="Q1574" s="16"/>
      <c r="R1574" s="16"/>
      <c r="S1574" s="16"/>
      <c r="T1574" s="16"/>
      <c r="U1574" s="16"/>
    </row>
    <row r="1575" spans="1:21" ht="47.25" hidden="1" customHeight="1" x14ac:dyDescent="0.25">
      <c r="A1575" s="120"/>
      <c r="B1575" s="186" t="s">
        <v>1672</v>
      </c>
      <c r="C1575" s="115"/>
      <c r="D1575" s="134"/>
      <c r="E1575" s="116"/>
      <c r="F1575" s="116"/>
      <c r="G1575" s="117"/>
      <c r="H1575" s="142"/>
      <c r="I1575" s="118"/>
      <c r="J1575" s="113"/>
      <c r="K1575" s="103"/>
      <c r="L1575" s="16"/>
      <c r="M1575" s="16"/>
      <c r="N1575" s="16"/>
      <c r="O1575" s="16"/>
      <c r="P1575" s="16"/>
      <c r="Q1575" s="16"/>
      <c r="R1575" s="16"/>
      <c r="S1575" s="16"/>
      <c r="T1575" s="16"/>
      <c r="U1575" s="16"/>
    </row>
    <row r="1576" spans="1:21" ht="18.75" hidden="1" customHeight="1" x14ac:dyDescent="0.25">
      <c r="A1576" s="120"/>
      <c r="B1576" s="121"/>
      <c r="C1576" s="115"/>
      <c r="D1576" s="134"/>
      <c r="E1576" s="116"/>
      <c r="F1576" s="116"/>
      <c r="G1576" s="117"/>
      <c r="H1576" s="112"/>
      <c r="I1576" s="118"/>
      <c r="J1576" s="113"/>
      <c r="K1576" s="103"/>
      <c r="L1576" s="16"/>
      <c r="M1576" s="16"/>
      <c r="N1576" s="16"/>
      <c r="O1576" s="16"/>
      <c r="P1576" s="16"/>
      <c r="Q1576" s="16"/>
      <c r="R1576" s="16"/>
      <c r="S1576" s="16"/>
      <c r="T1576" s="16"/>
      <c r="U1576" s="16"/>
    </row>
    <row r="1577" spans="1:21" ht="18.75" hidden="1" customHeight="1" x14ac:dyDescent="0.25">
      <c r="A1577" s="120" t="s">
        <v>1673</v>
      </c>
      <c r="B1577" s="188" t="s">
        <v>1674</v>
      </c>
      <c r="C1577" s="115"/>
      <c r="D1577" s="134"/>
      <c r="E1577" s="116"/>
      <c r="F1577" s="116"/>
      <c r="G1577" s="117"/>
      <c r="H1577" s="112"/>
      <c r="I1577" s="118"/>
      <c r="J1577" s="113"/>
      <c r="K1577" s="103"/>
      <c r="L1577" s="16"/>
      <c r="M1577" s="16"/>
      <c r="N1577" s="16"/>
      <c r="O1577" s="16"/>
      <c r="P1577" s="16"/>
      <c r="Q1577" s="16"/>
      <c r="R1577" s="16"/>
      <c r="S1577" s="16"/>
      <c r="T1577" s="16"/>
      <c r="U1577" s="16"/>
    </row>
    <row r="1578" spans="1:21" ht="31.5" hidden="1" customHeight="1" x14ac:dyDescent="0.25">
      <c r="A1578" s="120" t="s">
        <v>1675</v>
      </c>
      <c r="B1578" s="187" t="s">
        <v>1676</v>
      </c>
      <c r="C1578" s="115"/>
      <c r="D1578" s="134"/>
      <c r="E1578" s="116"/>
      <c r="F1578" s="116"/>
      <c r="G1578" s="117"/>
      <c r="H1578" s="112"/>
      <c r="I1578" s="118"/>
      <c r="J1578" s="113"/>
      <c r="K1578" s="103"/>
      <c r="L1578" s="16"/>
      <c r="M1578" s="16"/>
      <c r="N1578" s="16"/>
      <c r="O1578" s="16"/>
      <c r="P1578" s="16"/>
      <c r="Q1578" s="16"/>
      <c r="R1578" s="16"/>
      <c r="S1578" s="16"/>
      <c r="T1578" s="16"/>
      <c r="U1578" s="16"/>
    </row>
    <row r="1579" spans="1:21" ht="47.25" hidden="1" customHeight="1" x14ac:dyDescent="0.25">
      <c r="A1579" s="120"/>
      <c r="B1579" s="121" t="s">
        <v>1677</v>
      </c>
      <c r="C1579" s="115"/>
      <c r="D1579" s="134"/>
      <c r="E1579" s="116"/>
      <c r="F1579" s="116"/>
      <c r="G1579" s="117"/>
      <c r="H1579" s="112"/>
      <c r="I1579" s="118"/>
      <c r="J1579" s="113"/>
      <c r="K1579" s="103"/>
      <c r="L1579" s="16"/>
      <c r="M1579" s="16"/>
      <c r="N1579" s="16"/>
      <c r="O1579" s="16"/>
      <c r="P1579" s="16"/>
      <c r="Q1579" s="16"/>
      <c r="R1579" s="16"/>
      <c r="S1579" s="16"/>
      <c r="T1579" s="16"/>
      <c r="U1579" s="16"/>
    </row>
    <row r="1580" spans="1:21" ht="31.5" hidden="1" customHeight="1" x14ac:dyDescent="0.25">
      <c r="A1580" s="120" t="s">
        <v>1678</v>
      </c>
      <c r="B1580" s="150" t="s">
        <v>1679</v>
      </c>
      <c r="C1580" s="115" t="s">
        <v>7</v>
      </c>
      <c r="D1580" s="134"/>
      <c r="E1580" s="116">
        <v>18.920000000000002</v>
      </c>
      <c r="F1580" s="116">
        <f>E1580*(1+C$2031)</f>
        <v>23.542156000000002</v>
      </c>
      <c r="G1580" s="117">
        <f>D1580*F1580</f>
        <v>0</v>
      </c>
      <c r="H1580" s="112"/>
      <c r="I1580" s="118"/>
      <c r="J1580" s="113"/>
      <c r="K1580" s="103"/>
      <c r="L1580" s="16"/>
      <c r="M1580" s="16"/>
      <c r="N1580" s="16"/>
      <c r="O1580" s="16"/>
      <c r="P1580" s="16"/>
      <c r="Q1580" s="16"/>
      <c r="R1580" s="16"/>
      <c r="S1580" s="16"/>
      <c r="T1580" s="16"/>
      <c r="U1580" s="16"/>
    </row>
    <row r="1581" spans="1:21" ht="18.75" hidden="1" customHeight="1" x14ac:dyDescent="0.25">
      <c r="A1581" s="120"/>
      <c r="B1581" s="125"/>
      <c r="C1581" s="115"/>
      <c r="D1581" s="134"/>
      <c r="E1581" s="116"/>
      <c r="F1581" s="116"/>
      <c r="G1581" s="117"/>
      <c r="H1581" s="112"/>
      <c r="I1581" s="118"/>
      <c r="J1581" s="113"/>
      <c r="K1581" s="103"/>
      <c r="L1581" s="16"/>
      <c r="M1581" s="16"/>
      <c r="N1581" s="16"/>
      <c r="O1581" s="16"/>
      <c r="P1581" s="16"/>
      <c r="Q1581" s="16"/>
      <c r="R1581" s="16"/>
      <c r="S1581" s="16"/>
      <c r="T1581" s="16"/>
      <c r="U1581" s="16"/>
    </row>
    <row r="1582" spans="1:21" ht="31.5" hidden="1" customHeight="1" x14ac:dyDescent="0.25">
      <c r="A1582" s="120" t="s">
        <v>1680</v>
      </c>
      <c r="B1582" s="150" t="s">
        <v>1681</v>
      </c>
      <c r="C1582" s="115" t="s">
        <v>7</v>
      </c>
      <c r="D1582" s="134"/>
      <c r="E1582" s="116">
        <v>40.08</v>
      </c>
      <c r="F1582" s="116">
        <f>E1582*(1+C$2031)</f>
        <v>49.871543999999993</v>
      </c>
      <c r="G1582" s="117">
        <f>D1582*F1582</f>
        <v>0</v>
      </c>
      <c r="H1582" s="112"/>
      <c r="I1582" s="118"/>
      <c r="J1582" s="113"/>
      <c r="K1582" s="103"/>
      <c r="L1582" s="16"/>
      <c r="M1582" s="16"/>
      <c r="N1582" s="16"/>
      <c r="O1582" s="16"/>
      <c r="P1582" s="16"/>
      <c r="Q1582" s="16"/>
      <c r="R1582" s="16"/>
      <c r="S1582" s="16"/>
      <c r="T1582" s="16"/>
      <c r="U1582" s="16"/>
    </row>
    <row r="1583" spans="1:21" ht="18.75" hidden="1" customHeight="1" x14ac:dyDescent="0.25">
      <c r="A1583" s="120"/>
      <c r="B1583" s="150"/>
      <c r="C1583" s="115"/>
      <c r="D1583" s="134"/>
      <c r="E1583" s="116"/>
      <c r="F1583" s="116"/>
      <c r="G1583" s="117"/>
      <c r="H1583" s="112"/>
      <c r="I1583" s="118"/>
      <c r="J1583" s="113"/>
      <c r="K1583" s="103"/>
      <c r="L1583" s="16"/>
      <c r="M1583" s="16"/>
      <c r="N1583" s="16"/>
      <c r="O1583" s="16"/>
      <c r="P1583" s="16"/>
      <c r="Q1583" s="16"/>
      <c r="R1583" s="16"/>
      <c r="S1583" s="16"/>
      <c r="T1583" s="16"/>
      <c r="U1583" s="16"/>
    </row>
    <row r="1584" spans="1:21" ht="18.75" hidden="1" customHeight="1" x14ac:dyDescent="0.25">
      <c r="A1584" s="120" t="s">
        <v>1682</v>
      </c>
      <c r="B1584" s="150" t="s">
        <v>1683</v>
      </c>
      <c r="C1584" s="115" t="s">
        <v>19</v>
      </c>
      <c r="D1584" s="134"/>
      <c r="E1584" s="116">
        <v>23.22</v>
      </c>
      <c r="F1584" s="116">
        <f>E1584*(1+C$2031)</f>
        <v>28.892645999999999</v>
      </c>
      <c r="G1584" s="117">
        <f>D1584*F1584</f>
        <v>0</v>
      </c>
      <c r="H1584" s="112"/>
      <c r="I1584" s="118"/>
      <c r="J1584" s="113"/>
      <c r="K1584" s="103"/>
      <c r="L1584" s="16"/>
      <c r="M1584" s="16"/>
      <c r="N1584" s="16"/>
      <c r="O1584" s="16"/>
      <c r="P1584" s="16"/>
      <c r="Q1584" s="16"/>
      <c r="R1584" s="16"/>
      <c r="S1584" s="16"/>
      <c r="T1584" s="16"/>
      <c r="U1584" s="16"/>
    </row>
    <row r="1585" spans="1:21" ht="18.75" hidden="1" customHeight="1" x14ac:dyDescent="0.25">
      <c r="A1585" s="120"/>
      <c r="B1585" s="150"/>
      <c r="C1585" s="115"/>
      <c r="D1585" s="134"/>
      <c r="E1585" s="116"/>
      <c r="F1585" s="116"/>
      <c r="G1585" s="117"/>
      <c r="H1585" s="112"/>
      <c r="I1585" s="118"/>
      <c r="J1585" s="113"/>
      <c r="K1585" s="103"/>
      <c r="L1585" s="16"/>
      <c r="M1585" s="16"/>
      <c r="N1585" s="16"/>
      <c r="O1585" s="16"/>
      <c r="P1585" s="16"/>
      <c r="Q1585" s="16"/>
      <c r="R1585" s="16"/>
      <c r="S1585" s="16"/>
      <c r="T1585" s="16"/>
      <c r="U1585" s="16"/>
    </row>
    <row r="1586" spans="1:21" ht="31.5" hidden="1" customHeight="1" x14ac:dyDescent="0.25">
      <c r="A1586" s="120" t="s">
        <v>1684</v>
      </c>
      <c r="B1586" s="150" t="s">
        <v>1685</v>
      </c>
      <c r="C1586" s="115" t="s">
        <v>19</v>
      </c>
      <c r="D1586" s="134"/>
      <c r="E1586" s="116">
        <v>27.08</v>
      </c>
      <c r="F1586" s="116">
        <f>E1586*(1+C$2031)</f>
        <v>33.695643999999994</v>
      </c>
      <c r="G1586" s="117">
        <f>D1586*F1586</f>
        <v>0</v>
      </c>
      <c r="H1586" s="112"/>
      <c r="I1586" s="118"/>
      <c r="J1586" s="113"/>
      <c r="K1586" s="103"/>
      <c r="L1586" s="16"/>
      <c r="M1586" s="16"/>
      <c r="N1586" s="16"/>
      <c r="O1586" s="16"/>
      <c r="P1586" s="16"/>
      <c r="Q1586" s="16"/>
      <c r="R1586" s="16"/>
      <c r="S1586" s="16"/>
      <c r="T1586" s="16"/>
      <c r="U1586" s="16"/>
    </row>
    <row r="1587" spans="1:21" ht="18.75" hidden="1" customHeight="1" x14ac:dyDescent="0.25">
      <c r="A1587" s="120"/>
      <c r="B1587" s="150"/>
      <c r="C1587" s="115"/>
      <c r="D1587" s="134"/>
      <c r="E1587" s="116"/>
      <c r="F1587" s="116"/>
      <c r="G1587" s="117"/>
      <c r="H1587" s="112"/>
      <c r="I1587" s="118"/>
      <c r="J1587" s="113"/>
      <c r="K1587" s="103"/>
      <c r="L1587" s="16"/>
      <c r="M1587" s="16"/>
      <c r="N1587" s="16"/>
      <c r="O1587" s="16"/>
      <c r="P1587" s="16"/>
      <c r="Q1587" s="16"/>
      <c r="R1587" s="16"/>
      <c r="S1587" s="16"/>
      <c r="T1587" s="16"/>
      <c r="U1587" s="16"/>
    </row>
    <row r="1588" spans="1:21" ht="31.5" hidden="1" customHeight="1" x14ac:dyDescent="0.25">
      <c r="A1588" s="120" t="s">
        <v>1686</v>
      </c>
      <c r="B1588" s="150" t="s">
        <v>1687</v>
      </c>
      <c r="C1588" s="115" t="s">
        <v>19</v>
      </c>
      <c r="D1588" s="134"/>
      <c r="E1588" s="116">
        <v>32.94</v>
      </c>
      <c r="F1588" s="116">
        <f>E1588*(1+C$2031)</f>
        <v>40.987241999999995</v>
      </c>
      <c r="G1588" s="117">
        <f>D1588*F1588</f>
        <v>0</v>
      </c>
      <c r="H1588" s="112"/>
      <c r="I1588" s="118"/>
      <c r="J1588" s="113"/>
      <c r="K1588" s="103"/>
      <c r="L1588" s="16"/>
      <c r="M1588" s="16"/>
      <c r="N1588" s="16"/>
      <c r="O1588" s="16"/>
      <c r="P1588" s="16"/>
      <c r="Q1588" s="16"/>
      <c r="R1588" s="16"/>
      <c r="S1588" s="16"/>
      <c r="T1588" s="16"/>
      <c r="U1588" s="16"/>
    </row>
    <row r="1589" spans="1:21" ht="18.75" hidden="1" customHeight="1" x14ac:dyDescent="0.25">
      <c r="A1589" s="120"/>
      <c r="B1589" s="150"/>
      <c r="C1589" s="115"/>
      <c r="D1589" s="134"/>
      <c r="E1589" s="116"/>
      <c r="F1589" s="116"/>
      <c r="G1589" s="117"/>
      <c r="H1589" s="112"/>
      <c r="I1589" s="118"/>
      <c r="J1589" s="113"/>
      <c r="K1589" s="103"/>
      <c r="L1589" s="16"/>
      <c r="M1589" s="16"/>
      <c r="N1589" s="16"/>
      <c r="O1589" s="16"/>
      <c r="P1589" s="16"/>
      <c r="Q1589" s="16"/>
      <c r="R1589" s="16"/>
      <c r="S1589" s="16"/>
      <c r="T1589" s="16"/>
      <c r="U1589" s="16"/>
    </row>
    <row r="1590" spans="1:21" ht="31.5" hidden="1" customHeight="1" x14ac:dyDescent="0.25">
      <c r="A1590" s="120" t="s">
        <v>1688</v>
      </c>
      <c r="B1590" s="150" t="s">
        <v>1689</v>
      </c>
      <c r="C1590" s="115" t="s">
        <v>19</v>
      </c>
      <c r="D1590" s="134"/>
      <c r="E1590" s="116">
        <v>8.25</v>
      </c>
      <c r="F1590" s="116">
        <f>E1590*(1+C$2031)</f>
        <v>10.265475</v>
      </c>
      <c r="G1590" s="117">
        <f>D1590*F1590</f>
        <v>0</v>
      </c>
      <c r="H1590" s="112"/>
      <c r="I1590" s="118"/>
      <c r="J1590" s="113"/>
      <c r="K1590" s="103"/>
      <c r="L1590" s="16"/>
      <c r="M1590" s="16"/>
      <c r="N1590" s="16"/>
      <c r="O1590" s="16"/>
      <c r="P1590" s="16"/>
      <c r="Q1590" s="16"/>
      <c r="R1590" s="16"/>
      <c r="S1590" s="16"/>
      <c r="T1590" s="16"/>
      <c r="U1590" s="16"/>
    </row>
    <row r="1591" spans="1:21" ht="18.75" hidden="1" customHeight="1" x14ac:dyDescent="0.25">
      <c r="A1591" s="120"/>
      <c r="B1591" s="121"/>
      <c r="C1591" s="115"/>
      <c r="D1591" s="134"/>
      <c r="E1591" s="116"/>
      <c r="F1591" s="116"/>
      <c r="G1591" s="117"/>
      <c r="H1591" s="112"/>
      <c r="I1591" s="118"/>
      <c r="J1591" s="113"/>
      <c r="K1591" s="103"/>
      <c r="L1591" s="16"/>
      <c r="M1591" s="16"/>
      <c r="N1591" s="16"/>
      <c r="O1591" s="16"/>
      <c r="P1591" s="16"/>
      <c r="Q1591" s="16"/>
      <c r="R1591" s="16"/>
      <c r="S1591" s="16"/>
      <c r="T1591" s="16"/>
      <c r="U1591" s="16"/>
    </row>
    <row r="1592" spans="1:21" ht="18.75" hidden="1" customHeight="1" x14ac:dyDescent="0.25">
      <c r="A1592" s="120" t="s">
        <v>1690</v>
      </c>
      <c r="B1592" s="150" t="s">
        <v>1691</v>
      </c>
      <c r="C1592" s="115" t="s">
        <v>7</v>
      </c>
      <c r="D1592" s="134"/>
      <c r="E1592" s="116">
        <v>76.7</v>
      </c>
      <c r="F1592" s="116">
        <f>E1592*(1+C$2031)</f>
        <v>95.437809999999999</v>
      </c>
      <c r="G1592" s="117">
        <f>D1592*F1592</f>
        <v>0</v>
      </c>
      <c r="H1592" s="112"/>
      <c r="I1592" s="118"/>
      <c r="J1592" s="113"/>
      <c r="K1592" s="103"/>
      <c r="L1592" s="16"/>
      <c r="M1592" s="16"/>
      <c r="N1592" s="16"/>
      <c r="O1592" s="16"/>
      <c r="P1592" s="16"/>
      <c r="Q1592" s="16"/>
      <c r="R1592" s="16"/>
      <c r="S1592" s="16"/>
      <c r="T1592" s="16"/>
      <c r="U1592" s="16"/>
    </row>
    <row r="1593" spans="1:21" ht="18.75" hidden="1" customHeight="1" x14ac:dyDescent="0.25">
      <c r="A1593" s="120"/>
      <c r="B1593" s="121"/>
      <c r="C1593" s="115"/>
      <c r="D1593" s="134"/>
      <c r="E1593" s="116"/>
      <c r="F1593" s="116"/>
      <c r="G1593" s="117"/>
      <c r="H1593" s="112"/>
      <c r="I1593" s="118"/>
      <c r="J1593" s="113"/>
      <c r="K1593" s="103"/>
      <c r="L1593" s="16"/>
      <c r="M1593" s="16"/>
      <c r="N1593" s="16"/>
      <c r="O1593" s="16"/>
      <c r="P1593" s="16"/>
      <c r="Q1593" s="16"/>
      <c r="R1593" s="16"/>
      <c r="S1593" s="16"/>
      <c r="T1593" s="16"/>
      <c r="U1593" s="16"/>
    </row>
    <row r="1594" spans="1:21" ht="18.75" hidden="1" customHeight="1" x14ac:dyDescent="0.25">
      <c r="A1594" s="120" t="s">
        <v>1692</v>
      </c>
      <c r="B1594" s="133" t="s">
        <v>1693</v>
      </c>
      <c r="C1594" s="115"/>
      <c r="D1594" s="134"/>
      <c r="E1594" s="116"/>
      <c r="F1594" s="116"/>
      <c r="G1594" s="117"/>
      <c r="H1594" s="112"/>
      <c r="I1594" s="118"/>
      <c r="J1594" s="119"/>
      <c r="K1594" s="103"/>
      <c r="L1594" s="16"/>
      <c r="M1594" s="16"/>
      <c r="N1594" s="16"/>
      <c r="O1594" s="16"/>
      <c r="P1594" s="16"/>
      <c r="Q1594" s="16"/>
      <c r="R1594" s="16"/>
      <c r="S1594" s="16"/>
      <c r="T1594" s="16"/>
      <c r="U1594" s="16"/>
    </row>
    <row r="1595" spans="1:21" ht="31.5" hidden="1" customHeight="1" x14ac:dyDescent="0.25">
      <c r="A1595" s="120" t="s">
        <v>1694</v>
      </c>
      <c r="B1595" s="124" t="s">
        <v>1695</v>
      </c>
      <c r="C1595" s="115" t="s">
        <v>7</v>
      </c>
      <c r="D1595" s="134"/>
      <c r="E1595" s="116">
        <v>286.64999999999998</v>
      </c>
      <c r="F1595" s="116">
        <f>E1595*(1+C$2031)</f>
        <v>356.67859499999997</v>
      </c>
      <c r="G1595" s="117">
        <f>D1595*F1595</f>
        <v>0</v>
      </c>
      <c r="H1595" s="112"/>
      <c r="I1595" s="118"/>
      <c r="J1595" s="113"/>
      <c r="K1595" s="103"/>
      <c r="L1595" s="16"/>
      <c r="M1595" s="16"/>
      <c r="N1595" s="16"/>
      <c r="O1595" s="16"/>
      <c r="P1595" s="16"/>
      <c r="Q1595" s="16"/>
      <c r="R1595" s="16"/>
      <c r="S1595" s="16"/>
      <c r="T1595" s="16"/>
      <c r="U1595" s="16"/>
    </row>
    <row r="1596" spans="1:21" ht="94.5" hidden="1" customHeight="1" x14ac:dyDescent="0.25">
      <c r="A1596" s="120"/>
      <c r="B1596" s="121" t="s">
        <v>1696</v>
      </c>
      <c r="C1596" s="115"/>
      <c r="D1596" s="134"/>
      <c r="E1596" s="116"/>
      <c r="F1596" s="116"/>
      <c r="G1596" s="117"/>
      <c r="H1596" s="112"/>
      <c r="I1596" s="118"/>
      <c r="J1596" s="113"/>
      <c r="K1596" s="103"/>
      <c r="L1596" s="16"/>
      <c r="M1596" s="16"/>
      <c r="N1596" s="16"/>
      <c r="O1596" s="16"/>
      <c r="P1596" s="16"/>
      <c r="Q1596" s="16"/>
      <c r="R1596" s="16"/>
      <c r="S1596" s="16"/>
      <c r="T1596" s="16"/>
      <c r="U1596" s="16"/>
    </row>
    <row r="1597" spans="1:21" ht="18.75" hidden="1" customHeight="1" x14ac:dyDescent="0.25">
      <c r="A1597" s="120"/>
      <c r="B1597" s="133"/>
      <c r="C1597" s="115"/>
      <c r="D1597" s="134"/>
      <c r="E1597" s="116"/>
      <c r="F1597" s="116"/>
      <c r="G1597" s="117"/>
      <c r="H1597" s="112"/>
      <c r="I1597" s="118"/>
      <c r="J1597" s="119"/>
      <c r="K1597" s="103"/>
      <c r="L1597" s="16"/>
      <c r="M1597" s="16"/>
      <c r="N1597" s="16"/>
      <c r="O1597" s="16"/>
      <c r="P1597" s="16"/>
      <c r="Q1597" s="16"/>
      <c r="R1597" s="16"/>
      <c r="S1597" s="16"/>
      <c r="T1597" s="16"/>
      <c r="U1597" s="16"/>
    </row>
    <row r="1598" spans="1:21" ht="18.75" hidden="1" customHeight="1" x14ac:dyDescent="0.25">
      <c r="A1598" s="120" t="s">
        <v>1697</v>
      </c>
      <c r="B1598" s="124" t="s">
        <v>1698</v>
      </c>
      <c r="C1598" s="115" t="s">
        <v>7</v>
      </c>
      <c r="D1598" s="134"/>
      <c r="E1598" s="116">
        <v>47.69</v>
      </c>
      <c r="F1598" s="116">
        <f>E1598*(1+C$2031)</f>
        <v>59.340666999999996</v>
      </c>
      <c r="G1598" s="117">
        <f>D1598*F1598</f>
        <v>0</v>
      </c>
      <c r="H1598" s="112"/>
      <c r="I1598" s="118"/>
      <c r="J1598" s="113"/>
      <c r="K1598" s="103"/>
      <c r="L1598" s="16"/>
      <c r="M1598" s="16"/>
      <c r="N1598" s="16"/>
      <c r="O1598" s="16"/>
      <c r="P1598" s="16"/>
      <c r="Q1598" s="16"/>
      <c r="R1598" s="16"/>
      <c r="S1598" s="16"/>
      <c r="T1598" s="16"/>
      <c r="U1598" s="16"/>
    </row>
    <row r="1599" spans="1:21" ht="63" hidden="1" customHeight="1" x14ac:dyDescent="0.25">
      <c r="A1599" s="120"/>
      <c r="B1599" s="121" t="s">
        <v>1699</v>
      </c>
      <c r="C1599" s="115"/>
      <c r="D1599" s="134"/>
      <c r="E1599" s="116"/>
      <c r="F1599" s="116"/>
      <c r="G1599" s="117"/>
      <c r="H1599" s="112"/>
      <c r="I1599" s="118"/>
      <c r="J1599" s="113"/>
      <c r="K1599" s="103"/>
      <c r="L1599" s="16"/>
      <c r="M1599" s="16"/>
      <c r="N1599" s="16"/>
      <c r="O1599" s="16"/>
      <c r="P1599" s="16"/>
      <c r="Q1599" s="16"/>
      <c r="R1599" s="16"/>
      <c r="S1599" s="16"/>
      <c r="T1599" s="16"/>
      <c r="U1599" s="16"/>
    </row>
    <row r="1600" spans="1:21" ht="18.75" hidden="1" customHeight="1" x14ac:dyDescent="0.25">
      <c r="A1600" s="120"/>
      <c r="B1600" s="124"/>
      <c r="C1600" s="115"/>
      <c r="D1600" s="134"/>
      <c r="E1600" s="116"/>
      <c r="F1600" s="116"/>
      <c r="G1600" s="117"/>
      <c r="H1600" s="112"/>
      <c r="I1600" s="118"/>
      <c r="J1600" s="119"/>
      <c r="K1600" s="103"/>
      <c r="L1600" s="16"/>
      <c r="M1600" s="16"/>
      <c r="N1600" s="16"/>
      <c r="O1600" s="16"/>
      <c r="P1600" s="16"/>
      <c r="Q1600" s="16"/>
      <c r="R1600" s="16"/>
      <c r="S1600" s="16"/>
      <c r="T1600" s="16"/>
      <c r="U1600" s="16"/>
    </row>
    <row r="1601" spans="1:21" ht="18.75" hidden="1" customHeight="1" x14ac:dyDescent="0.25">
      <c r="A1601" s="120" t="s">
        <v>1700</v>
      </c>
      <c r="B1601" s="124" t="s">
        <v>1701</v>
      </c>
      <c r="C1601" s="115" t="s">
        <v>7</v>
      </c>
      <c r="D1601" s="134"/>
      <c r="E1601" s="116">
        <v>21.4</v>
      </c>
      <c r="F1601" s="116">
        <f>E1601*(1+C$2031)</f>
        <v>26.628019999999996</v>
      </c>
      <c r="G1601" s="117">
        <f>D1601*F1601</f>
        <v>0</v>
      </c>
      <c r="H1601" s="112"/>
      <c r="I1601" s="118"/>
      <c r="J1601" s="113"/>
      <c r="K1601" s="103"/>
      <c r="L1601" s="16"/>
      <c r="M1601" s="16"/>
      <c r="N1601" s="16"/>
      <c r="O1601" s="16"/>
      <c r="P1601" s="16"/>
      <c r="Q1601" s="16"/>
      <c r="R1601" s="16"/>
      <c r="S1601" s="16"/>
      <c r="T1601" s="16"/>
      <c r="U1601" s="16"/>
    </row>
    <row r="1602" spans="1:21" ht="47.25" hidden="1" customHeight="1" x14ac:dyDescent="0.25">
      <c r="A1602" s="120"/>
      <c r="B1602" s="121" t="s">
        <v>1702</v>
      </c>
      <c r="C1602" s="115"/>
      <c r="D1602" s="134"/>
      <c r="E1602" s="116"/>
      <c r="F1602" s="116"/>
      <c r="G1602" s="117"/>
      <c r="H1602" s="112"/>
      <c r="I1602" s="118"/>
      <c r="J1602" s="113"/>
      <c r="K1602" s="103"/>
      <c r="L1602" s="16"/>
      <c r="M1602" s="16"/>
      <c r="N1602" s="16"/>
      <c r="O1602" s="16"/>
      <c r="P1602" s="16"/>
      <c r="Q1602" s="16"/>
      <c r="R1602" s="16"/>
      <c r="S1602" s="16"/>
      <c r="T1602" s="16"/>
      <c r="U1602" s="16"/>
    </row>
    <row r="1603" spans="1:21" ht="18.75" hidden="1" customHeight="1" x14ac:dyDescent="0.25">
      <c r="A1603" s="120"/>
      <c r="B1603" s="121"/>
      <c r="C1603" s="115"/>
      <c r="D1603" s="134"/>
      <c r="E1603" s="116"/>
      <c r="F1603" s="116"/>
      <c r="G1603" s="117"/>
      <c r="H1603" s="112"/>
      <c r="I1603" s="118"/>
      <c r="J1603" s="119"/>
      <c r="K1603" s="103"/>
      <c r="L1603" s="16"/>
      <c r="M1603" s="16"/>
      <c r="N1603" s="16"/>
      <c r="O1603" s="16"/>
      <c r="P1603" s="16"/>
      <c r="Q1603" s="16"/>
      <c r="R1603" s="16"/>
      <c r="S1603" s="16"/>
      <c r="T1603" s="16"/>
      <c r="U1603" s="16"/>
    </row>
    <row r="1604" spans="1:21" ht="18.75" hidden="1" customHeight="1" x14ac:dyDescent="0.25">
      <c r="A1604" s="120" t="s">
        <v>1703</v>
      </c>
      <c r="B1604" s="124" t="s">
        <v>1704</v>
      </c>
      <c r="C1604" s="115" t="s">
        <v>7</v>
      </c>
      <c r="D1604" s="134"/>
      <c r="E1604" s="116">
        <v>9.6300000000000008</v>
      </c>
      <c r="F1604" s="116">
        <f>E1604*(1+C$2031)</f>
        <v>11.982609</v>
      </c>
      <c r="G1604" s="117">
        <f>D1604*F1604</f>
        <v>0</v>
      </c>
      <c r="H1604" s="112"/>
      <c r="I1604" s="118"/>
      <c r="J1604" s="113"/>
      <c r="K1604" s="103"/>
      <c r="L1604" s="16"/>
      <c r="M1604" s="16"/>
      <c r="N1604" s="16"/>
      <c r="O1604" s="16"/>
      <c r="P1604" s="16"/>
      <c r="Q1604" s="16"/>
      <c r="R1604" s="16"/>
      <c r="S1604" s="16"/>
      <c r="T1604" s="16"/>
      <c r="U1604" s="16"/>
    </row>
    <row r="1605" spans="1:21" ht="47.25" hidden="1" customHeight="1" x14ac:dyDescent="0.25">
      <c r="A1605" s="120"/>
      <c r="B1605" s="121" t="s">
        <v>1702</v>
      </c>
      <c r="C1605" s="115"/>
      <c r="D1605" s="134"/>
      <c r="E1605" s="116"/>
      <c r="F1605" s="116"/>
      <c r="G1605" s="117"/>
      <c r="H1605" s="112"/>
      <c r="I1605" s="118"/>
      <c r="J1605" s="113"/>
      <c r="K1605" s="103"/>
      <c r="L1605" s="16"/>
      <c r="M1605" s="16"/>
      <c r="N1605" s="16"/>
      <c r="O1605" s="16"/>
      <c r="P1605" s="16"/>
      <c r="Q1605" s="16"/>
      <c r="R1605" s="16"/>
      <c r="S1605" s="16"/>
      <c r="T1605" s="16"/>
      <c r="U1605" s="16"/>
    </row>
    <row r="1606" spans="1:21" ht="18.75" hidden="1" customHeight="1" x14ac:dyDescent="0.25">
      <c r="A1606" s="120"/>
      <c r="B1606" s="121"/>
      <c r="C1606" s="115"/>
      <c r="D1606" s="134"/>
      <c r="E1606" s="116"/>
      <c r="F1606" s="116"/>
      <c r="G1606" s="117"/>
      <c r="H1606" s="112"/>
      <c r="I1606" s="118"/>
      <c r="J1606" s="119"/>
      <c r="K1606" s="103"/>
      <c r="L1606" s="16"/>
      <c r="M1606" s="16"/>
      <c r="N1606" s="16"/>
      <c r="O1606" s="16"/>
      <c r="P1606" s="16"/>
      <c r="Q1606" s="16"/>
      <c r="R1606" s="16"/>
      <c r="S1606" s="16"/>
      <c r="T1606" s="16"/>
      <c r="U1606" s="16"/>
    </row>
    <row r="1607" spans="1:21" ht="18.75" hidden="1" customHeight="1" x14ac:dyDescent="0.25">
      <c r="A1607" s="120" t="s">
        <v>1705</v>
      </c>
      <c r="B1607" s="124" t="s">
        <v>1706</v>
      </c>
      <c r="C1607" s="115" t="s">
        <v>7</v>
      </c>
      <c r="D1607" s="134"/>
      <c r="E1607" s="116">
        <v>39.43</v>
      </c>
      <c r="F1607" s="116">
        <f>E1607*(1+C$2031)</f>
        <v>49.062748999999997</v>
      </c>
      <c r="G1607" s="117">
        <f>D1607*F1607</f>
        <v>0</v>
      </c>
      <c r="H1607" s="112"/>
      <c r="I1607" s="118"/>
      <c r="J1607" s="113"/>
      <c r="K1607" s="103"/>
      <c r="L1607" s="16"/>
      <c r="M1607" s="16"/>
      <c r="N1607" s="16"/>
      <c r="O1607" s="16"/>
      <c r="P1607" s="16"/>
      <c r="Q1607" s="16"/>
      <c r="R1607" s="16"/>
      <c r="S1607" s="16"/>
      <c r="T1607" s="16"/>
      <c r="U1607" s="16"/>
    </row>
    <row r="1608" spans="1:21" ht="63" hidden="1" customHeight="1" x14ac:dyDescent="0.25">
      <c r="A1608" s="120"/>
      <c r="B1608" s="121" t="s">
        <v>1707</v>
      </c>
      <c r="C1608" s="115"/>
      <c r="D1608" s="134"/>
      <c r="E1608" s="116"/>
      <c r="F1608" s="116"/>
      <c r="G1608" s="117"/>
      <c r="H1608" s="112"/>
      <c r="I1608" s="118"/>
      <c r="J1608" s="113"/>
      <c r="K1608" s="103"/>
      <c r="L1608" s="16"/>
      <c r="M1608" s="16"/>
      <c r="N1608" s="16"/>
      <c r="O1608" s="16"/>
      <c r="P1608" s="16"/>
      <c r="Q1608" s="16"/>
      <c r="R1608" s="16"/>
      <c r="S1608" s="16"/>
      <c r="T1608" s="16"/>
      <c r="U1608" s="16"/>
    </row>
    <row r="1609" spans="1:21" ht="18.75" hidden="1" customHeight="1" x14ac:dyDescent="0.25">
      <c r="A1609" s="120"/>
      <c r="B1609" s="121"/>
      <c r="C1609" s="115"/>
      <c r="D1609" s="134"/>
      <c r="E1609" s="116"/>
      <c r="F1609" s="116"/>
      <c r="G1609" s="117"/>
      <c r="H1609" s="112"/>
      <c r="I1609" s="118"/>
      <c r="J1609" s="119"/>
      <c r="K1609" s="103"/>
      <c r="L1609" s="16"/>
      <c r="M1609" s="16"/>
      <c r="N1609" s="16"/>
      <c r="O1609" s="16"/>
      <c r="P1609" s="16"/>
      <c r="Q1609" s="16"/>
      <c r="R1609" s="16"/>
      <c r="S1609" s="16"/>
      <c r="T1609" s="16"/>
      <c r="U1609" s="16"/>
    </row>
    <row r="1610" spans="1:21" ht="18.75" hidden="1" customHeight="1" x14ac:dyDescent="0.25">
      <c r="A1610" s="120" t="s">
        <v>1708</v>
      </c>
      <c r="B1610" s="124" t="s">
        <v>1709</v>
      </c>
      <c r="C1610" s="115" t="s">
        <v>7</v>
      </c>
      <c r="D1610" s="134"/>
      <c r="E1610" s="116">
        <v>49.61</v>
      </c>
      <c r="F1610" s="116">
        <f>E1610*(1+C$2031)</f>
        <v>61.729723</v>
      </c>
      <c r="G1610" s="117">
        <f>D1610*F1610</f>
        <v>0</v>
      </c>
      <c r="H1610" s="112"/>
      <c r="I1610" s="118"/>
      <c r="J1610" s="113"/>
      <c r="K1610" s="103"/>
      <c r="L1610" s="16"/>
      <c r="M1610" s="16"/>
      <c r="N1610" s="16"/>
      <c r="O1610" s="16"/>
      <c r="P1610" s="16"/>
      <c r="Q1610" s="16"/>
      <c r="R1610" s="16"/>
      <c r="S1610" s="16"/>
      <c r="T1610" s="16"/>
      <c r="U1610" s="16"/>
    </row>
    <row r="1611" spans="1:21" ht="63" hidden="1" customHeight="1" x14ac:dyDescent="0.25">
      <c r="A1611" s="120"/>
      <c r="B1611" s="121" t="s">
        <v>1710</v>
      </c>
      <c r="C1611" s="115"/>
      <c r="D1611" s="134"/>
      <c r="E1611" s="116"/>
      <c r="F1611" s="116"/>
      <c r="G1611" s="117"/>
      <c r="H1611" s="112"/>
      <c r="I1611" s="118"/>
      <c r="J1611" s="113"/>
      <c r="K1611" s="103"/>
      <c r="L1611" s="16"/>
      <c r="M1611" s="16"/>
      <c r="N1611" s="16"/>
      <c r="O1611" s="16"/>
      <c r="P1611" s="16"/>
      <c r="Q1611" s="16"/>
      <c r="R1611" s="16"/>
      <c r="S1611" s="16"/>
      <c r="T1611" s="16"/>
      <c r="U1611" s="16"/>
    </row>
    <row r="1612" spans="1:21" ht="18.75" hidden="1" customHeight="1" x14ac:dyDescent="0.25">
      <c r="A1612" s="120"/>
      <c r="B1612" s="124"/>
      <c r="C1612" s="115"/>
      <c r="D1612" s="134"/>
      <c r="E1612" s="116"/>
      <c r="F1612" s="116"/>
      <c r="G1612" s="117"/>
      <c r="H1612" s="112"/>
      <c r="I1612" s="118"/>
      <c r="J1612" s="119"/>
      <c r="K1612" s="103"/>
      <c r="L1612" s="16"/>
      <c r="M1612" s="16"/>
      <c r="N1612" s="16"/>
      <c r="O1612" s="16"/>
      <c r="P1612" s="16"/>
      <c r="Q1612" s="16"/>
      <c r="R1612" s="16"/>
      <c r="S1612" s="16"/>
      <c r="T1612" s="16"/>
      <c r="U1612" s="16"/>
    </row>
    <row r="1613" spans="1:21" ht="18.75" hidden="1" customHeight="1" x14ac:dyDescent="0.25">
      <c r="A1613" s="120" t="s">
        <v>1711</v>
      </c>
      <c r="B1613" s="133" t="s">
        <v>1712</v>
      </c>
      <c r="C1613" s="115"/>
      <c r="D1613" s="134"/>
      <c r="E1613" s="116"/>
      <c r="F1613" s="116"/>
      <c r="G1613" s="117"/>
      <c r="H1613" s="112"/>
      <c r="I1613" s="118"/>
      <c r="J1613" s="113"/>
      <c r="K1613" s="103"/>
      <c r="L1613" s="16"/>
      <c r="M1613" s="16"/>
      <c r="N1613" s="16"/>
      <c r="O1613" s="16"/>
      <c r="P1613" s="16"/>
      <c r="Q1613" s="16"/>
      <c r="R1613" s="16"/>
      <c r="S1613" s="16"/>
      <c r="T1613" s="16"/>
      <c r="U1613" s="16"/>
    </row>
    <row r="1614" spans="1:21" ht="173.25" hidden="1" customHeight="1" x14ac:dyDescent="0.25">
      <c r="A1614" s="120"/>
      <c r="B1614" s="121" t="s">
        <v>1713</v>
      </c>
      <c r="C1614" s="115"/>
      <c r="D1614" s="134"/>
      <c r="E1614" s="116"/>
      <c r="F1614" s="116"/>
      <c r="G1614" s="117"/>
      <c r="H1614" s="112"/>
      <c r="I1614" s="118"/>
      <c r="J1614" s="113"/>
      <c r="K1614" s="103"/>
      <c r="L1614" s="16"/>
      <c r="M1614" s="16"/>
      <c r="N1614" s="16"/>
      <c r="O1614" s="16"/>
      <c r="P1614" s="16"/>
      <c r="Q1614" s="16"/>
      <c r="R1614" s="16"/>
      <c r="S1614" s="16"/>
      <c r="T1614" s="16"/>
      <c r="U1614" s="16"/>
    </row>
    <row r="1615" spans="1:21" ht="18.75" hidden="1" customHeight="1" x14ac:dyDescent="0.25">
      <c r="A1615" s="120"/>
      <c r="B1615" s="121"/>
      <c r="C1615" s="115"/>
      <c r="D1615" s="134"/>
      <c r="E1615" s="116"/>
      <c r="F1615" s="116"/>
      <c r="G1615" s="117"/>
      <c r="H1615" s="112"/>
      <c r="I1615" s="118"/>
      <c r="J1615" s="119"/>
      <c r="K1615" s="103"/>
      <c r="L1615" s="16"/>
      <c r="M1615" s="16"/>
      <c r="N1615" s="16"/>
      <c r="O1615" s="16"/>
      <c r="P1615" s="16"/>
      <c r="Q1615" s="16"/>
      <c r="R1615" s="16"/>
      <c r="S1615" s="16"/>
      <c r="T1615" s="16"/>
      <c r="U1615" s="16"/>
    </row>
    <row r="1616" spans="1:21" ht="18.75" hidden="1" customHeight="1" x14ac:dyDescent="0.25">
      <c r="A1616" s="120" t="s">
        <v>1714</v>
      </c>
      <c r="B1616" s="124" t="s">
        <v>1715</v>
      </c>
      <c r="C1616" s="115" t="s">
        <v>7</v>
      </c>
      <c r="D1616" s="134"/>
      <c r="E1616" s="116">
        <v>3038.2</v>
      </c>
      <c r="F1616" s="116">
        <f>E1616*(1+C$2031)</f>
        <v>3780.4322599999996</v>
      </c>
      <c r="G1616" s="117">
        <f>D1616*F1616</f>
        <v>0</v>
      </c>
      <c r="H1616" s="142"/>
      <c r="I1616" s="118"/>
      <c r="J1616" s="119"/>
      <c r="K1616" s="103"/>
      <c r="L1616" s="16"/>
      <c r="M1616" s="16"/>
      <c r="N1616" s="16"/>
      <c r="O1616" s="16"/>
      <c r="P1616" s="16"/>
      <c r="Q1616" s="16"/>
      <c r="R1616" s="16"/>
      <c r="S1616" s="16"/>
      <c r="T1616" s="16"/>
      <c r="U1616" s="16"/>
    </row>
    <row r="1617" spans="1:21" ht="18.75" hidden="1" customHeight="1" x14ac:dyDescent="0.25">
      <c r="A1617" s="120"/>
      <c r="B1617" s="124"/>
      <c r="C1617" s="115"/>
      <c r="D1617" s="134"/>
      <c r="E1617" s="116"/>
      <c r="F1617" s="116"/>
      <c r="G1617" s="117"/>
      <c r="H1617" s="112"/>
      <c r="I1617" s="118"/>
      <c r="J1617" s="119"/>
      <c r="K1617" s="103"/>
      <c r="L1617" s="16"/>
      <c r="M1617" s="16"/>
      <c r="N1617" s="16"/>
      <c r="O1617" s="16"/>
      <c r="P1617" s="16"/>
      <c r="Q1617" s="16"/>
      <c r="R1617" s="16"/>
      <c r="S1617" s="16"/>
      <c r="T1617" s="16"/>
      <c r="U1617" s="16"/>
    </row>
    <row r="1618" spans="1:21" ht="18.75" hidden="1" customHeight="1" x14ac:dyDescent="0.25">
      <c r="A1618" s="120" t="s">
        <v>1716</v>
      </c>
      <c r="B1618" s="124" t="s">
        <v>1717</v>
      </c>
      <c r="C1618" s="115" t="s">
        <v>7</v>
      </c>
      <c r="D1618" s="134"/>
      <c r="E1618" s="116">
        <v>6460.76</v>
      </c>
      <c r="F1618" s="116">
        <f>E1618*(1+C$2031)</f>
        <v>8039.1236680000002</v>
      </c>
      <c r="G1618" s="117">
        <f>D1618*F1618</f>
        <v>0</v>
      </c>
      <c r="H1618" s="142"/>
      <c r="I1618" s="118"/>
      <c r="J1618" s="113"/>
      <c r="K1618" s="103"/>
      <c r="L1618" s="16"/>
      <c r="M1618" s="16"/>
      <c r="N1618" s="16"/>
      <c r="O1618" s="16"/>
      <c r="P1618" s="16"/>
      <c r="Q1618" s="16"/>
      <c r="R1618" s="16"/>
      <c r="S1618" s="16"/>
      <c r="T1618" s="16"/>
      <c r="U1618" s="16"/>
    </row>
    <row r="1619" spans="1:21" ht="18.75" hidden="1" customHeight="1" x14ac:dyDescent="0.25">
      <c r="A1619" s="120"/>
      <c r="B1619" s="124"/>
      <c r="C1619" s="115"/>
      <c r="D1619" s="134"/>
      <c r="E1619" s="116"/>
      <c r="F1619" s="116"/>
      <c r="G1619" s="117"/>
      <c r="H1619" s="112"/>
      <c r="I1619" s="118"/>
      <c r="J1619" s="119"/>
      <c r="K1619" s="103"/>
      <c r="L1619" s="16"/>
      <c r="M1619" s="16"/>
      <c r="N1619" s="16"/>
      <c r="O1619" s="16"/>
      <c r="P1619" s="16"/>
      <c r="Q1619" s="16"/>
      <c r="R1619" s="16"/>
      <c r="S1619" s="16"/>
      <c r="T1619" s="16"/>
      <c r="U1619" s="16"/>
    </row>
    <row r="1620" spans="1:21" ht="18.75" hidden="1" customHeight="1" x14ac:dyDescent="0.25">
      <c r="A1620" s="120" t="s">
        <v>1718</v>
      </c>
      <c r="B1620" s="124" t="s">
        <v>1719</v>
      </c>
      <c r="C1620" s="115" t="s">
        <v>7</v>
      </c>
      <c r="D1620" s="134"/>
      <c r="E1620" s="116">
        <v>3656.59</v>
      </c>
      <c r="F1620" s="116">
        <f>E1620*(1+C$2031)</f>
        <v>4549.894937</v>
      </c>
      <c r="G1620" s="117">
        <f>D1620*F1620</f>
        <v>0</v>
      </c>
      <c r="H1620" s="142"/>
      <c r="I1620" s="118"/>
      <c r="J1620" s="113"/>
      <c r="K1620" s="103"/>
      <c r="L1620" s="16"/>
      <c r="M1620" s="16"/>
      <c r="N1620" s="16"/>
      <c r="O1620" s="16"/>
      <c r="P1620" s="16"/>
      <c r="Q1620" s="16"/>
      <c r="R1620" s="16"/>
      <c r="S1620" s="16"/>
      <c r="T1620" s="16"/>
      <c r="U1620" s="16"/>
    </row>
    <row r="1621" spans="1:21" ht="18.75" hidden="1" customHeight="1" x14ac:dyDescent="0.25">
      <c r="A1621" s="120"/>
      <c r="B1621" s="124"/>
      <c r="C1621" s="115"/>
      <c r="D1621" s="134"/>
      <c r="E1621" s="116"/>
      <c r="F1621" s="116"/>
      <c r="G1621" s="117"/>
      <c r="H1621" s="112"/>
      <c r="I1621" s="118"/>
      <c r="J1621" s="119"/>
      <c r="K1621" s="103"/>
      <c r="L1621" s="16"/>
      <c r="M1621" s="16"/>
      <c r="N1621" s="16"/>
      <c r="O1621" s="16"/>
      <c r="P1621" s="16"/>
      <c r="Q1621" s="16"/>
      <c r="R1621" s="16"/>
      <c r="S1621" s="16"/>
      <c r="T1621" s="16"/>
      <c r="U1621" s="16"/>
    </row>
    <row r="1622" spans="1:21" ht="18.75" hidden="1" customHeight="1" x14ac:dyDescent="0.25">
      <c r="A1622" s="120" t="s">
        <v>1720</v>
      </c>
      <c r="B1622" s="124" t="s">
        <v>1721</v>
      </c>
      <c r="C1622" s="115" t="s">
        <v>7</v>
      </c>
      <c r="D1622" s="134"/>
      <c r="E1622" s="116">
        <v>8866.2999999999993</v>
      </c>
      <c r="F1622" s="116">
        <f>E1622*(1+C$2031)</f>
        <v>11032.337089999999</v>
      </c>
      <c r="G1622" s="117">
        <f>D1622*F1622</f>
        <v>0</v>
      </c>
      <c r="H1622" s="142"/>
      <c r="I1622" s="118"/>
      <c r="J1622" s="113"/>
      <c r="K1622" s="103"/>
      <c r="L1622" s="16"/>
      <c r="M1622" s="16"/>
      <c r="N1622" s="16"/>
      <c r="O1622" s="16"/>
      <c r="P1622" s="16"/>
      <c r="Q1622" s="16"/>
      <c r="R1622" s="16"/>
      <c r="S1622" s="16"/>
      <c r="T1622" s="16"/>
      <c r="U1622" s="16"/>
    </row>
    <row r="1623" spans="1:21" ht="18.75" hidden="1" customHeight="1" x14ac:dyDescent="0.25">
      <c r="A1623" s="120"/>
      <c r="B1623" s="124"/>
      <c r="C1623" s="115"/>
      <c r="D1623" s="134"/>
      <c r="E1623" s="116"/>
      <c r="F1623" s="116"/>
      <c r="G1623" s="117"/>
      <c r="H1623" s="142"/>
      <c r="I1623" s="118"/>
      <c r="J1623" s="113"/>
      <c r="K1623" s="103"/>
      <c r="L1623" s="16"/>
      <c r="M1623" s="16"/>
      <c r="N1623" s="16"/>
      <c r="O1623" s="16"/>
      <c r="P1623" s="16"/>
      <c r="Q1623" s="16"/>
      <c r="R1623" s="16"/>
      <c r="S1623" s="16"/>
      <c r="T1623" s="16"/>
      <c r="U1623" s="16"/>
    </row>
    <row r="1624" spans="1:21" ht="31.5" hidden="1" customHeight="1" x14ac:dyDescent="0.25">
      <c r="A1624" s="120" t="s">
        <v>1722</v>
      </c>
      <c r="B1624" s="124" t="s">
        <v>1723</v>
      </c>
      <c r="C1624" s="115" t="s">
        <v>7</v>
      </c>
      <c r="D1624" s="134"/>
      <c r="E1624" s="116">
        <v>750</v>
      </c>
      <c r="F1624" s="116">
        <f>E1624*(1+C$2031)</f>
        <v>933.22500000000002</v>
      </c>
      <c r="G1624" s="117">
        <f>D1624*F1624</f>
        <v>0</v>
      </c>
      <c r="H1624" s="142"/>
      <c r="I1624" s="118"/>
      <c r="J1624" s="113"/>
      <c r="K1624" s="103"/>
      <c r="L1624" s="16"/>
      <c r="M1624" s="16"/>
      <c r="N1624" s="16"/>
      <c r="O1624" s="16"/>
      <c r="P1624" s="16"/>
      <c r="Q1624" s="16"/>
      <c r="R1624" s="16"/>
      <c r="S1624" s="16"/>
      <c r="T1624" s="16"/>
      <c r="U1624" s="16"/>
    </row>
    <row r="1625" spans="1:21" ht="18.75" hidden="1" customHeight="1" x14ac:dyDescent="0.25">
      <c r="A1625" s="120"/>
      <c r="B1625" s="124"/>
      <c r="C1625" s="115"/>
      <c r="D1625" s="134"/>
      <c r="E1625" s="116"/>
      <c r="F1625" s="116"/>
      <c r="G1625" s="117"/>
      <c r="H1625" s="142"/>
      <c r="I1625" s="118"/>
      <c r="J1625" s="113"/>
      <c r="K1625" s="103"/>
      <c r="L1625" s="16"/>
      <c r="M1625" s="16"/>
      <c r="N1625" s="16"/>
      <c r="O1625" s="16"/>
      <c r="P1625" s="16"/>
      <c r="Q1625" s="16"/>
      <c r="R1625" s="16"/>
      <c r="S1625" s="16"/>
      <c r="T1625" s="16"/>
      <c r="U1625" s="16"/>
    </row>
    <row r="1626" spans="1:21" ht="18.75" hidden="1" customHeight="1" x14ac:dyDescent="0.25">
      <c r="A1626" s="120" t="s">
        <v>1724</v>
      </c>
      <c r="B1626" s="133" t="s">
        <v>1725</v>
      </c>
      <c r="C1626" s="115"/>
      <c r="D1626" s="134"/>
      <c r="E1626" s="116"/>
      <c r="F1626" s="116"/>
      <c r="G1626" s="117"/>
      <c r="H1626" s="142"/>
      <c r="I1626" s="118"/>
      <c r="J1626" s="113"/>
      <c r="K1626" s="103"/>
      <c r="L1626" s="16"/>
      <c r="M1626" s="16"/>
      <c r="N1626" s="16"/>
      <c r="O1626" s="16"/>
      <c r="P1626" s="16"/>
      <c r="Q1626" s="16"/>
      <c r="R1626" s="16"/>
      <c r="S1626" s="16"/>
      <c r="T1626" s="16"/>
      <c r="U1626" s="16"/>
    </row>
    <row r="1627" spans="1:21" ht="31.5" hidden="1" customHeight="1" x14ac:dyDescent="0.25">
      <c r="A1627" s="120" t="s">
        <v>1726</v>
      </c>
      <c r="B1627" s="124" t="s">
        <v>1727</v>
      </c>
      <c r="C1627" s="115" t="s">
        <v>19</v>
      </c>
      <c r="D1627" s="134"/>
      <c r="E1627" s="116">
        <v>1.64</v>
      </c>
      <c r="F1627" s="116">
        <f>E1627*(1+C$2031)</f>
        <v>2.0406519999999997</v>
      </c>
      <c r="G1627" s="117">
        <f>D1627*F1627</f>
        <v>0</v>
      </c>
      <c r="H1627" s="142"/>
      <c r="I1627" s="118"/>
      <c r="J1627" s="113"/>
      <c r="K1627" s="103"/>
      <c r="L1627" s="16"/>
      <c r="M1627" s="16"/>
      <c r="N1627" s="16"/>
      <c r="O1627" s="16"/>
      <c r="P1627" s="16"/>
      <c r="Q1627" s="16"/>
      <c r="R1627" s="16"/>
      <c r="S1627" s="16"/>
      <c r="T1627" s="16"/>
      <c r="U1627" s="16"/>
    </row>
    <row r="1628" spans="1:21" ht="63" hidden="1" customHeight="1" x14ac:dyDescent="0.25">
      <c r="A1628" s="120"/>
      <c r="B1628" s="121" t="s">
        <v>1728</v>
      </c>
      <c r="C1628" s="115"/>
      <c r="D1628" s="134"/>
      <c r="E1628" s="116"/>
      <c r="F1628" s="116"/>
      <c r="G1628" s="117"/>
      <c r="H1628" s="142"/>
      <c r="I1628" s="118"/>
      <c r="J1628" s="113"/>
      <c r="K1628" s="103"/>
      <c r="L1628" s="16"/>
      <c r="M1628" s="16"/>
      <c r="N1628" s="16"/>
      <c r="O1628" s="16"/>
      <c r="P1628" s="16"/>
      <c r="Q1628" s="16"/>
      <c r="R1628" s="16"/>
      <c r="S1628" s="16"/>
      <c r="T1628" s="16"/>
      <c r="U1628" s="16"/>
    </row>
    <row r="1629" spans="1:21" ht="18.75" hidden="1" customHeight="1" x14ac:dyDescent="0.25">
      <c r="A1629" s="120"/>
      <c r="B1629" s="124"/>
      <c r="C1629" s="115"/>
      <c r="D1629" s="134"/>
      <c r="E1629" s="116"/>
      <c r="F1629" s="116"/>
      <c r="G1629" s="117"/>
      <c r="H1629" s="142"/>
      <c r="I1629" s="118"/>
      <c r="J1629" s="113"/>
      <c r="K1629" s="103"/>
      <c r="L1629" s="16"/>
      <c r="M1629" s="16"/>
      <c r="N1629" s="16"/>
      <c r="O1629" s="16"/>
      <c r="P1629" s="16"/>
      <c r="Q1629" s="16"/>
      <c r="R1629" s="16"/>
      <c r="S1629" s="16"/>
      <c r="T1629" s="16"/>
      <c r="U1629" s="16"/>
    </row>
    <row r="1630" spans="1:21" ht="47.25" hidden="1" customHeight="1" x14ac:dyDescent="0.25">
      <c r="A1630" s="120" t="s">
        <v>1729</v>
      </c>
      <c r="B1630" s="124" t="s">
        <v>1730</v>
      </c>
      <c r="C1630" s="115" t="s">
        <v>33</v>
      </c>
      <c r="D1630" s="134"/>
      <c r="E1630" s="116">
        <v>1.49</v>
      </c>
      <c r="F1630" s="116">
        <f>E1630*(1+C$2031)</f>
        <v>1.854007</v>
      </c>
      <c r="G1630" s="117">
        <f>D1630*F1630</f>
        <v>0</v>
      </c>
      <c r="H1630" s="142"/>
      <c r="I1630" s="118"/>
      <c r="J1630" s="113"/>
      <c r="K1630" s="103"/>
      <c r="L1630" s="16"/>
      <c r="M1630" s="16"/>
      <c r="N1630" s="16"/>
      <c r="O1630" s="16"/>
      <c r="P1630" s="16"/>
      <c r="Q1630" s="16"/>
      <c r="R1630" s="16"/>
      <c r="S1630" s="16"/>
      <c r="T1630" s="16"/>
      <c r="U1630" s="16"/>
    </row>
    <row r="1631" spans="1:21" ht="63" hidden="1" customHeight="1" x14ac:dyDescent="0.25">
      <c r="A1631" s="120"/>
      <c r="B1631" s="121" t="s">
        <v>1731</v>
      </c>
      <c r="C1631" s="115"/>
      <c r="D1631" s="134"/>
      <c r="E1631" s="116"/>
      <c r="F1631" s="116"/>
      <c r="G1631" s="117"/>
      <c r="H1631" s="142"/>
      <c r="I1631" s="118"/>
      <c r="J1631" s="113"/>
      <c r="K1631" s="103"/>
      <c r="L1631" s="16"/>
      <c r="M1631" s="16"/>
      <c r="N1631" s="16"/>
      <c r="O1631" s="16"/>
      <c r="P1631" s="16"/>
      <c r="Q1631" s="16"/>
      <c r="R1631" s="16"/>
      <c r="S1631" s="16"/>
      <c r="T1631" s="16"/>
      <c r="U1631" s="16"/>
    </row>
    <row r="1632" spans="1:21" ht="18.75" hidden="1" customHeight="1" x14ac:dyDescent="0.25">
      <c r="A1632" s="120"/>
      <c r="B1632" s="121"/>
      <c r="C1632" s="115"/>
      <c r="D1632" s="134"/>
      <c r="E1632" s="116"/>
      <c r="F1632" s="116"/>
      <c r="G1632" s="117"/>
      <c r="H1632" s="142"/>
      <c r="I1632" s="118"/>
      <c r="J1632" s="113"/>
      <c r="K1632" s="103"/>
      <c r="L1632" s="16"/>
      <c r="M1632" s="16"/>
      <c r="N1632" s="16"/>
      <c r="O1632" s="16"/>
      <c r="P1632" s="16"/>
      <c r="Q1632" s="16"/>
      <c r="R1632" s="16"/>
      <c r="S1632" s="16"/>
      <c r="T1632" s="16"/>
      <c r="U1632" s="16"/>
    </row>
    <row r="1633" spans="1:21" ht="37.5" hidden="1" customHeight="1" x14ac:dyDescent="0.25">
      <c r="A1633" s="120" t="s">
        <v>1732</v>
      </c>
      <c r="B1633" s="124" t="s">
        <v>1733</v>
      </c>
      <c r="C1633" s="115" t="s">
        <v>1734</v>
      </c>
      <c r="D1633" s="134"/>
      <c r="E1633" s="116">
        <v>13.5</v>
      </c>
      <c r="F1633" s="116">
        <f>E1633*(1+C$2031)</f>
        <v>16.79805</v>
      </c>
      <c r="G1633" s="117">
        <f>D1633*F1633</f>
        <v>0</v>
      </c>
      <c r="H1633" s="142"/>
      <c r="I1633" s="118"/>
      <c r="J1633" s="113"/>
      <c r="K1633" s="103"/>
      <c r="L1633" s="16"/>
      <c r="M1633" s="16"/>
      <c r="N1633" s="16"/>
      <c r="O1633" s="16"/>
      <c r="P1633" s="16"/>
      <c r="Q1633" s="16"/>
      <c r="R1633" s="16"/>
      <c r="S1633" s="16"/>
      <c r="T1633" s="16"/>
      <c r="U1633" s="16"/>
    </row>
    <row r="1634" spans="1:21" ht="157.5" hidden="1" customHeight="1" x14ac:dyDescent="0.25">
      <c r="A1634" s="120"/>
      <c r="B1634" s="121" t="s">
        <v>1735</v>
      </c>
      <c r="C1634" s="115"/>
      <c r="D1634" s="134"/>
      <c r="E1634" s="116"/>
      <c r="F1634" s="116"/>
      <c r="G1634" s="117"/>
      <c r="H1634" s="142"/>
      <c r="I1634" s="118"/>
      <c r="J1634" s="113"/>
      <c r="K1634" s="103"/>
      <c r="L1634" s="16"/>
      <c r="M1634" s="16"/>
      <c r="N1634" s="16"/>
      <c r="O1634" s="16"/>
      <c r="P1634" s="16"/>
      <c r="Q1634" s="16"/>
      <c r="R1634" s="16"/>
      <c r="S1634" s="16"/>
      <c r="T1634" s="16"/>
      <c r="U1634" s="16"/>
    </row>
    <row r="1635" spans="1:21" ht="18.75" hidden="1" customHeight="1" x14ac:dyDescent="0.25">
      <c r="A1635" s="120"/>
      <c r="B1635" s="124"/>
      <c r="C1635" s="115"/>
      <c r="D1635" s="134"/>
      <c r="E1635" s="116"/>
      <c r="F1635" s="116"/>
      <c r="G1635" s="117"/>
      <c r="H1635" s="142"/>
      <c r="I1635" s="118"/>
      <c r="J1635" s="113"/>
      <c r="K1635" s="103"/>
      <c r="L1635" s="16"/>
      <c r="M1635" s="16"/>
      <c r="N1635" s="16"/>
      <c r="O1635" s="16"/>
      <c r="P1635" s="16"/>
      <c r="Q1635" s="16"/>
      <c r="R1635" s="16"/>
      <c r="S1635" s="16"/>
      <c r="T1635" s="16"/>
      <c r="U1635" s="16"/>
    </row>
    <row r="1636" spans="1:21" ht="31.5" hidden="1" customHeight="1" x14ac:dyDescent="0.25">
      <c r="A1636" s="120" t="s">
        <v>1736</v>
      </c>
      <c r="B1636" s="124" t="s">
        <v>1737</v>
      </c>
      <c r="C1636" s="115" t="s">
        <v>33</v>
      </c>
      <c r="D1636" s="134"/>
      <c r="E1636" s="116">
        <v>8.66</v>
      </c>
      <c r="F1636" s="116">
        <f>E1636*(1+C$2031)</f>
        <v>10.775638000000001</v>
      </c>
      <c r="G1636" s="117">
        <f>D1636*F1636</f>
        <v>0</v>
      </c>
      <c r="H1636" s="112"/>
      <c r="I1636" s="118"/>
      <c r="J1636" s="119"/>
      <c r="K1636" s="103"/>
      <c r="L1636" s="16"/>
      <c r="M1636" s="16"/>
      <c r="N1636" s="16"/>
      <c r="O1636" s="16"/>
      <c r="P1636" s="16"/>
      <c r="Q1636" s="16"/>
      <c r="R1636" s="16"/>
      <c r="S1636" s="16"/>
      <c r="T1636" s="16"/>
      <c r="U1636" s="16"/>
    </row>
    <row r="1637" spans="1:21" ht="78.75" hidden="1" customHeight="1" x14ac:dyDescent="0.25">
      <c r="A1637" s="120"/>
      <c r="B1637" s="121" t="s">
        <v>1738</v>
      </c>
      <c r="C1637" s="115"/>
      <c r="D1637" s="134"/>
      <c r="E1637" s="116"/>
      <c r="F1637" s="116"/>
      <c r="G1637" s="117"/>
      <c r="H1637" s="112"/>
      <c r="I1637" s="118"/>
      <c r="J1637" s="119"/>
      <c r="K1637" s="103"/>
      <c r="L1637" s="16"/>
      <c r="M1637" s="16"/>
      <c r="N1637" s="16"/>
      <c r="O1637" s="16"/>
      <c r="P1637" s="16"/>
      <c r="Q1637" s="16"/>
      <c r="R1637" s="16"/>
      <c r="S1637" s="16"/>
      <c r="T1637" s="16"/>
      <c r="U1637" s="16"/>
    </row>
    <row r="1638" spans="1:21" ht="18.75" hidden="1" customHeight="1" x14ac:dyDescent="0.25">
      <c r="A1638" s="120"/>
      <c r="B1638" s="124"/>
      <c r="C1638" s="115"/>
      <c r="D1638" s="134"/>
      <c r="E1638" s="116"/>
      <c r="F1638" s="116"/>
      <c r="G1638" s="117"/>
      <c r="H1638" s="112"/>
      <c r="I1638" s="118"/>
      <c r="J1638" s="119"/>
      <c r="K1638" s="103"/>
      <c r="L1638" s="16"/>
      <c r="M1638" s="16"/>
      <c r="N1638" s="16"/>
      <c r="O1638" s="16"/>
      <c r="P1638" s="16"/>
      <c r="Q1638" s="16"/>
      <c r="R1638" s="16"/>
      <c r="S1638" s="16"/>
      <c r="T1638" s="16"/>
      <c r="U1638" s="16"/>
    </row>
    <row r="1639" spans="1:21" ht="31.5" hidden="1" customHeight="1" x14ac:dyDescent="0.25">
      <c r="A1639" s="120" t="s">
        <v>1739</v>
      </c>
      <c r="B1639" s="124" t="s">
        <v>1740</v>
      </c>
      <c r="C1639" s="115" t="s">
        <v>1741</v>
      </c>
      <c r="D1639" s="134"/>
      <c r="E1639" s="116">
        <v>22</v>
      </c>
      <c r="F1639" s="116">
        <f>E1639*(1+C$2031)</f>
        <v>27.374600000000001</v>
      </c>
      <c r="G1639" s="117">
        <f>D1639*F1639</f>
        <v>0</v>
      </c>
      <c r="H1639" s="112"/>
      <c r="I1639" s="118"/>
      <c r="J1639" s="119"/>
      <c r="K1639" s="103"/>
      <c r="L1639" s="16"/>
      <c r="M1639" s="16"/>
      <c r="N1639" s="16"/>
      <c r="O1639" s="16"/>
      <c r="P1639" s="16"/>
      <c r="Q1639" s="16"/>
      <c r="R1639" s="16"/>
      <c r="S1639" s="16"/>
      <c r="T1639" s="16"/>
      <c r="U1639" s="16"/>
    </row>
    <row r="1640" spans="1:21" ht="126" hidden="1" customHeight="1" x14ac:dyDescent="0.25">
      <c r="A1640" s="120"/>
      <c r="B1640" s="121" t="s">
        <v>1742</v>
      </c>
      <c r="C1640" s="115"/>
      <c r="D1640" s="134"/>
      <c r="E1640" s="116"/>
      <c r="F1640" s="116"/>
      <c r="G1640" s="117"/>
      <c r="H1640" s="112"/>
      <c r="I1640" s="118"/>
      <c r="J1640" s="119"/>
      <c r="K1640" s="103"/>
      <c r="L1640" s="16"/>
      <c r="M1640" s="16"/>
      <c r="N1640" s="16"/>
      <c r="O1640" s="16"/>
      <c r="P1640" s="16"/>
      <c r="Q1640" s="16"/>
      <c r="R1640" s="16"/>
      <c r="S1640" s="16"/>
      <c r="T1640" s="16"/>
      <c r="U1640" s="16"/>
    </row>
    <row r="1641" spans="1:21" ht="18.75" hidden="1" customHeight="1" x14ac:dyDescent="0.25">
      <c r="A1641" s="120"/>
      <c r="B1641" s="124"/>
      <c r="C1641" s="115"/>
      <c r="D1641" s="134"/>
      <c r="E1641" s="116"/>
      <c r="F1641" s="116"/>
      <c r="G1641" s="117"/>
      <c r="H1641" s="112"/>
      <c r="I1641" s="118"/>
      <c r="J1641" s="119"/>
      <c r="K1641" s="103"/>
      <c r="L1641" s="16"/>
      <c r="M1641" s="16"/>
      <c r="N1641" s="16"/>
      <c r="O1641" s="16"/>
      <c r="P1641" s="16"/>
      <c r="Q1641" s="16"/>
      <c r="R1641" s="16"/>
      <c r="S1641" s="16"/>
      <c r="T1641" s="16"/>
      <c r="U1641" s="16"/>
    </row>
    <row r="1642" spans="1:21" ht="31.5" hidden="1" customHeight="1" x14ac:dyDescent="0.25">
      <c r="A1642" s="120" t="s">
        <v>1743</v>
      </c>
      <c r="B1642" s="124" t="s">
        <v>1744</v>
      </c>
      <c r="C1642" s="115" t="s">
        <v>19</v>
      </c>
      <c r="D1642" s="134"/>
      <c r="E1642" s="116">
        <v>9.98</v>
      </c>
      <c r="F1642" s="116">
        <f>E1642*(1+C$2031)</f>
        <v>12.418114000000001</v>
      </c>
      <c r="G1642" s="117">
        <f>D1642*F1642</f>
        <v>0</v>
      </c>
      <c r="H1642" s="112"/>
      <c r="I1642" s="118"/>
      <c r="J1642" s="119"/>
      <c r="K1642" s="103"/>
      <c r="L1642" s="16"/>
      <c r="M1642" s="16"/>
      <c r="N1642" s="16"/>
      <c r="O1642" s="16"/>
      <c r="P1642" s="16"/>
      <c r="Q1642" s="16"/>
      <c r="R1642" s="16"/>
      <c r="S1642" s="16"/>
      <c r="T1642" s="16"/>
      <c r="U1642" s="16"/>
    </row>
    <row r="1643" spans="1:21" ht="78.75" hidden="1" customHeight="1" x14ac:dyDescent="0.25">
      <c r="A1643" s="120"/>
      <c r="B1643" s="121" t="s">
        <v>1745</v>
      </c>
      <c r="C1643" s="115"/>
      <c r="D1643" s="134"/>
      <c r="E1643" s="116"/>
      <c r="F1643" s="116"/>
      <c r="G1643" s="117"/>
      <c r="H1643" s="112"/>
      <c r="I1643" s="118"/>
      <c r="J1643" s="119"/>
      <c r="K1643" s="103"/>
      <c r="L1643" s="16"/>
      <c r="M1643" s="16"/>
      <c r="N1643" s="16"/>
      <c r="O1643" s="16"/>
      <c r="P1643" s="16"/>
      <c r="Q1643" s="16"/>
      <c r="R1643" s="16"/>
      <c r="S1643" s="16"/>
      <c r="T1643" s="16"/>
      <c r="U1643" s="16"/>
    </row>
    <row r="1644" spans="1:21" ht="18" hidden="1" customHeight="1" x14ac:dyDescent="0.25">
      <c r="A1644" s="120"/>
      <c r="B1644" s="124"/>
      <c r="C1644" s="231" t="s">
        <v>82</v>
      </c>
      <c r="D1644" s="232"/>
      <c r="E1644" s="233"/>
      <c r="F1644" s="29"/>
      <c r="G1644" s="30">
        <f>SUM(G1560:G1643)</f>
        <v>0</v>
      </c>
      <c r="H1644" s="112"/>
      <c r="I1644" s="118"/>
      <c r="J1644" s="113"/>
      <c r="K1644" s="103"/>
      <c r="L1644" s="16"/>
      <c r="M1644" s="16"/>
      <c r="N1644" s="16"/>
      <c r="O1644" s="16"/>
      <c r="P1644" s="16"/>
      <c r="Q1644" s="16"/>
      <c r="R1644" s="16"/>
      <c r="S1644" s="16"/>
      <c r="T1644" s="16"/>
      <c r="U1644" s="16"/>
    </row>
    <row r="1645" spans="1:21" ht="18.75" customHeight="1" x14ac:dyDescent="0.25">
      <c r="A1645" s="111">
        <v>200000</v>
      </c>
      <c r="B1645" s="50" t="s">
        <v>1746</v>
      </c>
      <c r="C1645" s="42"/>
      <c r="D1645" s="31"/>
      <c r="E1645" s="14"/>
      <c r="F1645" s="116"/>
      <c r="G1645" s="117"/>
      <c r="H1645" s="228" t="s">
        <v>2172</v>
      </c>
      <c r="I1645" s="229"/>
      <c r="J1645" s="230"/>
      <c r="K1645" s="103"/>
      <c r="L1645" s="16"/>
      <c r="M1645" s="16"/>
      <c r="N1645" s="16"/>
      <c r="O1645" s="16"/>
      <c r="P1645" s="16"/>
      <c r="Q1645" s="16"/>
      <c r="R1645" s="16"/>
      <c r="S1645" s="16"/>
      <c r="T1645" s="16"/>
      <c r="U1645" s="16"/>
    </row>
    <row r="1646" spans="1:21" ht="18.75" customHeight="1" x14ac:dyDescent="0.25">
      <c r="A1646" s="189">
        <v>200100</v>
      </c>
      <c r="B1646" s="43" t="s">
        <v>375</v>
      </c>
      <c r="C1646" s="33"/>
      <c r="D1646" s="134"/>
      <c r="E1646" s="116"/>
      <c r="F1646" s="116"/>
      <c r="G1646" s="117"/>
      <c r="H1646" s="112"/>
      <c r="I1646" s="118"/>
      <c r="J1646" s="113"/>
      <c r="K1646" s="103"/>
      <c r="L1646" s="16"/>
      <c r="M1646" s="16"/>
      <c r="N1646" s="16"/>
      <c r="O1646" s="16"/>
      <c r="P1646" s="16"/>
      <c r="Q1646" s="16"/>
      <c r="R1646" s="16"/>
      <c r="S1646" s="16"/>
      <c r="T1646" s="16"/>
      <c r="U1646" s="16"/>
    </row>
    <row r="1647" spans="1:21" ht="18.75" hidden="1" customHeight="1" x14ac:dyDescent="0.25">
      <c r="A1647" s="120" t="s">
        <v>1747</v>
      </c>
      <c r="B1647" s="17" t="s">
        <v>18</v>
      </c>
      <c r="C1647" s="115" t="s">
        <v>19</v>
      </c>
      <c r="D1647" s="134"/>
      <c r="E1647" s="116">
        <v>48.53</v>
      </c>
      <c r="F1647" s="116">
        <f>E1647*(1+C$2031)</f>
        <v>60.385879000000003</v>
      </c>
      <c r="G1647" s="117">
        <f>D1647*F1647</f>
        <v>0</v>
      </c>
      <c r="H1647" s="112"/>
      <c r="I1647" s="118"/>
      <c r="J1647" s="119"/>
      <c r="K1647" s="103"/>
      <c r="L1647" s="16"/>
      <c r="M1647" s="16"/>
      <c r="N1647" s="16"/>
      <c r="O1647" s="16"/>
      <c r="P1647" s="16"/>
      <c r="Q1647" s="16"/>
      <c r="R1647" s="16"/>
      <c r="S1647" s="16"/>
      <c r="T1647" s="16"/>
      <c r="U1647" s="16"/>
    </row>
    <row r="1648" spans="1:21" ht="94.5" hidden="1" customHeight="1" x14ac:dyDescent="0.25">
      <c r="A1648" s="120"/>
      <c r="B1648" s="121" t="s">
        <v>20</v>
      </c>
      <c r="C1648" s="115"/>
      <c r="D1648" s="134"/>
      <c r="E1648" s="116"/>
      <c r="F1648" s="116"/>
      <c r="G1648" s="117"/>
      <c r="H1648" s="112"/>
      <c r="I1648" s="118"/>
      <c r="J1648" s="113"/>
      <c r="K1648" s="103"/>
      <c r="L1648" s="16"/>
      <c r="M1648" s="16"/>
      <c r="N1648" s="16"/>
      <c r="O1648" s="16"/>
      <c r="P1648" s="16"/>
      <c r="Q1648" s="16"/>
      <c r="R1648" s="16"/>
      <c r="S1648" s="16"/>
      <c r="T1648" s="16"/>
      <c r="U1648" s="16"/>
    </row>
    <row r="1649" spans="1:21" ht="18.75" customHeight="1" x14ac:dyDescent="0.25">
      <c r="A1649" s="120"/>
      <c r="B1649" s="121"/>
      <c r="C1649" s="115"/>
      <c r="D1649" s="134"/>
      <c r="E1649" s="116"/>
      <c r="F1649" s="116"/>
      <c r="G1649" s="117"/>
      <c r="H1649" s="112"/>
      <c r="I1649" s="118"/>
      <c r="J1649" s="113"/>
      <c r="K1649" s="103"/>
      <c r="L1649" s="16"/>
      <c r="M1649" s="16"/>
      <c r="N1649" s="16"/>
      <c r="O1649" s="16"/>
      <c r="P1649" s="16"/>
      <c r="Q1649" s="16"/>
      <c r="R1649" s="16"/>
      <c r="S1649" s="16"/>
      <c r="T1649" s="16"/>
      <c r="U1649" s="16"/>
    </row>
    <row r="1650" spans="1:21" ht="21" customHeight="1" x14ac:dyDescent="0.25">
      <c r="A1650" s="120" t="s">
        <v>1748</v>
      </c>
      <c r="B1650" s="129" t="s">
        <v>228</v>
      </c>
      <c r="C1650" s="115" t="s">
        <v>1749</v>
      </c>
      <c r="D1650" s="134">
        <v>5</v>
      </c>
      <c r="E1650" s="116">
        <v>23.48</v>
      </c>
      <c r="F1650" s="116">
        <f>E1650*(1+C$2031)</f>
        <v>29.216163999999999</v>
      </c>
      <c r="G1650" s="117">
        <f>D1650*F1650</f>
        <v>146.08081999999999</v>
      </c>
      <c r="H1650" s="112"/>
      <c r="I1650" s="118"/>
      <c r="J1650" s="119"/>
      <c r="K1650" s="103"/>
      <c r="L1650" s="16"/>
      <c r="M1650" s="16"/>
      <c r="N1650" s="16"/>
      <c r="O1650" s="16"/>
      <c r="P1650" s="16"/>
      <c r="Q1650" s="16"/>
      <c r="R1650" s="16"/>
      <c r="S1650" s="16"/>
      <c r="T1650" s="16"/>
      <c r="U1650" s="16"/>
    </row>
    <row r="1651" spans="1:21" ht="49.5" customHeight="1" x14ac:dyDescent="0.25">
      <c r="A1651" s="120"/>
      <c r="B1651" s="121" t="s">
        <v>230</v>
      </c>
      <c r="C1651" s="115"/>
      <c r="D1651" s="134"/>
      <c r="E1651" s="116"/>
      <c r="F1651" s="116"/>
      <c r="G1651" s="117"/>
      <c r="H1651" s="112"/>
      <c r="I1651" s="118"/>
      <c r="J1651" s="113"/>
      <c r="K1651" s="103"/>
      <c r="L1651" s="16"/>
      <c r="M1651" s="16"/>
      <c r="N1651" s="16"/>
      <c r="O1651" s="16"/>
      <c r="P1651" s="16"/>
      <c r="Q1651" s="16"/>
      <c r="R1651" s="16"/>
      <c r="S1651" s="16"/>
      <c r="T1651" s="16"/>
      <c r="U1651" s="16"/>
    </row>
    <row r="1652" spans="1:21" ht="18.75" customHeight="1" x14ac:dyDescent="0.25">
      <c r="A1652" s="120"/>
      <c r="B1652" s="124"/>
      <c r="C1652" s="115"/>
      <c r="D1652" s="134"/>
      <c r="E1652" s="116"/>
      <c r="F1652" s="116"/>
      <c r="G1652" s="117"/>
      <c r="H1652" s="112"/>
      <c r="I1652" s="118"/>
      <c r="J1652" s="113"/>
      <c r="K1652" s="103"/>
      <c r="L1652" s="16"/>
      <c r="M1652" s="16"/>
      <c r="N1652" s="16"/>
      <c r="O1652" s="16"/>
      <c r="P1652" s="16"/>
      <c r="Q1652" s="16"/>
      <c r="R1652" s="16"/>
      <c r="S1652" s="16"/>
      <c r="T1652" s="16"/>
      <c r="U1652" s="16"/>
    </row>
    <row r="1653" spans="1:21" ht="21" customHeight="1" x14ac:dyDescent="0.25">
      <c r="A1653" s="120" t="s">
        <v>1750</v>
      </c>
      <c r="B1653" s="129" t="s">
        <v>1503</v>
      </c>
      <c r="C1653" s="115" t="s">
        <v>1751</v>
      </c>
      <c r="D1653" s="134">
        <v>3.7</v>
      </c>
      <c r="E1653" s="116">
        <v>61.51</v>
      </c>
      <c r="F1653" s="116">
        <f>E1653*(1+C$2031)</f>
        <v>76.536892999999992</v>
      </c>
      <c r="G1653" s="117">
        <f>D1653*F1653</f>
        <v>283.18650409999998</v>
      </c>
      <c r="H1653" s="112"/>
      <c r="I1653" s="118"/>
      <c r="J1653" s="119"/>
      <c r="K1653" s="103"/>
      <c r="L1653" s="16"/>
      <c r="M1653" s="16"/>
      <c r="N1653" s="16"/>
      <c r="O1653" s="16"/>
      <c r="P1653" s="16"/>
      <c r="Q1653" s="16"/>
      <c r="R1653" s="16"/>
      <c r="S1653" s="16"/>
      <c r="T1653" s="16"/>
      <c r="U1653" s="16"/>
    </row>
    <row r="1654" spans="1:21" ht="47.25" customHeight="1" x14ac:dyDescent="0.25">
      <c r="A1654" s="120"/>
      <c r="B1654" s="121" t="s">
        <v>1752</v>
      </c>
      <c r="C1654" s="115"/>
      <c r="D1654" s="134"/>
      <c r="E1654" s="116"/>
      <c r="F1654" s="116"/>
      <c r="G1654" s="117"/>
      <c r="H1654" s="112"/>
      <c r="I1654" s="118"/>
      <c r="J1654" s="113"/>
      <c r="K1654" s="103"/>
      <c r="L1654" s="16"/>
      <c r="M1654" s="16"/>
      <c r="N1654" s="16"/>
      <c r="O1654" s="16"/>
      <c r="P1654" s="16"/>
      <c r="Q1654" s="16"/>
      <c r="R1654" s="16"/>
      <c r="S1654" s="16"/>
      <c r="T1654" s="16"/>
      <c r="U1654" s="16"/>
    </row>
    <row r="1655" spans="1:21" ht="18.75" customHeight="1" x14ac:dyDescent="0.25">
      <c r="A1655" s="120"/>
      <c r="B1655" s="121"/>
      <c r="C1655" s="115"/>
      <c r="D1655" s="134"/>
      <c r="E1655" s="116"/>
      <c r="F1655" s="116"/>
      <c r="G1655" s="117"/>
      <c r="H1655" s="112"/>
      <c r="I1655" s="118"/>
      <c r="J1655" s="113"/>
      <c r="K1655" s="103"/>
      <c r="L1655" s="16"/>
      <c r="M1655" s="16"/>
      <c r="N1655" s="16"/>
      <c r="O1655" s="16"/>
      <c r="P1655" s="16"/>
      <c r="Q1655" s="16"/>
      <c r="R1655" s="16"/>
      <c r="S1655" s="16"/>
      <c r="T1655" s="16"/>
      <c r="U1655" s="16"/>
    </row>
    <row r="1656" spans="1:21" ht="21" hidden="1" customHeight="1" x14ac:dyDescent="0.25">
      <c r="A1656" s="120" t="s">
        <v>1753</v>
      </c>
      <c r="B1656" s="124" t="s">
        <v>1754</v>
      </c>
      <c r="C1656" s="115" t="s">
        <v>1755</v>
      </c>
      <c r="D1656" s="134"/>
      <c r="E1656" s="116">
        <v>60.03</v>
      </c>
      <c r="F1656" s="116">
        <f>E1656*(1+C$2031)</f>
        <v>74.695329000000001</v>
      </c>
      <c r="G1656" s="117">
        <f>D1656*F1656</f>
        <v>0</v>
      </c>
      <c r="H1656" s="112"/>
      <c r="I1656" s="118"/>
      <c r="J1656" s="119"/>
      <c r="K1656" s="103"/>
      <c r="L1656" s="16"/>
      <c r="M1656" s="16"/>
      <c r="N1656" s="16"/>
      <c r="O1656" s="16"/>
      <c r="P1656" s="16"/>
      <c r="Q1656" s="16"/>
      <c r="R1656" s="16"/>
      <c r="S1656" s="16"/>
      <c r="T1656" s="16"/>
      <c r="U1656" s="16"/>
    </row>
    <row r="1657" spans="1:21" ht="47.25" hidden="1" customHeight="1" x14ac:dyDescent="0.25">
      <c r="A1657" s="120"/>
      <c r="B1657" s="121" t="s">
        <v>1756</v>
      </c>
      <c r="C1657" s="115"/>
      <c r="D1657" s="134"/>
      <c r="E1657" s="116"/>
      <c r="F1657" s="116"/>
      <c r="G1657" s="117"/>
      <c r="H1657" s="112"/>
      <c r="I1657" s="118"/>
      <c r="J1657" s="113"/>
      <c r="K1657" s="103"/>
      <c r="L1657" s="16"/>
      <c r="M1657" s="16"/>
      <c r="N1657" s="16"/>
      <c r="O1657" s="16"/>
      <c r="P1657" s="16"/>
      <c r="Q1657" s="16"/>
      <c r="R1657" s="16"/>
      <c r="S1657" s="16"/>
      <c r="T1657" s="16"/>
      <c r="U1657" s="16"/>
    </row>
    <row r="1658" spans="1:21" ht="18.75" hidden="1" customHeight="1" x14ac:dyDescent="0.25">
      <c r="A1658" s="120"/>
      <c r="B1658" s="190"/>
      <c r="C1658" s="115"/>
      <c r="D1658" s="134"/>
      <c r="E1658" s="116"/>
      <c r="F1658" s="116"/>
      <c r="G1658" s="117"/>
      <c r="H1658" s="112"/>
      <c r="I1658" s="118"/>
      <c r="J1658" s="113"/>
      <c r="K1658" s="103"/>
      <c r="L1658" s="16"/>
      <c r="M1658" s="16"/>
      <c r="N1658" s="16"/>
      <c r="O1658" s="16"/>
      <c r="P1658" s="16"/>
      <c r="Q1658" s="16"/>
      <c r="R1658" s="16"/>
      <c r="S1658" s="16"/>
      <c r="T1658" s="16"/>
      <c r="U1658" s="16"/>
    </row>
    <row r="1659" spans="1:21" ht="21" hidden="1" customHeight="1" x14ac:dyDescent="0.25">
      <c r="A1659" s="179">
        <v>200105</v>
      </c>
      <c r="B1659" s="124" t="s">
        <v>1757</v>
      </c>
      <c r="C1659" s="115" t="s">
        <v>1758</v>
      </c>
      <c r="D1659" s="134"/>
      <c r="E1659" s="116">
        <v>23.97</v>
      </c>
      <c r="F1659" s="116">
        <f>E1659*(1+C$2031)</f>
        <v>29.825870999999999</v>
      </c>
      <c r="G1659" s="117">
        <f>D1659*F1659</f>
        <v>0</v>
      </c>
      <c r="H1659" s="112"/>
      <c r="I1659" s="118"/>
      <c r="J1659" s="119"/>
      <c r="K1659" s="103"/>
      <c r="L1659" s="16"/>
      <c r="M1659" s="16"/>
      <c r="N1659" s="16"/>
      <c r="O1659" s="16"/>
      <c r="P1659" s="16"/>
      <c r="Q1659" s="16"/>
      <c r="R1659" s="16"/>
      <c r="S1659" s="16"/>
      <c r="T1659" s="16"/>
      <c r="U1659" s="16"/>
    </row>
    <row r="1660" spans="1:21" ht="94.5" hidden="1" customHeight="1" x14ac:dyDescent="0.25">
      <c r="A1660" s="179"/>
      <c r="B1660" s="121" t="s">
        <v>1759</v>
      </c>
      <c r="C1660" s="115"/>
      <c r="D1660" s="134"/>
      <c r="E1660" s="116"/>
      <c r="F1660" s="116"/>
      <c r="G1660" s="117"/>
      <c r="H1660" s="112"/>
      <c r="I1660" s="118"/>
      <c r="J1660" s="113"/>
      <c r="K1660" s="103"/>
      <c r="L1660" s="16"/>
      <c r="M1660" s="16"/>
      <c r="N1660" s="16"/>
      <c r="O1660" s="16"/>
      <c r="P1660" s="16"/>
      <c r="Q1660" s="16"/>
      <c r="R1660" s="16"/>
      <c r="S1660" s="16"/>
      <c r="T1660" s="16"/>
      <c r="U1660" s="16"/>
    </row>
    <row r="1661" spans="1:21" ht="18.75" hidden="1" customHeight="1" x14ac:dyDescent="0.25">
      <c r="A1661" s="179"/>
      <c r="B1661" s="121"/>
      <c r="C1661" s="115"/>
      <c r="D1661" s="134"/>
      <c r="E1661" s="116"/>
      <c r="F1661" s="116"/>
      <c r="G1661" s="117"/>
      <c r="H1661" s="112"/>
      <c r="I1661" s="118"/>
      <c r="J1661" s="113"/>
      <c r="K1661" s="103"/>
      <c r="L1661" s="16"/>
      <c r="M1661" s="16"/>
      <c r="N1661" s="16"/>
      <c r="O1661" s="16"/>
      <c r="P1661" s="16"/>
      <c r="Q1661" s="16"/>
      <c r="R1661" s="16"/>
      <c r="S1661" s="16"/>
      <c r="T1661" s="16"/>
      <c r="U1661" s="16"/>
    </row>
    <row r="1662" spans="1:21" ht="31.5" hidden="1" customHeight="1" x14ac:dyDescent="0.25">
      <c r="A1662" s="179">
        <v>200106</v>
      </c>
      <c r="B1662" s="191" t="s">
        <v>1760</v>
      </c>
      <c r="C1662" s="115" t="s">
        <v>19</v>
      </c>
      <c r="D1662" s="134"/>
      <c r="E1662" s="116">
        <v>5.2</v>
      </c>
      <c r="F1662" s="116">
        <f>E1662*(1+C$2031)</f>
        <v>6.4703600000000003</v>
      </c>
      <c r="G1662" s="117">
        <f>D1662*F1662</f>
        <v>0</v>
      </c>
      <c r="H1662" s="112"/>
      <c r="I1662" s="118"/>
      <c r="J1662" s="119"/>
      <c r="K1662" s="103"/>
      <c r="L1662" s="16"/>
      <c r="M1662" s="16"/>
      <c r="N1662" s="16"/>
      <c r="O1662" s="16"/>
      <c r="P1662" s="16"/>
      <c r="Q1662" s="16"/>
      <c r="R1662" s="16"/>
      <c r="S1662" s="16"/>
      <c r="T1662" s="16"/>
      <c r="U1662" s="16"/>
    </row>
    <row r="1663" spans="1:21" ht="78.75" hidden="1" customHeight="1" x14ac:dyDescent="0.25">
      <c r="A1663" s="179"/>
      <c r="B1663" s="192" t="s">
        <v>1761</v>
      </c>
      <c r="C1663" s="115"/>
      <c r="D1663" s="134"/>
      <c r="E1663" s="116"/>
      <c r="F1663" s="116"/>
      <c r="G1663" s="117"/>
      <c r="H1663" s="112"/>
      <c r="I1663" s="118"/>
      <c r="J1663" s="113"/>
      <c r="K1663" s="103"/>
      <c r="L1663" s="16"/>
      <c r="M1663" s="16"/>
      <c r="N1663" s="16"/>
      <c r="O1663" s="16"/>
      <c r="P1663" s="16"/>
      <c r="Q1663" s="16"/>
      <c r="R1663" s="16"/>
      <c r="S1663" s="16"/>
      <c r="T1663" s="16"/>
      <c r="U1663" s="16"/>
    </row>
    <row r="1664" spans="1:21" ht="18.75" hidden="1" customHeight="1" x14ac:dyDescent="0.25">
      <c r="A1664" s="179"/>
      <c r="B1664" s="192"/>
      <c r="C1664" s="115"/>
      <c r="D1664" s="134"/>
      <c r="E1664" s="116"/>
      <c r="F1664" s="116"/>
      <c r="G1664" s="117"/>
      <c r="H1664" s="112"/>
      <c r="I1664" s="118"/>
      <c r="J1664" s="113"/>
      <c r="K1664" s="103"/>
      <c r="L1664" s="16"/>
      <c r="M1664" s="16"/>
      <c r="N1664" s="16"/>
      <c r="O1664" s="16"/>
      <c r="P1664" s="16"/>
      <c r="Q1664" s="16"/>
      <c r="R1664" s="16"/>
      <c r="S1664" s="16"/>
      <c r="T1664" s="16"/>
      <c r="U1664" s="16"/>
    </row>
    <row r="1665" spans="1:21" ht="21" hidden="1" customHeight="1" x14ac:dyDescent="0.25">
      <c r="A1665" s="193">
        <v>200107</v>
      </c>
      <c r="B1665" s="194" t="s">
        <v>1762</v>
      </c>
      <c r="C1665" s="195" t="s">
        <v>33</v>
      </c>
      <c r="D1665" s="134"/>
      <c r="E1665" s="116">
        <v>26.98</v>
      </c>
      <c r="F1665" s="116">
        <f>E1665*(1+C$2031)</f>
        <v>33.571213999999998</v>
      </c>
      <c r="G1665" s="117">
        <f>D1665*F1665</f>
        <v>0</v>
      </c>
      <c r="H1665" s="112"/>
      <c r="I1665" s="118"/>
      <c r="J1665" s="119"/>
      <c r="K1665" s="103"/>
      <c r="L1665" s="16"/>
      <c r="M1665" s="16"/>
      <c r="N1665" s="16"/>
      <c r="O1665" s="16"/>
      <c r="P1665" s="16"/>
      <c r="Q1665" s="16"/>
      <c r="R1665" s="16"/>
      <c r="S1665" s="16"/>
      <c r="T1665" s="16"/>
      <c r="U1665" s="16"/>
    </row>
    <row r="1666" spans="1:21" ht="97.5" hidden="1" customHeight="1" x14ac:dyDescent="0.25">
      <c r="A1666" s="193"/>
      <c r="B1666" s="196" t="s">
        <v>1763</v>
      </c>
      <c r="C1666" s="195"/>
      <c r="D1666" s="134"/>
      <c r="E1666" s="116"/>
      <c r="F1666" s="116"/>
      <c r="G1666" s="117"/>
      <c r="H1666" s="112"/>
      <c r="I1666" s="118"/>
      <c r="J1666" s="113"/>
      <c r="K1666" s="103"/>
      <c r="L1666" s="16"/>
      <c r="M1666" s="16"/>
      <c r="N1666" s="16"/>
      <c r="O1666" s="16"/>
      <c r="P1666" s="16"/>
      <c r="Q1666" s="16"/>
      <c r="R1666" s="16"/>
      <c r="S1666" s="16"/>
      <c r="T1666" s="16"/>
      <c r="U1666" s="16"/>
    </row>
    <row r="1667" spans="1:21" ht="18.75" hidden="1" customHeight="1" x14ac:dyDescent="0.25">
      <c r="A1667" s="179"/>
      <c r="B1667" s="192"/>
      <c r="C1667" s="115"/>
      <c r="D1667" s="134"/>
      <c r="E1667" s="116"/>
      <c r="F1667" s="116"/>
      <c r="G1667" s="117"/>
      <c r="H1667" s="112"/>
      <c r="I1667" s="118"/>
      <c r="J1667" s="113"/>
      <c r="K1667" s="103"/>
      <c r="L1667" s="16"/>
      <c r="M1667" s="16"/>
      <c r="N1667" s="16"/>
      <c r="O1667" s="16"/>
      <c r="P1667" s="16"/>
      <c r="Q1667" s="16"/>
      <c r="R1667" s="16"/>
      <c r="S1667" s="16"/>
      <c r="T1667" s="16"/>
      <c r="U1667" s="16"/>
    </row>
    <row r="1668" spans="1:21" ht="18.75" hidden="1" customHeight="1" x14ac:dyDescent="0.25">
      <c r="A1668" s="179">
        <v>200200</v>
      </c>
      <c r="B1668" s="197" t="s">
        <v>1764</v>
      </c>
      <c r="C1668" s="115"/>
      <c r="D1668" s="134"/>
      <c r="E1668" s="116"/>
      <c r="F1668" s="116"/>
      <c r="G1668" s="117"/>
      <c r="H1668" s="112"/>
      <c r="I1668" s="118"/>
      <c r="J1668" s="113"/>
      <c r="K1668" s="103"/>
      <c r="L1668" s="16"/>
      <c r="M1668" s="16"/>
      <c r="N1668" s="16"/>
      <c r="O1668" s="16"/>
      <c r="P1668" s="16"/>
      <c r="Q1668" s="16"/>
      <c r="R1668" s="16"/>
      <c r="S1668" s="16"/>
      <c r="T1668" s="16"/>
      <c r="U1668" s="16"/>
    </row>
    <row r="1669" spans="1:21" ht="315" hidden="1" customHeight="1" x14ac:dyDescent="0.25">
      <c r="A1669" s="179"/>
      <c r="B1669" s="121" t="s">
        <v>1765</v>
      </c>
      <c r="C1669" s="115"/>
      <c r="D1669" s="134"/>
      <c r="E1669" s="116"/>
      <c r="F1669" s="116"/>
      <c r="G1669" s="117"/>
      <c r="H1669" s="112"/>
      <c r="I1669" s="118"/>
      <c r="J1669" s="113"/>
      <c r="K1669" s="103"/>
      <c r="L1669" s="16"/>
      <c r="M1669" s="16"/>
      <c r="N1669" s="16"/>
      <c r="O1669" s="16"/>
      <c r="P1669" s="16"/>
      <c r="Q1669" s="16"/>
      <c r="R1669" s="16"/>
      <c r="S1669" s="16"/>
      <c r="T1669" s="16"/>
      <c r="U1669" s="16"/>
    </row>
    <row r="1670" spans="1:21" ht="18.75" hidden="1" customHeight="1" x14ac:dyDescent="0.25">
      <c r="A1670" s="179"/>
      <c r="B1670" s="197"/>
      <c r="C1670" s="115"/>
      <c r="D1670" s="134"/>
      <c r="E1670" s="116"/>
      <c r="F1670" s="116"/>
      <c r="G1670" s="117"/>
      <c r="H1670" s="112"/>
      <c r="I1670" s="118"/>
      <c r="J1670" s="113"/>
      <c r="K1670" s="103"/>
      <c r="L1670" s="16"/>
      <c r="M1670" s="16"/>
      <c r="N1670" s="16"/>
      <c r="O1670" s="16"/>
      <c r="P1670" s="16"/>
      <c r="Q1670" s="16"/>
      <c r="R1670" s="16"/>
      <c r="S1670" s="16"/>
      <c r="T1670" s="16"/>
      <c r="U1670" s="16"/>
    </row>
    <row r="1671" spans="1:21" ht="31.5" hidden="1" customHeight="1" x14ac:dyDescent="0.25">
      <c r="A1671" s="120" t="s">
        <v>1766</v>
      </c>
      <c r="B1671" s="124" t="s">
        <v>1767</v>
      </c>
      <c r="C1671" s="115" t="s">
        <v>19</v>
      </c>
      <c r="D1671" s="134"/>
      <c r="E1671" s="116">
        <v>263.74</v>
      </c>
      <c r="F1671" s="116">
        <f>E1671*(1+C$2031)</f>
        <v>328.17168199999998</v>
      </c>
      <c r="G1671" s="117">
        <f>D1671*F1671</f>
        <v>0</v>
      </c>
      <c r="H1671" s="112"/>
      <c r="I1671" s="118"/>
      <c r="J1671" s="119"/>
      <c r="K1671" s="103"/>
      <c r="L1671" s="16"/>
      <c r="M1671" s="16"/>
      <c r="N1671" s="16"/>
      <c r="O1671" s="16"/>
      <c r="P1671" s="16"/>
      <c r="Q1671" s="16"/>
      <c r="R1671" s="16"/>
      <c r="S1671" s="16"/>
      <c r="T1671" s="16"/>
      <c r="U1671" s="16"/>
    </row>
    <row r="1672" spans="1:21" ht="18.75" hidden="1" customHeight="1" x14ac:dyDescent="0.25">
      <c r="A1672" s="120"/>
      <c r="B1672" s="121"/>
      <c r="C1672" s="115"/>
      <c r="D1672" s="134"/>
      <c r="E1672" s="116"/>
      <c r="F1672" s="116"/>
      <c r="G1672" s="117"/>
      <c r="H1672" s="112"/>
      <c r="I1672" s="118"/>
      <c r="J1672" s="113"/>
      <c r="K1672" s="103"/>
      <c r="L1672" s="16"/>
      <c r="M1672" s="16"/>
      <c r="N1672" s="16"/>
      <c r="O1672" s="16"/>
      <c r="P1672" s="16"/>
      <c r="Q1672" s="16"/>
      <c r="R1672" s="16"/>
      <c r="S1672" s="16"/>
      <c r="T1672" s="16"/>
      <c r="U1672" s="16"/>
    </row>
    <row r="1673" spans="1:21" ht="31.5" hidden="1" customHeight="1" x14ac:dyDescent="0.25">
      <c r="A1673" s="120" t="s">
        <v>1768</v>
      </c>
      <c r="B1673" s="124" t="s">
        <v>1769</v>
      </c>
      <c r="C1673" s="115" t="s">
        <v>19</v>
      </c>
      <c r="D1673" s="134"/>
      <c r="E1673" s="116">
        <v>408.72</v>
      </c>
      <c r="F1673" s="116">
        <f>E1673*(1+C$2031)</f>
        <v>508.57029600000004</v>
      </c>
      <c r="G1673" s="117">
        <f>D1673*F1673</f>
        <v>0</v>
      </c>
      <c r="H1673" s="112"/>
      <c r="I1673" s="118"/>
      <c r="J1673" s="119"/>
      <c r="K1673" s="103"/>
      <c r="L1673" s="16"/>
      <c r="M1673" s="16"/>
      <c r="N1673" s="16"/>
      <c r="O1673" s="16"/>
      <c r="P1673" s="16"/>
      <c r="Q1673" s="16"/>
      <c r="R1673" s="16"/>
      <c r="S1673" s="16"/>
      <c r="T1673" s="16"/>
      <c r="U1673" s="16"/>
    </row>
    <row r="1674" spans="1:21" ht="18.75" hidden="1" customHeight="1" x14ac:dyDescent="0.25">
      <c r="A1674" s="120"/>
      <c r="B1674" s="121"/>
      <c r="C1674" s="115"/>
      <c r="D1674" s="134"/>
      <c r="E1674" s="116"/>
      <c r="F1674" s="116"/>
      <c r="G1674" s="117"/>
      <c r="H1674" s="142"/>
      <c r="I1674" s="118"/>
      <c r="J1674" s="113"/>
      <c r="K1674" s="103"/>
      <c r="L1674" s="16"/>
      <c r="M1674" s="16"/>
      <c r="N1674" s="16"/>
      <c r="O1674" s="16"/>
      <c r="P1674" s="16"/>
      <c r="Q1674" s="16"/>
      <c r="R1674" s="16"/>
      <c r="S1674" s="16"/>
      <c r="T1674" s="16"/>
      <c r="U1674" s="16"/>
    </row>
    <row r="1675" spans="1:21" ht="31.5" hidden="1" customHeight="1" x14ac:dyDescent="0.25">
      <c r="A1675" s="120" t="s">
        <v>1770</v>
      </c>
      <c r="B1675" s="124" t="s">
        <v>1771</v>
      </c>
      <c r="C1675" s="115" t="s">
        <v>19</v>
      </c>
      <c r="D1675" s="134"/>
      <c r="E1675" s="116">
        <v>579.9</v>
      </c>
      <c r="F1675" s="116">
        <f>E1675*(1+C$2031)</f>
        <v>721.56957</v>
      </c>
      <c r="G1675" s="117">
        <f>D1675*F1675</f>
        <v>0</v>
      </c>
      <c r="H1675" s="112"/>
      <c r="I1675" s="118"/>
      <c r="J1675" s="119"/>
      <c r="K1675" s="103"/>
      <c r="L1675" s="16"/>
      <c r="M1675" s="16"/>
      <c r="N1675" s="16"/>
      <c r="O1675" s="16"/>
      <c r="P1675" s="16"/>
      <c r="Q1675" s="16"/>
      <c r="R1675" s="16"/>
      <c r="S1675" s="16"/>
      <c r="T1675" s="16"/>
      <c r="U1675" s="16"/>
    </row>
    <row r="1676" spans="1:21" ht="18.75" hidden="1" customHeight="1" x14ac:dyDescent="0.25">
      <c r="A1676" s="120"/>
      <c r="B1676" s="121"/>
      <c r="C1676" s="115"/>
      <c r="D1676" s="134"/>
      <c r="E1676" s="116"/>
      <c r="F1676" s="116"/>
      <c r="G1676" s="117"/>
      <c r="H1676" s="112"/>
      <c r="I1676" s="118"/>
      <c r="J1676" s="113"/>
      <c r="K1676" s="103"/>
      <c r="L1676" s="16"/>
      <c r="M1676" s="16"/>
      <c r="N1676" s="16"/>
      <c r="O1676" s="16"/>
      <c r="P1676" s="16"/>
      <c r="Q1676" s="16"/>
      <c r="R1676" s="16"/>
      <c r="S1676" s="16"/>
      <c r="T1676" s="16"/>
      <c r="U1676" s="16"/>
    </row>
    <row r="1677" spans="1:21" ht="47.25" hidden="1" customHeight="1" x14ac:dyDescent="0.25">
      <c r="A1677" s="120" t="s">
        <v>1772</v>
      </c>
      <c r="B1677" s="124" t="s">
        <v>1773</v>
      </c>
      <c r="C1677" s="115" t="s">
        <v>7</v>
      </c>
      <c r="D1677" s="134"/>
      <c r="E1677" s="116">
        <v>918.57</v>
      </c>
      <c r="F1677" s="116">
        <f>E1677*(1+C$2031)</f>
        <v>1142.9766509999999</v>
      </c>
      <c r="G1677" s="117">
        <f>D1677*F1677</f>
        <v>0</v>
      </c>
      <c r="H1677" s="112"/>
      <c r="I1677" s="118"/>
      <c r="J1677" s="119"/>
      <c r="K1677" s="103"/>
      <c r="L1677" s="16"/>
      <c r="M1677" s="16"/>
      <c r="N1677" s="16"/>
      <c r="O1677" s="16"/>
      <c r="P1677" s="16"/>
      <c r="Q1677" s="16"/>
      <c r="R1677" s="16"/>
      <c r="S1677" s="16"/>
      <c r="T1677" s="16"/>
      <c r="U1677" s="16"/>
    </row>
    <row r="1678" spans="1:21" ht="141.75" hidden="1" customHeight="1" x14ac:dyDescent="0.25">
      <c r="A1678" s="120"/>
      <c r="B1678" s="121" t="s">
        <v>1774</v>
      </c>
      <c r="C1678" s="115"/>
      <c r="D1678" s="134"/>
      <c r="E1678" s="116"/>
      <c r="F1678" s="116"/>
      <c r="G1678" s="117"/>
      <c r="H1678" s="112"/>
      <c r="I1678" s="118"/>
      <c r="J1678" s="113"/>
      <c r="K1678" s="103"/>
      <c r="L1678" s="16"/>
      <c r="M1678" s="16"/>
      <c r="N1678" s="16"/>
      <c r="O1678" s="16"/>
      <c r="P1678" s="16"/>
      <c r="Q1678" s="16"/>
      <c r="R1678" s="16"/>
      <c r="S1678" s="16"/>
      <c r="T1678" s="16"/>
      <c r="U1678" s="16"/>
    </row>
    <row r="1679" spans="1:21" ht="18.75" hidden="1" customHeight="1" x14ac:dyDescent="0.25">
      <c r="A1679" s="120"/>
      <c r="B1679" s="121"/>
      <c r="C1679" s="115"/>
      <c r="D1679" s="134"/>
      <c r="E1679" s="116"/>
      <c r="F1679" s="116"/>
      <c r="G1679" s="117"/>
      <c r="H1679" s="112"/>
      <c r="I1679" s="118"/>
      <c r="J1679" s="113"/>
      <c r="K1679" s="103"/>
      <c r="L1679" s="16"/>
      <c r="M1679" s="16"/>
      <c r="N1679" s="16"/>
      <c r="O1679" s="16"/>
      <c r="P1679" s="16"/>
      <c r="Q1679" s="16"/>
      <c r="R1679" s="16"/>
      <c r="S1679" s="16"/>
      <c r="T1679" s="16"/>
      <c r="U1679" s="16"/>
    </row>
    <row r="1680" spans="1:21" ht="18.75" hidden="1" customHeight="1" x14ac:dyDescent="0.25">
      <c r="A1680" s="120" t="s">
        <v>1775</v>
      </c>
      <c r="B1680" s="133" t="s">
        <v>1776</v>
      </c>
      <c r="C1680" s="115"/>
      <c r="D1680" s="134"/>
      <c r="E1680" s="116"/>
      <c r="F1680" s="116"/>
      <c r="G1680" s="117"/>
      <c r="H1680" s="112"/>
      <c r="I1680" s="118"/>
      <c r="J1680" s="113"/>
      <c r="K1680" s="103"/>
      <c r="L1680" s="16"/>
      <c r="M1680" s="16"/>
      <c r="N1680" s="16"/>
      <c r="O1680" s="16"/>
      <c r="P1680" s="16"/>
      <c r="Q1680" s="16"/>
      <c r="R1680" s="16"/>
      <c r="S1680" s="16"/>
      <c r="T1680" s="16"/>
      <c r="U1680" s="16"/>
    </row>
    <row r="1681" spans="1:21" ht="18.75" hidden="1" customHeight="1" x14ac:dyDescent="0.25">
      <c r="A1681" s="120" t="s">
        <v>1777</v>
      </c>
      <c r="B1681" s="124" t="s">
        <v>1778</v>
      </c>
      <c r="C1681" s="115" t="s">
        <v>1610</v>
      </c>
      <c r="D1681" s="134"/>
      <c r="E1681" s="116">
        <v>9226.73</v>
      </c>
      <c r="F1681" s="116">
        <f>E1681*(1+C$2031)</f>
        <v>11480.820138999999</v>
      </c>
      <c r="G1681" s="117">
        <f>D1681*F1681</f>
        <v>0</v>
      </c>
      <c r="H1681" s="112"/>
      <c r="I1681" s="118"/>
      <c r="J1681" s="119"/>
      <c r="K1681" s="103"/>
      <c r="L1681" s="16"/>
      <c r="M1681" s="16"/>
      <c r="N1681" s="16"/>
      <c r="O1681" s="16"/>
      <c r="P1681" s="16"/>
      <c r="Q1681" s="16"/>
      <c r="R1681" s="16"/>
      <c r="S1681" s="16"/>
      <c r="T1681" s="16"/>
      <c r="U1681" s="16"/>
    </row>
    <row r="1682" spans="1:21" ht="366" hidden="1" customHeight="1" x14ac:dyDescent="0.25">
      <c r="A1682" s="198"/>
      <c r="B1682" s="121" t="s">
        <v>1779</v>
      </c>
      <c r="C1682" s="106"/>
      <c r="D1682" s="134"/>
      <c r="E1682" s="116"/>
      <c r="F1682" s="116"/>
      <c r="G1682" s="117"/>
      <c r="H1682" s="112"/>
      <c r="I1682" s="118"/>
      <c r="J1682" s="113"/>
      <c r="K1682" s="103"/>
      <c r="L1682" s="16"/>
      <c r="M1682" s="16"/>
      <c r="N1682" s="16"/>
      <c r="O1682" s="16"/>
      <c r="P1682" s="16"/>
      <c r="Q1682" s="16"/>
      <c r="R1682" s="16"/>
      <c r="S1682" s="16"/>
      <c r="T1682" s="16"/>
      <c r="U1682" s="16"/>
    </row>
    <row r="1683" spans="1:21" ht="18.75" hidden="1" customHeight="1" x14ac:dyDescent="0.25">
      <c r="A1683" s="120"/>
      <c r="B1683" s="121"/>
      <c r="C1683" s="115"/>
      <c r="D1683" s="134"/>
      <c r="E1683" s="116"/>
      <c r="F1683" s="116"/>
      <c r="G1683" s="117"/>
      <c r="H1683" s="112"/>
      <c r="I1683" s="118"/>
      <c r="J1683" s="113"/>
      <c r="K1683" s="103"/>
      <c r="L1683" s="16"/>
      <c r="M1683" s="16"/>
      <c r="N1683" s="16"/>
      <c r="O1683" s="16"/>
      <c r="P1683" s="16"/>
      <c r="Q1683" s="16"/>
      <c r="R1683" s="16"/>
      <c r="S1683" s="16"/>
      <c r="T1683" s="16"/>
      <c r="U1683" s="16"/>
    </row>
    <row r="1684" spans="1:21" ht="18.75" hidden="1" customHeight="1" x14ac:dyDescent="0.25">
      <c r="A1684" s="120" t="s">
        <v>1780</v>
      </c>
      <c r="B1684" s="124" t="s">
        <v>1781</v>
      </c>
      <c r="C1684" s="115" t="s">
        <v>271</v>
      </c>
      <c r="D1684" s="134"/>
      <c r="E1684" s="116">
        <v>187.47</v>
      </c>
      <c r="F1684" s="116">
        <f>E1684*(1+C$2031)</f>
        <v>233.26892099999998</v>
      </c>
      <c r="G1684" s="117">
        <f>D1684*F1684</f>
        <v>0</v>
      </c>
      <c r="H1684" s="112"/>
      <c r="I1684" s="118"/>
      <c r="J1684" s="119"/>
      <c r="K1684" s="103"/>
      <c r="L1684" s="16"/>
      <c r="M1684" s="16"/>
      <c r="N1684" s="16"/>
      <c r="O1684" s="16"/>
      <c r="P1684" s="16"/>
      <c r="Q1684" s="16"/>
      <c r="R1684" s="16"/>
      <c r="S1684" s="16"/>
      <c r="T1684" s="16"/>
      <c r="U1684" s="16"/>
    </row>
    <row r="1685" spans="1:21" ht="78.75" hidden="1" customHeight="1" x14ac:dyDescent="0.25">
      <c r="A1685" s="120"/>
      <c r="B1685" s="121" t="s">
        <v>1782</v>
      </c>
      <c r="C1685" s="115"/>
      <c r="D1685" s="134"/>
      <c r="E1685" s="116"/>
      <c r="F1685" s="116"/>
      <c r="G1685" s="117"/>
      <c r="H1685" s="112"/>
      <c r="I1685" s="118"/>
      <c r="J1685" s="113"/>
      <c r="K1685" s="103"/>
      <c r="L1685" s="16"/>
      <c r="M1685" s="16"/>
      <c r="N1685" s="16"/>
      <c r="O1685" s="16"/>
      <c r="P1685" s="16"/>
      <c r="Q1685" s="16"/>
      <c r="R1685" s="16"/>
      <c r="S1685" s="16"/>
      <c r="T1685" s="16"/>
      <c r="U1685" s="16"/>
    </row>
    <row r="1686" spans="1:21" ht="18.75" hidden="1" customHeight="1" x14ac:dyDescent="0.25">
      <c r="A1686" s="120"/>
      <c r="B1686" s="121"/>
      <c r="C1686" s="115"/>
      <c r="D1686" s="134"/>
      <c r="E1686" s="116"/>
      <c r="F1686" s="116"/>
      <c r="G1686" s="117"/>
      <c r="H1686" s="112"/>
      <c r="I1686" s="118"/>
      <c r="J1686" s="113"/>
      <c r="K1686" s="103"/>
      <c r="L1686" s="16"/>
      <c r="M1686" s="16"/>
      <c r="N1686" s="16"/>
      <c r="O1686" s="16"/>
      <c r="P1686" s="16"/>
      <c r="Q1686" s="16"/>
      <c r="R1686" s="16"/>
      <c r="S1686" s="16"/>
      <c r="T1686" s="16"/>
      <c r="U1686" s="16"/>
    </row>
    <row r="1687" spans="1:21" ht="31.5" hidden="1" customHeight="1" x14ac:dyDescent="0.25">
      <c r="A1687" s="120" t="s">
        <v>1783</v>
      </c>
      <c r="B1687" s="124" t="s">
        <v>1507</v>
      </c>
      <c r="C1687" s="115" t="s">
        <v>33</v>
      </c>
      <c r="D1687" s="134"/>
      <c r="E1687" s="116">
        <v>44.81</v>
      </c>
      <c r="F1687" s="116">
        <f>E1687*(1+C$2031)</f>
        <v>55.757083000000002</v>
      </c>
      <c r="G1687" s="117">
        <f>D1687*F1687</f>
        <v>0</v>
      </c>
      <c r="H1687" s="112"/>
      <c r="I1687" s="118"/>
      <c r="J1687" s="119"/>
      <c r="K1687" s="103"/>
      <c r="L1687" s="16"/>
      <c r="M1687" s="16"/>
      <c r="N1687" s="16"/>
      <c r="O1687" s="16"/>
      <c r="P1687" s="16"/>
      <c r="Q1687" s="16"/>
      <c r="R1687" s="16"/>
      <c r="S1687" s="16"/>
      <c r="T1687" s="16"/>
      <c r="U1687" s="16"/>
    </row>
    <row r="1688" spans="1:21" ht="67.5" hidden="1" customHeight="1" x14ac:dyDescent="0.25">
      <c r="A1688" s="120"/>
      <c r="B1688" s="121" t="s">
        <v>1784</v>
      </c>
      <c r="C1688" s="115"/>
      <c r="D1688" s="134"/>
      <c r="E1688" s="116"/>
      <c r="F1688" s="116"/>
      <c r="G1688" s="117"/>
      <c r="H1688" s="112"/>
      <c r="I1688" s="118"/>
      <c r="J1688" s="113"/>
      <c r="K1688" s="103"/>
      <c r="L1688" s="16"/>
      <c r="M1688" s="16"/>
      <c r="N1688" s="16"/>
      <c r="O1688" s="16"/>
      <c r="P1688" s="16"/>
      <c r="Q1688" s="16"/>
      <c r="R1688" s="16"/>
      <c r="S1688" s="16"/>
      <c r="T1688" s="16"/>
      <c r="U1688" s="16"/>
    </row>
    <row r="1689" spans="1:21" ht="18.75" hidden="1" customHeight="1" x14ac:dyDescent="0.25">
      <c r="A1689" s="120"/>
      <c r="B1689" s="121"/>
      <c r="C1689" s="115"/>
      <c r="D1689" s="134"/>
      <c r="E1689" s="116"/>
      <c r="F1689" s="116"/>
      <c r="G1689" s="117"/>
      <c r="H1689" s="112"/>
      <c r="I1689" s="118"/>
      <c r="J1689" s="113"/>
      <c r="K1689" s="103"/>
      <c r="L1689" s="16"/>
      <c r="M1689" s="16"/>
      <c r="N1689" s="16"/>
      <c r="O1689" s="16"/>
      <c r="P1689" s="16"/>
      <c r="Q1689" s="16"/>
      <c r="R1689" s="16"/>
      <c r="S1689" s="16"/>
      <c r="T1689" s="16"/>
      <c r="U1689" s="16"/>
    </row>
    <row r="1690" spans="1:21" ht="31.5" hidden="1" customHeight="1" x14ac:dyDescent="0.25">
      <c r="A1690" s="120" t="s">
        <v>1785</v>
      </c>
      <c r="B1690" s="124" t="s">
        <v>1786</v>
      </c>
      <c r="C1690" s="115" t="s">
        <v>33</v>
      </c>
      <c r="D1690" s="134"/>
      <c r="E1690" s="116">
        <v>26.7</v>
      </c>
      <c r="F1690" s="116">
        <f>E1690*(1+C$2031)</f>
        <v>33.222809999999996</v>
      </c>
      <c r="G1690" s="117">
        <f>D1690*F1690</f>
        <v>0</v>
      </c>
      <c r="H1690" s="112"/>
      <c r="I1690" s="118"/>
      <c r="J1690" s="119"/>
      <c r="K1690" s="103"/>
      <c r="L1690" s="16"/>
      <c r="M1690" s="16"/>
      <c r="N1690" s="16"/>
      <c r="O1690" s="16"/>
      <c r="P1690" s="16"/>
      <c r="Q1690" s="16"/>
      <c r="R1690" s="16"/>
      <c r="S1690" s="16"/>
      <c r="T1690" s="16"/>
      <c r="U1690" s="16"/>
    </row>
    <row r="1691" spans="1:21" ht="78.75" hidden="1" customHeight="1" x14ac:dyDescent="0.25">
      <c r="A1691" s="120"/>
      <c r="B1691" s="121" t="s">
        <v>1787</v>
      </c>
      <c r="C1691" s="115"/>
      <c r="D1691" s="134"/>
      <c r="E1691" s="116"/>
      <c r="F1691" s="116"/>
      <c r="G1691" s="117"/>
      <c r="H1691" s="112"/>
      <c r="I1691" s="118"/>
      <c r="J1691" s="113"/>
      <c r="K1691" s="103"/>
      <c r="L1691" s="16"/>
      <c r="M1691" s="16"/>
      <c r="N1691" s="16"/>
      <c r="O1691" s="16"/>
      <c r="P1691" s="16"/>
      <c r="Q1691" s="16"/>
      <c r="R1691" s="16"/>
      <c r="S1691" s="16"/>
      <c r="T1691" s="16"/>
      <c r="U1691" s="16"/>
    </row>
    <row r="1692" spans="1:21" ht="18.75" hidden="1" customHeight="1" x14ac:dyDescent="0.25">
      <c r="A1692" s="120"/>
      <c r="B1692" s="121"/>
      <c r="C1692" s="115"/>
      <c r="D1692" s="134"/>
      <c r="E1692" s="116"/>
      <c r="F1692" s="116"/>
      <c r="G1692" s="117"/>
      <c r="H1692" s="112"/>
      <c r="I1692" s="118"/>
      <c r="J1692" s="113"/>
      <c r="K1692" s="103"/>
      <c r="L1692" s="16"/>
      <c r="M1692" s="16"/>
      <c r="N1692" s="16"/>
      <c r="O1692" s="16"/>
      <c r="P1692" s="16"/>
      <c r="Q1692" s="16"/>
      <c r="R1692" s="16"/>
      <c r="S1692" s="16"/>
      <c r="T1692" s="16"/>
      <c r="U1692" s="16"/>
    </row>
    <row r="1693" spans="1:21" ht="47.25" hidden="1" customHeight="1" x14ac:dyDescent="0.25">
      <c r="A1693" s="120" t="s">
        <v>1788</v>
      </c>
      <c r="B1693" s="124" t="s">
        <v>1789</v>
      </c>
      <c r="C1693" s="115" t="s">
        <v>271</v>
      </c>
      <c r="D1693" s="134"/>
      <c r="E1693" s="116">
        <v>799.89</v>
      </c>
      <c r="F1693" s="116">
        <f>E1693*(1+C$2031)</f>
        <v>995.3031269999999</v>
      </c>
      <c r="G1693" s="117">
        <f>D1693*F1693</f>
        <v>0</v>
      </c>
      <c r="H1693" s="112"/>
      <c r="I1693" s="118"/>
      <c r="J1693" s="119"/>
      <c r="K1693" s="103"/>
      <c r="L1693" s="16"/>
      <c r="M1693" s="16"/>
      <c r="N1693" s="16"/>
      <c r="O1693" s="16"/>
      <c r="P1693" s="16"/>
      <c r="Q1693" s="16"/>
      <c r="R1693" s="16"/>
      <c r="S1693" s="16"/>
      <c r="T1693" s="16"/>
      <c r="U1693" s="16"/>
    </row>
    <row r="1694" spans="1:21" ht="141.75" hidden="1" customHeight="1" x14ac:dyDescent="0.25">
      <c r="A1694" s="120"/>
      <c r="B1694" s="121" t="s">
        <v>1790</v>
      </c>
      <c r="C1694" s="115"/>
      <c r="D1694" s="134"/>
      <c r="E1694" s="116"/>
      <c r="F1694" s="116"/>
      <c r="G1694" s="117"/>
      <c r="H1694" s="118"/>
      <c r="I1694" s="118"/>
      <c r="J1694" s="113"/>
      <c r="K1694" s="234"/>
      <c r="L1694" s="244"/>
      <c r="M1694" s="244"/>
      <c r="N1694" s="245"/>
      <c r="O1694" s="16"/>
      <c r="P1694" s="16"/>
      <c r="Q1694" s="16"/>
      <c r="R1694" s="16"/>
      <c r="S1694" s="16"/>
      <c r="T1694" s="16"/>
      <c r="U1694" s="16"/>
    </row>
    <row r="1695" spans="1:21" ht="18.75" hidden="1" customHeight="1" x14ac:dyDescent="0.25">
      <c r="A1695" s="120"/>
      <c r="B1695" s="121"/>
      <c r="C1695" s="115"/>
      <c r="D1695" s="134"/>
      <c r="E1695" s="116"/>
      <c r="F1695" s="116"/>
      <c r="G1695" s="117"/>
      <c r="H1695" s="112"/>
      <c r="I1695" s="118"/>
      <c r="J1695" s="113"/>
      <c r="K1695" s="103"/>
      <c r="L1695" s="16"/>
      <c r="M1695" s="16"/>
      <c r="N1695" s="16"/>
      <c r="O1695" s="16"/>
      <c r="P1695" s="16"/>
      <c r="Q1695" s="16"/>
      <c r="R1695" s="16"/>
      <c r="S1695" s="16"/>
      <c r="T1695" s="16"/>
      <c r="U1695" s="16"/>
    </row>
    <row r="1696" spans="1:21" ht="18.75" hidden="1" customHeight="1" x14ac:dyDescent="0.25">
      <c r="A1696" s="120" t="s">
        <v>1791</v>
      </c>
      <c r="B1696" s="124" t="s">
        <v>1792</v>
      </c>
      <c r="C1696" s="115" t="s">
        <v>33</v>
      </c>
      <c r="D1696" s="134"/>
      <c r="E1696" s="116">
        <v>20</v>
      </c>
      <c r="F1696" s="116">
        <f>E1696*(1+C$2031)</f>
        <v>24.885999999999999</v>
      </c>
      <c r="G1696" s="117">
        <f>D1696*F1696</f>
        <v>0</v>
      </c>
      <c r="H1696" s="112"/>
      <c r="I1696" s="118"/>
      <c r="J1696" s="119"/>
      <c r="K1696" s="240"/>
      <c r="L1696" s="235"/>
      <c r="M1696" s="235"/>
      <c r="N1696" s="235"/>
      <c r="O1696" s="235"/>
      <c r="P1696" s="236"/>
      <c r="Q1696" s="16"/>
      <c r="R1696" s="16"/>
      <c r="S1696" s="16"/>
      <c r="T1696" s="16"/>
      <c r="U1696" s="16"/>
    </row>
    <row r="1697" spans="1:21" ht="47.25" hidden="1" customHeight="1" x14ac:dyDescent="0.25">
      <c r="A1697" s="120"/>
      <c r="B1697" s="121" t="s">
        <v>1793</v>
      </c>
      <c r="C1697" s="115"/>
      <c r="D1697" s="134"/>
      <c r="E1697" s="116"/>
      <c r="F1697" s="116"/>
      <c r="G1697" s="117"/>
      <c r="H1697" s="112"/>
      <c r="I1697" s="118"/>
      <c r="J1697" s="113"/>
      <c r="K1697" s="237"/>
      <c r="L1697" s="241"/>
      <c r="M1697" s="241"/>
      <c r="N1697" s="241"/>
      <c r="O1697" s="241"/>
      <c r="P1697" s="242"/>
      <c r="Q1697" s="16"/>
      <c r="R1697" s="16"/>
      <c r="S1697" s="16"/>
      <c r="T1697" s="16"/>
      <c r="U1697" s="16"/>
    </row>
    <row r="1698" spans="1:21" ht="18.75" hidden="1" customHeight="1" x14ac:dyDescent="0.25">
      <c r="A1698" s="120"/>
      <c r="B1698" s="121"/>
      <c r="C1698" s="115"/>
      <c r="D1698" s="134"/>
      <c r="E1698" s="116"/>
      <c r="F1698" s="116"/>
      <c r="G1698" s="117"/>
      <c r="H1698" s="112"/>
      <c r="I1698" s="118"/>
      <c r="J1698" s="113"/>
      <c r="K1698" s="237"/>
      <c r="L1698" s="241"/>
      <c r="M1698" s="241"/>
      <c r="N1698" s="241"/>
      <c r="O1698" s="241"/>
      <c r="P1698" s="242"/>
      <c r="Q1698" s="16"/>
      <c r="R1698" s="16"/>
      <c r="S1698" s="16"/>
      <c r="T1698" s="16"/>
      <c r="U1698" s="16"/>
    </row>
    <row r="1699" spans="1:21" ht="18.75" hidden="1" customHeight="1" x14ac:dyDescent="0.25">
      <c r="A1699" s="120" t="s">
        <v>1794</v>
      </c>
      <c r="B1699" s="133" t="s">
        <v>1795</v>
      </c>
      <c r="C1699" s="115"/>
      <c r="D1699" s="134"/>
      <c r="E1699" s="116"/>
      <c r="F1699" s="116"/>
      <c r="G1699" s="117"/>
      <c r="H1699" s="112"/>
      <c r="I1699" s="118"/>
      <c r="J1699" s="113"/>
      <c r="K1699" s="237"/>
      <c r="L1699" s="238"/>
      <c r="M1699" s="238"/>
      <c r="N1699" s="238"/>
      <c r="O1699" s="238"/>
      <c r="P1699" s="239"/>
      <c r="Q1699" s="16"/>
      <c r="R1699" s="16"/>
      <c r="S1699" s="16"/>
      <c r="T1699" s="16"/>
      <c r="U1699" s="16"/>
    </row>
    <row r="1700" spans="1:21" ht="31.5" hidden="1" customHeight="1" x14ac:dyDescent="0.25">
      <c r="A1700" s="120" t="s">
        <v>1796</v>
      </c>
      <c r="B1700" s="124" t="s">
        <v>1797</v>
      </c>
      <c r="C1700" s="115" t="s">
        <v>1798</v>
      </c>
      <c r="D1700" s="134"/>
      <c r="E1700" s="116">
        <v>210.43</v>
      </c>
      <c r="F1700" s="116">
        <f>E1700*(1+C$2031)</f>
        <v>261.83804900000001</v>
      </c>
      <c r="G1700" s="117">
        <f>D1700*F1700</f>
        <v>0</v>
      </c>
      <c r="H1700" s="112"/>
      <c r="I1700" s="118"/>
      <c r="J1700" s="119"/>
      <c r="K1700" s="103"/>
      <c r="L1700" s="16"/>
      <c r="M1700" s="16"/>
      <c r="N1700" s="16"/>
      <c r="O1700" s="16"/>
      <c r="P1700" s="16"/>
      <c r="Q1700" s="16"/>
      <c r="R1700" s="16"/>
      <c r="S1700" s="16"/>
      <c r="T1700" s="16"/>
      <c r="U1700" s="16"/>
    </row>
    <row r="1701" spans="1:21" ht="164.25" hidden="1" customHeight="1" x14ac:dyDescent="0.25">
      <c r="A1701" s="120"/>
      <c r="B1701" s="121" t="s">
        <v>1799</v>
      </c>
      <c r="C1701" s="115"/>
      <c r="D1701" s="134"/>
      <c r="E1701" s="116"/>
      <c r="F1701" s="116"/>
      <c r="G1701" s="117"/>
      <c r="H1701" s="112"/>
      <c r="I1701" s="118"/>
      <c r="J1701" s="113"/>
      <c r="K1701" s="103"/>
      <c r="L1701" s="16"/>
      <c r="M1701" s="16"/>
      <c r="N1701" s="16"/>
      <c r="O1701" s="16"/>
      <c r="P1701" s="16"/>
      <c r="Q1701" s="16"/>
      <c r="R1701" s="16"/>
      <c r="S1701" s="16"/>
      <c r="T1701" s="16"/>
      <c r="U1701" s="16"/>
    </row>
    <row r="1702" spans="1:21" ht="18.75" hidden="1" customHeight="1" x14ac:dyDescent="0.25">
      <c r="A1702" s="120"/>
      <c r="B1702" s="121"/>
      <c r="C1702" s="115"/>
      <c r="D1702" s="134"/>
      <c r="E1702" s="116"/>
      <c r="F1702" s="116"/>
      <c r="G1702" s="117"/>
      <c r="H1702" s="112"/>
      <c r="I1702" s="118"/>
      <c r="J1702" s="113"/>
      <c r="K1702" s="103"/>
      <c r="L1702" s="16"/>
      <c r="M1702" s="16"/>
      <c r="N1702" s="16"/>
      <c r="O1702" s="16"/>
      <c r="P1702" s="16"/>
      <c r="Q1702" s="16"/>
      <c r="R1702" s="16"/>
      <c r="S1702" s="16"/>
      <c r="T1702" s="16"/>
      <c r="U1702" s="16"/>
    </row>
    <row r="1703" spans="1:21" ht="31.5" hidden="1" customHeight="1" x14ac:dyDescent="0.25">
      <c r="A1703" s="120" t="s">
        <v>1800</v>
      </c>
      <c r="B1703" s="124" t="s">
        <v>1801</v>
      </c>
      <c r="C1703" s="115" t="s">
        <v>1802</v>
      </c>
      <c r="D1703" s="134"/>
      <c r="E1703" s="116">
        <v>224.73</v>
      </c>
      <c r="F1703" s="116">
        <f>E1703*(1+C$2031)</f>
        <v>279.63153899999998</v>
      </c>
      <c r="G1703" s="117">
        <f>D1703*F1703</f>
        <v>0</v>
      </c>
      <c r="H1703" s="112"/>
      <c r="I1703" s="118"/>
      <c r="J1703" s="119"/>
      <c r="K1703" s="103"/>
      <c r="L1703" s="16"/>
      <c r="M1703" s="16"/>
      <c r="N1703" s="16"/>
      <c r="O1703" s="16"/>
      <c r="P1703" s="16"/>
      <c r="Q1703" s="16"/>
      <c r="R1703" s="16"/>
      <c r="S1703" s="16"/>
      <c r="T1703" s="16"/>
      <c r="U1703" s="16"/>
    </row>
    <row r="1704" spans="1:21" ht="156" hidden="1" customHeight="1" x14ac:dyDescent="0.25">
      <c r="A1704" s="120"/>
      <c r="B1704" s="121" t="s">
        <v>1799</v>
      </c>
      <c r="C1704" s="115"/>
      <c r="D1704" s="134"/>
      <c r="E1704" s="116"/>
      <c r="F1704" s="116"/>
      <c r="G1704" s="117"/>
      <c r="H1704" s="112"/>
      <c r="I1704" s="118"/>
      <c r="J1704" s="113"/>
      <c r="K1704" s="103"/>
      <c r="L1704" s="16"/>
      <c r="M1704" s="16"/>
      <c r="N1704" s="16"/>
      <c r="O1704" s="16"/>
      <c r="P1704" s="16"/>
      <c r="Q1704" s="16"/>
      <c r="R1704" s="16"/>
      <c r="S1704" s="16"/>
      <c r="T1704" s="16"/>
      <c r="U1704" s="16"/>
    </row>
    <row r="1705" spans="1:21" ht="18.75" hidden="1" customHeight="1" x14ac:dyDescent="0.25">
      <c r="A1705" s="120"/>
      <c r="B1705" s="121"/>
      <c r="C1705" s="115"/>
      <c r="D1705" s="134"/>
      <c r="E1705" s="116"/>
      <c r="F1705" s="116"/>
      <c r="G1705" s="117"/>
      <c r="H1705" s="112"/>
      <c r="I1705" s="118"/>
      <c r="J1705" s="113"/>
      <c r="K1705" s="103"/>
      <c r="L1705" s="16"/>
      <c r="M1705" s="16"/>
      <c r="N1705" s="16"/>
      <c r="O1705" s="16"/>
      <c r="P1705" s="16"/>
      <c r="Q1705" s="16"/>
      <c r="R1705" s="16"/>
      <c r="S1705" s="16"/>
      <c r="T1705" s="16"/>
      <c r="U1705" s="16"/>
    </row>
    <row r="1706" spans="1:21" ht="31.5" hidden="1" customHeight="1" x14ac:dyDescent="0.25">
      <c r="A1706" s="120" t="s">
        <v>1803</v>
      </c>
      <c r="B1706" s="124" t="s">
        <v>1804</v>
      </c>
      <c r="C1706" s="115" t="s">
        <v>33</v>
      </c>
      <c r="D1706" s="134"/>
      <c r="E1706" s="116">
        <v>232.9</v>
      </c>
      <c r="F1706" s="116">
        <f>E1706*(1+C$2031)</f>
        <v>289.79746999999998</v>
      </c>
      <c r="G1706" s="117">
        <f>D1706*F1706</f>
        <v>0</v>
      </c>
      <c r="H1706" s="112"/>
      <c r="I1706" s="118"/>
      <c r="J1706" s="119"/>
      <c r="K1706" s="103"/>
      <c r="L1706" s="16"/>
      <c r="M1706" s="16"/>
      <c r="N1706" s="16"/>
      <c r="O1706" s="16"/>
      <c r="P1706" s="16"/>
      <c r="Q1706" s="16"/>
      <c r="R1706" s="16"/>
      <c r="S1706" s="16"/>
      <c r="T1706" s="16"/>
      <c r="U1706" s="16"/>
    </row>
    <row r="1707" spans="1:21" ht="167.25" hidden="1" customHeight="1" x14ac:dyDescent="0.25">
      <c r="A1707" s="120"/>
      <c r="B1707" s="121" t="s">
        <v>1799</v>
      </c>
      <c r="C1707" s="115"/>
      <c r="D1707" s="134"/>
      <c r="E1707" s="116"/>
      <c r="F1707" s="116"/>
      <c r="G1707" s="117"/>
      <c r="H1707" s="112"/>
      <c r="I1707" s="118"/>
      <c r="J1707" s="113"/>
      <c r="K1707" s="103"/>
      <c r="L1707" s="16"/>
      <c r="M1707" s="16"/>
      <c r="N1707" s="16"/>
      <c r="O1707" s="16"/>
      <c r="P1707" s="16"/>
      <c r="Q1707" s="16"/>
      <c r="R1707" s="16"/>
      <c r="S1707" s="16"/>
      <c r="T1707" s="16"/>
      <c r="U1707" s="16"/>
    </row>
    <row r="1708" spans="1:21" ht="18.75" hidden="1" customHeight="1" x14ac:dyDescent="0.25">
      <c r="A1708" s="120"/>
      <c r="B1708" s="121"/>
      <c r="C1708" s="115"/>
      <c r="D1708" s="134"/>
      <c r="E1708" s="116"/>
      <c r="F1708" s="116"/>
      <c r="G1708" s="117"/>
      <c r="H1708" s="112"/>
      <c r="I1708" s="118"/>
      <c r="J1708" s="113"/>
      <c r="K1708" s="103"/>
      <c r="L1708" s="16"/>
      <c r="M1708" s="16"/>
      <c r="N1708" s="16"/>
      <c r="O1708" s="16"/>
      <c r="P1708" s="16"/>
      <c r="Q1708" s="16"/>
      <c r="R1708" s="16"/>
      <c r="S1708" s="16"/>
      <c r="T1708" s="16"/>
      <c r="U1708" s="16"/>
    </row>
    <row r="1709" spans="1:21" ht="18.75" hidden="1" customHeight="1" x14ac:dyDescent="0.25">
      <c r="A1709" s="120" t="s">
        <v>1805</v>
      </c>
      <c r="B1709" s="124" t="s">
        <v>1806</v>
      </c>
      <c r="C1709" s="115" t="s">
        <v>33</v>
      </c>
      <c r="D1709" s="134"/>
      <c r="E1709" s="116">
        <v>122.13</v>
      </c>
      <c r="F1709" s="116">
        <f>E1709*(1+C$2031)</f>
        <v>151.96635899999998</v>
      </c>
      <c r="G1709" s="117">
        <f>D1709*F1709</f>
        <v>0</v>
      </c>
      <c r="H1709" s="112"/>
      <c r="I1709" s="118"/>
      <c r="J1709" s="119"/>
      <c r="K1709" s="103"/>
      <c r="L1709" s="16"/>
      <c r="M1709" s="16"/>
      <c r="N1709" s="16"/>
      <c r="O1709" s="16"/>
      <c r="P1709" s="16"/>
      <c r="Q1709" s="16"/>
      <c r="R1709" s="16"/>
      <c r="S1709" s="16"/>
      <c r="T1709" s="16"/>
      <c r="U1709" s="16"/>
    </row>
    <row r="1710" spans="1:21" ht="94.5" hidden="1" customHeight="1" x14ac:dyDescent="0.25">
      <c r="A1710" s="120"/>
      <c r="B1710" s="121" t="s">
        <v>1807</v>
      </c>
      <c r="C1710" s="115"/>
      <c r="D1710" s="134"/>
      <c r="E1710" s="116"/>
      <c r="F1710" s="116"/>
      <c r="G1710" s="117"/>
      <c r="H1710" s="112"/>
      <c r="I1710" s="118"/>
      <c r="J1710" s="113"/>
      <c r="K1710" s="103"/>
      <c r="L1710" s="16"/>
      <c r="M1710" s="16"/>
      <c r="N1710" s="16"/>
      <c r="O1710" s="16"/>
      <c r="P1710" s="16"/>
      <c r="Q1710" s="16"/>
      <c r="R1710" s="16"/>
      <c r="S1710" s="16"/>
      <c r="T1710" s="16"/>
      <c r="U1710" s="16"/>
    </row>
    <row r="1711" spans="1:21" ht="18.75" hidden="1" customHeight="1" x14ac:dyDescent="0.25">
      <c r="A1711" s="120"/>
      <c r="B1711" s="121"/>
      <c r="C1711" s="115"/>
      <c r="D1711" s="134"/>
      <c r="E1711" s="116"/>
      <c r="F1711" s="116"/>
      <c r="G1711" s="117"/>
      <c r="H1711" s="112"/>
      <c r="I1711" s="118"/>
      <c r="J1711" s="113"/>
      <c r="K1711" s="103"/>
      <c r="L1711" s="16"/>
      <c r="M1711" s="16"/>
      <c r="N1711" s="16"/>
      <c r="O1711" s="16"/>
      <c r="P1711" s="16"/>
      <c r="Q1711" s="16"/>
      <c r="R1711" s="16"/>
      <c r="S1711" s="16"/>
      <c r="T1711" s="16"/>
      <c r="U1711" s="16"/>
    </row>
    <row r="1712" spans="1:21" ht="18.75" hidden="1" customHeight="1" x14ac:dyDescent="0.25">
      <c r="A1712" s="120" t="s">
        <v>1808</v>
      </c>
      <c r="B1712" s="133" t="s">
        <v>1809</v>
      </c>
      <c r="C1712" s="115"/>
      <c r="D1712" s="134"/>
      <c r="E1712" s="116"/>
      <c r="F1712" s="116"/>
      <c r="G1712" s="117"/>
      <c r="H1712" s="112"/>
      <c r="I1712" s="118"/>
      <c r="J1712" s="113"/>
      <c r="K1712" s="103"/>
      <c r="L1712" s="16"/>
      <c r="M1712" s="16"/>
      <c r="N1712" s="16"/>
      <c r="O1712" s="16"/>
      <c r="P1712" s="16"/>
      <c r="Q1712" s="16"/>
      <c r="R1712" s="16"/>
      <c r="S1712" s="16"/>
      <c r="T1712" s="16"/>
      <c r="U1712" s="16"/>
    </row>
    <row r="1713" spans="1:21" ht="18.75" hidden="1" customHeight="1" x14ac:dyDescent="0.25">
      <c r="A1713" s="120" t="s">
        <v>1810</v>
      </c>
      <c r="B1713" s="124" t="s">
        <v>1811</v>
      </c>
      <c r="C1713" s="115" t="s">
        <v>7</v>
      </c>
      <c r="D1713" s="134"/>
      <c r="E1713" s="116">
        <v>18748.740000000002</v>
      </c>
      <c r="F1713" s="116">
        <f>E1713*(1+C$2031)</f>
        <v>23329.057182</v>
      </c>
      <c r="G1713" s="117">
        <f>D1713*F1713</f>
        <v>0</v>
      </c>
      <c r="H1713" s="112"/>
      <c r="I1713" s="118"/>
      <c r="J1713" s="119"/>
      <c r="K1713" s="103"/>
      <c r="L1713" s="16"/>
      <c r="M1713" s="16"/>
      <c r="N1713" s="16"/>
      <c r="O1713" s="16"/>
      <c r="P1713" s="16"/>
      <c r="Q1713" s="16"/>
      <c r="R1713" s="16"/>
      <c r="S1713" s="16"/>
      <c r="T1713" s="16"/>
      <c r="U1713" s="16"/>
    </row>
    <row r="1714" spans="1:21" ht="141.75" hidden="1" customHeight="1" x14ac:dyDescent="0.25">
      <c r="A1714" s="120"/>
      <c r="B1714" s="121" t="s">
        <v>1812</v>
      </c>
      <c r="C1714" s="115"/>
      <c r="D1714" s="134"/>
      <c r="E1714" s="116"/>
      <c r="F1714" s="116"/>
      <c r="G1714" s="117"/>
      <c r="H1714" s="112"/>
      <c r="I1714" s="118"/>
      <c r="J1714" s="113"/>
      <c r="K1714" s="103"/>
      <c r="L1714" s="16"/>
      <c r="M1714" s="16"/>
      <c r="N1714" s="16"/>
      <c r="O1714" s="16"/>
      <c r="P1714" s="16"/>
      <c r="Q1714" s="16"/>
      <c r="R1714" s="16"/>
      <c r="S1714" s="16"/>
      <c r="T1714" s="16"/>
      <c r="U1714" s="16"/>
    </row>
    <row r="1715" spans="1:21" ht="18" customHeight="1" x14ac:dyDescent="0.25">
      <c r="A1715" s="120"/>
      <c r="B1715" s="38"/>
      <c r="C1715" s="231" t="s">
        <v>82</v>
      </c>
      <c r="D1715" s="232"/>
      <c r="E1715" s="233"/>
      <c r="F1715" s="29"/>
      <c r="G1715" s="30">
        <f>SUM(G1646:G1714)</f>
        <v>429.2673241</v>
      </c>
      <c r="H1715" s="112"/>
      <c r="I1715" s="118"/>
      <c r="J1715" s="113"/>
      <c r="K1715" s="103"/>
      <c r="L1715" s="16"/>
      <c r="M1715" s="16"/>
      <c r="N1715" s="16"/>
      <c r="O1715" s="16"/>
      <c r="P1715" s="16"/>
      <c r="Q1715" s="16"/>
      <c r="R1715" s="16"/>
      <c r="S1715" s="16"/>
      <c r="T1715" s="16"/>
      <c r="U1715" s="16"/>
    </row>
    <row r="1716" spans="1:21" ht="18.75" hidden="1" customHeight="1" x14ac:dyDescent="0.25">
      <c r="A1716" s="111">
        <v>210000</v>
      </c>
      <c r="B1716" s="12" t="s">
        <v>1813</v>
      </c>
      <c r="C1716" s="42"/>
      <c r="D1716" s="31"/>
      <c r="E1716" s="116"/>
      <c r="F1716" s="116"/>
      <c r="G1716" s="117"/>
      <c r="H1716" s="112"/>
      <c r="I1716" s="118"/>
      <c r="J1716" s="113"/>
      <c r="K1716" s="103"/>
      <c r="L1716" s="16"/>
      <c r="M1716" s="16"/>
      <c r="N1716" s="16"/>
      <c r="O1716" s="16"/>
      <c r="P1716" s="16"/>
      <c r="Q1716" s="16"/>
      <c r="R1716" s="16"/>
      <c r="S1716" s="16"/>
      <c r="T1716" s="16"/>
      <c r="U1716" s="16"/>
    </row>
    <row r="1717" spans="1:21" ht="18.75" hidden="1" customHeight="1" x14ac:dyDescent="0.25">
      <c r="A1717" s="120" t="s">
        <v>1814</v>
      </c>
      <c r="B1717" s="133" t="s">
        <v>1815</v>
      </c>
      <c r="C1717" s="115"/>
      <c r="D1717" s="134"/>
      <c r="E1717" s="116"/>
      <c r="F1717" s="116"/>
      <c r="G1717" s="117"/>
      <c r="H1717" s="112"/>
      <c r="I1717" s="118"/>
      <c r="J1717" s="113"/>
      <c r="K1717" s="103"/>
      <c r="L1717" s="16"/>
      <c r="M1717" s="16"/>
      <c r="N1717" s="16"/>
      <c r="O1717" s="16"/>
      <c r="P1717" s="16"/>
      <c r="Q1717" s="16"/>
      <c r="R1717" s="16"/>
      <c r="S1717" s="16"/>
      <c r="T1717" s="16"/>
      <c r="U1717" s="16"/>
    </row>
    <row r="1718" spans="1:21" ht="126" hidden="1" customHeight="1" x14ac:dyDescent="0.25">
      <c r="A1718" s="120"/>
      <c r="B1718" s="121" t="s">
        <v>1816</v>
      </c>
      <c r="C1718" s="115"/>
      <c r="D1718" s="134"/>
      <c r="E1718" s="116"/>
      <c r="F1718" s="116"/>
      <c r="G1718" s="117"/>
      <c r="H1718" s="112"/>
      <c r="I1718" s="118"/>
      <c r="J1718" s="113"/>
      <c r="K1718" s="103"/>
      <c r="L1718" s="16"/>
      <c r="M1718" s="16"/>
      <c r="N1718" s="16"/>
      <c r="O1718" s="16"/>
      <c r="P1718" s="16"/>
      <c r="Q1718" s="16"/>
      <c r="R1718" s="16"/>
      <c r="S1718" s="16"/>
      <c r="T1718" s="16"/>
      <c r="U1718" s="16"/>
    </row>
    <row r="1719" spans="1:21" ht="18.75" hidden="1" customHeight="1" x14ac:dyDescent="0.25">
      <c r="A1719" s="120"/>
      <c r="B1719" s="121"/>
      <c r="C1719" s="115"/>
      <c r="D1719" s="134"/>
      <c r="E1719" s="116"/>
      <c r="F1719" s="116"/>
      <c r="G1719" s="117"/>
      <c r="H1719" s="112"/>
      <c r="I1719" s="118"/>
      <c r="J1719" s="113"/>
      <c r="K1719" s="103"/>
      <c r="L1719" s="16"/>
      <c r="M1719" s="16"/>
      <c r="N1719" s="16"/>
      <c r="O1719" s="16"/>
      <c r="P1719" s="16"/>
      <c r="Q1719" s="16"/>
      <c r="R1719" s="16"/>
      <c r="S1719" s="16"/>
      <c r="T1719" s="16"/>
      <c r="U1719" s="16"/>
    </row>
    <row r="1720" spans="1:21" ht="18.75" hidden="1" customHeight="1" x14ac:dyDescent="0.25">
      <c r="A1720" s="120" t="s">
        <v>1817</v>
      </c>
      <c r="B1720" s="124" t="s">
        <v>1818</v>
      </c>
      <c r="C1720" s="115" t="s">
        <v>7</v>
      </c>
      <c r="D1720" s="134"/>
      <c r="E1720" s="116">
        <v>10681.89</v>
      </c>
      <c r="F1720" s="116">
        <f>E1720*(1+C$2031)</f>
        <v>13291.475726999999</v>
      </c>
      <c r="G1720" s="117">
        <f>D1720*F1720</f>
        <v>0</v>
      </c>
      <c r="H1720" s="112"/>
      <c r="I1720" s="118"/>
      <c r="J1720" s="119"/>
      <c r="K1720" s="234"/>
      <c r="L1720" s="235"/>
      <c r="M1720" s="235"/>
      <c r="N1720" s="236"/>
      <c r="O1720" s="16"/>
      <c r="P1720" s="16"/>
      <c r="Q1720" s="16"/>
      <c r="R1720" s="16"/>
      <c r="S1720" s="16"/>
      <c r="T1720" s="16"/>
      <c r="U1720" s="16"/>
    </row>
    <row r="1721" spans="1:21" ht="18.75" hidden="1" customHeight="1" x14ac:dyDescent="0.25">
      <c r="A1721" s="120"/>
      <c r="B1721" s="124"/>
      <c r="C1721" s="115"/>
      <c r="D1721" s="134"/>
      <c r="E1721" s="116"/>
      <c r="F1721" s="116"/>
      <c r="G1721" s="117"/>
      <c r="H1721" s="142"/>
      <c r="I1721" s="118"/>
      <c r="J1721" s="113"/>
      <c r="K1721" s="237"/>
      <c r="L1721" s="241"/>
      <c r="M1721" s="241"/>
      <c r="N1721" s="242"/>
      <c r="O1721" s="16"/>
      <c r="P1721" s="16"/>
      <c r="Q1721" s="16"/>
      <c r="R1721" s="16"/>
      <c r="S1721" s="16"/>
      <c r="T1721" s="16"/>
      <c r="U1721" s="16"/>
    </row>
    <row r="1722" spans="1:21" ht="18.75" hidden="1" customHeight="1" x14ac:dyDescent="0.25">
      <c r="A1722" s="120" t="s">
        <v>1819</v>
      </c>
      <c r="B1722" s="124" t="s">
        <v>1820</v>
      </c>
      <c r="C1722" s="115" t="s">
        <v>7</v>
      </c>
      <c r="D1722" s="134"/>
      <c r="E1722" s="116">
        <v>12681.49</v>
      </c>
      <c r="F1722" s="116">
        <f>E1722*(1+C$2031)</f>
        <v>15779.578007</v>
      </c>
      <c r="G1722" s="117">
        <f>D1722*F1722</f>
        <v>0</v>
      </c>
      <c r="H1722" s="112"/>
      <c r="I1722" s="118"/>
      <c r="J1722" s="119"/>
      <c r="K1722" s="237"/>
      <c r="L1722" s="241"/>
      <c r="M1722" s="241"/>
      <c r="N1722" s="242"/>
      <c r="O1722" s="16"/>
      <c r="P1722" s="16"/>
      <c r="Q1722" s="16"/>
      <c r="R1722" s="16"/>
      <c r="S1722" s="16"/>
      <c r="T1722" s="16"/>
      <c r="U1722" s="16"/>
    </row>
    <row r="1723" spans="1:21" ht="18.75" hidden="1" customHeight="1" x14ac:dyDescent="0.25">
      <c r="A1723" s="120"/>
      <c r="B1723" s="124"/>
      <c r="C1723" s="115"/>
      <c r="D1723" s="134"/>
      <c r="E1723" s="116"/>
      <c r="F1723" s="116"/>
      <c r="G1723" s="117"/>
      <c r="H1723" s="142"/>
      <c r="I1723" s="118"/>
      <c r="J1723" s="113"/>
      <c r="K1723" s="237"/>
      <c r="L1723" s="241"/>
      <c r="M1723" s="241"/>
      <c r="N1723" s="242"/>
      <c r="O1723" s="16"/>
      <c r="P1723" s="16"/>
      <c r="Q1723" s="16"/>
      <c r="R1723" s="16"/>
      <c r="S1723" s="16"/>
      <c r="T1723" s="16"/>
      <c r="U1723" s="16"/>
    </row>
    <row r="1724" spans="1:21" ht="18.75" hidden="1" customHeight="1" x14ac:dyDescent="0.25">
      <c r="A1724" s="120" t="s">
        <v>1821</v>
      </c>
      <c r="B1724" s="124" t="s">
        <v>1822</v>
      </c>
      <c r="C1724" s="115" t="s">
        <v>7</v>
      </c>
      <c r="D1724" s="134"/>
      <c r="E1724" s="116">
        <v>16680.68</v>
      </c>
      <c r="F1724" s="116">
        <f>E1724*(1+C$2031)</f>
        <v>20755.770123999999</v>
      </c>
      <c r="G1724" s="117">
        <f>D1724*F1724</f>
        <v>0</v>
      </c>
      <c r="H1724" s="112"/>
      <c r="I1724" s="118"/>
      <c r="J1724" s="119"/>
      <c r="K1724" s="237"/>
      <c r="L1724" s="241"/>
      <c r="M1724" s="241"/>
      <c r="N1724" s="242"/>
      <c r="O1724" s="16"/>
      <c r="P1724" s="16"/>
      <c r="Q1724" s="16"/>
      <c r="R1724" s="16"/>
      <c r="S1724" s="16"/>
      <c r="T1724" s="16"/>
      <c r="U1724" s="16"/>
    </row>
    <row r="1725" spans="1:21" ht="18.75" hidden="1" customHeight="1" x14ac:dyDescent="0.25">
      <c r="A1725" s="120"/>
      <c r="B1725" s="124"/>
      <c r="C1725" s="115"/>
      <c r="D1725" s="134"/>
      <c r="E1725" s="116"/>
      <c r="F1725" s="116"/>
      <c r="G1725" s="117"/>
      <c r="H1725" s="142"/>
      <c r="I1725" s="118"/>
      <c r="J1725" s="113"/>
      <c r="K1725" s="237"/>
      <c r="L1725" s="241"/>
      <c r="M1725" s="241"/>
      <c r="N1725" s="242"/>
      <c r="O1725" s="16"/>
      <c r="P1725" s="16"/>
      <c r="Q1725" s="16"/>
      <c r="R1725" s="16"/>
      <c r="S1725" s="16"/>
      <c r="T1725" s="16"/>
      <c r="U1725" s="16"/>
    </row>
    <row r="1726" spans="1:21" ht="18.75" hidden="1" customHeight="1" x14ac:dyDescent="0.25">
      <c r="A1726" s="120" t="s">
        <v>1823</v>
      </c>
      <c r="B1726" s="124" t="s">
        <v>1824</v>
      </c>
      <c r="C1726" s="115" t="s">
        <v>7</v>
      </c>
      <c r="D1726" s="134"/>
      <c r="E1726" s="116">
        <v>19206.93</v>
      </c>
      <c r="F1726" s="116">
        <f>E1726*(1+C$2031)</f>
        <v>23899.182999000001</v>
      </c>
      <c r="G1726" s="117">
        <f>D1726*F1726</f>
        <v>0</v>
      </c>
      <c r="H1726" s="112"/>
      <c r="I1726" s="118"/>
      <c r="J1726" s="119"/>
      <c r="K1726" s="237"/>
      <c r="L1726" s="241"/>
      <c r="M1726" s="241"/>
      <c r="N1726" s="242"/>
      <c r="O1726" s="16"/>
      <c r="P1726" s="16"/>
      <c r="Q1726" s="16"/>
      <c r="R1726" s="16"/>
      <c r="S1726" s="16"/>
      <c r="T1726" s="16"/>
      <c r="U1726" s="16"/>
    </row>
    <row r="1727" spans="1:21" ht="18.75" hidden="1" customHeight="1" x14ac:dyDescent="0.25">
      <c r="A1727" s="120"/>
      <c r="B1727" s="124"/>
      <c r="C1727" s="115"/>
      <c r="D1727" s="134"/>
      <c r="E1727" s="116"/>
      <c r="F1727" s="116"/>
      <c r="G1727" s="117"/>
      <c r="H1727" s="142"/>
      <c r="I1727" s="118"/>
      <c r="J1727" s="113"/>
      <c r="K1727" s="237"/>
      <c r="L1727" s="241"/>
      <c r="M1727" s="241"/>
      <c r="N1727" s="242"/>
      <c r="O1727" s="16"/>
      <c r="P1727" s="16"/>
      <c r="Q1727" s="16"/>
      <c r="R1727" s="16"/>
      <c r="S1727" s="16"/>
      <c r="T1727" s="16"/>
      <c r="U1727" s="16"/>
    </row>
    <row r="1728" spans="1:21" ht="18.75" hidden="1" customHeight="1" x14ac:dyDescent="0.25">
      <c r="A1728" s="120" t="s">
        <v>1825</v>
      </c>
      <c r="B1728" s="124" t="s">
        <v>1826</v>
      </c>
      <c r="C1728" s="115" t="s">
        <v>7</v>
      </c>
      <c r="D1728" s="134"/>
      <c r="E1728" s="116">
        <v>22431.360000000001</v>
      </c>
      <c r="F1728" s="116">
        <f>E1728*(1+C$2031)</f>
        <v>27911.341248000001</v>
      </c>
      <c r="G1728" s="117">
        <f>D1728*F1728</f>
        <v>0</v>
      </c>
      <c r="H1728" s="112"/>
      <c r="I1728" s="118"/>
      <c r="J1728" s="119"/>
      <c r="K1728" s="237"/>
      <c r="L1728" s="241"/>
      <c r="M1728" s="241"/>
      <c r="N1728" s="242"/>
      <c r="O1728" s="16"/>
      <c r="P1728" s="16"/>
      <c r="Q1728" s="16"/>
      <c r="R1728" s="16"/>
      <c r="S1728" s="16"/>
      <c r="T1728" s="16"/>
      <c r="U1728" s="16"/>
    </row>
    <row r="1729" spans="1:21" ht="18.75" hidden="1" customHeight="1" x14ac:dyDescent="0.25">
      <c r="A1729" s="120"/>
      <c r="B1729" s="124"/>
      <c r="C1729" s="115"/>
      <c r="D1729" s="134"/>
      <c r="E1729" s="116"/>
      <c r="F1729" s="116"/>
      <c r="G1729" s="117"/>
      <c r="H1729" s="142"/>
      <c r="I1729" s="118"/>
      <c r="J1729" s="113"/>
      <c r="K1729" s="237"/>
      <c r="L1729" s="241"/>
      <c r="M1729" s="241"/>
      <c r="N1729" s="242"/>
      <c r="O1729" s="16"/>
      <c r="P1729" s="16"/>
      <c r="Q1729" s="16"/>
      <c r="R1729" s="16"/>
      <c r="S1729" s="16"/>
      <c r="T1729" s="16"/>
      <c r="U1729" s="16"/>
    </row>
    <row r="1730" spans="1:21" ht="18.75" hidden="1" customHeight="1" x14ac:dyDescent="0.25">
      <c r="A1730" s="120" t="s">
        <v>1827</v>
      </c>
      <c r="B1730" s="124" t="s">
        <v>1828</v>
      </c>
      <c r="C1730" s="115" t="s">
        <v>7</v>
      </c>
      <c r="D1730" s="134"/>
      <c r="E1730" s="116">
        <v>24226.87</v>
      </c>
      <c r="F1730" s="116">
        <f>E1730*(1+C$2031)</f>
        <v>30145.494340999998</v>
      </c>
      <c r="G1730" s="117">
        <f>D1730*F1730</f>
        <v>0</v>
      </c>
      <c r="H1730" s="112"/>
      <c r="I1730" s="118"/>
      <c r="J1730" s="119"/>
      <c r="K1730" s="237"/>
      <c r="L1730" s="238"/>
      <c r="M1730" s="238"/>
      <c r="N1730" s="239"/>
      <c r="O1730" s="16"/>
      <c r="P1730" s="16"/>
      <c r="Q1730" s="16"/>
      <c r="R1730" s="16"/>
      <c r="S1730" s="16"/>
      <c r="T1730" s="16"/>
      <c r="U1730" s="16"/>
    </row>
    <row r="1731" spans="1:21" ht="18.75" hidden="1" customHeight="1" x14ac:dyDescent="0.25">
      <c r="A1731" s="120"/>
      <c r="B1731" s="124"/>
      <c r="C1731" s="115"/>
      <c r="D1731" s="134"/>
      <c r="E1731" s="116"/>
      <c r="F1731" s="116"/>
      <c r="G1731" s="117"/>
      <c r="H1731" s="142"/>
      <c r="I1731" s="118"/>
      <c r="J1731" s="119"/>
      <c r="K1731" s="103"/>
      <c r="L1731" s="16"/>
      <c r="M1731" s="16"/>
      <c r="N1731" s="16"/>
      <c r="O1731" s="16"/>
      <c r="P1731" s="16"/>
      <c r="Q1731" s="16"/>
      <c r="R1731" s="16"/>
      <c r="S1731" s="16"/>
      <c r="T1731" s="16"/>
      <c r="U1731" s="16"/>
    </row>
    <row r="1732" spans="1:21" ht="18.75" hidden="1" customHeight="1" x14ac:dyDescent="0.25">
      <c r="A1732" s="120" t="s">
        <v>1829</v>
      </c>
      <c r="B1732" s="133" t="s">
        <v>1830</v>
      </c>
      <c r="C1732" s="115"/>
      <c r="D1732" s="134"/>
      <c r="E1732" s="116"/>
      <c r="F1732" s="116"/>
      <c r="G1732" s="117"/>
      <c r="H1732" s="112"/>
      <c r="I1732" s="118"/>
      <c r="J1732" s="113"/>
      <c r="K1732" s="103"/>
      <c r="L1732" s="16"/>
      <c r="M1732" s="16"/>
      <c r="N1732" s="16"/>
      <c r="O1732" s="16"/>
      <c r="P1732" s="16"/>
      <c r="Q1732" s="16"/>
      <c r="R1732" s="16"/>
      <c r="S1732" s="16"/>
      <c r="T1732" s="16"/>
      <c r="U1732" s="16"/>
    </row>
    <row r="1733" spans="1:21" ht="126" hidden="1" customHeight="1" x14ac:dyDescent="0.25">
      <c r="A1733" s="120"/>
      <c r="B1733" s="121" t="s">
        <v>1831</v>
      </c>
      <c r="C1733" s="115"/>
      <c r="D1733" s="134"/>
      <c r="E1733" s="116"/>
      <c r="F1733" s="116"/>
      <c r="G1733" s="117"/>
      <c r="H1733" s="112"/>
      <c r="I1733" s="118"/>
      <c r="J1733" s="113"/>
      <c r="K1733" s="103"/>
      <c r="L1733" s="16"/>
      <c r="M1733" s="16"/>
      <c r="N1733" s="16"/>
      <c r="O1733" s="16"/>
      <c r="P1733" s="16"/>
      <c r="Q1733" s="16"/>
      <c r="R1733" s="16"/>
      <c r="S1733" s="16"/>
      <c r="T1733" s="16"/>
      <c r="U1733" s="16"/>
    </row>
    <row r="1734" spans="1:21" ht="18.75" hidden="1" customHeight="1" x14ac:dyDescent="0.25">
      <c r="A1734" s="120"/>
      <c r="B1734" s="121"/>
      <c r="C1734" s="115"/>
      <c r="D1734" s="134"/>
      <c r="E1734" s="116"/>
      <c r="F1734" s="116"/>
      <c r="G1734" s="117"/>
      <c r="H1734" s="112"/>
      <c r="I1734" s="118"/>
      <c r="J1734" s="113"/>
      <c r="K1734" s="103"/>
      <c r="L1734" s="16"/>
      <c r="M1734" s="16"/>
      <c r="N1734" s="16"/>
      <c r="O1734" s="16"/>
      <c r="P1734" s="16"/>
      <c r="Q1734" s="16"/>
      <c r="R1734" s="16"/>
      <c r="S1734" s="16"/>
      <c r="T1734" s="16"/>
      <c r="U1734" s="16"/>
    </row>
    <row r="1735" spans="1:21" ht="18.75" hidden="1" customHeight="1" x14ac:dyDescent="0.25">
      <c r="A1735" s="120" t="s">
        <v>1832</v>
      </c>
      <c r="B1735" s="124" t="s">
        <v>1833</v>
      </c>
      <c r="C1735" s="115" t="s">
        <v>7</v>
      </c>
      <c r="D1735" s="134"/>
      <c r="E1735" s="116">
        <v>2181.02</v>
      </c>
      <c r="F1735" s="116">
        <f>E1735*(1+C$2031)</f>
        <v>2713.8431860000001</v>
      </c>
      <c r="G1735" s="117">
        <f>D1735*F1735</f>
        <v>0</v>
      </c>
      <c r="H1735" s="112"/>
      <c r="I1735" s="118"/>
      <c r="J1735" s="119"/>
      <c r="K1735" s="103"/>
      <c r="L1735" s="16"/>
      <c r="M1735" s="16"/>
      <c r="N1735" s="16"/>
      <c r="O1735" s="16"/>
      <c r="P1735" s="16"/>
      <c r="Q1735" s="16"/>
      <c r="R1735" s="16"/>
      <c r="S1735" s="16"/>
      <c r="T1735" s="16"/>
      <c r="U1735" s="16"/>
    </row>
    <row r="1736" spans="1:21" ht="18.75" hidden="1" customHeight="1" x14ac:dyDescent="0.25">
      <c r="A1736" s="120"/>
      <c r="B1736" s="124"/>
      <c r="C1736" s="115"/>
      <c r="D1736" s="134"/>
      <c r="E1736" s="116"/>
      <c r="F1736" s="116"/>
      <c r="G1736" s="117"/>
      <c r="H1736" s="142"/>
      <c r="I1736" s="118"/>
      <c r="J1736" s="113"/>
      <c r="K1736" s="103"/>
      <c r="L1736" s="16"/>
      <c r="M1736" s="16"/>
      <c r="N1736" s="16"/>
      <c r="O1736" s="16"/>
      <c r="P1736" s="16"/>
      <c r="Q1736" s="16"/>
      <c r="R1736" s="16"/>
      <c r="S1736" s="16"/>
      <c r="T1736" s="16"/>
      <c r="U1736" s="16"/>
    </row>
    <row r="1737" spans="1:21" ht="18.75" hidden="1" customHeight="1" x14ac:dyDescent="0.25">
      <c r="A1737" s="120" t="s">
        <v>1834</v>
      </c>
      <c r="B1737" s="124" t="s">
        <v>1835</v>
      </c>
      <c r="C1737" s="115" t="s">
        <v>7</v>
      </c>
      <c r="D1737" s="134"/>
      <c r="E1737" s="116">
        <v>4633.1000000000004</v>
      </c>
      <c r="F1737" s="116">
        <f>E1737*(1+C$2031)</f>
        <v>5764.9663300000002</v>
      </c>
      <c r="G1737" s="117">
        <f>D1737*F1737</f>
        <v>0</v>
      </c>
      <c r="H1737" s="112"/>
      <c r="I1737" s="118"/>
      <c r="J1737" s="119"/>
      <c r="K1737" s="103"/>
      <c r="L1737" s="16"/>
      <c r="M1737" s="16"/>
      <c r="N1737" s="16"/>
      <c r="O1737" s="16"/>
      <c r="P1737" s="16"/>
      <c r="Q1737" s="16"/>
      <c r="R1737" s="16"/>
      <c r="S1737" s="16"/>
      <c r="T1737" s="16"/>
      <c r="U1737" s="16"/>
    </row>
    <row r="1738" spans="1:21" ht="18.75" hidden="1" customHeight="1" x14ac:dyDescent="0.25">
      <c r="A1738" s="120"/>
      <c r="B1738" s="124"/>
      <c r="C1738" s="115"/>
      <c r="D1738" s="134"/>
      <c r="E1738" s="116"/>
      <c r="F1738" s="116"/>
      <c r="G1738" s="117"/>
      <c r="H1738" s="112"/>
      <c r="I1738" s="118"/>
      <c r="J1738" s="119"/>
      <c r="K1738" s="103"/>
      <c r="L1738" s="16"/>
      <c r="M1738" s="16"/>
      <c r="N1738" s="16"/>
      <c r="O1738" s="16"/>
      <c r="P1738" s="16"/>
      <c r="Q1738" s="16"/>
      <c r="R1738" s="16"/>
      <c r="S1738" s="16"/>
      <c r="T1738" s="16"/>
      <c r="U1738" s="16"/>
    </row>
    <row r="1739" spans="1:21" ht="18.75" hidden="1" customHeight="1" x14ac:dyDescent="0.25">
      <c r="A1739" s="120" t="s">
        <v>1836</v>
      </c>
      <c r="B1739" s="124" t="s">
        <v>1837</v>
      </c>
      <c r="C1739" s="115" t="s">
        <v>7</v>
      </c>
      <c r="D1739" s="134"/>
      <c r="E1739" s="116">
        <v>3922.28</v>
      </c>
      <c r="F1739" s="116">
        <f>E1739*(1+C$2031)</f>
        <v>4880.4930039999999</v>
      </c>
      <c r="G1739" s="117">
        <f>D1739*F1739</f>
        <v>0</v>
      </c>
      <c r="H1739" s="112"/>
      <c r="I1739" s="118"/>
      <c r="J1739" s="119"/>
      <c r="K1739" s="103"/>
      <c r="L1739" s="16"/>
      <c r="M1739" s="16"/>
      <c r="N1739" s="16"/>
      <c r="O1739" s="16"/>
      <c r="P1739" s="16"/>
      <c r="Q1739" s="16"/>
      <c r="R1739" s="16"/>
      <c r="S1739" s="16"/>
      <c r="T1739" s="16"/>
      <c r="U1739" s="16"/>
    </row>
    <row r="1740" spans="1:21" ht="18.75" hidden="1" customHeight="1" x14ac:dyDescent="0.25">
      <c r="A1740" s="120"/>
      <c r="B1740" s="124"/>
      <c r="C1740" s="115"/>
      <c r="D1740" s="134"/>
      <c r="E1740" s="116"/>
      <c r="F1740" s="116"/>
      <c r="G1740" s="117"/>
      <c r="H1740" s="142"/>
      <c r="I1740" s="118"/>
      <c r="J1740" s="113"/>
      <c r="K1740" s="103"/>
      <c r="L1740" s="16"/>
      <c r="M1740" s="16"/>
      <c r="N1740" s="16"/>
      <c r="O1740" s="16"/>
      <c r="P1740" s="16"/>
      <c r="Q1740" s="16"/>
      <c r="R1740" s="16"/>
      <c r="S1740" s="16"/>
      <c r="T1740" s="16"/>
      <c r="U1740" s="16"/>
    </row>
    <row r="1741" spans="1:21" ht="18.75" hidden="1" customHeight="1" x14ac:dyDescent="0.25">
      <c r="A1741" s="120" t="s">
        <v>1838</v>
      </c>
      <c r="B1741" s="133" t="s">
        <v>1839</v>
      </c>
      <c r="C1741" s="115"/>
      <c r="D1741" s="134"/>
      <c r="E1741" s="116"/>
      <c r="F1741" s="116"/>
      <c r="G1741" s="117"/>
      <c r="H1741" s="112"/>
      <c r="I1741" s="118"/>
      <c r="J1741" s="113"/>
      <c r="K1741" s="103"/>
      <c r="L1741" s="16"/>
      <c r="M1741" s="16"/>
      <c r="N1741" s="16"/>
      <c r="O1741" s="16"/>
      <c r="P1741" s="16"/>
      <c r="Q1741" s="16"/>
      <c r="R1741" s="16"/>
      <c r="S1741" s="16"/>
      <c r="T1741" s="16"/>
      <c r="U1741" s="16"/>
    </row>
    <row r="1742" spans="1:21" ht="126" hidden="1" customHeight="1" x14ac:dyDescent="0.25">
      <c r="A1742" s="120"/>
      <c r="B1742" s="121" t="s">
        <v>1840</v>
      </c>
      <c r="C1742" s="115"/>
      <c r="D1742" s="134"/>
      <c r="E1742" s="116"/>
      <c r="F1742" s="116"/>
      <c r="G1742" s="117"/>
      <c r="H1742" s="112"/>
      <c r="I1742" s="118"/>
      <c r="J1742" s="113"/>
      <c r="K1742" s="103"/>
      <c r="L1742" s="16"/>
      <c r="M1742" s="16"/>
      <c r="N1742" s="16"/>
      <c r="O1742" s="16"/>
      <c r="P1742" s="16"/>
      <c r="Q1742" s="16"/>
      <c r="R1742" s="16"/>
      <c r="S1742" s="16"/>
      <c r="T1742" s="16"/>
      <c r="U1742" s="16"/>
    </row>
    <row r="1743" spans="1:21" ht="18.75" hidden="1" customHeight="1" x14ac:dyDescent="0.25">
      <c r="A1743" s="120"/>
      <c r="B1743" s="121"/>
      <c r="C1743" s="115"/>
      <c r="D1743" s="134"/>
      <c r="E1743" s="116"/>
      <c r="F1743" s="116"/>
      <c r="G1743" s="117"/>
      <c r="H1743" s="112"/>
      <c r="I1743" s="118"/>
      <c r="J1743" s="113"/>
      <c r="K1743" s="103"/>
      <c r="L1743" s="16"/>
      <c r="M1743" s="16"/>
      <c r="N1743" s="16"/>
      <c r="O1743" s="16"/>
      <c r="P1743" s="16"/>
      <c r="Q1743" s="16"/>
      <c r="R1743" s="16"/>
      <c r="S1743" s="16"/>
      <c r="T1743" s="16"/>
      <c r="U1743" s="16"/>
    </row>
    <row r="1744" spans="1:21" ht="18.75" hidden="1" customHeight="1" x14ac:dyDescent="0.25">
      <c r="A1744" s="120" t="s">
        <v>1841</v>
      </c>
      <c r="B1744" s="124" t="s">
        <v>1842</v>
      </c>
      <c r="C1744" s="115" t="s">
        <v>19</v>
      </c>
      <c r="D1744" s="134"/>
      <c r="E1744" s="116">
        <v>4240.32</v>
      </c>
      <c r="F1744" s="116">
        <f>E1744*(1+C$2031)</f>
        <v>5276.2301759999991</v>
      </c>
      <c r="G1744" s="117">
        <f>D1744*F1744</f>
        <v>0</v>
      </c>
      <c r="H1744" s="112"/>
      <c r="I1744" s="118"/>
      <c r="J1744" s="119"/>
      <c r="K1744" s="103"/>
      <c r="L1744" s="16"/>
      <c r="M1744" s="16"/>
      <c r="N1744" s="16"/>
      <c r="O1744" s="16"/>
      <c r="P1744" s="16"/>
      <c r="Q1744" s="16"/>
      <c r="R1744" s="16"/>
      <c r="S1744" s="16"/>
      <c r="T1744" s="16"/>
      <c r="U1744" s="16"/>
    </row>
    <row r="1745" spans="1:21" ht="18.75" hidden="1" customHeight="1" x14ac:dyDescent="0.25">
      <c r="A1745" s="120"/>
      <c r="B1745" s="124"/>
      <c r="C1745" s="115"/>
      <c r="D1745" s="134"/>
      <c r="E1745" s="116"/>
      <c r="F1745" s="116"/>
      <c r="G1745" s="117"/>
      <c r="H1745" s="142"/>
      <c r="I1745" s="118"/>
      <c r="J1745" s="113"/>
      <c r="K1745" s="103"/>
      <c r="L1745" s="16"/>
      <c r="M1745" s="16"/>
      <c r="N1745" s="16"/>
      <c r="O1745" s="16"/>
      <c r="P1745" s="16"/>
      <c r="Q1745" s="16"/>
      <c r="R1745" s="16"/>
      <c r="S1745" s="16"/>
      <c r="T1745" s="16"/>
      <c r="U1745" s="16"/>
    </row>
    <row r="1746" spans="1:21" ht="18.75" hidden="1" customHeight="1" x14ac:dyDescent="0.25">
      <c r="A1746" s="120" t="s">
        <v>1843</v>
      </c>
      <c r="B1746" s="124" t="s">
        <v>1844</v>
      </c>
      <c r="C1746" s="115" t="s">
        <v>19</v>
      </c>
      <c r="D1746" s="134"/>
      <c r="E1746" s="116">
        <v>5020.79</v>
      </c>
      <c r="F1746" s="116">
        <f>E1746*(1+C$2031)</f>
        <v>6247.3689969999996</v>
      </c>
      <c r="G1746" s="117">
        <f>D1746*F1746</f>
        <v>0</v>
      </c>
      <c r="H1746" s="112"/>
      <c r="I1746" s="118"/>
      <c r="J1746" s="119"/>
      <c r="K1746" s="103"/>
      <c r="L1746" s="16"/>
      <c r="M1746" s="16"/>
      <c r="N1746" s="16"/>
      <c r="O1746" s="16"/>
      <c r="P1746" s="16"/>
      <c r="Q1746" s="16"/>
      <c r="R1746" s="16"/>
      <c r="S1746" s="16"/>
      <c r="T1746" s="16"/>
      <c r="U1746" s="16"/>
    </row>
    <row r="1747" spans="1:21" ht="18.75" hidden="1" customHeight="1" x14ac:dyDescent="0.25">
      <c r="A1747" s="120"/>
      <c r="B1747" s="124"/>
      <c r="C1747" s="115"/>
      <c r="D1747" s="134"/>
      <c r="E1747" s="116"/>
      <c r="F1747" s="116"/>
      <c r="G1747" s="117"/>
      <c r="H1747" s="142"/>
      <c r="I1747" s="118"/>
      <c r="J1747" s="113"/>
      <c r="K1747" s="103"/>
      <c r="L1747" s="16"/>
      <c r="M1747" s="16"/>
      <c r="N1747" s="16"/>
      <c r="O1747" s="16"/>
      <c r="P1747" s="16"/>
      <c r="Q1747" s="16"/>
      <c r="R1747" s="16"/>
      <c r="S1747" s="16"/>
      <c r="T1747" s="16"/>
      <c r="U1747" s="16"/>
    </row>
    <row r="1748" spans="1:21" ht="18.75" hidden="1" customHeight="1" x14ac:dyDescent="0.25">
      <c r="A1748" s="120"/>
      <c r="B1748" s="124"/>
      <c r="C1748" s="231" t="s">
        <v>82</v>
      </c>
      <c r="D1748" s="232"/>
      <c r="E1748" s="233"/>
      <c r="F1748" s="29"/>
      <c r="G1748" s="30">
        <f>SUM(G1716:G1747)</f>
        <v>0</v>
      </c>
      <c r="H1748" s="112"/>
      <c r="I1748" s="118"/>
      <c r="J1748" s="113"/>
      <c r="K1748" s="103"/>
      <c r="L1748" s="16"/>
      <c r="M1748" s="16"/>
      <c r="N1748" s="16"/>
      <c r="O1748" s="16"/>
      <c r="P1748" s="16"/>
      <c r="Q1748" s="16"/>
      <c r="R1748" s="16"/>
      <c r="S1748" s="16"/>
      <c r="T1748" s="16"/>
      <c r="U1748" s="16"/>
    </row>
    <row r="1749" spans="1:21" ht="18.75" hidden="1" customHeight="1" x14ac:dyDescent="0.25">
      <c r="A1749" s="111" t="s">
        <v>1845</v>
      </c>
      <c r="B1749" s="12" t="s">
        <v>1846</v>
      </c>
      <c r="C1749" s="13"/>
      <c r="D1749" s="31"/>
      <c r="E1749" s="14"/>
      <c r="F1749" s="116"/>
      <c r="G1749" s="117"/>
      <c r="H1749" s="112"/>
      <c r="I1749" s="118"/>
      <c r="J1749" s="113"/>
      <c r="K1749" s="103"/>
      <c r="L1749" s="16"/>
      <c r="M1749" s="16"/>
      <c r="N1749" s="16"/>
      <c r="O1749" s="16"/>
      <c r="P1749" s="16"/>
      <c r="Q1749" s="16"/>
      <c r="R1749" s="16"/>
      <c r="S1749" s="16"/>
      <c r="T1749" s="16"/>
      <c r="U1749" s="16"/>
    </row>
    <row r="1750" spans="1:21" ht="18.75" hidden="1" customHeight="1" x14ac:dyDescent="0.25">
      <c r="A1750" s="114" t="s">
        <v>1847</v>
      </c>
      <c r="B1750" s="43" t="s">
        <v>1848</v>
      </c>
      <c r="C1750" s="115"/>
      <c r="D1750" s="134"/>
      <c r="E1750" s="116"/>
      <c r="F1750" s="116"/>
      <c r="G1750" s="117"/>
      <c r="H1750" s="112"/>
      <c r="I1750" s="118"/>
      <c r="J1750" s="113"/>
      <c r="K1750" s="103"/>
      <c r="L1750" s="16"/>
      <c r="M1750" s="16"/>
      <c r="N1750" s="16"/>
      <c r="O1750" s="16"/>
      <c r="P1750" s="16"/>
      <c r="Q1750" s="16"/>
      <c r="R1750" s="16"/>
      <c r="S1750" s="16"/>
      <c r="T1750" s="16"/>
      <c r="U1750" s="16"/>
    </row>
    <row r="1751" spans="1:21" ht="18.75" hidden="1" customHeight="1" x14ac:dyDescent="0.25">
      <c r="A1751" s="120" t="s">
        <v>1849</v>
      </c>
      <c r="B1751" s="124" t="s">
        <v>1850</v>
      </c>
      <c r="C1751" s="115" t="s">
        <v>33</v>
      </c>
      <c r="D1751" s="134"/>
      <c r="E1751" s="116">
        <v>7.58</v>
      </c>
      <c r="F1751" s="116">
        <f>E1751*(1+C$2031)</f>
        <v>9.431794</v>
      </c>
      <c r="G1751" s="117">
        <f>D1751*F1751</f>
        <v>0</v>
      </c>
      <c r="H1751" s="112"/>
      <c r="I1751" s="118"/>
      <c r="J1751" s="119"/>
      <c r="K1751" s="103"/>
      <c r="L1751" s="16"/>
      <c r="M1751" s="16"/>
      <c r="N1751" s="16"/>
      <c r="O1751" s="16"/>
      <c r="P1751" s="16"/>
      <c r="Q1751" s="16"/>
      <c r="R1751" s="16"/>
      <c r="S1751" s="16"/>
      <c r="T1751" s="16"/>
      <c r="U1751" s="16"/>
    </row>
    <row r="1752" spans="1:21" ht="63" hidden="1" customHeight="1" x14ac:dyDescent="0.25">
      <c r="A1752" s="120"/>
      <c r="B1752" s="121" t="s">
        <v>1851</v>
      </c>
      <c r="C1752" s="115"/>
      <c r="D1752" s="134"/>
      <c r="E1752" s="116"/>
      <c r="F1752" s="116"/>
      <c r="G1752" s="117"/>
      <c r="H1752" s="112"/>
      <c r="I1752" s="118"/>
      <c r="J1752" s="113"/>
      <c r="K1752" s="103"/>
      <c r="L1752" s="16"/>
      <c r="M1752" s="16"/>
      <c r="N1752" s="16"/>
      <c r="O1752" s="16"/>
      <c r="P1752" s="16"/>
      <c r="Q1752" s="16"/>
      <c r="R1752" s="16"/>
      <c r="S1752" s="16"/>
      <c r="T1752" s="16"/>
      <c r="U1752" s="16"/>
    </row>
    <row r="1753" spans="1:21" ht="18.75" hidden="1" customHeight="1" x14ac:dyDescent="0.25">
      <c r="A1753" s="120"/>
      <c r="B1753" s="121"/>
      <c r="C1753" s="115"/>
      <c r="D1753" s="134"/>
      <c r="E1753" s="116"/>
      <c r="F1753" s="116"/>
      <c r="G1753" s="117"/>
      <c r="H1753" s="112"/>
      <c r="I1753" s="118"/>
      <c r="J1753" s="113"/>
      <c r="K1753" s="103"/>
      <c r="L1753" s="16"/>
      <c r="M1753" s="16"/>
      <c r="N1753" s="16"/>
      <c r="O1753" s="16"/>
      <c r="P1753" s="16"/>
      <c r="Q1753" s="16"/>
      <c r="R1753" s="16"/>
      <c r="S1753" s="16"/>
      <c r="T1753" s="16"/>
      <c r="U1753" s="16"/>
    </row>
    <row r="1754" spans="1:21" ht="18.75" hidden="1" customHeight="1" x14ac:dyDescent="0.25">
      <c r="A1754" s="120" t="s">
        <v>1852</v>
      </c>
      <c r="B1754" s="166" t="s">
        <v>1853</v>
      </c>
      <c r="C1754" s="199" t="s">
        <v>33</v>
      </c>
      <c r="D1754" s="134"/>
      <c r="E1754" s="200">
        <v>38.71</v>
      </c>
      <c r="F1754" s="116">
        <f>E1754*(1+C$2031)</f>
        <v>48.166852999999996</v>
      </c>
      <c r="G1754" s="117">
        <f>D1754*F1754</f>
        <v>0</v>
      </c>
      <c r="H1754" s="112"/>
      <c r="I1754" s="118"/>
      <c r="J1754" s="119"/>
      <c r="K1754" s="103"/>
      <c r="L1754" s="16"/>
      <c r="M1754" s="16"/>
      <c r="N1754" s="16"/>
      <c r="O1754" s="16"/>
      <c r="P1754" s="16"/>
      <c r="Q1754" s="16"/>
      <c r="R1754" s="16"/>
      <c r="S1754" s="16"/>
      <c r="T1754" s="16"/>
      <c r="U1754" s="16"/>
    </row>
    <row r="1755" spans="1:21" ht="47.25" hidden="1" customHeight="1" x14ac:dyDescent="0.25">
      <c r="A1755" s="120"/>
      <c r="B1755" s="121" t="s">
        <v>1854</v>
      </c>
      <c r="C1755" s="115"/>
      <c r="D1755" s="134"/>
      <c r="E1755" s="116"/>
      <c r="F1755" s="116"/>
      <c r="G1755" s="117"/>
      <c r="H1755" s="112"/>
      <c r="I1755" s="118"/>
      <c r="J1755" s="113"/>
      <c r="K1755" s="103"/>
      <c r="L1755" s="16"/>
      <c r="M1755" s="16"/>
      <c r="N1755" s="16"/>
      <c r="O1755" s="16"/>
      <c r="P1755" s="16"/>
      <c r="Q1755" s="16"/>
      <c r="R1755" s="16"/>
      <c r="S1755" s="16"/>
      <c r="T1755" s="16"/>
      <c r="U1755" s="16"/>
    </row>
    <row r="1756" spans="1:21" ht="18.75" hidden="1" customHeight="1" x14ac:dyDescent="0.25">
      <c r="A1756" s="120"/>
      <c r="B1756" s="124"/>
      <c r="C1756" s="115"/>
      <c r="D1756" s="134"/>
      <c r="E1756" s="116"/>
      <c r="F1756" s="116"/>
      <c r="G1756" s="117"/>
      <c r="H1756" s="112"/>
      <c r="I1756" s="118"/>
      <c r="J1756" s="113"/>
      <c r="K1756" s="103"/>
      <c r="L1756" s="16"/>
      <c r="M1756" s="16"/>
      <c r="N1756" s="16"/>
      <c r="O1756" s="16"/>
      <c r="P1756" s="16"/>
      <c r="Q1756" s="16"/>
      <c r="R1756" s="16"/>
      <c r="S1756" s="16"/>
      <c r="T1756" s="16"/>
      <c r="U1756" s="16"/>
    </row>
    <row r="1757" spans="1:21" ht="18.75" hidden="1" customHeight="1" x14ac:dyDescent="0.25">
      <c r="A1757" s="120" t="s">
        <v>1855</v>
      </c>
      <c r="B1757" s="133" t="s">
        <v>1856</v>
      </c>
      <c r="C1757" s="115"/>
      <c r="D1757" s="130"/>
      <c r="E1757" s="116"/>
      <c r="F1757" s="116"/>
      <c r="G1757" s="117"/>
      <c r="H1757" s="112"/>
      <c r="I1757" s="118"/>
      <c r="J1757" s="113"/>
      <c r="K1757" s="103"/>
      <c r="L1757" s="16"/>
      <c r="M1757" s="16"/>
      <c r="N1757" s="16"/>
      <c r="O1757" s="16"/>
      <c r="P1757" s="16"/>
      <c r="Q1757" s="16"/>
      <c r="R1757" s="16"/>
      <c r="S1757" s="16"/>
      <c r="T1757" s="16"/>
      <c r="U1757" s="16"/>
    </row>
    <row r="1758" spans="1:21" ht="279.75" hidden="1" customHeight="1" x14ac:dyDescent="0.25">
      <c r="A1758" s="120"/>
      <c r="B1758" s="121" t="s">
        <v>1857</v>
      </c>
      <c r="C1758" s="115"/>
      <c r="D1758" s="130"/>
      <c r="E1758" s="116"/>
      <c r="F1758" s="116"/>
      <c r="G1758" s="117"/>
      <c r="H1758" s="112"/>
      <c r="I1758" s="118"/>
      <c r="J1758" s="113"/>
      <c r="K1758" s="103"/>
      <c r="L1758" s="16"/>
      <c r="M1758" s="16"/>
      <c r="N1758" s="16"/>
      <c r="O1758" s="16"/>
      <c r="P1758" s="16"/>
      <c r="Q1758" s="16"/>
      <c r="R1758" s="16"/>
      <c r="S1758" s="16"/>
      <c r="T1758" s="16"/>
      <c r="U1758" s="16"/>
    </row>
    <row r="1759" spans="1:21" ht="110.25" hidden="1" customHeight="1" x14ac:dyDescent="0.25">
      <c r="A1759" s="120"/>
      <c r="B1759" s="121" t="s">
        <v>1858</v>
      </c>
      <c r="C1759" s="115"/>
      <c r="D1759" s="130"/>
      <c r="E1759" s="116"/>
      <c r="F1759" s="116"/>
      <c r="G1759" s="117"/>
      <c r="H1759" s="112"/>
      <c r="I1759" s="118"/>
      <c r="J1759" s="113"/>
      <c r="K1759" s="103"/>
      <c r="L1759" s="16"/>
      <c r="M1759" s="16"/>
      <c r="N1759" s="16"/>
      <c r="O1759" s="16"/>
      <c r="P1759" s="16"/>
      <c r="Q1759" s="16"/>
      <c r="R1759" s="16"/>
      <c r="S1759" s="16"/>
      <c r="T1759" s="16"/>
      <c r="U1759" s="16"/>
    </row>
    <row r="1760" spans="1:21" ht="18.75" hidden="1" customHeight="1" x14ac:dyDescent="0.25">
      <c r="A1760" s="120"/>
      <c r="B1760" s="133"/>
      <c r="C1760" s="115"/>
      <c r="D1760" s="130"/>
      <c r="E1760" s="116"/>
      <c r="F1760" s="116"/>
      <c r="G1760" s="117"/>
      <c r="H1760" s="112"/>
      <c r="I1760" s="118"/>
      <c r="J1760" s="113"/>
      <c r="K1760" s="103"/>
      <c r="L1760" s="16"/>
      <c r="M1760" s="16"/>
      <c r="N1760" s="16"/>
      <c r="O1760" s="16"/>
      <c r="P1760" s="16"/>
      <c r="Q1760" s="16"/>
      <c r="R1760" s="16"/>
      <c r="S1760" s="16"/>
      <c r="T1760" s="16"/>
      <c r="U1760" s="16"/>
    </row>
    <row r="1761" spans="1:21" ht="18.75" hidden="1" customHeight="1" x14ac:dyDescent="0.25">
      <c r="A1761" s="120" t="s">
        <v>1859</v>
      </c>
      <c r="B1761" s="124" t="s">
        <v>1860</v>
      </c>
      <c r="C1761" s="115" t="s">
        <v>271</v>
      </c>
      <c r="D1761" s="134"/>
      <c r="E1761" s="116">
        <v>108.15</v>
      </c>
      <c r="F1761" s="116">
        <f>E1761*(1+C$2031)</f>
        <v>134.571045</v>
      </c>
      <c r="G1761" s="117">
        <f>D1761*F1761</f>
        <v>0</v>
      </c>
      <c r="H1761" s="112"/>
      <c r="I1761" s="118"/>
      <c r="J1761" s="119"/>
      <c r="K1761" s="103"/>
      <c r="L1761" s="16"/>
      <c r="M1761" s="16"/>
      <c r="N1761" s="16"/>
      <c r="O1761" s="16"/>
      <c r="P1761" s="16"/>
      <c r="Q1761" s="16"/>
      <c r="R1761" s="16"/>
      <c r="S1761" s="16"/>
      <c r="T1761" s="16"/>
      <c r="U1761" s="16"/>
    </row>
    <row r="1762" spans="1:21" ht="18.75" hidden="1" customHeight="1" x14ac:dyDescent="0.25">
      <c r="A1762" s="120"/>
      <c r="B1762" s="121"/>
      <c r="C1762" s="115"/>
      <c r="D1762" s="134"/>
      <c r="E1762" s="116"/>
      <c r="F1762" s="116"/>
      <c r="G1762" s="117"/>
      <c r="H1762" s="112"/>
      <c r="I1762" s="118"/>
      <c r="J1762" s="113"/>
      <c r="K1762" s="103"/>
      <c r="L1762" s="16"/>
      <c r="M1762" s="16"/>
      <c r="N1762" s="16"/>
      <c r="O1762" s="16"/>
      <c r="P1762" s="16"/>
      <c r="Q1762" s="16"/>
      <c r="R1762" s="16"/>
      <c r="S1762" s="16"/>
      <c r="T1762" s="16"/>
      <c r="U1762" s="16"/>
    </row>
    <row r="1763" spans="1:21" ht="37.5" hidden="1" customHeight="1" x14ac:dyDescent="0.25">
      <c r="A1763" s="120" t="s">
        <v>1861</v>
      </c>
      <c r="B1763" s="124" t="s">
        <v>1862</v>
      </c>
      <c r="C1763" s="115" t="s">
        <v>1863</v>
      </c>
      <c r="D1763" s="134"/>
      <c r="E1763" s="116">
        <v>2.6</v>
      </c>
      <c r="F1763" s="116">
        <f>E1763*(1+C$2031)</f>
        <v>3.2351800000000002</v>
      </c>
      <c r="G1763" s="117">
        <f>D1763*F1763</f>
        <v>0</v>
      </c>
      <c r="H1763" s="112"/>
      <c r="I1763" s="118"/>
      <c r="J1763" s="119"/>
      <c r="K1763" s="103"/>
      <c r="L1763" s="16"/>
      <c r="M1763" s="16"/>
      <c r="N1763" s="16"/>
      <c r="O1763" s="16"/>
      <c r="P1763" s="16"/>
      <c r="Q1763" s="16"/>
      <c r="R1763" s="16"/>
      <c r="S1763" s="16"/>
      <c r="T1763" s="16"/>
      <c r="U1763" s="16"/>
    </row>
    <row r="1764" spans="1:21" ht="18.75" hidden="1" customHeight="1" x14ac:dyDescent="0.25">
      <c r="A1764" s="120"/>
      <c r="B1764" s="124"/>
      <c r="C1764" s="115"/>
      <c r="D1764" s="134"/>
      <c r="E1764" s="116"/>
      <c r="F1764" s="116"/>
      <c r="G1764" s="117"/>
      <c r="H1764" s="112"/>
      <c r="I1764" s="118"/>
      <c r="J1764" s="113"/>
      <c r="K1764" s="103"/>
      <c r="L1764" s="16"/>
      <c r="M1764" s="16"/>
      <c r="N1764" s="16"/>
      <c r="O1764" s="16"/>
      <c r="P1764" s="16"/>
      <c r="Q1764" s="16"/>
      <c r="R1764" s="16"/>
      <c r="S1764" s="16"/>
      <c r="T1764" s="16"/>
      <c r="U1764" s="16"/>
    </row>
    <row r="1765" spans="1:21" ht="37.5" hidden="1" customHeight="1" x14ac:dyDescent="0.25">
      <c r="A1765" s="120" t="s">
        <v>1864</v>
      </c>
      <c r="B1765" s="124" t="s">
        <v>1865</v>
      </c>
      <c r="C1765" s="115" t="s">
        <v>1863</v>
      </c>
      <c r="D1765" s="134"/>
      <c r="E1765" s="116">
        <v>1.66</v>
      </c>
      <c r="F1765" s="116">
        <f>E1765*(1+C$2031)</f>
        <v>2.0655379999999997</v>
      </c>
      <c r="G1765" s="117">
        <f>D1765*F1765</f>
        <v>0</v>
      </c>
      <c r="H1765" s="112"/>
      <c r="I1765" s="118"/>
      <c r="J1765" s="119"/>
      <c r="K1765" s="103"/>
      <c r="L1765" s="16"/>
      <c r="M1765" s="16"/>
      <c r="N1765" s="16"/>
      <c r="O1765" s="16"/>
      <c r="P1765" s="16"/>
      <c r="Q1765" s="16"/>
      <c r="R1765" s="16"/>
      <c r="S1765" s="16"/>
      <c r="T1765" s="16"/>
      <c r="U1765" s="16"/>
    </row>
    <row r="1766" spans="1:21" ht="18" hidden="1" customHeight="1" x14ac:dyDescent="0.25">
      <c r="A1766" s="201"/>
      <c r="B1766" s="51"/>
      <c r="C1766" s="231" t="s">
        <v>82</v>
      </c>
      <c r="D1766" s="232"/>
      <c r="E1766" s="233"/>
      <c r="F1766" s="29"/>
      <c r="G1766" s="30">
        <f>SUM(G1750:G1765)</f>
        <v>0</v>
      </c>
      <c r="H1766" s="112"/>
      <c r="I1766" s="118"/>
      <c r="J1766" s="113"/>
      <c r="K1766" s="103"/>
      <c r="L1766" s="16"/>
      <c r="M1766" s="16"/>
      <c r="N1766" s="16"/>
      <c r="O1766" s="16"/>
      <c r="P1766" s="16"/>
      <c r="Q1766" s="16"/>
      <c r="R1766" s="16"/>
      <c r="S1766" s="16"/>
      <c r="T1766" s="16"/>
      <c r="U1766" s="16"/>
    </row>
    <row r="1767" spans="1:21" ht="18.75" hidden="1" customHeight="1" x14ac:dyDescent="0.25">
      <c r="A1767" s="111" t="s">
        <v>1866</v>
      </c>
      <c r="B1767" s="12" t="s">
        <v>1867</v>
      </c>
      <c r="C1767" s="13"/>
      <c r="D1767" s="31"/>
      <c r="E1767" s="14"/>
      <c r="F1767" s="116"/>
      <c r="G1767" s="117"/>
      <c r="H1767" s="112"/>
      <c r="I1767" s="118"/>
      <c r="J1767" s="113"/>
      <c r="K1767" s="103"/>
      <c r="L1767" s="16"/>
      <c r="M1767" s="16"/>
      <c r="N1767" s="16"/>
      <c r="O1767" s="16"/>
      <c r="P1767" s="16"/>
      <c r="Q1767" s="16"/>
      <c r="R1767" s="16"/>
      <c r="S1767" s="16"/>
      <c r="T1767" s="16"/>
      <c r="U1767" s="16"/>
    </row>
    <row r="1768" spans="1:21" ht="18.75" hidden="1" customHeight="1" x14ac:dyDescent="0.25">
      <c r="A1768" s="120" t="s">
        <v>1868</v>
      </c>
      <c r="B1768" s="133" t="s">
        <v>1869</v>
      </c>
      <c r="C1768" s="115"/>
      <c r="D1768" s="134"/>
      <c r="E1768" s="116"/>
      <c r="F1768" s="116"/>
      <c r="G1768" s="117"/>
      <c r="H1768" s="112"/>
      <c r="I1768" s="118"/>
      <c r="J1768" s="113"/>
      <c r="K1768" s="103"/>
      <c r="L1768" s="16"/>
      <c r="M1768" s="16"/>
      <c r="N1768" s="16"/>
      <c r="O1768" s="16"/>
      <c r="P1768" s="16"/>
      <c r="Q1768" s="16"/>
      <c r="R1768" s="16"/>
      <c r="S1768" s="16"/>
      <c r="T1768" s="16"/>
      <c r="U1768" s="16"/>
    </row>
    <row r="1769" spans="1:21" ht="315" hidden="1" customHeight="1" x14ac:dyDescent="0.25">
      <c r="A1769" s="120"/>
      <c r="B1769" s="121" t="s">
        <v>1870</v>
      </c>
      <c r="C1769" s="115"/>
      <c r="D1769" s="134"/>
      <c r="E1769" s="116"/>
      <c r="F1769" s="116"/>
      <c r="G1769" s="117"/>
      <c r="H1769" s="112"/>
      <c r="I1769" s="118"/>
      <c r="J1769" s="113"/>
      <c r="K1769" s="103"/>
      <c r="L1769" s="16"/>
      <c r="M1769" s="16"/>
      <c r="N1769" s="16"/>
      <c r="O1769" s="16"/>
      <c r="P1769" s="16"/>
      <c r="Q1769" s="16"/>
      <c r="R1769" s="16"/>
      <c r="S1769" s="16"/>
      <c r="T1769" s="16"/>
      <c r="U1769" s="16"/>
    </row>
    <row r="1770" spans="1:21" ht="18.75" hidden="1" customHeight="1" x14ac:dyDescent="0.25">
      <c r="A1770" s="120"/>
      <c r="B1770" s="133"/>
      <c r="C1770" s="115"/>
      <c r="D1770" s="134"/>
      <c r="E1770" s="116"/>
      <c r="F1770" s="116"/>
      <c r="G1770" s="117"/>
      <c r="H1770" s="112"/>
      <c r="I1770" s="118"/>
      <c r="J1770" s="113"/>
      <c r="K1770" s="103"/>
      <c r="L1770" s="16"/>
      <c r="M1770" s="16"/>
      <c r="N1770" s="16"/>
      <c r="O1770" s="16"/>
      <c r="P1770" s="16"/>
      <c r="Q1770" s="16"/>
      <c r="R1770" s="16"/>
      <c r="S1770" s="16"/>
      <c r="T1770" s="16"/>
      <c r="U1770" s="16"/>
    </row>
    <row r="1771" spans="1:21" ht="18.75" hidden="1" customHeight="1" x14ac:dyDescent="0.25">
      <c r="A1771" s="120" t="s">
        <v>1871</v>
      </c>
      <c r="B1771" s="124" t="s">
        <v>1872</v>
      </c>
      <c r="C1771" s="115" t="s">
        <v>7</v>
      </c>
      <c r="D1771" s="134"/>
      <c r="E1771" s="116">
        <v>1499.86</v>
      </c>
      <c r="F1771" s="116">
        <f>E1771*(1+C$2030)</f>
        <v>1938.7190359999997</v>
      </c>
      <c r="G1771" s="117">
        <f>D1771*F1771</f>
        <v>0</v>
      </c>
      <c r="H1771" s="112"/>
      <c r="I1771" s="118"/>
      <c r="J1771" s="119"/>
      <c r="K1771" s="103"/>
      <c r="L1771" s="16"/>
      <c r="M1771" s="16"/>
      <c r="N1771" s="16"/>
      <c r="O1771" s="16"/>
      <c r="P1771" s="16"/>
      <c r="Q1771" s="16"/>
      <c r="R1771" s="16"/>
      <c r="S1771" s="16"/>
      <c r="T1771" s="16"/>
      <c r="U1771" s="16"/>
    </row>
    <row r="1772" spans="1:21" ht="18.75" hidden="1" customHeight="1" x14ac:dyDescent="0.25">
      <c r="A1772" s="120"/>
      <c r="B1772" s="121"/>
      <c r="C1772" s="115"/>
      <c r="D1772" s="134"/>
      <c r="E1772" s="116"/>
      <c r="F1772" s="116"/>
      <c r="G1772" s="117"/>
      <c r="H1772" s="112"/>
      <c r="I1772" s="118"/>
      <c r="J1772" s="113"/>
      <c r="K1772" s="103"/>
      <c r="L1772" s="16"/>
      <c r="M1772" s="16"/>
      <c r="N1772" s="16"/>
      <c r="O1772" s="16"/>
      <c r="P1772" s="16"/>
      <c r="Q1772" s="16"/>
      <c r="R1772" s="16"/>
      <c r="S1772" s="16"/>
      <c r="T1772" s="16"/>
      <c r="U1772" s="16"/>
    </row>
    <row r="1773" spans="1:21" ht="31.5" hidden="1" customHeight="1" x14ac:dyDescent="0.25">
      <c r="A1773" s="120" t="s">
        <v>1873</v>
      </c>
      <c r="B1773" s="124" t="s">
        <v>1874</v>
      </c>
      <c r="C1773" s="115" t="s">
        <v>7</v>
      </c>
      <c r="D1773" s="134"/>
      <c r="E1773" s="116">
        <v>3664.17</v>
      </c>
      <c r="F1773" s="116">
        <f>E1773*(1+C$2030)</f>
        <v>4736.3061420000004</v>
      </c>
      <c r="G1773" s="117">
        <f>D1773*F1773</f>
        <v>0</v>
      </c>
      <c r="H1773" s="112"/>
      <c r="I1773" s="118"/>
      <c r="J1773" s="119"/>
      <c r="K1773" s="103"/>
      <c r="L1773" s="16"/>
      <c r="M1773" s="16"/>
      <c r="N1773" s="16"/>
      <c r="O1773" s="16"/>
      <c r="P1773" s="16"/>
      <c r="Q1773" s="16"/>
      <c r="R1773" s="16"/>
      <c r="S1773" s="16"/>
      <c r="T1773" s="16"/>
      <c r="U1773" s="16"/>
    </row>
    <row r="1774" spans="1:21" ht="18.75" hidden="1" customHeight="1" x14ac:dyDescent="0.25">
      <c r="A1774" s="120"/>
      <c r="B1774" s="124"/>
      <c r="C1774" s="115"/>
      <c r="D1774" s="134"/>
      <c r="E1774" s="116"/>
      <c r="F1774" s="116"/>
      <c r="G1774" s="117"/>
      <c r="H1774" s="112"/>
      <c r="I1774" s="118"/>
      <c r="J1774" s="119"/>
      <c r="K1774" s="103"/>
      <c r="L1774" s="16"/>
      <c r="M1774" s="16"/>
      <c r="N1774" s="16"/>
      <c r="O1774" s="16"/>
      <c r="P1774" s="16"/>
      <c r="Q1774" s="16"/>
      <c r="R1774" s="16"/>
      <c r="S1774" s="16"/>
      <c r="T1774" s="16"/>
      <c r="U1774" s="16"/>
    </row>
    <row r="1775" spans="1:21" ht="18.75" hidden="1" customHeight="1" x14ac:dyDescent="0.25">
      <c r="A1775" s="120" t="s">
        <v>1875</v>
      </c>
      <c r="B1775" s="133" t="s">
        <v>1876</v>
      </c>
      <c r="C1775" s="115"/>
      <c r="D1775" s="134"/>
      <c r="E1775" s="116"/>
      <c r="F1775" s="116"/>
      <c r="G1775" s="117"/>
      <c r="H1775" s="112"/>
      <c r="I1775" s="118"/>
      <c r="J1775" s="119"/>
      <c r="K1775" s="103"/>
      <c r="L1775" s="16"/>
      <c r="M1775" s="16"/>
      <c r="N1775" s="16"/>
      <c r="O1775" s="16"/>
      <c r="P1775" s="16"/>
      <c r="Q1775" s="16"/>
      <c r="R1775" s="16"/>
      <c r="S1775" s="16"/>
      <c r="T1775" s="16"/>
      <c r="U1775" s="16"/>
    </row>
    <row r="1776" spans="1:21" ht="276.75" hidden="1" customHeight="1" x14ac:dyDescent="0.25">
      <c r="A1776" s="120"/>
      <c r="B1776" s="121" t="s">
        <v>1877</v>
      </c>
      <c r="C1776" s="115"/>
      <c r="D1776" s="134"/>
      <c r="E1776" s="116"/>
      <c r="F1776" s="116"/>
      <c r="G1776" s="117"/>
      <c r="H1776" s="112"/>
      <c r="I1776" s="118"/>
      <c r="J1776" s="119"/>
      <c r="K1776" s="103"/>
      <c r="L1776" s="16"/>
      <c r="M1776" s="16"/>
      <c r="N1776" s="16"/>
      <c r="O1776" s="16"/>
      <c r="P1776" s="16"/>
      <c r="Q1776" s="16"/>
      <c r="R1776" s="16"/>
      <c r="S1776" s="16"/>
      <c r="T1776" s="16"/>
      <c r="U1776" s="16"/>
    </row>
    <row r="1777" spans="1:21" ht="18.75" hidden="1" customHeight="1" x14ac:dyDescent="0.25">
      <c r="A1777" s="120"/>
      <c r="B1777" s="121"/>
      <c r="C1777" s="115"/>
      <c r="D1777" s="134"/>
      <c r="E1777" s="116"/>
      <c r="F1777" s="116"/>
      <c r="G1777" s="117"/>
      <c r="H1777" s="112"/>
      <c r="I1777" s="118"/>
      <c r="J1777" s="113"/>
      <c r="K1777" s="103"/>
      <c r="L1777" s="16"/>
      <c r="M1777" s="16"/>
      <c r="N1777" s="16"/>
      <c r="O1777" s="16"/>
      <c r="P1777" s="16"/>
      <c r="Q1777" s="16"/>
      <c r="R1777" s="16"/>
      <c r="S1777" s="16"/>
      <c r="T1777" s="16"/>
      <c r="U1777" s="16"/>
    </row>
    <row r="1778" spans="1:21" ht="18.75" hidden="1" customHeight="1" x14ac:dyDescent="0.25">
      <c r="A1778" s="120" t="s">
        <v>1878</v>
      </c>
      <c r="B1778" s="202" t="s">
        <v>1879</v>
      </c>
      <c r="C1778" s="115" t="s">
        <v>7</v>
      </c>
      <c r="D1778" s="134"/>
      <c r="E1778" s="116">
        <v>1548.51</v>
      </c>
      <c r="F1778" s="116">
        <f>E1778*(1+C$2030)</f>
        <v>2001.604026</v>
      </c>
      <c r="G1778" s="117">
        <f>D1778*F1778</f>
        <v>0</v>
      </c>
      <c r="H1778" s="112"/>
      <c r="I1778" s="118"/>
      <c r="J1778" s="119"/>
      <c r="K1778" s="103"/>
      <c r="L1778" s="16"/>
      <c r="M1778" s="16"/>
      <c r="N1778" s="16"/>
      <c r="O1778" s="16"/>
      <c r="P1778" s="16"/>
      <c r="Q1778" s="16"/>
      <c r="R1778" s="16"/>
      <c r="S1778" s="16"/>
      <c r="T1778" s="16"/>
      <c r="U1778" s="16"/>
    </row>
    <row r="1779" spans="1:21" ht="18.75" hidden="1" customHeight="1" x14ac:dyDescent="0.25">
      <c r="A1779" s="120"/>
      <c r="B1779" s="125"/>
      <c r="C1779" s="115"/>
      <c r="D1779" s="134"/>
      <c r="E1779" s="116"/>
      <c r="F1779" s="116"/>
      <c r="G1779" s="117"/>
      <c r="H1779" s="112"/>
      <c r="I1779" s="118"/>
      <c r="J1779" s="113"/>
      <c r="K1779" s="103"/>
      <c r="L1779" s="16"/>
      <c r="M1779" s="16"/>
      <c r="N1779" s="16"/>
      <c r="O1779" s="16"/>
      <c r="P1779" s="16"/>
      <c r="Q1779" s="16"/>
      <c r="R1779" s="16"/>
      <c r="S1779" s="16"/>
      <c r="T1779" s="16"/>
      <c r="U1779" s="16"/>
    </row>
    <row r="1780" spans="1:21" ht="18.75" hidden="1" customHeight="1" x14ac:dyDescent="0.25">
      <c r="A1780" s="120" t="s">
        <v>1880</v>
      </c>
      <c r="B1780" s="150" t="s">
        <v>1881</v>
      </c>
      <c r="C1780" s="115" t="s">
        <v>7</v>
      </c>
      <c r="D1780" s="134"/>
      <c r="E1780" s="116">
        <v>2518.23</v>
      </c>
      <c r="F1780" s="116">
        <f>E1780*(1+C$2030)</f>
        <v>3255.0640979999998</v>
      </c>
      <c r="G1780" s="117">
        <f>D1780*F1780</f>
        <v>0</v>
      </c>
      <c r="H1780" s="112"/>
      <c r="I1780" s="118"/>
      <c r="J1780" s="119"/>
      <c r="K1780" s="103"/>
      <c r="L1780" s="16"/>
      <c r="M1780" s="16"/>
      <c r="N1780" s="16"/>
      <c r="O1780" s="16"/>
      <c r="P1780" s="16"/>
      <c r="Q1780" s="16"/>
      <c r="R1780" s="16"/>
      <c r="S1780" s="16"/>
      <c r="T1780" s="16"/>
      <c r="U1780" s="16"/>
    </row>
    <row r="1781" spans="1:21" ht="18.75" hidden="1" customHeight="1" x14ac:dyDescent="0.25">
      <c r="A1781" s="120"/>
      <c r="B1781" s="125"/>
      <c r="C1781" s="115"/>
      <c r="D1781" s="134"/>
      <c r="E1781" s="116"/>
      <c r="F1781" s="116"/>
      <c r="G1781" s="117"/>
      <c r="H1781" s="112"/>
      <c r="I1781" s="118"/>
      <c r="J1781" s="113"/>
      <c r="K1781" s="103"/>
      <c r="L1781" s="16"/>
      <c r="M1781" s="16"/>
      <c r="N1781" s="16"/>
      <c r="O1781" s="16"/>
      <c r="P1781" s="16"/>
      <c r="Q1781" s="16"/>
      <c r="R1781" s="16"/>
      <c r="S1781" s="16"/>
      <c r="T1781" s="16"/>
      <c r="U1781" s="16"/>
    </row>
    <row r="1782" spans="1:21" ht="18.75" hidden="1" customHeight="1" x14ac:dyDescent="0.25">
      <c r="A1782" s="120" t="s">
        <v>1882</v>
      </c>
      <c r="B1782" s="150" t="s">
        <v>1883</v>
      </c>
      <c r="C1782" s="115" t="s">
        <v>7</v>
      </c>
      <c r="D1782" s="134"/>
      <c r="E1782" s="116">
        <v>2592.23</v>
      </c>
      <c r="F1782" s="116">
        <f>E1782*(1+C$2030)</f>
        <v>3350.7164979999998</v>
      </c>
      <c r="G1782" s="117">
        <f>D1782*F1782</f>
        <v>0</v>
      </c>
      <c r="H1782" s="112"/>
      <c r="I1782" s="118"/>
      <c r="J1782" s="119"/>
      <c r="K1782" s="103"/>
      <c r="L1782" s="16"/>
      <c r="M1782" s="16"/>
      <c r="N1782" s="16"/>
      <c r="O1782" s="16"/>
      <c r="P1782" s="16"/>
      <c r="Q1782" s="16"/>
      <c r="R1782" s="16"/>
      <c r="S1782" s="16"/>
      <c r="T1782" s="16"/>
      <c r="U1782" s="16"/>
    </row>
    <row r="1783" spans="1:21" ht="18.75" hidden="1" customHeight="1" x14ac:dyDescent="0.25">
      <c r="A1783" s="120"/>
      <c r="B1783" s="125"/>
      <c r="C1783" s="115"/>
      <c r="D1783" s="134"/>
      <c r="E1783" s="116"/>
      <c r="F1783" s="116"/>
      <c r="G1783" s="117"/>
      <c r="H1783" s="112"/>
      <c r="I1783" s="118"/>
      <c r="J1783" s="113"/>
      <c r="K1783" s="103"/>
      <c r="L1783" s="16"/>
      <c r="M1783" s="16"/>
      <c r="N1783" s="16"/>
      <c r="O1783" s="16"/>
      <c r="P1783" s="16"/>
      <c r="Q1783" s="16"/>
      <c r="R1783" s="16"/>
      <c r="S1783" s="16"/>
      <c r="T1783" s="16"/>
      <c r="U1783" s="16"/>
    </row>
    <row r="1784" spans="1:21" ht="18.75" hidden="1" customHeight="1" x14ac:dyDescent="0.25">
      <c r="A1784" s="120" t="s">
        <v>1884</v>
      </c>
      <c r="B1784" s="203" t="s">
        <v>1885</v>
      </c>
      <c r="C1784" s="115" t="s">
        <v>7</v>
      </c>
      <c r="D1784" s="134"/>
      <c r="E1784" s="116">
        <v>2071.83</v>
      </c>
      <c r="F1784" s="116">
        <f>E1784*(1+C$2030)</f>
        <v>2678.047458</v>
      </c>
      <c r="G1784" s="117">
        <f>D1784*F1784</f>
        <v>0</v>
      </c>
      <c r="H1784" s="112"/>
      <c r="I1784" s="118"/>
      <c r="J1784" s="119"/>
      <c r="K1784" s="103"/>
      <c r="L1784" s="16"/>
      <c r="M1784" s="16"/>
      <c r="N1784" s="16"/>
      <c r="O1784" s="16"/>
      <c r="P1784" s="16"/>
      <c r="Q1784" s="16"/>
      <c r="R1784" s="16"/>
      <c r="S1784" s="16"/>
      <c r="T1784" s="16"/>
      <c r="U1784" s="16"/>
    </row>
    <row r="1785" spans="1:21" ht="18.75" hidden="1" customHeight="1" x14ac:dyDescent="0.25">
      <c r="A1785" s="120"/>
      <c r="B1785" s="125"/>
      <c r="C1785" s="115"/>
      <c r="D1785" s="134"/>
      <c r="E1785" s="116"/>
      <c r="F1785" s="116"/>
      <c r="G1785" s="117"/>
      <c r="H1785" s="112"/>
      <c r="I1785" s="118"/>
      <c r="J1785" s="113"/>
      <c r="K1785" s="103"/>
      <c r="L1785" s="16"/>
      <c r="M1785" s="16"/>
      <c r="N1785" s="16"/>
      <c r="O1785" s="16"/>
      <c r="P1785" s="16"/>
      <c r="Q1785" s="16"/>
      <c r="R1785" s="16"/>
      <c r="S1785" s="16"/>
      <c r="T1785" s="16"/>
      <c r="U1785" s="16"/>
    </row>
    <row r="1786" spans="1:21" ht="18.75" hidden="1" customHeight="1" x14ac:dyDescent="0.25">
      <c r="A1786" s="120" t="s">
        <v>1886</v>
      </c>
      <c r="B1786" s="150" t="s">
        <v>1887</v>
      </c>
      <c r="C1786" s="115" t="s">
        <v>7</v>
      </c>
      <c r="D1786" s="134"/>
      <c r="E1786" s="116">
        <v>2289.59</v>
      </c>
      <c r="F1786" s="116">
        <f>E1786*(1+C$2030)</f>
        <v>2959.524034</v>
      </c>
      <c r="G1786" s="117">
        <f>D1786*F1786</f>
        <v>0</v>
      </c>
      <c r="H1786" s="112"/>
      <c r="I1786" s="118"/>
      <c r="J1786" s="119"/>
      <c r="K1786" s="103"/>
      <c r="L1786" s="16"/>
      <c r="M1786" s="16"/>
      <c r="N1786" s="16"/>
      <c r="O1786" s="16"/>
      <c r="P1786" s="16"/>
      <c r="Q1786" s="16"/>
      <c r="R1786" s="16"/>
      <c r="S1786" s="16"/>
      <c r="T1786" s="16"/>
      <c r="U1786" s="16"/>
    </row>
    <row r="1787" spans="1:21" ht="18.75" hidden="1" customHeight="1" x14ac:dyDescent="0.25">
      <c r="A1787" s="120"/>
      <c r="B1787" s="125"/>
      <c r="C1787" s="115"/>
      <c r="D1787" s="134"/>
      <c r="E1787" s="116"/>
      <c r="F1787" s="116"/>
      <c r="G1787" s="117"/>
      <c r="H1787" s="112"/>
      <c r="I1787" s="118"/>
      <c r="J1787" s="113"/>
      <c r="K1787" s="103"/>
      <c r="L1787" s="16"/>
      <c r="M1787" s="16"/>
      <c r="N1787" s="16"/>
      <c r="O1787" s="16"/>
      <c r="P1787" s="16"/>
      <c r="Q1787" s="16"/>
      <c r="R1787" s="16"/>
      <c r="S1787" s="16"/>
      <c r="T1787" s="16"/>
      <c r="U1787" s="16"/>
    </row>
    <row r="1788" spans="1:21" ht="18.75" hidden="1" customHeight="1" x14ac:dyDescent="0.25">
      <c r="A1788" s="120" t="s">
        <v>1888</v>
      </c>
      <c r="B1788" s="150" t="s">
        <v>1889</v>
      </c>
      <c r="C1788" s="115" t="s">
        <v>7</v>
      </c>
      <c r="D1788" s="134"/>
      <c r="E1788" s="116">
        <v>2333.1999999999998</v>
      </c>
      <c r="F1788" s="116">
        <f>E1788*(1+C$2030)</f>
        <v>3015.8943199999999</v>
      </c>
      <c r="G1788" s="117">
        <f>D1788*F1788</f>
        <v>0</v>
      </c>
      <c r="H1788" s="112"/>
      <c r="I1788" s="118"/>
      <c r="J1788" s="119"/>
      <c r="K1788" s="103"/>
      <c r="L1788" s="16"/>
      <c r="M1788" s="16"/>
      <c r="N1788" s="16"/>
      <c r="O1788" s="16"/>
      <c r="P1788" s="16"/>
      <c r="Q1788" s="16"/>
      <c r="R1788" s="16"/>
      <c r="S1788" s="16"/>
      <c r="T1788" s="16"/>
      <c r="U1788" s="16"/>
    </row>
    <row r="1789" spans="1:21" ht="18.75" hidden="1" customHeight="1" x14ac:dyDescent="0.25">
      <c r="A1789" s="120"/>
      <c r="B1789" s="125"/>
      <c r="C1789" s="115"/>
      <c r="D1789" s="134"/>
      <c r="E1789" s="116"/>
      <c r="F1789" s="116"/>
      <c r="G1789" s="117"/>
      <c r="H1789" s="112"/>
      <c r="I1789" s="118"/>
      <c r="J1789" s="113"/>
      <c r="K1789" s="103"/>
      <c r="L1789" s="16"/>
      <c r="M1789" s="16"/>
      <c r="N1789" s="16"/>
      <c r="O1789" s="16"/>
      <c r="P1789" s="16"/>
      <c r="Q1789" s="16"/>
      <c r="R1789" s="16"/>
      <c r="S1789" s="16"/>
      <c r="T1789" s="16"/>
      <c r="U1789" s="16"/>
    </row>
    <row r="1790" spans="1:21" ht="18.75" hidden="1" customHeight="1" x14ac:dyDescent="0.25">
      <c r="A1790" s="120" t="s">
        <v>1890</v>
      </c>
      <c r="B1790" s="150" t="s">
        <v>1891</v>
      </c>
      <c r="C1790" s="115" t="s">
        <v>7</v>
      </c>
      <c r="D1790" s="134"/>
      <c r="E1790" s="116">
        <v>3077.71</v>
      </c>
      <c r="F1790" s="116">
        <f>E1790*(1+C$2030)</f>
        <v>3978.247946</v>
      </c>
      <c r="G1790" s="117">
        <f>D1790*F1790</f>
        <v>0</v>
      </c>
      <c r="H1790" s="112"/>
      <c r="I1790" s="118"/>
      <c r="J1790" s="119"/>
      <c r="K1790" s="103"/>
      <c r="L1790" s="16"/>
      <c r="M1790" s="16"/>
      <c r="N1790" s="16"/>
      <c r="O1790" s="16"/>
      <c r="P1790" s="16"/>
      <c r="Q1790" s="16"/>
      <c r="R1790" s="16"/>
      <c r="S1790" s="16"/>
      <c r="T1790" s="16"/>
      <c r="U1790" s="16"/>
    </row>
    <row r="1791" spans="1:21" ht="18.75" hidden="1" customHeight="1" x14ac:dyDescent="0.25">
      <c r="A1791" s="120"/>
      <c r="B1791" s="150"/>
      <c r="C1791" s="115"/>
      <c r="D1791" s="134"/>
      <c r="E1791" s="116"/>
      <c r="F1791" s="116"/>
      <c r="G1791" s="117"/>
      <c r="H1791" s="112"/>
      <c r="I1791" s="118"/>
      <c r="J1791" s="119"/>
      <c r="K1791" s="103"/>
      <c r="L1791" s="16"/>
      <c r="M1791" s="16"/>
      <c r="N1791" s="16"/>
      <c r="O1791" s="16"/>
      <c r="P1791" s="16"/>
      <c r="Q1791" s="16"/>
      <c r="R1791" s="16"/>
      <c r="S1791" s="16"/>
      <c r="T1791" s="16"/>
      <c r="U1791" s="16"/>
    </row>
    <row r="1792" spans="1:21" ht="18.75" hidden="1" customHeight="1" x14ac:dyDescent="0.25">
      <c r="A1792" s="120" t="s">
        <v>1892</v>
      </c>
      <c r="B1792" s="150" t="s">
        <v>1893</v>
      </c>
      <c r="C1792" s="115" t="s">
        <v>7</v>
      </c>
      <c r="D1792" s="134"/>
      <c r="E1792" s="116">
        <v>2515.81</v>
      </c>
      <c r="F1792" s="116">
        <f>E1792*(1+C$2030)</f>
        <v>3251.9360059999999</v>
      </c>
      <c r="G1792" s="117">
        <f>D1792*F1792</f>
        <v>0</v>
      </c>
      <c r="H1792" s="112"/>
      <c r="I1792" s="118"/>
      <c r="J1792" s="119"/>
      <c r="K1792" s="103"/>
      <c r="L1792" s="16"/>
      <c r="M1792" s="16"/>
      <c r="N1792" s="16"/>
      <c r="O1792" s="16"/>
      <c r="P1792" s="16"/>
      <c r="Q1792" s="16"/>
      <c r="R1792" s="16"/>
      <c r="S1792" s="16"/>
      <c r="T1792" s="16"/>
      <c r="U1792" s="16"/>
    </row>
    <row r="1793" spans="1:21" ht="18.75" hidden="1" customHeight="1" x14ac:dyDescent="0.25">
      <c r="A1793" s="120"/>
      <c r="B1793" s="150"/>
      <c r="C1793" s="115"/>
      <c r="D1793" s="134"/>
      <c r="E1793" s="116"/>
      <c r="F1793" s="116"/>
      <c r="G1793" s="117"/>
      <c r="H1793" s="112"/>
      <c r="I1793" s="118"/>
      <c r="J1793" s="119"/>
      <c r="K1793" s="103"/>
      <c r="L1793" s="16"/>
      <c r="M1793" s="16"/>
      <c r="N1793" s="16"/>
      <c r="O1793" s="16"/>
      <c r="P1793" s="16"/>
      <c r="Q1793" s="16"/>
      <c r="R1793" s="16"/>
      <c r="S1793" s="16"/>
      <c r="T1793" s="16"/>
      <c r="U1793" s="16"/>
    </row>
    <row r="1794" spans="1:21" ht="18.75" hidden="1" customHeight="1" x14ac:dyDescent="0.25">
      <c r="A1794" s="120" t="s">
        <v>1894</v>
      </c>
      <c r="B1794" s="150" t="s">
        <v>1895</v>
      </c>
      <c r="C1794" s="115" t="s">
        <v>7</v>
      </c>
      <c r="D1794" s="134"/>
      <c r="E1794" s="116">
        <v>2011.84</v>
      </c>
      <c r="F1794" s="116">
        <f>E1794*(1+C$2030)</f>
        <v>2600.5043839999998</v>
      </c>
      <c r="G1794" s="117">
        <f>D1794*F1794</f>
        <v>0</v>
      </c>
      <c r="H1794" s="112"/>
      <c r="I1794" s="118"/>
      <c r="J1794" s="119"/>
      <c r="K1794" s="103"/>
      <c r="L1794" s="16"/>
      <c r="M1794" s="16"/>
      <c r="N1794" s="16"/>
      <c r="O1794" s="16"/>
      <c r="P1794" s="16"/>
      <c r="Q1794" s="16"/>
      <c r="R1794" s="16"/>
      <c r="S1794" s="16"/>
      <c r="T1794" s="16"/>
      <c r="U1794" s="16"/>
    </row>
    <row r="1795" spans="1:21" ht="18.75" hidden="1" customHeight="1" x14ac:dyDescent="0.25">
      <c r="A1795" s="120"/>
      <c r="B1795" s="125"/>
      <c r="C1795" s="115"/>
      <c r="D1795" s="134"/>
      <c r="E1795" s="116"/>
      <c r="F1795" s="116"/>
      <c r="G1795" s="117"/>
      <c r="H1795" s="112"/>
      <c r="I1795" s="118"/>
      <c r="J1795" s="113"/>
      <c r="K1795" s="103"/>
      <c r="L1795" s="16"/>
      <c r="M1795" s="16"/>
      <c r="N1795" s="16"/>
      <c r="O1795" s="16"/>
      <c r="P1795" s="16"/>
      <c r="Q1795" s="16"/>
      <c r="R1795" s="16"/>
      <c r="S1795" s="16"/>
      <c r="T1795" s="16"/>
      <c r="U1795" s="16"/>
    </row>
    <row r="1796" spans="1:21" ht="18.75" hidden="1" customHeight="1" x14ac:dyDescent="0.25">
      <c r="A1796" s="120" t="s">
        <v>1896</v>
      </c>
      <c r="B1796" s="150" t="s">
        <v>1897</v>
      </c>
      <c r="C1796" s="115" t="s">
        <v>7</v>
      </c>
      <c r="D1796" s="134"/>
      <c r="E1796" s="116">
        <v>2090.4899999999998</v>
      </c>
      <c r="F1796" s="116">
        <f>E1796*(1+C$2030)</f>
        <v>2702.1673739999997</v>
      </c>
      <c r="G1796" s="117">
        <f>D1796*F1796</f>
        <v>0</v>
      </c>
      <c r="H1796" s="112"/>
      <c r="I1796" s="118"/>
      <c r="J1796" s="113"/>
      <c r="K1796" s="103"/>
      <c r="L1796" s="16"/>
      <c r="M1796" s="16"/>
      <c r="N1796" s="16"/>
      <c r="O1796" s="16"/>
      <c r="P1796" s="16"/>
      <c r="Q1796" s="16"/>
      <c r="R1796" s="16"/>
      <c r="S1796" s="16"/>
      <c r="T1796" s="16"/>
      <c r="U1796" s="16"/>
    </row>
    <row r="1797" spans="1:21" ht="18.75" hidden="1" customHeight="1" x14ac:dyDescent="0.25">
      <c r="A1797" s="120"/>
      <c r="B1797" s="125"/>
      <c r="C1797" s="115"/>
      <c r="D1797" s="134"/>
      <c r="E1797" s="116"/>
      <c r="F1797" s="116"/>
      <c r="G1797" s="117"/>
      <c r="H1797" s="112"/>
      <c r="I1797" s="118"/>
      <c r="J1797" s="113"/>
      <c r="K1797" s="103"/>
      <c r="L1797" s="16"/>
      <c r="M1797" s="16"/>
      <c r="N1797" s="16"/>
      <c r="O1797" s="16"/>
      <c r="P1797" s="16"/>
      <c r="Q1797" s="16"/>
      <c r="R1797" s="16"/>
      <c r="S1797" s="16"/>
      <c r="T1797" s="16"/>
      <c r="U1797" s="16"/>
    </row>
    <row r="1798" spans="1:21" ht="18.75" hidden="1" customHeight="1" x14ac:dyDescent="0.25">
      <c r="A1798" s="120" t="s">
        <v>1898</v>
      </c>
      <c r="B1798" s="150" t="s">
        <v>1899</v>
      </c>
      <c r="C1798" s="115" t="s">
        <v>7</v>
      </c>
      <c r="D1798" s="134"/>
      <c r="E1798" s="116">
        <v>2592.23</v>
      </c>
      <c r="F1798" s="116">
        <f>E1798*(1+C$2030)</f>
        <v>3350.7164979999998</v>
      </c>
      <c r="G1798" s="117">
        <f>D1798*F1798</f>
        <v>0</v>
      </c>
      <c r="H1798" s="112"/>
      <c r="I1798" s="118"/>
      <c r="J1798" s="113"/>
      <c r="K1798" s="103"/>
      <c r="L1798" s="16"/>
      <c r="M1798" s="16"/>
      <c r="N1798" s="16"/>
      <c r="O1798" s="16"/>
      <c r="P1798" s="16"/>
      <c r="Q1798" s="16"/>
      <c r="R1798" s="16"/>
      <c r="S1798" s="16"/>
      <c r="T1798" s="16"/>
      <c r="U1798" s="16"/>
    </row>
    <row r="1799" spans="1:21" ht="18.75" hidden="1" customHeight="1" x14ac:dyDescent="0.25">
      <c r="A1799" s="120"/>
      <c r="B1799" s="125"/>
      <c r="C1799" s="115"/>
      <c r="D1799" s="134"/>
      <c r="E1799" s="116"/>
      <c r="F1799" s="116"/>
      <c r="G1799" s="117"/>
      <c r="H1799" s="112"/>
      <c r="I1799" s="118"/>
      <c r="J1799" s="113"/>
      <c r="K1799" s="103"/>
      <c r="L1799" s="16"/>
      <c r="M1799" s="16"/>
      <c r="N1799" s="16"/>
      <c r="O1799" s="16"/>
      <c r="P1799" s="16"/>
      <c r="Q1799" s="16"/>
      <c r="R1799" s="16"/>
      <c r="S1799" s="16"/>
      <c r="T1799" s="16"/>
      <c r="U1799" s="16"/>
    </row>
    <row r="1800" spans="1:21" ht="63" hidden="1" customHeight="1" x14ac:dyDescent="0.25">
      <c r="A1800" s="120" t="s">
        <v>1900</v>
      </c>
      <c r="B1800" s="150" t="s">
        <v>1901</v>
      </c>
      <c r="C1800" s="115" t="s">
        <v>7</v>
      </c>
      <c r="D1800" s="134"/>
      <c r="E1800" s="116">
        <v>2635.67</v>
      </c>
      <c r="F1800" s="116">
        <f>E1800*(1+C$2030)</f>
        <v>3406.8670419999999</v>
      </c>
      <c r="G1800" s="117">
        <f>D1800*F1800</f>
        <v>0</v>
      </c>
      <c r="H1800" s="112"/>
      <c r="I1800" s="118"/>
      <c r="J1800" s="113"/>
      <c r="K1800" s="103"/>
      <c r="L1800" s="16"/>
      <c r="M1800" s="16"/>
      <c r="N1800" s="16"/>
      <c r="O1800" s="16"/>
      <c r="P1800" s="16"/>
      <c r="Q1800" s="16"/>
      <c r="R1800" s="16"/>
      <c r="S1800" s="16"/>
      <c r="T1800" s="16"/>
      <c r="U1800" s="16"/>
    </row>
    <row r="1801" spans="1:21" ht="173.25" hidden="1" customHeight="1" x14ac:dyDescent="0.25">
      <c r="A1801" s="120"/>
      <c r="B1801" s="204" t="s">
        <v>1902</v>
      </c>
      <c r="C1801" s="115"/>
      <c r="D1801" s="134"/>
      <c r="E1801" s="116"/>
      <c r="F1801" s="116"/>
      <c r="G1801" s="117"/>
      <c r="H1801" s="112"/>
      <c r="I1801" s="118"/>
      <c r="J1801" s="113"/>
      <c r="K1801" s="103"/>
      <c r="L1801" s="16"/>
      <c r="M1801" s="16"/>
      <c r="N1801" s="16"/>
      <c r="O1801" s="16"/>
      <c r="P1801" s="16"/>
      <c r="Q1801" s="16"/>
      <c r="R1801" s="16"/>
      <c r="S1801" s="16"/>
      <c r="T1801" s="16"/>
      <c r="U1801" s="16"/>
    </row>
    <row r="1802" spans="1:21" ht="18.75" hidden="1" customHeight="1" x14ac:dyDescent="0.25">
      <c r="A1802" s="120"/>
      <c r="B1802" s="125"/>
      <c r="C1802" s="115"/>
      <c r="D1802" s="134"/>
      <c r="E1802" s="116"/>
      <c r="F1802" s="116"/>
      <c r="G1802" s="117"/>
      <c r="H1802" s="112"/>
      <c r="I1802" s="118"/>
      <c r="J1802" s="113"/>
      <c r="K1802" s="103"/>
      <c r="L1802" s="16"/>
      <c r="M1802" s="16"/>
      <c r="N1802" s="16"/>
      <c r="O1802" s="16"/>
      <c r="P1802" s="16"/>
      <c r="Q1802" s="16"/>
      <c r="R1802" s="16"/>
      <c r="S1802" s="16"/>
      <c r="T1802" s="16"/>
      <c r="U1802" s="16"/>
    </row>
    <row r="1803" spans="1:21" ht="94.5" hidden="1" customHeight="1" x14ac:dyDescent="0.25">
      <c r="A1803" s="120" t="s">
        <v>1903</v>
      </c>
      <c r="B1803" s="150" t="s">
        <v>1904</v>
      </c>
      <c r="C1803" s="115" t="s">
        <v>7</v>
      </c>
      <c r="D1803" s="134"/>
      <c r="E1803" s="116">
        <v>1382.17</v>
      </c>
      <c r="F1803" s="116">
        <f>E1803*(1+C$2030)</f>
        <v>1786.592942</v>
      </c>
      <c r="G1803" s="117">
        <f>D1803*F1803</f>
        <v>0</v>
      </c>
      <c r="H1803" s="112"/>
      <c r="I1803" s="118"/>
      <c r="J1803" s="113"/>
      <c r="K1803" s="103"/>
      <c r="L1803" s="16"/>
      <c r="M1803" s="16"/>
      <c r="N1803" s="16"/>
      <c r="O1803" s="16"/>
      <c r="P1803" s="16"/>
      <c r="Q1803" s="16"/>
      <c r="R1803" s="16"/>
      <c r="S1803" s="16"/>
      <c r="T1803" s="16"/>
      <c r="U1803" s="16"/>
    </row>
    <row r="1804" spans="1:21" ht="184.5" hidden="1" customHeight="1" x14ac:dyDescent="0.25">
      <c r="A1804" s="120"/>
      <c r="B1804" s="204" t="s">
        <v>1905</v>
      </c>
      <c r="C1804" s="115"/>
      <c r="D1804" s="134"/>
      <c r="E1804" s="116"/>
      <c r="F1804" s="116"/>
      <c r="G1804" s="117"/>
      <c r="H1804" s="112"/>
      <c r="I1804" s="118"/>
      <c r="J1804" s="113"/>
      <c r="K1804" s="103"/>
      <c r="L1804" s="16"/>
      <c r="M1804" s="16"/>
      <c r="N1804" s="16"/>
      <c r="O1804" s="16"/>
      <c r="P1804" s="16"/>
      <c r="Q1804" s="16"/>
      <c r="R1804" s="16"/>
      <c r="S1804" s="16"/>
      <c r="T1804" s="16"/>
      <c r="U1804" s="16"/>
    </row>
    <row r="1805" spans="1:21" ht="18.75" hidden="1" customHeight="1" x14ac:dyDescent="0.25">
      <c r="A1805" s="120"/>
      <c r="B1805" s="150"/>
      <c r="C1805" s="115"/>
      <c r="D1805" s="134"/>
      <c r="E1805" s="116"/>
      <c r="F1805" s="116"/>
      <c r="G1805" s="117"/>
      <c r="H1805" s="112"/>
      <c r="I1805" s="118"/>
      <c r="J1805" s="113"/>
      <c r="K1805" s="103"/>
      <c r="L1805" s="16"/>
      <c r="M1805" s="16"/>
      <c r="N1805" s="16"/>
      <c r="O1805" s="16"/>
      <c r="P1805" s="16"/>
      <c r="Q1805" s="16"/>
      <c r="R1805" s="16"/>
      <c r="S1805" s="16"/>
      <c r="T1805" s="16"/>
      <c r="U1805" s="16"/>
    </row>
    <row r="1806" spans="1:21" ht="18.75" hidden="1" customHeight="1" x14ac:dyDescent="0.25">
      <c r="A1806" s="120" t="s">
        <v>1906</v>
      </c>
      <c r="B1806" s="150" t="s">
        <v>1907</v>
      </c>
      <c r="C1806" s="115" t="s">
        <v>7</v>
      </c>
      <c r="D1806" s="134"/>
      <c r="E1806" s="116">
        <v>781.71</v>
      </c>
      <c r="F1806" s="116">
        <f>E1806*(1+C$2030)</f>
        <v>1010.438346</v>
      </c>
      <c r="G1806" s="117">
        <f>D1806*F1806</f>
        <v>0</v>
      </c>
      <c r="H1806" s="112"/>
      <c r="I1806" s="118"/>
      <c r="J1806" s="113"/>
      <c r="K1806" s="103"/>
      <c r="L1806" s="16"/>
      <c r="M1806" s="16"/>
      <c r="N1806" s="16"/>
      <c r="O1806" s="16"/>
      <c r="P1806" s="16"/>
      <c r="Q1806" s="16"/>
      <c r="R1806" s="16"/>
      <c r="S1806" s="16"/>
      <c r="T1806" s="16"/>
      <c r="U1806" s="16"/>
    </row>
    <row r="1807" spans="1:21" ht="94.5" hidden="1" customHeight="1" x14ac:dyDescent="0.25">
      <c r="A1807" s="120"/>
      <c r="B1807" s="121" t="s">
        <v>1908</v>
      </c>
      <c r="C1807" s="115"/>
      <c r="D1807" s="134"/>
      <c r="E1807" s="116"/>
      <c r="F1807" s="116"/>
      <c r="G1807" s="117"/>
      <c r="H1807" s="112"/>
      <c r="I1807" s="118"/>
      <c r="J1807" s="113"/>
      <c r="K1807" s="103"/>
      <c r="L1807" s="16"/>
      <c r="M1807" s="16"/>
      <c r="N1807" s="16"/>
      <c r="O1807" s="16"/>
      <c r="P1807" s="16"/>
      <c r="Q1807" s="16"/>
      <c r="R1807" s="16"/>
      <c r="S1807" s="16"/>
      <c r="T1807" s="16"/>
      <c r="U1807" s="16"/>
    </row>
    <row r="1808" spans="1:21" ht="18.75" hidden="1" customHeight="1" x14ac:dyDescent="0.25">
      <c r="A1808" s="120"/>
      <c r="B1808" s="150"/>
      <c r="C1808" s="115"/>
      <c r="D1808" s="134"/>
      <c r="E1808" s="116"/>
      <c r="F1808" s="116"/>
      <c r="G1808" s="117"/>
      <c r="H1808" s="112"/>
      <c r="I1808" s="118"/>
      <c r="J1808" s="113"/>
      <c r="K1808" s="103"/>
      <c r="L1808" s="16"/>
      <c r="M1808" s="16"/>
      <c r="N1808" s="16"/>
      <c r="O1808" s="16"/>
      <c r="P1808" s="16"/>
      <c r="Q1808" s="16"/>
      <c r="R1808" s="16"/>
      <c r="S1808" s="16"/>
      <c r="T1808" s="16"/>
      <c r="U1808" s="16"/>
    </row>
    <row r="1809" spans="1:21" ht="18.75" hidden="1" customHeight="1" x14ac:dyDescent="0.25">
      <c r="A1809" s="120" t="s">
        <v>1909</v>
      </c>
      <c r="B1809" s="150" t="s">
        <v>1910</v>
      </c>
      <c r="C1809" s="115" t="s">
        <v>7</v>
      </c>
      <c r="D1809" s="134"/>
      <c r="E1809" s="116">
        <v>1172.57</v>
      </c>
      <c r="F1809" s="116">
        <f>E1809*(1+C$2030)</f>
        <v>1515.6639819999998</v>
      </c>
      <c r="G1809" s="117">
        <f>D1809*F1809</f>
        <v>0</v>
      </c>
      <c r="H1809" s="112"/>
      <c r="I1809" s="118"/>
      <c r="J1809" s="113"/>
      <c r="K1809" s="103"/>
      <c r="L1809" s="16"/>
      <c r="M1809" s="16"/>
      <c r="N1809" s="16"/>
      <c r="O1809" s="16"/>
      <c r="P1809" s="16"/>
      <c r="Q1809" s="16"/>
      <c r="R1809" s="16"/>
      <c r="S1809" s="16"/>
      <c r="T1809" s="16"/>
      <c r="U1809" s="16"/>
    </row>
    <row r="1810" spans="1:21" ht="94.5" hidden="1" customHeight="1" x14ac:dyDescent="0.25">
      <c r="A1810" s="120"/>
      <c r="B1810" s="121" t="s">
        <v>1911</v>
      </c>
      <c r="C1810" s="115"/>
      <c r="D1810" s="134"/>
      <c r="E1810" s="116"/>
      <c r="F1810" s="116"/>
      <c r="G1810" s="117"/>
      <c r="H1810" s="112"/>
      <c r="I1810" s="118"/>
      <c r="J1810" s="113"/>
      <c r="K1810" s="103"/>
      <c r="L1810" s="16"/>
      <c r="M1810" s="16"/>
      <c r="N1810" s="16"/>
      <c r="O1810" s="16"/>
      <c r="P1810" s="16"/>
      <c r="Q1810" s="16"/>
      <c r="R1810" s="16"/>
      <c r="S1810" s="16"/>
      <c r="T1810" s="16"/>
      <c r="U1810" s="16"/>
    </row>
    <row r="1811" spans="1:21" ht="18.75" hidden="1" customHeight="1" x14ac:dyDescent="0.25">
      <c r="A1811" s="120"/>
      <c r="B1811" s="125"/>
      <c r="C1811" s="115"/>
      <c r="D1811" s="134"/>
      <c r="E1811" s="116"/>
      <c r="F1811" s="116"/>
      <c r="G1811" s="117"/>
      <c r="H1811" s="112"/>
      <c r="I1811" s="118"/>
      <c r="J1811" s="113"/>
      <c r="K1811" s="103"/>
      <c r="L1811" s="16"/>
      <c r="M1811" s="16"/>
      <c r="N1811" s="16"/>
      <c r="O1811" s="16"/>
      <c r="P1811" s="16"/>
      <c r="Q1811" s="16"/>
      <c r="R1811" s="16"/>
      <c r="S1811" s="16"/>
      <c r="T1811" s="16"/>
      <c r="U1811" s="16"/>
    </row>
    <row r="1812" spans="1:21" ht="18.75" hidden="1" customHeight="1" x14ac:dyDescent="0.25">
      <c r="A1812" s="120" t="s">
        <v>1912</v>
      </c>
      <c r="B1812" s="150" t="s">
        <v>1913</v>
      </c>
      <c r="C1812" s="115" t="s">
        <v>7</v>
      </c>
      <c r="D1812" s="134"/>
      <c r="E1812" s="116">
        <v>1172.57</v>
      </c>
      <c r="F1812" s="116">
        <f>E1812*(1+C$2030)</f>
        <v>1515.6639819999998</v>
      </c>
      <c r="G1812" s="117">
        <f>D1812*F1812</f>
        <v>0</v>
      </c>
      <c r="H1812" s="112"/>
      <c r="I1812" s="118"/>
      <c r="J1812" s="113"/>
      <c r="K1812" s="103"/>
      <c r="L1812" s="16"/>
      <c r="M1812" s="16"/>
      <c r="N1812" s="16"/>
      <c r="O1812" s="16"/>
      <c r="P1812" s="16"/>
      <c r="Q1812" s="16"/>
      <c r="R1812" s="16"/>
      <c r="S1812" s="16"/>
      <c r="T1812" s="16"/>
      <c r="U1812" s="16"/>
    </row>
    <row r="1813" spans="1:21" ht="94.5" hidden="1" customHeight="1" x14ac:dyDescent="0.25">
      <c r="A1813" s="120"/>
      <c r="B1813" s="121" t="s">
        <v>1914</v>
      </c>
      <c r="C1813" s="115"/>
      <c r="D1813" s="134"/>
      <c r="E1813" s="116"/>
      <c r="F1813" s="116"/>
      <c r="G1813" s="117"/>
      <c r="H1813" s="112"/>
      <c r="I1813" s="118"/>
      <c r="J1813" s="113"/>
      <c r="K1813" s="103"/>
      <c r="L1813" s="16"/>
      <c r="M1813" s="16"/>
      <c r="N1813" s="16"/>
      <c r="O1813" s="16"/>
      <c r="P1813" s="16"/>
      <c r="Q1813" s="16"/>
      <c r="R1813" s="16"/>
      <c r="S1813" s="16"/>
      <c r="T1813" s="16"/>
      <c r="U1813" s="16"/>
    </row>
    <row r="1814" spans="1:21" ht="18.75" hidden="1" customHeight="1" x14ac:dyDescent="0.25">
      <c r="A1814" s="120"/>
      <c r="B1814" s="125"/>
      <c r="C1814" s="115"/>
      <c r="D1814" s="134"/>
      <c r="E1814" s="116"/>
      <c r="F1814" s="116"/>
      <c r="G1814" s="117"/>
      <c r="H1814" s="112"/>
      <c r="I1814" s="118"/>
      <c r="J1814" s="113"/>
      <c r="K1814" s="103"/>
      <c r="L1814" s="16"/>
      <c r="M1814" s="16"/>
      <c r="N1814" s="16"/>
      <c r="O1814" s="16"/>
      <c r="P1814" s="16"/>
      <c r="Q1814" s="16"/>
      <c r="R1814" s="16"/>
      <c r="S1814" s="16"/>
      <c r="T1814" s="16"/>
      <c r="U1814" s="16"/>
    </row>
    <row r="1815" spans="1:21" ht="18.75" hidden="1" customHeight="1" x14ac:dyDescent="0.25">
      <c r="A1815" s="120" t="s">
        <v>1915</v>
      </c>
      <c r="B1815" s="133" t="s">
        <v>1916</v>
      </c>
      <c r="C1815" s="115"/>
      <c r="D1815" s="134"/>
      <c r="E1815" s="116"/>
      <c r="F1815" s="116"/>
      <c r="G1815" s="117"/>
      <c r="H1815" s="112"/>
      <c r="I1815" s="118"/>
      <c r="J1815" s="119"/>
      <c r="K1815" s="234"/>
      <c r="L1815" s="235"/>
      <c r="M1815" s="235"/>
      <c r="N1815" s="236"/>
      <c r="O1815" s="16"/>
      <c r="P1815" s="16"/>
      <c r="Q1815" s="16"/>
      <c r="R1815" s="16"/>
      <c r="S1815" s="16"/>
      <c r="T1815" s="16"/>
      <c r="U1815" s="16"/>
    </row>
    <row r="1816" spans="1:21" ht="408.75" hidden="1" customHeight="1" x14ac:dyDescent="0.25">
      <c r="A1816" s="120"/>
      <c r="B1816" s="121" t="s">
        <v>1917</v>
      </c>
      <c r="C1816" s="115"/>
      <c r="D1816" s="134"/>
      <c r="E1816" s="116"/>
      <c r="F1816" s="116"/>
      <c r="G1816" s="117"/>
      <c r="H1816" s="112"/>
      <c r="I1816" s="118"/>
      <c r="J1816" s="113"/>
      <c r="K1816" s="237"/>
      <c r="L1816" s="238"/>
      <c r="M1816" s="238"/>
      <c r="N1816" s="239"/>
      <c r="O1816" s="16"/>
      <c r="P1816" s="16"/>
      <c r="Q1816" s="16"/>
      <c r="R1816" s="16"/>
      <c r="S1816" s="16"/>
      <c r="T1816" s="16"/>
      <c r="U1816" s="16"/>
    </row>
    <row r="1817" spans="1:21" ht="18.75" hidden="1" customHeight="1" x14ac:dyDescent="0.25">
      <c r="A1817" s="120"/>
      <c r="B1817" s="121"/>
      <c r="C1817" s="115"/>
      <c r="D1817" s="134"/>
      <c r="E1817" s="116"/>
      <c r="F1817" s="116"/>
      <c r="G1817" s="117"/>
      <c r="H1817" s="112"/>
      <c r="I1817" s="118"/>
      <c r="J1817" s="113"/>
      <c r="K1817" s="103"/>
      <c r="L1817" s="16"/>
      <c r="M1817" s="16"/>
      <c r="N1817" s="16"/>
      <c r="O1817" s="16"/>
      <c r="P1817" s="16"/>
      <c r="Q1817" s="16"/>
      <c r="R1817" s="16"/>
      <c r="S1817" s="16"/>
      <c r="T1817" s="16"/>
      <c r="U1817" s="16"/>
    </row>
    <row r="1818" spans="1:21" ht="21" hidden="1" customHeight="1" x14ac:dyDescent="0.25">
      <c r="A1818" s="120" t="s">
        <v>1918</v>
      </c>
      <c r="B1818" s="124" t="s">
        <v>1919</v>
      </c>
      <c r="C1818" s="115" t="s">
        <v>1920</v>
      </c>
      <c r="D1818" s="134"/>
      <c r="E1818" s="116">
        <v>0.91</v>
      </c>
      <c r="F1818" s="116">
        <f>E1818*(1+C$2030)</f>
        <v>1.176266</v>
      </c>
      <c r="G1818" s="117">
        <f>D1818*F1818</f>
        <v>0</v>
      </c>
      <c r="H1818" s="112"/>
      <c r="I1818" s="118"/>
      <c r="J1818" s="119"/>
      <c r="K1818" s="103"/>
      <c r="L1818" s="16"/>
      <c r="M1818" s="16"/>
      <c r="N1818" s="16"/>
      <c r="O1818" s="16"/>
      <c r="P1818" s="16"/>
      <c r="Q1818" s="16"/>
      <c r="R1818" s="16"/>
      <c r="S1818" s="16"/>
      <c r="T1818" s="16"/>
      <c r="U1818" s="16"/>
    </row>
    <row r="1819" spans="1:21" ht="18.75" hidden="1" customHeight="1" x14ac:dyDescent="0.25">
      <c r="A1819" s="120"/>
      <c r="B1819" s="124"/>
      <c r="C1819" s="115"/>
      <c r="D1819" s="134"/>
      <c r="E1819" s="116"/>
      <c r="F1819" s="116"/>
      <c r="G1819" s="117"/>
      <c r="H1819" s="112"/>
      <c r="I1819" s="118"/>
      <c r="J1819" s="119"/>
      <c r="K1819" s="103"/>
      <c r="L1819" s="16"/>
      <c r="M1819" s="16"/>
      <c r="N1819" s="16"/>
      <c r="O1819" s="16"/>
      <c r="P1819" s="16"/>
      <c r="Q1819" s="16"/>
      <c r="R1819" s="16"/>
      <c r="S1819" s="16"/>
      <c r="T1819" s="16"/>
      <c r="U1819" s="16"/>
    </row>
    <row r="1820" spans="1:21" ht="21" hidden="1" customHeight="1" x14ac:dyDescent="0.25">
      <c r="A1820" s="120" t="s">
        <v>1921</v>
      </c>
      <c r="B1820" s="124" t="s">
        <v>1922</v>
      </c>
      <c r="C1820" s="115" t="s">
        <v>1923</v>
      </c>
      <c r="D1820" s="134"/>
      <c r="E1820" s="116">
        <v>0.79</v>
      </c>
      <c r="F1820" s="116">
        <f>E1820*(1+C$2030)</f>
        <v>1.0211540000000001</v>
      </c>
      <c r="G1820" s="117">
        <f>D1820*F1820</f>
        <v>0</v>
      </c>
      <c r="H1820" s="112"/>
      <c r="I1820" s="118"/>
      <c r="J1820" s="119"/>
      <c r="K1820" s="103"/>
      <c r="L1820" s="16"/>
      <c r="M1820" s="16"/>
      <c r="N1820" s="16"/>
      <c r="O1820" s="16"/>
      <c r="P1820" s="16"/>
      <c r="Q1820" s="16"/>
      <c r="R1820" s="16"/>
      <c r="S1820" s="16"/>
      <c r="T1820" s="16"/>
      <c r="U1820" s="16"/>
    </row>
    <row r="1821" spans="1:21" ht="18.75" hidden="1" customHeight="1" x14ac:dyDescent="0.25">
      <c r="A1821" s="120"/>
      <c r="B1821" s="124"/>
      <c r="C1821" s="115"/>
      <c r="D1821" s="134"/>
      <c r="E1821" s="116"/>
      <c r="F1821" s="116"/>
      <c r="G1821" s="117"/>
      <c r="H1821" s="112"/>
      <c r="I1821" s="118"/>
      <c r="J1821" s="119"/>
      <c r="K1821" s="103"/>
      <c r="L1821" s="16"/>
      <c r="M1821" s="16"/>
      <c r="N1821" s="16"/>
      <c r="O1821" s="16"/>
      <c r="P1821" s="16"/>
      <c r="Q1821" s="16"/>
      <c r="R1821" s="16"/>
      <c r="S1821" s="16"/>
      <c r="T1821" s="16"/>
      <c r="U1821" s="16"/>
    </row>
    <row r="1822" spans="1:21" ht="21" hidden="1" customHeight="1" x14ac:dyDescent="0.25">
      <c r="A1822" s="120" t="s">
        <v>1924</v>
      </c>
      <c r="B1822" s="124" t="s">
        <v>1925</v>
      </c>
      <c r="C1822" s="115" t="s">
        <v>1926</v>
      </c>
      <c r="D1822" s="134"/>
      <c r="E1822" s="116">
        <v>0.68</v>
      </c>
      <c r="F1822" s="116">
        <f>E1822*(1+C$2030)</f>
        <v>0.87896800000000008</v>
      </c>
      <c r="G1822" s="117">
        <f>D1822*F1822</f>
        <v>0</v>
      </c>
      <c r="H1822" s="112"/>
      <c r="I1822" s="118"/>
      <c r="J1822" s="119"/>
      <c r="K1822" s="103"/>
      <c r="L1822" s="16"/>
      <c r="M1822" s="16"/>
      <c r="N1822" s="16"/>
      <c r="O1822" s="16"/>
      <c r="P1822" s="16"/>
      <c r="Q1822" s="16"/>
      <c r="R1822" s="16"/>
      <c r="S1822" s="16"/>
      <c r="T1822" s="16"/>
      <c r="U1822" s="16"/>
    </row>
    <row r="1823" spans="1:21" ht="18.75" hidden="1" customHeight="1" x14ac:dyDescent="0.25">
      <c r="A1823" s="120"/>
      <c r="B1823" s="124"/>
      <c r="C1823" s="115"/>
      <c r="D1823" s="134"/>
      <c r="E1823" s="116"/>
      <c r="F1823" s="116"/>
      <c r="G1823" s="117"/>
      <c r="H1823" s="112"/>
      <c r="I1823" s="118"/>
      <c r="J1823" s="119"/>
      <c r="K1823" s="103"/>
      <c r="L1823" s="16"/>
      <c r="M1823" s="16"/>
      <c r="N1823" s="16"/>
      <c r="O1823" s="16"/>
      <c r="P1823" s="16"/>
      <c r="Q1823" s="16"/>
      <c r="R1823" s="16"/>
      <c r="S1823" s="16"/>
      <c r="T1823" s="16"/>
      <c r="U1823" s="16"/>
    </row>
    <row r="1824" spans="1:21" ht="21" hidden="1" customHeight="1" x14ac:dyDescent="0.25">
      <c r="A1824" s="120" t="s">
        <v>1927</v>
      </c>
      <c r="B1824" s="124" t="s">
        <v>1928</v>
      </c>
      <c r="C1824" s="115" t="s">
        <v>1929</v>
      </c>
      <c r="D1824" s="134"/>
      <c r="E1824" s="116">
        <v>0.56999999999999995</v>
      </c>
      <c r="F1824" s="116">
        <f>E1824*(1+C$2030)</f>
        <v>0.73678199999999994</v>
      </c>
      <c r="G1824" s="117">
        <f>D1824*F1824</f>
        <v>0</v>
      </c>
      <c r="H1824" s="112"/>
      <c r="I1824" s="118"/>
      <c r="J1824" s="119"/>
      <c r="K1824" s="103"/>
      <c r="L1824" s="16"/>
      <c r="M1824" s="16"/>
      <c r="N1824" s="16"/>
      <c r="O1824" s="16"/>
      <c r="P1824" s="16"/>
      <c r="Q1824" s="16"/>
      <c r="R1824" s="16"/>
      <c r="S1824" s="16"/>
      <c r="T1824" s="16"/>
      <c r="U1824" s="16"/>
    </row>
    <row r="1825" spans="1:21" ht="18.75" hidden="1" customHeight="1" x14ac:dyDescent="0.25">
      <c r="A1825" s="120"/>
      <c r="B1825" s="124"/>
      <c r="C1825" s="115"/>
      <c r="D1825" s="134"/>
      <c r="E1825" s="116"/>
      <c r="F1825" s="116"/>
      <c r="G1825" s="117"/>
      <c r="H1825" s="112"/>
      <c r="I1825" s="118"/>
      <c r="J1825" s="119"/>
      <c r="K1825" s="103"/>
      <c r="L1825" s="16"/>
      <c r="M1825" s="16"/>
      <c r="N1825" s="16"/>
      <c r="O1825" s="16"/>
      <c r="P1825" s="16"/>
      <c r="Q1825" s="16"/>
      <c r="R1825" s="16"/>
      <c r="S1825" s="16"/>
      <c r="T1825" s="16"/>
      <c r="U1825" s="16"/>
    </row>
    <row r="1826" spans="1:21" ht="21" hidden="1" customHeight="1" x14ac:dyDescent="0.25">
      <c r="A1826" s="120" t="s">
        <v>1930</v>
      </c>
      <c r="B1826" s="124" t="s">
        <v>1931</v>
      </c>
      <c r="C1826" s="115" t="s">
        <v>1932</v>
      </c>
      <c r="D1826" s="134"/>
      <c r="E1826" s="116">
        <v>0.47</v>
      </c>
      <c r="F1826" s="116">
        <f>E1826*(1+C$2030)</f>
        <v>0.60752200000000001</v>
      </c>
      <c r="G1826" s="117">
        <f>D1826*F1826</f>
        <v>0</v>
      </c>
      <c r="H1826" s="112"/>
      <c r="I1826" s="118"/>
      <c r="J1826" s="119"/>
      <c r="K1826" s="103"/>
      <c r="L1826" s="16"/>
      <c r="M1826" s="16"/>
      <c r="N1826" s="16"/>
      <c r="O1826" s="16"/>
      <c r="P1826" s="16"/>
      <c r="Q1826" s="16"/>
      <c r="R1826" s="16"/>
      <c r="S1826" s="16"/>
      <c r="T1826" s="16"/>
      <c r="U1826" s="16"/>
    </row>
    <row r="1827" spans="1:21" ht="18.75" hidden="1" customHeight="1" x14ac:dyDescent="0.25">
      <c r="A1827" s="120"/>
      <c r="B1827" s="124"/>
      <c r="C1827" s="115"/>
      <c r="D1827" s="134"/>
      <c r="E1827" s="116"/>
      <c r="F1827" s="116"/>
      <c r="G1827" s="117"/>
      <c r="H1827" s="112"/>
      <c r="I1827" s="118"/>
      <c r="J1827" s="119"/>
      <c r="K1827" s="103"/>
      <c r="L1827" s="16"/>
      <c r="M1827" s="16"/>
      <c r="N1827" s="16"/>
      <c r="O1827" s="16"/>
      <c r="P1827" s="16"/>
      <c r="Q1827" s="16"/>
      <c r="R1827" s="16"/>
      <c r="S1827" s="16"/>
      <c r="T1827" s="16"/>
      <c r="U1827" s="16"/>
    </row>
    <row r="1828" spans="1:21" ht="31.5" hidden="1" customHeight="1" x14ac:dyDescent="0.25">
      <c r="A1828" s="120" t="s">
        <v>1933</v>
      </c>
      <c r="B1828" s="124" t="s">
        <v>1934</v>
      </c>
      <c r="C1828" s="115" t="s">
        <v>1935</v>
      </c>
      <c r="D1828" s="134"/>
      <c r="E1828" s="116">
        <v>0.35</v>
      </c>
      <c r="F1828" s="116">
        <f>E1828*(1+C$2030)</f>
        <v>0.45240999999999998</v>
      </c>
      <c r="G1828" s="117">
        <f>D1828*F1828</f>
        <v>0</v>
      </c>
      <c r="H1828" s="112"/>
      <c r="I1828" s="118"/>
      <c r="J1828" s="119"/>
      <c r="K1828" s="103"/>
      <c r="L1828" s="16"/>
      <c r="M1828" s="16"/>
      <c r="N1828" s="16"/>
      <c r="O1828" s="16"/>
      <c r="P1828" s="16"/>
      <c r="Q1828" s="16"/>
      <c r="R1828" s="16"/>
      <c r="S1828" s="16"/>
      <c r="T1828" s="16"/>
      <c r="U1828" s="16"/>
    </row>
    <row r="1829" spans="1:21" ht="18.75" hidden="1" customHeight="1" x14ac:dyDescent="0.25">
      <c r="A1829" s="120"/>
      <c r="B1829" s="124"/>
      <c r="C1829" s="115"/>
      <c r="D1829" s="134"/>
      <c r="E1829" s="116"/>
      <c r="F1829" s="116"/>
      <c r="G1829" s="117"/>
      <c r="H1829" s="112"/>
      <c r="I1829" s="118"/>
      <c r="J1829" s="119"/>
      <c r="K1829" s="103"/>
      <c r="L1829" s="16"/>
      <c r="M1829" s="16"/>
      <c r="N1829" s="16"/>
      <c r="O1829" s="16"/>
      <c r="P1829" s="16"/>
      <c r="Q1829" s="16"/>
      <c r="R1829" s="16"/>
      <c r="S1829" s="16"/>
      <c r="T1829" s="16"/>
      <c r="U1829" s="16"/>
    </row>
    <row r="1830" spans="1:21" ht="31.5" hidden="1" customHeight="1" x14ac:dyDescent="0.25">
      <c r="A1830" s="120" t="s">
        <v>1936</v>
      </c>
      <c r="B1830" s="124" t="s">
        <v>1937</v>
      </c>
      <c r="C1830" s="115"/>
      <c r="D1830" s="134"/>
      <c r="E1830" s="116"/>
      <c r="F1830" s="116"/>
      <c r="G1830" s="117"/>
      <c r="H1830" s="112"/>
      <c r="I1830" s="118"/>
      <c r="J1830" s="119"/>
      <c r="K1830" s="103"/>
      <c r="L1830" s="16"/>
      <c r="M1830" s="16"/>
      <c r="N1830" s="16"/>
      <c r="O1830" s="16"/>
      <c r="P1830" s="16"/>
      <c r="Q1830" s="16"/>
      <c r="R1830" s="16"/>
      <c r="S1830" s="16"/>
      <c r="T1830" s="16"/>
      <c r="U1830" s="16"/>
    </row>
    <row r="1831" spans="1:21" ht="157.5" hidden="1" customHeight="1" x14ac:dyDescent="0.25">
      <c r="A1831" s="120"/>
      <c r="B1831" s="121" t="s">
        <v>1938</v>
      </c>
      <c r="C1831" s="115"/>
      <c r="D1831" s="134"/>
      <c r="E1831" s="116"/>
      <c r="F1831" s="116"/>
      <c r="G1831" s="117"/>
      <c r="H1831" s="112"/>
      <c r="I1831" s="118"/>
      <c r="J1831" s="119"/>
      <c r="K1831" s="103"/>
      <c r="L1831" s="16"/>
      <c r="M1831" s="16"/>
      <c r="N1831" s="16"/>
      <c r="O1831" s="16"/>
      <c r="P1831" s="16"/>
      <c r="Q1831" s="16"/>
      <c r="R1831" s="16"/>
      <c r="S1831" s="16"/>
      <c r="T1831" s="16"/>
      <c r="U1831" s="16"/>
    </row>
    <row r="1832" spans="1:21" ht="18.75" hidden="1" customHeight="1" x14ac:dyDescent="0.25">
      <c r="A1832" s="120"/>
      <c r="B1832" s="121"/>
      <c r="C1832" s="115"/>
      <c r="D1832" s="134"/>
      <c r="E1832" s="116"/>
      <c r="F1832" s="116"/>
      <c r="G1832" s="117"/>
      <c r="H1832" s="112"/>
      <c r="I1832" s="118"/>
      <c r="J1832" s="119"/>
      <c r="K1832" s="103"/>
      <c r="L1832" s="16"/>
      <c r="M1832" s="16"/>
      <c r="N1832" s="16"/>
      <c r="O1832" s="16"/>
      <c r="P1832" s="16"/>
      <c r="Q1832" s="16"/>
      <c r="R1832" s="16"/>
      <c r="S1832" s="16"/>
      <c r="T1832" s="16"/>
      <c r="U1832" s="16"/>
    </row>
    <row r="1833" spans="1:21" ht="18.75" hidden="1" customHeight="1" x14ac:dyDescent="0.25">
      <c r="A1833" s="120" t="s">
        <v>1939</v>
      </c>
      <c r="B1833" s="124" t="s">
        <v>1940</v>
      </c>
      <c r="C1833" s="115" t="s">
        <v>7</v>
      </c>
      <c r="D1833" s="134"/>
      <c r="E1833" s="116">
        <v>4006.54</v>
      </c>
      <c r="F1833" s="116">
        <f>E1833*(1+C$2030)</f>
        <v>5178.8536039999999</v>
      </c>
      <c r="G1833" s="117">
        <f>D1833*F1833</f>
        <v>0</v>
      </c>
      <c r="H1833" s="112"/>
      <c r="I1833" s="118"/>
      <c r="J1833" s="119"/>
      <c r="K1833" s="103"/>
      <c r="L1833" s="16"/>
      <c r="M1833" s="16"/>
      <c r="N1833" s="16"/>
      <c r="O1833" s="16"/>
      <c r="P1833" s="16"/>
      <c r="Q1833" s="16"/>
      <c r="R1833" s="16"/>
      <c r="S1833" s="16"/>
      <c r="T1833" s="16"/>
      <c r="U1833" s="16"/>
    </row>
    <row r="1834" spans="1:21" ht="18.75" hidden="1" customHeight="1" x14ac:dyDescent="0.25">
      <c r="A1834" s="120"/>
      <c r="B1834" s="124"/>
      <c r="C1834" s="115"/>
      <c r="D1834" s="134"/>
      <c r="E1834" s="116"/>
      <c r="F1834" s="116"/>
      <c r="G1834" s="117"/>
      <c r="H1834" s="112"/>
      <c r="I1834" s="118"/>
      <c r="J1834" s="119"/>
      <c r="K1834" s="103"/>
      <c r="L1834" s="16"/>
      <c r="M1834" s="16"/>
      <c r="N1834" s="16"/>
      <c r="O1834" s="16"/>
      <c r="P1834" s="16"/>
      <c r="Q1834" s="16"/>
      <c r="R1834" s="16"/>
      <c r="S1834" s="16"/>
      <c r="T1834" s="16"/>
      <c r="U1834" s="16"/>
    </row>
    <row r="1835" spans="1:21" ht="18.75" hidden="1" customHeight="1" x14ac:dyDescent="0.25">
      <c r="A1835" s="120" t="s">
        <v>1941</v>
      </c>
      <c r="B1835" s="124" t="s">
        <v>1942</v>
      </c>
      <c r="C1835" s="115" t="s">
        <v>7</v>
      </c>
      <c r="D1835" s="134"/>
      <c r="E1835" s="116">
        <v>6009.81</v>
      </c>
      <c r="F1835" s="116">
        <f>E1835*(1+C$2030)</f>
        <v>7768.2804060000008</v>
      </c>
      <c r="G1835" s="117">
        <f>D1835*F1835</f>
        <v>0</v>
      </c>
      <c r="H1835" s="112"/>
      <c r="I1835" s="118"/>
      <c r="J1835" s="119"/>
      <c r="K1835" s="103"/>
      <c r="L1835" s="16"/>
      <c r="M1835" s="16"/>
      <c r="N1835" s="16"/>
      <c r="O1835" s="16"/>
      <c r="P1835" s="16"/>
      <c r="Q1835" s="16"/>
      <c r="R1835" s="16"/>
      <c r="S1835" s="16"/>
      <c r="T1835" s="16"/>
      <c r="U1835" s="16"/>
    </row>
    <row r="1836" spans="1:21" ht="18.75" hidden="1" customHeight="1" x14ac:dyDescent="0.25">
      <c r="A1836" s="120"/>
      <c r="B1836" s="124"/>
      <c r="C1836" s="115"/>
      <c r="D1836" s="134"/>
      <c r="E1836" s="35"/>
      <c r="F1836" s="35"/>
      <c r="G1836" s="117"/>
      <c r="H1836" s="112"/>
      <c r="I1836" s="118"/>
      <c r="J1836" s="119"/>
      <c r="K1836" s="103"/>
      <c r="L1836" s="16"/>
      <c r="M1836" s="16"/>
      <c r="N1836" s="16"/>
      <c r="O1836" s="16"/>
      <c r="P1836" s="16"/>
      <c r="Q1836" s="16"/>
      <c r="R1836" s="16"/>
      <c r="S1836" s="16"/>
      <c r="T1836" s="16"/>
      <c r="U1836" s="16"/>
    </row>
    <row r="1837" spans="1:21" ht="18.75" hidden="1" customHeight="1" x14ac:dyDescent="0.25">
      <c r="A1837" s="120" t="s">
        <v>1943</v>
      </c>
      <c r="B1837" s="124" t="s">
        <v>1944</v>
      </c>
      <c r="C1837" s="115" t="s">
        <v>7</v>
      </c>
      <c r="D1837" s="134"/>
      <c r="E1837" s="116">
        <v>9014.7199999999993</v>
      </c>
      <c r="F1837" s="116">
        <f>E1837*(1+C$2030)</f>
        <v>11652.427071999999</v>
      </c>
      <c r="G1837" s="117">
        <f>D1837*F1837</f>
        <v>0</v>
      </c>
      <c r="H1837" s="112"/>
      <c r="I1837" s="118"/>
      <c r="J1837" s="119"/>
      <c r="K1837" s="103"/>
      <c r="L1837" s="16"/>
      <c r="M1837" s="16"/>
      <c r="N1837" s="16"/>
      <c r="O1837" s="16"/>
      <c r="P1837" s="16"/>
      <c r="Q1837" s="16"/>
      <c r="R1837" s="16"/>
      <c r="S1837" s="16"/>
      <c r="T1837" s="16"/>
      <c r="U1837" s="16"/>
    </row>
    <row r="1838" spans="1:21" ht="18.75" hidden="1" customHeight="1" x14ac:dyDescent="0.25">
      <c r="A1838" s="120"/>
      <c r="B1838" s="124"/>
      <c r="C1838" s="205"/>
      <c r="D1838" s="52"/>
      <c r="E1838" s="48"/>
      <c r="F1838" s="35"/>
      <c r="G1838" s="36"/>
      <c r="H1838" s="112"/>
      <c r="I1838" s="118"/>
      <c r="J1838" s="119"/>
      <c r="K1838" s="103"/>
      <c r="L1838" s="16"/>
      <c r="M1838" s="16"/>
      <c r="N1838" s="16"/>
      <c r="O1838" s="16"/>
      <c r="P1838" s="16"/>
      <c r="Q1838" s="16"/>
      <c r="R1838" s="16"/>
      <c r="S1838" s="16"/>
      <c r="T1838" s="16"/>
      <c r="U1838" s="16"/>
    </row>
    <row r="1839" spans="1:21" ht="18" hidden="1" customHeight="1" x14ac:dyDescent="0.25">
      <c r="A1839" s="201"/>
      <c r="B1839" s="51"/>
      <c r="C1839" s="231" t="s">
        <v>82</v>
      </c>
      <c r="D1839" s="232"/>
      <c r="E1839" s="233"/>
      <c r="F1839" s="53"/>
      <c r="G1839" s="30">
        <f>SUM(G1767:G1838)</f>
        <v>0</v>
      </c>
      <c r="H1839" s="112"/>
      <c r="I1839" s="118"/>
      <c r="J1839" s="113"/>
      <c r="K1839" s="103"/>
      <c r="L1839" s="16"/>
      <c r="M1839" s="16"/>
      <c r="N1839" s="16"/>
      <c r="O1839" s="16"/>
      <c r="P1839" s="16"/>
      <c r="Q1839" s="16"/>
      <c r="R1839" s="16"/>
      <c r="S1839" s="16"/>
      <c r="T1839" s="16"/>
      <c r="U1839" s="16"/>
    </row>
    <row r="1840" spans="1:21" ht="18.75" hidden="1" customHeight="1" x14ac:dyDescent="0.25">
      <c r="A1840" s="111" t="s">
        <v>1945</v>
      </c>
      <c r="B1840" s="12" t="s">
        <v>1946</v>
      </c>
      <c r="C1840" s="115"/>
      <c r="D1840" s="134"/>
      <c r="E1840" s="116"/>
      <c r="F1840" s="116"/>
      <c r="G1840" s="117"/>
      <c r="H1840" s="112"/>
      <c r="I1840" s="118"/>
      <c r="J1840" s="113"/>
      <c r="K1840" s="103"/>
      <c r="L1840" s="16"/>
      <c r="M1840" s="16"/>
      <c r="N1840" s="16"/>
      <c r="O1840" s="16"/>
      <c r="P1840" s="16"/>
      <c r="Q1840" s="16"/>
      <c r="R1840" s="16"/>
      <c r="S1840" s="16"/>
      <c r="T1840" s="16"/>
      <c r="U1840" s="16"/>
    </row>
    <row r="1841" spans="1:21" ht="18.75" hidden="1" customHeight="1" x14ac:dyDescent="0.25">
      <c r="A1841" s="120" t="s">
        <v>1947</v>
      </c>
      <c r="B1841" s="133" t="s">
        <v>1948</v>
      </c>
      <c r="C1841" s="115"/>
      <c r="D1841" s="134"/>
      <c r="E1841" s="116"/>
      <c r="F1841" s="116"/>
      <c r="G1841" s="117"/>
      <c r="H1841" s="112"/>
      <c r="I1841" s="118"/>
      <c r="J1841" s="113"/>
      <c r="K1841" s="103"/>
      <c r="L1841" s="16"/>
      <c r="M1841" s="16"/>
      <c r="N1841" s="16"/>
      <c r="O1841" s="16"/>
      <c r="P1841" s="16"/>
      <c r="Q1841" s="16"/>
      <c r="R1841" s="16"/>
      <c r="S1841" s="16"/>
      <c r="T1841" s="16"/>
      <c r="U1841" s="16"/>
    </row>
    <row r="1842" spans="1:21" ht="47.25" hidden="1" customHeight="1" x14ac:dyDescent="0.25">
      <c r="A1842" s="120"/>
      <c r="B1842" s="121" t="s">
        <v>1949</v>
      </c>
      <c r="C1842" s="115"/>
      <c r="D1842" s="134"/>
      <c r="E1842" s="116"/>
      <c r="F1842" s="116"/>
      <c r="G1842" s="117"/>
      <c r="H1842" s="112"/>
      <c r="I1842" s="118"/>
      <c r="J1842" s="113"/>
      <c r="K1842" s="103"/>
      <c r="L1842" s="16"/>
      <c r="M1842" s="16"/>
      <c r="N1842" s="16"/>
      <c r="O1842" s="16"/>
      <c r="P1842" s="16"/>
      <c r="Q1842" s="16"/>
      <c r="R1842" s="16"/>
      <c r="S1842" s="16"/>
      <c r="T1842" s="16"/>
      <c r="U1842" s="16"/>
    </row>
    <row r="1843" spans="1:21" ht="18.75" hidden="1" customHeight="1" x14ac:dyDescent="0.25">
      <c r="A1843" s="120"/>
      <c r="B1843" s="121"/>
      <c r="C1843" s="115"/>
      <c r="D1843" s="134"/>
      <c r="E1843" s="116"/>
      <c r="F1843" s="116"/>
      <c r="G1843" s="117"/>
      <c r="H1843" s="112"/>
      <c r="I1843" s="118"/>
      <c r="J1843" s="113"/>
      <c r="K1843" s="103"/>
      <c r="L1843" s="16"/>
      <c r="M1843" s="16"/>
      <c r="N1843" s="16"/>
      <c r="O1843" s="16"/>
      <c r="P1843" s="16"/>
      <c r="Q1843" s="16"/>
      <c r="R1843" s="16"/>
      <c r="S1843" s="16"/>
      <c r="T1843" s="16"/>
      <c r="U1843" s="16"/>
    </row>
    <row r="1844" spans="1:21" ht="63" hidden="1" customHeight="1" x14ac:dyDescent="0.25">
      <c r="A1844" s="120" t="s">
        <v>1950</v>
      </c>
      <c r="B1844" s="124" t="s">
        <v>1951</v>
      </c>
      <c r="C1844" s="115" t="s">
        <v>7</v>
      </c>
      <c r="D1844" s="134"/>
      <c r="E1844" s="116">
        <v>388.32</v>
      </c>
      <c r="F1844" s="116">
        <f>E1844*(1+C$2031)</f>
        <v>483.186576</v>
      </c>
      <c r="G1844" s="117">
        <f>D1844*F1844</f>
        <v>0</v>
      </c>
      <c r="H1844" s="112"/>
      <c r="I1844" s="118"/>
      <c r="J1844" s="119"/>
      <c r="K1844" s="103"/>
      <c r="L1844" s="16"/>
      <c r="M1844" s="16"/>
      <c r="N1844" s="16"/>
      <c r="O1844" s="16"/>
      <c r="P1844" s="16"/>
      <c r="Q1844" s="16"/>
      <c r="R1844" s="16"/>
      <c r="S1844" s="16"/>
      <c r="T1844" s="16"/>
      <c r="U1844" s="16"/>
    </row>
    <row r="1845" spans="1:21" ht="18.75" hidden="1" customHeight="1" x14ac:dyDescent="0.25">
      <c r="A1845" s="120"/>
      <c r="B1845" s="125"/>
      <c r="C1845" s="115"/>
      <c r="D1845" s="134"/>
      <c r="E1845" s="116"/>
      <c r="F1845" s="116"/>
      <c r="G1845" s="117"/>
      <c r="H1845" s="112"/>
      <c r="I1845" s="118"/>
      <c r="J1845" s="113"/>
      <c r="K1845" s="103"/>
      <c r="L1845" s="16"/>
      <c r="M1845" s="16"/>
      <c r="N1845" s="16"/>
      <c r="O1845" s="16"/>
      <c r="P1845" s="16"/>
      <c r="Q1845" s="16"/>
      <c r="R1845" s="16"/>
      <c r="S1845" s="16"/>
      <c r="T1845" s="16"/>
      <c r="U1845" s="16"/>
    </row>
    <row r="1846" spans="1:21" ht="63" hidden="1" customHeight="1" x14ac:dyDescent="0.25">
      <c r="A1846" s="120" t="s">
        <v>1952</v>
      </c>
      <c r="B1846" s="124" t="s">
        <v>1953</v>
      </c>
      <c r="C1846" s="115" t="s">
        <v>7</v>
      </c>
      <c r="D1846" s="134"/>
      <c r="E1846" s="116">
        <v>1156.25</v>
      </c>
      <c r="F1846" s="116">
        <f>E1846*(1+C$2031)</f>
        <v>1438.721875</v>
      </c>
      <c r="G1846" s="117">
        <f>D1846*F1846</f>
        <v>0</v>
      </c>
      <c r="H1846" s="112"/>
      <c r="I1846" s="118"/>
      <c r="J1846" s="119"/>
      <c r="K1846" s="103"/>
      <c r="L1846" s="16"/>
      <c r="M1846" s="16"/>
      <c r="N1846" s="16"/>
      <c r="O1846" s="16"/>
      <c r="P1846" s="16"/>
      <c r="Q1846" s="16"/>
      <c r="R1846" s="16"/>
      <c r="S1846" s="16"/>
      <c r="T1846" s="16"/>
      <c r="U1846" s="16"/>
    </row>
    <row r="1847" spans="1:21" ht="18.75" hidden="1" customHeight="1" x14ac:dyDescent="0.25">
      <c r="A1847" s="120"/>
      <c r="B1847" s="125"/>
      <c r="C1847" s="115"/>
      <c r="D1847" s="134"/>
      <c r="E1847" s="116"/>
      <c r="F1847" s="116"/>
      <c r="G1847" s="117"/>
      <c r="H1847" s="112"/>
      <c r="I1847" s="118"/>
      <c r="J1847" s="113"/>
      <c r="K1847" s="103"/>
      <c r="L1847" s="16"/>
      <c r="M1847" s="16"/>
      <c r="N1847" s="16"/>
      <c r="O1847" s="16"/>
      <c r="P1847" s="16"/>
      <c r="Q1847" s="16"/>
      <c r="R1847" s="16"/>
      <c r="S1847" s="16"/>
      <c r="T1847" s="16"/>
      <c r="U1847" s="16"/>
    </row>
    <row r="1848" spans="1:21" ht="63" hidden="1" customHeight="1" x14ac:dyDescent="0.25">
      <c r="A1848" s="120" t="s">
        <v>1954</v>
      </c>
      <c r="B1848" s="124" t="s">
        <v>1955</v>
      </c>
      <c r="C1848" s="115" t="s">
        <v>7</v>
      </c>
      <c r="D1848" s="134"/>
      <c r="E1848" s="116">
        <v>1241.3699999999999</v>
      </c>
      <c r="F1848" s="116">
        <f>E1848*(1+C$2031)</f>
        <v>1544.6366909999999</v>
      </c>
      <c r="G1848" s="117">
        <f>D1848*F1848</f>
        <v>0</v>
      </c>
      <c r="H1848" s="112"/>
      <c r="I1848" s="118"/>
      <c r="J1848" s="119"/>
      <c r="K1848" s="103"/>
      <c r="L1848" s="16"/>
      <c r="M1848" s="16"/>
      <c r="N1848" s="16"/>
      <c r="O1848" s="16"/>
      <c r="P1848" s="16"/>
      <c r="Q1848" s="16"/>
      <c r="R1848" s="16"/>
      <c r="S1848" s="16"/>
      <c r="T1848" s="16"/>
      <c r="U1848" s="16"/>
    </row>
    <row r="1849" spans="1:21" ht="18.75" hidden="1" customHeight="1" x14ac:dyDescent="0.25">
      <c r="A1849" s="120"/>
      <c r="B1849" s="150"/>
      <c r="C1849" s="115"/>
      <c r="D1849" s="134"/>
      <c r="E1849" s="116"/>
      <c r="F1849" s="116"/>
      <c r="G1849" s="117"/>
      <c r="H1849" s="112"/>
      <c r="I1849" s="118"/>
      <c r="J1849" s="113"/>
      <c r="K1849" s="103"/>
      <c r="L1849" s="16"/>
      <c r="M1849" s="16"/>
      <c r="N1849" s="16"/>
      <c r="O1849" s="16"/>
      <c r="P1849" s="16"/>
      <c r="Q1849" s="16"/>
      <c r="R1849" s="16"/>
      <c r="S1849" s="16"/>
      <c r="T1849" s="16"/>
      <c r="U1849" s="16"/>
    </row>
    <row r="1850" spans="1:21" ht="47.25" hidden="1" customHeight="1" x14ac:dyDescent="0.25">
      <c r="A1850" s="120" t="s">
        <v>1956</v>
      </c>
      <c r="B1850" s="150" t="s">
        <v>1957</v>
      </c>
      <c r="C1850" s="115" t="s">
        <v>7</v>
      </c>
      <c r="D1850" s="134"/>
      <c r="E1850" s="116">
        <v>284.43</v>
      </c>
      <c r="F1850" s="116">
        <f>E1850*(1+C$2031)</f>
        <v>353.91624899999999</v>
      </c>
      <c r="G1850" s="117">
        <f>D1850*F1850</f>
        <v>0</v>
      </c>
      <c r="H1850" s="112"/>
      <c r="I1850" s="118"/>
      <c r="J1850" s="113"/>
      <c r="K1850" s="103"/>
      <c r="L1850" s="16"/>
      <c r="M1850" s="16"/>
      <c r="N1850" s="16"/>
      <c r="O1850" s="16"/>
      <c r="P1850" s="16"/>
      <c r="Q1850" s="16"/>
      <c r="R1850" s="16"/>
      <c r="S1850" s="16"/>
      <c r="T1850" s="16"/>
      <c r="U1850" s="16"/>
    </row>
    <row r="1851" spans="1:21" ht="18.75" hidden="1" customHeight="1" x14ac:dyDescent="0.25">
      <c r="A1851" s="120"/>
      <c r="B1851" s="150"/>
      <c r="C1851" s="115"/>
      <c r="D1851" s="134"/>
      <c r="E1851" s="116"/>
      <c r="F1851" s="116"/>
      <c r="G1851" s="117"/>
      <c r="H1851" s="112"/>
      <c r="I1851" s="118"/>
      <c r="J1851" s="113"/>
      <c r="K1851" s="103"/>
      <c r="L1851" s="16"/>
      <c r="M1851" s="16"/>
      <c r="N1851" s="16"/>
      <c r="O1851" s="16"/>
      <c r="P1851" s="16"/>
      <c r="Q1851" s="16"/>
      <c r="R1851" s="16"/>
      <c r="S1851" s="16"/>
      <c r="T1851" s="16"/>
      <c r="U1851" s="16"/>
    </row>
    <row r="1852" spans="1:21" ht="18.75" hidden="1" customHeight="1" x14ac:dyDescent="0.25">
      <c r="A1852" s="120" t="s">
        <v>1958</v>
      </c>
      <c r="B1852" s="206" t="s">
        <v>1959</v>
      </c>
      <c r="C1852" s="115"/>
      <c r="D1852" s="134"/>
      <c r="E1852" s="116"/>
      <c r="F1852" s="116"/>
      <c r="G1852" s="117"/>
      <c r="H1852" s="112"/>
      <c r="I1852" s="118"/>
      <c r="J1852" s="113"/>
      <c r="K1852" s="103"/>
      <c r="L1852" s="16"/>
      <c r="M1852" s="16"/>
      <c r="N1852" s="16"/>
      <c r="O1852" s="16"/>
      <c r="P1852" s="16"/>
      <c r="Q1852" s="16"/>
      <c r="R1852" s="16"/>
      <c r="S1852" s="16"/>
      <c r="T1852" s="16"/>
      <c r="U1852" s="16"/>
    </row>
    <row r="1853" spans="1:21" ht="18.75" hidden="1" customHeight="1" x14ac:dyDescent="0.25">
      <c r="A1853" s="120" t="s">
        <v>1960</v>
      </c>
      <c r="B1853" s="150" t="s">
        <v>1961</v>
      </c>
      <c r="C1853" s="115" t="s">
        <v>7</v>
      </c>
      <c r="D1853" s="134"/>
      <c r="E1853" s="116">
        <v>318.37</v>
      </c>
      <c r="F1853" s="116">
        <f>E1853*(1+C$2031)</f>
        <v>396.14779099999998</v>
      </c>
      <c r="G1853" s="117">
        <f>D1853*F1853</f>
        <v>0</v>
      </c>
      <c r="H1853" s="112"/>
      <c r="I1853" s="118"/>
      <c r="J1853" s="119"/>
      <c r="K1853" s="103"/>
      <c r="L1853" s="16"/>
      <c r="M1853" s="16"/>
      <c r="N1853" s="16"/>
      <c r="O1853" s="16"/>
      <c r="P1853" s="16"/>
      <c r="Q1853" s="16"/>
      <c r="R1853" s="16"/>
      <c r="S1853" s="16"/>
      <c r="T1853" s="16"/>
      <c r="U1853" s="16"/>
    </row>
    <row r="1854" spans="1:21" ht="63" hidden="1" customHeight="1" x14ac:dyDescent="0.25">
      <c r="A1854" s="120"/>
      <c r="B1854" s="125" t="s">
        <v>1962</v>
      </c>
      <c r="C1854" s="115"/>
      <c r="D1854" s="134"/>
      <c r="E1854" s="116"/>
      <c r="F1854" s="116"/>
      <c r="G1854" s="117"/>
      <c r="H1854" s="112"/>
      <c r="I1854" s="118"/>
      <c r="J1854" s="119"/>
      <c r="K1854" s="103"/>
      <c r="L1854" s="16"/>
      <c r="M1854" s="16"/>
      <c r="N1854" s="16"/>
      <c r="O1854" s="16"/>
      <c r="P1854" s="16"/>
      <c r="Q1854" s="16"/>
      <c r="R1854" s="16"/>
      <c r="S1854" s="16"/>
      <c r="T1854" s="16"/>
      <c r="U1854" s="16"/>
    </row>
    <row r="1855" spans="1:21" ht="18.75" hidden="1" customHeight="1" x14ac:dyDescent="0.25">
      <c r="A1855" s="120"/>
      <c r="B1855" s="125"/>
      <c r="C1855" s="115"/>
      <c r="D1855" s="134"/>
      <c r="E1855" s="116"/>
      <c r="F1855" s="116"/>
      <c r="G1855" s="117"/>
      <c r="H1855" s="112"/>
      <c r="I1855" s="118"/>
      <c r="J1855" s="119"/>
      <c r="K1855" s="103"/>
      <c r="L1855" s="16"/>
      <c r="M1855" s="16"/>
      <c r="N1855" s="16"/>
      <c r="O1855" s="16"/>
      <c r="P1855" s="16"/>
      <c r="Q1855" s="16"/>
      <c r="R1855" s="16"/>
      <c r="S1855" s="16"/>
      <c r="T1855" s="16"/>
      <c r="U1855" s="16"/>
    </row>
    <row r="1856" spans="1:21" ht="18.75" hidden="1" customHeight="1" x14ac:dyDescent="0.25">
      <c r="A1856" s="120" t="s">
        <v>1963</v>
      </c>
      <c r="B1856" s="150" t="s">
        <v>1964</v>
      </c>
      <c r="C1856" s="115" t="s">
        <v>7</v>
      </c>
      <c r="D1856" s="134"/>
      <c r="E1856" s="116">
        <v>429.3</v>
      </c>
      <c r="F1856" s="116">
        <f>E1856*(1+C$2031)</f>
        <v>534.17799000000002</v>
      </c>
      <c r="G1856" s="117">
        <f>D1856*F1856</f>
        <v>0</v>
      </c>
      <c r="H1856" s="112"/>
      <c r="I1856" s="118"/>
      <c r="J1856" s="119"/>
      <c r="K1856" s="103"/>
      <c r="L1856" s="16"/>
      <c r="M1856" s="16"/>
      <c r="N1856" s="16"/>
      <c r="O1856" s="16"/>
      <c r="P1856" s="16"/>
      <c r="Q1856" s="16"/>
      <c r="R1856" s="16"/>
      <c r="S1856" s="16"/>
      <c r="T1856" s="16"/>
      <c r="U1856" s="16"/>
    </row>
    <row r="1857" spans="1:21" ht="78.75" hidden="1" customHeight="1" x14ac:dyDescent="0.25">
      <c r="A1857" s="120"/>
      <c r="B1857" s="125" t="s">
        <v>1965</v>
      </c>
      <c r="C1857" s="115"/>
      <c r="D1857" s="134"/>
      <c r="E1857" s="116"/>
      <c r="F1857" s="116"/>
      <c r="G1857" s="117"/>
      <c r="H1857" s="112"/>
      <c r="I1857" s="118"/>
      <c r="J1857" s="119"/>
      <c r="K1857" s="103"/>
      <c r="L1857" s="16"/>
      <c r="M1857" s="16"/>
      <c r="N1857" s="16"/>
      <c r="O1857" s="16"/>
      <c r="P1857" s="16"/>
      <c r="Q1857" s="16"/>
      <c r="R1857" s="16"/>
      <c r="S1857" s="16"/>
      <c r="T1857" s="16"/>
      <c r="U1857" s="16"/>
    </row>
    <row r="1858" spans="1:21" ht="18.75" hidden="1" customHeight="1" x14ac:dyDescent="0.25">
      <c r="A1858" s="120"/>
      <c r="B1858" s="206"/>
      <c r="C1858" s="115"/>
      <c r="D1858" s="134"/>
      <c r="E1858" s="116"/>
      <c r="F1858" s="116"/>
      <c r="G1858" s="117"/>
      <c r="H1858" s="112"/>
      <c r="I1858" s="118"/>
      <c r="J1858" s="113"/>
      <c r="K1858" s="103"/>
      <c r="L1858" s="16"/>
      <c r="M1858" s="16"/>
      <c r="N1858" s="16"/>
      <c r="O1858" s="16"/>
      <c r="P1858" s="16"/>
      <c r="Q1858" s="16"/>
      <c r="R1858" s="16"/>
      <c r="S1858" s="16"/>
      <c r="T1858" s="16"/>
      <c r="U1858" s="16"/>
    </row>
    <row r="1859" spans="1:21" ht="18.75" hidden="1" customHeight="1" x14ac:dyDescent="0.25">
      <c r="A1859" s="120" t="s">
        <v>1966</v>
      </c>
      <c r="B1859" s="150" t="s">
        <v>1967</v>
      </c>
      <c r="C1859" s="115" t="s">
        <v>7</v>
      </c>
      <c r="D1859" s="134"/>
      <c r="E1859" s="116">
        <v>104.05</v>
      </c>
      <c r="F1859" s="116">
        <f>E1859*(1+C$2031)</f>
        <v>129.469415</v>
      </c>
      <c r="G1859" s="117">
        <f>D1859*F1859</f>
        <v>0</v>
      </c>
      <c r="H1859" s="112"/>
      <c r="I1859" s="118"/>
      <c r="J1859" s="119"/>
      <c r="K1859" s="103"/>
      <c r="L1859" s="16"/>
      <c r="M1859" s="16"/>
      <c r="N1859" s="16"/>
      <c r="O1859" s="16"/>
      <c r="P1859" s="16"/>
      <c r="Q1859" s="16"/>
      <c r="R1859" s="16"/>
      <c r="S1859" s="16"/>
      <c r="T1859" s="16"/>
      <c r="U1859" s="16"/>
    </row>
    <row r="1860" spans="1:21" ht="47.25" hidden="1" customHeight="1" x14ac:dyDescent="0.25">
      <c r="A1860" s="120"/>
      <c r="B1860" s="125" t="s">
        <v>1968</v>
      </c>
      <c r="C1860" s="115"/>
      <c r="D1860" s="134"/>
      <c r="E1860" s="116"/>
      <c r="F1860" s="116"/>
      <c r="G1860" s="117"/>
      <c r="H1860" s="112"/>
      <c r="I1860" s="118"/>
      <c r="J1860" s="113"/>
      <c r="K1860" s="103"/>
      <c r="L1860" s="16"/>
      <c r="M1860" s="16"/>
      <c r="N1860" s="16"/>
      <c r="O1860" s="16"/>
      <c r="P1860" s="16"/>
      <c r="Q1860" s="16"/>
      <c r="R1860" s="16"/>
      <c r="S1860" s="16"/>
      <c r="T1860" s="16"/>
      <c r="U1860" s="16"/>
    </row>
    <row r="1861" spans="1:21" ht="18.75" hidden="1" customHeight="1" x14ac:dyDescent="0.25">
      <c r="A1861" s="120"/>
      <c r="B1861" s="150"/>
      <c r="C1861" s="115"/>
      <c r="D1861" s="134"/>
      <c r="E1861" s="116"/>
      <c r="F1861" s="116"/>
      <c r="G1861" s="117"/>
      <c r="H1861" s="112"/>
      <c r="I1861" s="118"/>
      <c r="J1861" s="113"/>
      <c r="K1861" s="103"/>
      <c r="L1861" s="16"/>
      <c r="M1861" s="16"/>
      <c r="N1861" s="16"/>
      <c r="O1861" s="16"/>
      <c r="P1861" s="16"/>
      <c r="Q1861" s="16"/>
      <c r="R1861" s="16"/>
      <c r="S1861" s="16"/>
      <c r="T1861" s="16"/>
      <c r="U1861" s="16"/>
    </row>
    <row r="1862" spans="1:21" ht="18.75" hidden="1" customHeight="1" x14ac:dyDescent="0.25">
      <c r="A1862" s="120" t="s">
        <v>1969</v>
      </c>
      <c r="B1862" s="150" t="s">
        <v>1970</v>
      </c>
      <c r="C1862" s="115" t="s">
        <v>7</v>
      </c>
      <c r="D1862" s="134"/>
      <c r="E1862" s="116">
        <v>150.19</v>
      </c>
      <c r="F1862" s="116">
        <f>E1862*(1+C$2031)</f>
        <v>186.881417</v>
      </c>
      <c r="G1862" s="117">
        <f>D1862*F1862</f>
        <v>0</v>
      </c>
      <c r="H1862" s="112"/>
      <c r="I1862" s="118"/>
      <c r="J1862" s="113"/>
      <c r="K1862" s="103"/>
      <c r="L1862" s="16"/>
      <c r="M1862" s="16"/>
      <c r="N1862" s="16"/>
      <c r="O1862" s="16"/>
      <c r="P1862" s="16"/>
      <c r="Q1862" s="16"/>
      <c r="R1862" s="16"/>
      <c r="S1862" s="16"/>
      <c r="T1862" s="16"/>
      <c r="U1862" s="16"/>
    </row>
    <row r="1863" spans="1:21" ht="47.25" hidden="1" customHeight="1" x14ac:dyDescent="0.25">
      <c r="A1863" s="120"/>
      <c r="B1863" s="125" t="s">
        <v>1971</v>
      </c>
      <c r="C1863" s="115"/>
      <c r="D1863" s="134"/>
      <c r="E1863" s="116"/>
      <c r="F1863" s="116"/>
      <c r="G1863" s="117"/>
      <c r="H1863" s="112"/>
      <c r="I1863" s="118"/>
      <c r="J1863" s="113"/>
      <c r="K1863" s="103"/>
      <c r="L1863" s="16"/>
      <c r="M1863" s="16"/>
      <c r="N1863" s="16"/>
      <c r="O1863" s="16"/>
      <c r="P1863" s="16"/>
      <c r="Q1863" s="16"/>
      <c r="R1863" s="16"/>
      <c r="S1863" s="16"/>
      <c r="T1863" s="16"/>
      <c r="U1863" s="16"/>
    </row>
    <row r="1864" spans="1:21" ht="18.75" hidden="1" customHeight="1" x14ac:dyDescent="0.25">
      <c r="A1864" s="120"/>
      <c r="B1864" s="150"/>
      <c r="C1864" s="115"/>
      <c r="D1864" s="134"/>
      <c r="E1864" s="116"/>
      <c r="F1864" s="116"/>
      <c r="G1864" s="117"/>
      <c r="H1864" s="112"/>
      <c r="I1864" s="118"/>
      <c r="J1864" s="113"/>
      <c r="K1864" s="103"/>
      <c r="L1864" s="16"/>
      <c r="M1864" s="16"/>
      <c r="N1864" s="16"/>
      <c r="O1864" s="16"/>
      <c r="P1864" s="16"/>
      <c r="Q1864" s="16"/>
      <c r="R1864" s="16"/>
      <c r="S1864" s="16"/>
      <c r="T1864" s="16"/>
      <c r="U1864" s="16"/>
    </row>
    <row r="1865" spans="1:21" ht="18.75" hidden="1" customHeight="1" x14ac:dyDescent="0.25">
      <c r="A1865" s="120" t="s">
        <v>1972</v>
      </c>
      <c r="B1865" s="150" t="s">
        <v>1973</v>
      </c>
      <c r="C1865" s="115" t="s">
        <v>7</v>
      </c>
      <c r="D1865" s="134"/>
      <c r="E1865" s="116">
        <v>253.35</v>
      </c>
      <c r="F1865" s="116">
        <f>E1865*(1+C$2031)</f>
        <v>315.243405</v>
      </c>
      <c r="G1865" s="117">
        <f>D1865*F1865</f>
        <v>0</v>
      </c>
      <c r="H1865" s="112"/>
      <c r="I1865" s="118"/>
      <c r="J1865" s="119"/>
      <c r="K1865" s="103"/>
      <c r="L1865" s="16"/>
      <c r="M1865" s="16"/>
      <c r="N1865" s="16"/>
      <c r="O1865" s="16"/>
      <c r="P1865" s="16"/>
      <c r="Q1865" s="16"/>
      <c r="R1865" s="16"/>
      <c r="S1865" s="16"/>
      <c r="T1865" s="16"/>
      <c r="U1865" s="16"/>
    </row>
    <row r="1866" spans="1:21" ht="63" hidden="1" customHeight="1" x14ac:dyDescent="0.25">
      <c r="A1866" s="120"/>
      <c r="B1866" s="125" t="s">
        <v>1974</v>
      </c>
      <c r="C1866" s="115"/>
      <c r="D1866" s="134"/>
      <c r="E1866" s="116"/>
      <c r="F1866" s="116"/>
      <c r="G1866" s="117"/>
      <c r="H1866" s="112"/>
      <c r="I1866" s="118"/>
      <c r="J1866" s="113"/>
      <c r="K1866" s="103"/>
      <c r="L1866" s="16"/>
      <c r="M1866" s="16"/>
      <c r="N1866" s="16"/>
      <c r="O1866" s="16"/>
      <c r="P1866" s="16"/>
      <c r="Q1866" s="16"/>
      <c r="R1866" s="16"/>
      <c r="S1866" s="16"/>
      <c r="T1866" s="16"/>
      <c r="U1866" s="16"/>
    </row>
    <row r="1867" spans="1:21" ht="18.75" hidden="1" customHeight="1" x14ac:dyDescent="0.25">
      <c r="A1867" s="120"/>
      <c r="B1867" s="150"/>
      <c r="C1867" s="115"/>
      <c r="D1867" s="134"/>
      <c r="E1867" s="116"/>
      <c r="F1867" s="116"/>
      <c r="G1867" s="117"/>
      <c r="H1867" s="112"/>
      <c r="I1867" s="118"/>
      <c r="J1867" s="113"/>
      <c r="K1867" s="103"/>
      <c r="L1867" s="16"/>
      <c r="M1867" s="16"/>
      <c r="N1867" s="16"/>
      <c r="O1867" s="16"/>
      <c r="P1867" s="16"/>
      <c r="Q1867" s="16"/>
      <c r="R1867" s="16"/>
      <c r="S1867" s="16"/>
      <c r="T1867" s="16"/>
      <c r="U1867" s="16"/>
    </row>
    <row r="1868" spans="1:21" ht="18.75" hidden="1" customHeight="1" x14ac:dyDescent="0.25">
      <c r="A1868" s="120" t="s">
        <v>1975</v>
      </c>
      <c r="B1868" s="150" t="s">
        <v>1976</v>
      </c>
      <c r="C1868" s="115" t="s">
        <v>7</v>
      </c>
      <c r="D1868" s="134"/>
      <c r="E1868" s="116">
        <v>78.44</v>
      </c>
      <c r="F1868" s="116">
        <f>E1868*(1+C$2031)</f>
        <v>97.602891999999997</v>
      </c>
      <c r="G1868" s="117">
        <f>D1868*F1868</f>
        <v>0</v>
      </c>
      <c r="H1868" s="112"/>
      <c r="I1868" s="118"/>
      <c r="J1868" s="119"/>
      <c r="K1868" s="103"/>
      <c r="L1868" s="16"/>
      <c r="M1868" s="16"/>
      <c r="N1868" s="16"/>
      <c r="O1868" s="16"/>
      <c r="P1868" s="16"/>
      <c r="Q1868" s="16"/>
      <c r="R1868" s="16"/>
      <c r="S1868" s="16"/>
      <c r="T1868" s="16"/>
      <c r="U1868" s="16"/>
    </row>
    <row r="1869" spans="1:21" ht="47.25" hidden="1" customHeight="1" x14ac:dyDescent="0.25">
      <c r="A1869" s="120"/>
      <c r="B1869" s="125" t="s">
        <v>1977</v>
      </c>
      <c r="C1869" s="115"/>
      <c r="D1869" s="134"/>
      <c r="E1869" s="116"/>
      <c r="F1869" s="116"/>
      <c r="G1869" s="117"/>
      <c r="H1869" s="112"/>
      <c r="I1869" s="118"/>
      <c r="J1869" s="113"/>
      <c r="K1869" s="103"/>
      <c r="L1869" s="16"/>
      <c r="M1869" s="16"/>
      <c r="N1869" s="16"/>
      <c r="O1869" s="16"/>
      <c r="P1869" s="16"/>
      <c r="Q1869" s="16"/>
      <c r="R1869" s="16"/>
      <c r="S1869" s="16"/>
      <c r="T1869" s="16"/>
      <c r="U1869" s="16"/>
    </row>
    <row r="1870" spans="1:21" ht="18.75" hidden="1" customHeight="1" x14ac:dyDescent="0.25">
      <c r="A1870" s="120"/>
      <c r="B1870" s="150"/>
      <c r="C1870" s="115"/>
      <c r="D1870" s="134"/>
      <c r="E1870" s="116"/>
      <c r="F1870" s="116"/>
      <c r="G1870" s="117"/>
      <c r="H1870" s="112"/>
      <c r="I1870" s="118"/>
      <c r="J1870" s="113"/>
      <c r="K1870" s="103"/>
      <c r="L1870" s="16"/>
      <c r="M1870" s="16"/>
      <c r="N1870" s="16"/>
      <c r="O1870" s="16"/>
      <c r="P1870" s="16"/>
      <c r="Q1870" s="16"/>
      <c r="R1870" s="16"/>
      <c r="S1870" s="16"/>
      <c r="T1870" s="16"/>
      <c r="U1870" s="16"/>
    </row>
    <row r="1871" spans="1:21" ht="18.75" hidden="1" customHeight="1" x14ac:dyDescent="0.25">
      <c r="A1871" s="120" t="s">
        <v>1978</v>
      </c>
      <c r="B1871" s="150" t="s">
        <v>1979</v>
      </c>
      <c r="C1871" s="115" t="s">
        <v>7</v>
      </c>
      <c r="D1871" s="134"/>
      <c r="E1871" s="116">
        <v>96.15</v>
      </c>
      <c r="F1871" s="116">
        <f>E1871*(1+C$2031)</f>
        <v>119.63944500000001</v>
      </c>
      <c r="G1871" s="117">
        <f>D1871*F1871</f>
        <v>0</v>
      </c>
      <c r="H1871" s="112"/>
      <c r="I1871" s="118"/>
      <c r="J1871" s="119"/>
      <c r="K1871" s="103"/>
      <c r="L1871" s="16"/>
      <c r="M1871" s="16"/>
      <c r="N1871" s="16"/>
      <c r="O1871" s="16"/>
      <c r="P1871" s="16"/>
      <c r="Q1871" s="16"/>
      <c r="R1871" s="16"/>
      <c r="S1871" s="16"/>
      <c r="T1871" s="16"/>
      <c r="U1871" s="16"/>
    </row>
    <row r="1872" spans="1:21" ht="47.25" hidden="1" customHeight="1" x14ac:dyDescent="0.25">
      <c r="A1872" s="120"/>
      <c r="B1872" s="125" t="s">
        <v>1980</v>
      </c>
      <c r="C1872" s="115"/>
      <c r="D1872" s="134"/>
      <c r="E1872" s="116"/>
      <c r="F1872" s="116"/>
      <c r="G1872" s="117"/>
      <c r="H1872" s="112"/>
      <c r="I1872" s="118"/>
      <c r="J1872" s="113"/>
      <c r="K1872" s="103"/>
      <c r="L1872" s="16"/>
      <c r="M1872" s="16"/>
      <c r="N1872" s="16"/>
      <c r="O1872" s="16"/>
      <c r="P1872" s="16"/>
      <c r="Q1872" s="16"/>
      <c r="R1872" s="16"/>
      <c r="S1872" s="16"/>
      <c r="T1872" s="16"/>
      <c r="U1872" s="16"/>
    </row>
    <row r="1873" spans="1:21" ht="18.75" hidden="1" customHeight="1" x14ac:dyDescent="0.25">
      <c r="A1873" s="120"/>
      <c r="B1873" s="125"/>
      <c r="C1873" s="115"/>
      <c r="D1873" s="134"/>
      <c r="E1873" s="116"/>
      <c r="F1873" s="116"/>
      <c r="G1873" s="117"/>
      <c r="H1873" s="112"/>
      <c r="I1873" s="118"/>
      <c r="J1873" s="113"/>
      <c r="K1873" s="103"/>
      <c r="L1873" s="16"/>
      <c r="M1873" s="16"/>
      <c r="N1873" s="16"/>
      <c r="O1873" s="16"/>
      <c r="P1873" s="16"/>
      <c r="Q1873" s="16"/>
      <c r="R1873" s="16"/>
      <c r="S1873" s="16"/>
      <c r="T1873" s="16"/>
      <c r="U1873" s="16"/>
    </row>
    <row r="1874" spans="1:21" ht="18.75" hidden="1" customHeight="1" x14ac:dyDescent="0.25">
      <c r="A1874" s="120" t="s">
        <v>1981</v>
      </c>
      <c r="B1874" s="150" t="s">
        <v>1982</v>
      </c>
      <c r="C1874" s="115" t="s">
        <v>7</v>
      </c>
      <c r="D1874" s="134"/>
      <c r="E1874" s="116">
        <v>13.72</v>
      </c>
      <c r="F1874" s="116">
        <f>E1874*(1+C$2031)</f>
        <v>17.071795999999999</v>
      </c>
      <c r="G1874" s="117">
        <f>D1874*F1874</f>
        <v>0</v>
      </c>
      <c r="H1874" s="112"/>
      <c r="I1874" s="118"/>
      <c r="J1874" s="119"/>
      <c r="K1874" s="103"/>
      <c r="L1874" s="16"/>
      <c r="M1874" s="16"/>
      <c r="N1874" s="16"/>
      <c r="O1874" s="16"/>
      <c r="P1874" s="16"/>
      <c r="Q1874" s="16"/>
      <c r="R1874" s="16"/>
      <c r="S1874" s="16"/>
      <c r="T1874" s="16"/>
      <c r="U1874" s="16"/>
    </row>
    <row r="1875" spans="1:21" ht="78.75" hidden="1" customHeight="1" x14ac:dyDescent="0.25">
      <c r="A1875" s="120"/>
      <c r="B1875" s="125" t="s">
        <v>1983</v>
      </c>
      <c r="C1875" s="115"/>
      <c r="D1875" s="134"/>
      <c r="E1875" s="116"/>
      <c r="F1875" s="116"/>
      <c r="G1875" s="117"/>
      <c r="H1875" s="112"/>
      <c r="I1875" s="118"/>
      <c r="J1875" s="113"/>
      <c r="K1875" s="103"/>
      <c r="L1875" s="16"/>
      <c r="M1875" s="16"/>
      <c r="N1875" s="16"/>
      <c r="O1875" s="16"/>
      <c r="P1875" s="16"/>
      <c r="Q1875" s="16"/>
      <c r="R1875" s="16"/>
      <c r="S1875" s="16"/>
      <c r="T1875" s="16"/>
      <c r="U1875" s="16"/>
    </row>
    <row r="1876" spans="1:21" ht="18.75" hidden="1" customHeight="1" x14ac:dyDescent="0.25">
      <c r="A1876" s="120"/>
      <c r="B1876" s="125"/>
      <c r="C1876" s="115"/>
      <c r="D1876" s="134"/>
      <c r="E1876" s="116"/>
      <c r="F1876" s="116"/>
      <c r="G1876" s="117"/>
      <c r="H1876" s="112"/>
      <c r="I1876" s="118"/>
      <c r="J1876" s="113"/>
      <c r="K1876" s="103"/>
      <c r="L1876" s="16"/>
      <c r="M1876" s="16"/>
      <c r="N1876" s="16"/>
      <c r="O1876" s="16"/>
      <c r="P1876" s="16"/>
      <c r="Q1876" s="16"/>
      <c r="R1876" s="16"/>
      <c r="S1876" s="16"/>
      <c r="T1876" s="16"/>
      <c r="U1876" s="16"/>
    </row>
    <row r="1877" spans="1:21" ht="18.75" hidden="1" customHeight="1" x14ac:dyDescent="0.25">
      <c r="A1877" s="120" t="s">
        <v>1984</v>
      </c>
      <c r="B1877" s="150" t="s">
        <v>1985</v>
      </c>
      <c r="C1877" s="115" t="s">
        <v>7</v>
      </c>
      <c r="D1877" s="134"/>
      <c r="E1877" s="116">
        <v>101.59</v>
      </c>
      <c r="F1877" s="116">
        <f>E1877*(1+C$2031)</f>
        <v>126.40843700000001</v>
      </c>
      <c r="G1877" s="117">
        <f>D1877*F1877</f>
        <v>0</v>
      </c>
      <c r="H1877" s="112"/>
      <c r="I1877" s="118"/>
      <c r="J1877" s="119"/>
      <c r="K1877" s="103"/>
      <c r="L1877" s="16"/>
      <c r="M1877" s="16"/>
      <c r="N1877" s="16"/>
      <c r="O1877" s="16"/>
      <c r="P1877" s="16"/>
      <c r="Q1877" s="16"/>
      <c r="R1877" s="16"/>
      <c r="S1877" s="16"/>
      <c r="T1877" s="16"/>
      <c r="U1877" s="16"/>
    </row>
    <row r="1878" spans="1:21" ht="47.25" hidden="1" customHeight="1" x14ac:dyDescent="0.25">
      <c r="A1878" s="120"/>
      <c r="B1878" s="125" t="s">
        <v>1986</v>
      </c>
      <c r="C1878" s="115"/>
      <c r="D1878" s="134"/>
      <c r="E1878" s="116"/>
      <c r="F1878" s="116"/>
      <c r="G1878" s="117"/>
      <c r="H1878" s="112"/>
      <c r="I1878" s="118"/>
      <c r="J1878" s="119"/>
      <c r="K1878" s="103"/>
      <c r="L1878" s="16"/>
      <c r="M1878" s="16"/>
      <c r="N1878" s="16"/>
      <c r="O1878" s="16"/>
      <c r="P1878" s="16"/>
      <c r="Q1878" s="16"/>
      <c r="R1878" s="16"/>
      <c r="S1878" s="16"/>
      <c r="T1878" s="16"/>
      <c r="U1878" s="16"/>
    </row>
    <row r="1879" spans="1:21" ht="18.75" hidden="1" customHeight="1" x14ac:dyDescent="0.25">
      <c r="A1879" s="120"/>
      <c r="B1879" s="150"/>
      <c r="C1879" s="115"/>
      <c r="D1879" s="134"/>
      <c r="E1879" s="116"/>
      <c r="F1879" s="116"/>
      <c r="G1879" s="117"/>
      <c r="H1879" s="112"/>
      <c r="I1879" s="118"/>
      <c r="J1879" s="113"/>
      <c r="K1879" s="103"/>
      <c r="L1879" s="16"/>
      <c r="M1879" s="16"/>
      <c r="N1879" s="16"/>
      <c r="O1879" s="16"/>
      <c r="P1879" s="16"/>
      <c r="Q1879" s="16"/>
      <c r="R1879" s="16"/>
      <c r="S1879" s="16"/>
      <c r="T1879" s="16"/>
      <c r="U1879" s="16"/>
    </row>
    <row r="1880" spans="1:21" ht="18.75" hidden="1" customHeight="1" x14ac:dyDescent="0.25">
      <c r="A1880" s="120" t="s">
        <v>1987</v>
      </c>
      <c r="B1880" s="150" t="s">
        <v>1988</v>
      </c>
      <c r="C1880" s="115" t="s">
        <v>7</v>
      </c>
      <c r="D1880" s="134"/>
      <c r="E1880" s="116">
        <v>489.41</v>
      </c>
      <c r="F1880" s="116">
        <f>E1880*(1+C$2031)</f>
        <v>608.97286299999996</v>
      </c>
      <c r="G1880" s="117">
        <f>D1880*F1880</f>
        <v>0</v>
      </c>
      <c r="H1880" s="112"/>
      <c r="I1880" s="118"/>
      <c r="J1880" s="119"/>
      <c r="K1880" s="103"/>
      <c r="L1880" s="16"/>
      <c r="M1880" s="16"/>
      <c r="N1880" s="16"/>
      <c r="O1880" s="16"/>
      <c r="P1880" s="16"/>
      <c r="Q1880" s="16"/>
      <c r="R1880" s="16"/>
      <c r="S1880" s="16"/>
      <c r="T1880" s="16"/>
      <c r="U1880" s="16"/>
    </row>
    <row r="1881" spans="1:21" ht="47.25" hidden="1" customHeight="1" x14ac:dyDescent="0.25">
      <c r="A1881" s="120"/>
      <c r="B1881" s="125" t="s">
        <v>1989</v>
      </c>
      <c r="C1881" s="115"/>
      <c r="D1881" s="134"/>
      <c r="E1881" s="116"/>
      <c r="F1881" s="116"/>
      <c r="G1881" s="117"/>
      <c r="H1881" s="112"/>
      <c r="I1881" s="118"/>
      <c r="J1881" s="119"/>
      <c r="K1881" s="103"/>
      <c r="L1881" s="16"/>
      <c r="M1881" s="16"/>
      <c r="N1881" s="16"/>
      <c r="O1881" s="16"/>
      <c r="P1881" s="16"/>
      <c r="Q1881" s="16"/>
      <c r="R1881" s="16"/>
      <c r="S1881" s="16"/>
      <c r="T1881" s="16"/>
      <c r="U1881" s="16"/>
    </row>
    <row r="1882" spans="1:21" ht="18.75" hidden="1" customHeight="1" x14ac:dyDescent="0.25">
      <c r="A1882" s="120"/>
      <c r="B1882" s="150"/>
      <c r="C1882" s="115"/>
      <c r="D1882" s="134"/>
      <c r="E1882" s="116"/>
      <c r="F1882" s="116"/>
      <c r="G1882" s="117"/>
      <c r="H1882" s="112"/>
      <c r="I1882" s="118"/>
      <c r="J1882" s="113"/>
      <c r="K1882" s="103"/>
      <c r="L1882" s="16"/>
      <c r="M1882" s="16"/>
      <c r="N1882" s="16"/>
      <c r="O1882" s="16"/>
      <c r="P1882" s="16"/>
      <c r="Q1882" s="16"/>
      <c r="R1882" s="16"/>
      <c r="S1882" s="16"/>
      <c r="T1882" s="16"/>
      <c r="U1882" s="16"/>
    </row>
    <row r="1883" spans="1:21" ht="18.75" hidden="1" customHeight="1" x14ac:dyDescent="0.25">
      <c r="A1883" s="120" t="s">
        <v>1990</v>
      </c>
      <c r="B1883" s="150" t="s">
        <v>1991</v>
      </c>
      <c r="C1883" s="115" t="s">
        <v>7</v>
      </c>
      <c r="D1883" s="134"/>
      <c r="E1883" s="116">
        <v>216.05</v>
      </c>
      <c r="F1883" s="116">
        <f>E1883*(1+C$2031)</f>
        <v>268.83101499999998</v>
      </c>
      <c r="G1883" s="117">
        <f>D1883*F1883</f>
        <v>0</v>
      </c>
      <c r="H1883" s="112"/>
      <c r="I1883" s="118"/>
      <c r="J1883" s="119"/>
      <c r="K1883" s="103"/>
      <c r="L1883" s="16"/>
      <c r="M1883" s="16"/>
      <c r="N1883" s="16"/>
      <c r="O1883" s="16"/>
      <c r="P1883" s="16"/>
      <c r="Q1883" s="16"/>
      <c r="R1883" s="16"/>
      <c r="S1883" s="16"/>
      <c r="T1883" s="16"/>
      <c r="U1883" s="16"/>
    </row>
    <row r="1884" spans="1:21" ht="47.25" hidden="1" customHeight="1" x14ac:dyDescent="0.25">
      <c r="A1884" s="120"/>
      <c r="B1884" s="125" t="s">
        <v>1992</v>
      </c>
      <c r="C1884" s="115"/>
      <c r="D1884" s="134"/>
      <c r="E1884" s="116"/>
      <c r="F1884" s="116"/>
      <c r="G1884" s="117"/>
      <c r="H1884" s="112"/>
      <c r="I1884" s="118"/>
      <c r="J1884" s="119"/>
      <c r="K1884" s="103"/>
      <c r="L1884" s="16"/>
      <c r="M1884" s="16"/>
      <c r="N1884" s="16"/>
      <c r="O1884" s="16"/>
      <c r="P1884" s="16"/>
      <c r="Q1884" s="16"/>
      <c r="R1884" s="16"/>
      <c r="S1884" s="16"/>
      <c r="T1884" s="16"/>
      <c r="U1884" s="16"/>
    </row>
    <row r="1885" spans="1:21" ht="18.75" hidden="1" customHeight="1" x14ac:dyDescent="0.25">
      <c r="A1885" s="120"/>
      <c r="B1885" s="125"/>
      <c r="C1885" s="115"/>
      <c r="D1885" s="134"/>
      <c r="E1885" s="116"/>
      <c r="F1885" s="116"/>
      <c r="G1885" s="117"/>
      <c r="H1885" s="112"/>
      <c r="I1885" s="118"/>
      <c r="J1885" s="113"/>
      <c r="K1885" s="103"/>
      <c r="L1885" s="16"/>
      <c r="M1885" s="16"/>
      <c r="N1885" s="16"/>
      <c r="O1885" s="16"/>
      <c r="P1885" s="16"/>
      <c r="Q1885" s="16"/>
      <c r="R1885" s="16"/>
      <c r="S1885" s="16"/>
      <c r="T1885" s="16"/>
      <c r="U1885" s="16"/>
    </row>
    <row r="1886" spans="1:21" ht="18.75" hidden="1" customHeight="1" x14ac:dyDescent="0.25">
      <c r="A1886" s="120" t="s">
        <v>1993</v>
      </c>
      <c r="B1886" s="150" t="s">
        <v>1994</v>
      </c>
      <c r="C1886" s="115" t="s">
        <v>7</v>
      </c>
      <c r="D1886" s="134"/>
      <c r="E1886" s="116">
        <v>318.37</v>
      </c>
      <c r="F1886" s="116">
        <f>E1886*(1+C$2031)</f>
        <v>396.14779099999998</v>
      </c>
      <c r="G1886" s="117">
        <f>D1886*F1886</f>
        <v>0</v>
      </c>
      <c r="H1886" s="112"/>
      <c r="I1886" s="118"/>
      <c r="J1886" s="113"/>
      <c r="K1886" s="103"/>
      <c r="L1886" s="16"/>
      <c r="M1886" s="16"/>
      <c r="N1886" s="16"/>
      <c r="O1886" s="16"/>
      <c r="P1886" s="16"/>
      <c r="Q1886" s="16"/>
      <c r="R1886" s="16"/>
      <c r="S1886" s="16"/>
      <c r="T1886" s="16"/>
      <c r="U1886" s="16"/>
    </row>
    <row r="1887" spans="1:21" ht="63" hidden="1" customHeight="1" x14ac:dyDescent="0.25">
      <c r="A1887" s="120"/>
      <c r="B1887" s="125" t="s">
        <v>1995</v>
      </c>
      <c r="C1887" s="115"/>
      <c r="D1887" s="134"/>
      <c r="E1887" s="116"/>
      <c r="F1887" s="116"/>
      <c r="G1887" s="117"/>
      <c r="H1887" s="112"/>
      <c r="I1887" s="118"/>
      <c r="J1887" s="113"/>
      <c r="K1887" s="103"/>
      <c r="L1887" s="16"/>
      <c r="M1887" s="16"/>
      <c r="N1887" s="16"/>
      <c r="O1887" s="16"/>
      <c r="P1887" s="16"/>
      <c r="Q1887" s="16"/>
      <c r="R1887" s="16"/>
      <c r="S1887" s="16"/>
      <c r="T1887" s="16"/>
      <c r="U1887" s="16"/>
    </row>
    <row r="1888" spans="1:21" ht="18.75" hidden="1" customHeight="1" x14ac:dyDescent="0.25">
      <c r="A1888" s="120"/>
      <c r="B1888" s="125"/>
      <c r="C1888" s="115"/>
      <c r="D1888" s="134"/>
      <c r="E1888" s="116"/>
      <c r="F1888" s="116"/>
      <c r="G1888" s="117"/>
      <c r="H1888" s="112"/>
      <c r="I1888" s="118"/>
      <c r="J1888" s="113"/>
      <c r="K1888" s="103"/>
      <c r="L1888" s="16"/>
      <c r="M1888" s="16"/>
      <c r="N1888" s="16"/>
      <c r="O1888" s="16"/>
      <c r="P1888" s="16"/>
      <c r="Q1888" s="16"/>
      <c r="R1888" s="16"/>
      <c r="S1888" s="16"/>
      <c r="T1888" s="16"/>
      <c r="U1888" s="16"/>
    </row>
    <row r="1889" spans="1:21" ht="18.75" hidden="1" customHeight="1" x14ac:dyDescent="0.25">
      <c r="A1889" s="120" t="s">
        <v>1996</v>
      </c>
      <c r="B1889" s="207" t="s">
        <v>1997</v>
      </c>
      <c r="C1889" s="115" t="s">
        <v>7</v>
      </c>
      <c r="D1889" s="134"/>
      <c r="E1889" s="116">
        <v>434.97</v>
      </c>
      <c r="F1889" s="116">
        <f>E1889*(1+C$2031)</f>
        <v>541.23317099999997</v>
      </c>
      <c r="G1889" s="117">
        <f>D1889*F1889</f>
        <v>0</v>
      </c>
      <c r="H1889" s="112"/>
      <c r="I1889" s="118"/>
      <c r="J1889" s="113"/>
      <c r="K1889" s="103"/>
      <c r="L1889" s="16"/>
      <c r="M1889" s="16"/>
      <c r="N1889" s="16"/>
      <c r="O1889" s="16"/>
      <c r="P1889" s="16"/>
      <c r="Q1889" s="16"/>
      <c r="R1889" s="16"/>
      <c r="S1889" s="16"/>
      <c r="T1889" s="16"/>
      <c r="U1889" s="16"/>
    </row>
    <row r="1890" spans="1:21" ht="78.75" hidden="1" customHeight="1" x14ac:dyDescent="0.25">
      <c r="A1890" s="120"/>
      <c r="B1890" s="125" t="s">
        <v>1998</v>
      </c>
      <c r="C1890" s="115"/>
      <c r="D1890" s="134"/>
      <c r="E1890" s="116"/>
      <c r="F1890" s="116"/>
      <c r="G1890" s="117"/>
      <c r="H1890" s="112"/>
      <c r="I1890" s="118"/>
      <c r="J1890" s="113"/>
      <c r="K1890" s="103"/>
      <c r="L1890" s="16"/>
      <c r="M1890" s="16"/>
      <c r="N1890" s="16"/>
      <c r="O1890" s="16"/>
      <c r="P1890" s="16"/>
      <c r="Q1890" s="16"/>
      <c r="R1890" s="16"/>
      <c r="S1890" s="16"/>
      <c r="T1890" s="16"/>
      <c r="U1890" s="16"/>
    </row>
    <row r="1891" spans="1:21" ht="18.75" hidden="1" customHeight="1" x14ac:dyDescent="0.25">
      <c r="A1891" s="120"/>
      <c r="B1891" s="125"/>
      <c r="C1891" s="115"/>
      <c r="D1891" s="134"/>
      <c r="E1891" s="116"/>
      <c r="F1891" s="116"/>
      <c r="G1891" s="117"/>
      <c r="H1891" s="112"/>
      <c r="I1891" s="118"/>
      <c r="J1891" s="113"/>
      <c r="K1891" s="103"/>
      <c r="L1891" s="16"/>
      <c r="M1891" s="16"/>
      <c r="N1891" s="16"/>
      <c r="O1891" s="16"/>
      <c r="P1891" s="16"/>
      <c r="Q1891" s="16"/>
      <c r="R1891" s="16"/>
      <c r="S1891" s="16"/>
      <c r="T1891" s="16"/>
      <c r="U1891" s="16"/>
    </row>
    <row r="1892" spans="1:21" ht="18.75" hidden="1" customHeight="1" x14ac:dyDescent="0.25">
      <c r="A1892" s="120" t="s">
        <v>1999</v>
      </c>
      <c r="B1892" s="206" t="s">
        <v>2000</v>
      </c>
      <c r="C1892" s="115"/>
      <c r="D1892" s="134"/>
      <c r="E1892" s="116"/>
      <c r="F1892" s="116"/>
      <c r="G1892" s="117"/>
      <c r="H1892" s="112"/>
      <c r="I1892" s="118"/>
      <c r="J1892" s="113"/>
      <c r="K1892" s="103"/>
      <c r="L1892" s="16"/>
      <c r="M1892" s="16"/>
      <c r="N1892" s="16"/>
      <c r="O1892" s="16"/>
      <c r="P1892" s="16"/>
      <c r="Q1892" s="16"/>
      <c r="R1892" s="16"/>
      <c r="S1892" s="16"/>
      <c r="T1892" s="16"/>
      <c r="U1892" s="16"/>
    </row>
    <row r="1893" spans="1:21" ht="18.75" hidden="1" customHeight="1" x14ac:dyDescent="0.25">
      <c r="A1893" s="120" t="s">
        <v>2001</v>
      </c>
      <c r="B1893" s="150" t="s">
        <v>2002</v>
      </c>
      <c r="C1893" s="115" t="s">
        <v>7</v>
      </c>
      <c r="D1893" s="134"/>
      <c r="E1893" s="116">
        <v>24.36</v>
      </c>
      <c r="F1893" s="116">
        <f>E1893*(1+C$2031)</f>
        <v>30.311147999999999</v>
      </c>
      <c r="G1893" s="117">
        <f>D1893*F1893</f>
        <v>0</v>
      </c>
      <c r="H1893" s="112"/>
      <c r="I1893" s="118"/>
      <c r="J1893" s="119"/>
      <c r="K1893" s="103"/>
      <c r="L1893" s="16"/>
      <c r="M1893" s="16"/>
      <c r="N1893" s="16"/>
      <c r="O1893" s="16"/>
      <c r="P1893" s="16"/>
      <c r="Q1893" s="16"/>
      <c r="R1893" s="16"/>
      <c r="S1893" s="16"/>
      <c r="T1893" s="16"/>
      <c r="U1893" s="16"/>
    </row>
    <row r="1894" spans="1:21" ht="47.25" hidden="1" customHeight="1" x14ac:dyDescent="0.25">
      <c r="A1894" s="120"/>
      <c r="B1894" s="125" t="s">
        <v>2003</v>
      </c>
      <c r="C1894" s="115"/>
      <c r="D1894" s="134"/>
      <c r="E1894" s="116"/>
      <c r="F1894" s="116"/>
      <c r="G1894" s="117"/>
      <c r="H1894" s="142"/>
      <c r="I1894" s="118"/>
      <c r="J1894" s="113"/>
      <c r="K1894" s="103"/>
      <c r="L1894" s="16"/>
      <c r="M1894" s="16"/>
      <c r="N1894" s="16"/>
      <c r="O1894" s="16"/>
      <c r="P1894" s="16"/>
      <c r="Q1894" s="16"/>
      <c r="R1894" s="16"/>
      <c r="S1894" s="16"/>
      <c r="T1894" s="16"/>
      <c r="U1894" s="16"/>
    </row>
    <row r="1895" spans="1:21" ht="18.75" hidden="1" customHeight="1" x14ac:dyDescent="0.25">
      <c r="A1895" s="120"/>
      <c r="B1895" s="150"/>
      <c r="C1895" s="115"/>
      <c r="D1895" s="134"/>
      <c r="E1895" s="116"/>
      <c r="F1895" s="116"/>
      <c r="G1895" s="117"/>
      <c r="H1895" s="112"/>
      <c r="I1895" s="118"/>
      <c r="J1895" s="113"/>
      <c r="K1895" s="103"/>
      <c r="L1895" s="16"/>
      <c r="M1895" s="16"/>
      <c r="N1895" s="16"/>
      <c r="O1895" s="16"/>
      <c r="P1895" s="16"/>
      <c r="Q1895" s="16"/>
      <c r="R1895" s="16"/>
      <c r="S1895" s="16"/>
      <c r="T1895" s="16"/>
      <c r="U1895" s="16"/>
    </row>
    <row r="1896" spans="1:21" ht="18.75" hidden="1" customHeight="1" x14ac:dyDescent="0.25">
      <c r="A1896" s="120" t="s">
        <v>2004</v>
      </c>
      <c r="B1896" s="150" t="s">
        <v>2005</v>
      </c>
      <c r="C1896" s="115" t="s">
        <v>7</v>
      </c>
      <c r="D1896" s="134"/>
      <c r="E1896" s="116">
        <v>470.18</v>
      </c>
      <c r="F1896" s="116">
        <f>E1896*(1+C$2031)</f>
        <v>585.04497400000002</v>
      </c>
      <c r="G1896" s="117">
        <f>D1896*F1896</f>
        <v>0</v>
      </c>
      <c r="H1896" s="112"/>
      <c r="I1896" s="118"/>
      <c r="J1896" s="119"/>
      <c r="K1896" s="103"/>
      <c r="L1896" s="16"/>
      <c r="M1896" s="16"/>
      <c r="N1896" s="16"/>
      <c r="O1896" s="16"/>
      <c r="P1896" s="16"/>
      <c r="Q1896" s="16"/>
      <c r="R1896" s="16"/>
      <c r="S1896" s="16"/>
      <c r="T1896" s="16"/>
      <c r="U1896" s="16"/>
    </row>
    <row r="1897" spans="1:21" ht="110.25" hidden="1" customHeight="1" x14ac:dyDescent="0.25">
      <c r="A1897" s="120"/>
      <c r="B1897" s="125" t="s">
        <v>2006</v>
      </c>
      <c r="C1897" s="115"/>
      <c r="D1897" s="134"/>
      <c r="E1897" s="116"/>
      <c r="F1897" s="116"/>
      <c r="G1897" s="117"/>
      <c r="H1897" s="112"/>
      <c r="I1897" s="118"/>
      <c r="J1897" s="113"/>
      <c r="K1897" s="103"/>
      <c r="L1897" s="16"/>
      <c r="M1897" s="16"/>
      <c r="N1897" s="16"/>
      <c r="O1897" s="16"/>
      <c r="P1897" s="16"/>
      <c r="Q1897" s="16"/>
      <c r="R1897" s="16"/>
      <c r="S1897" s="16"/>
      <c r="T1897" s="16"/>
      <c r="U1897" s="16"/>
    </row>
    <row r="1898" spans="1:21" ht="18.75" hidden="1" customHeight="1" x14ac:dyDescent="0.25">
      <c r="A1898" s="120"/>
      <c r="B1898" s="150"/>
      <c r="C1898" s="115"/>
      <c r="D1898" s="134"/>
      <c r="E1898" s="116"/>
      <c r="F1898" s="116"/>
      <c r="G1898" s="117"/>
      <c r="H1898" s="112"/>
      <c r="I1898" s="118"/>
      <c r="J1898" s="113"/>
      <c r="K1898" s="103"/>
      <c r="L1898" s="16"/>
      <c r="M1898" s="16"/>
      <c r="N1898" s="16"/>
      <c r="O1898" s="16"/>
      <c r="P1898" s="16"/>
      <c r="Q1898" s="16"/>
      <c r="R1898" s="16"/>
      <c r="S1898" s="16"/>
      <c r="T1898" s="16"/>
      <c r="U1898" s="16"/>
    </row>
    <row r="1899" spans="1:21" ht="18.75" hidden="1" customHeight="1" x14ac:dyDescent="0.25">
      <c r="A1899" s="120" t="s">
        <v>2007</v>
      </c>
      <c r="B1899" s="150" t="s">
        <v>2008</v>
      </c>
      <c r="C1899" s="115" t="s">
        <v>7</v>
      </c>
      <c r="D1899" s="134"/>
      <c r="E1899" s="116">
        <v>123.59</v>
      </c>
      <c r="F1899" s="116">
        <f>E1899*(1+C$2031)</f>
        <v>153.78303700000001</v>
      </c>
      <c r="G1899" s="117">
        <f>D1899*F1899</f>
        <v>0</v>
      </c>
      <c r="H1899" s="112"/>
      <c r="I1899" s="118"/>
      <c r="J1899" s="119"/>
      <c r="K1899" s="103"/>
      <c r="L1899" s="16"/>
      <c r="M1899" s="16"/>
      <c r="N1899" s="16"/>
      <c r="O1899" s="16"/>
      <c r="P1899" s="16"/>
      <c r="Q1899" s="16"/>
      <c r="R1899" s="16"/>
      <c r="S1899" s="16"/>
      <c r="T1899" s="16"/>
      <c r="U1899" s="16"/>
    </row>
    <row r="1900" spans="1:21" ht="47.25" hidden="1" customHeight="1" x14ac:dyDescent="0.25">
      <c r="A1900" s="120"/>
      <c r="B1900" s="125" t="s">
        <v>2009</v>
      </c>
      <c r="C1900" s="115"/>
      <c r="D1900" s="134"/>
      <c r="E1900" s="116"/>
      <c r="F1900" s="116"/>
      <c r="G1900" s="117"/>
      <c r="H1900" s="112"/>
      <c r="I1900" s="118"/>
      <c r="J1900" s="119"/>
      <c r="K1900" s="103"/>
      <c r="L1900" s="16"/>
      <c r="M1900" s="16"/>
      <c r="N1900" s="16"/>
      <c r="O1900" s="16"/>
      <c r="P1900" s="16"/>
      <c r="Q1900" s="16"/>
      <c r="R1900" s="16"/>
      <c r="S1900" s="16"/>
      <c r="T1900" s="16"/>
      <c r="U1900" s="16"/>
    </row>
    <row r="1901" spans="1:21" ht="18.75" hidden="1" customHeight="1" x14ac:dyDescent="0.25">
      <c r="A1901" s="120"/>
      <c r="B1901" s="150"/>
      <c r="C1901" s="115"/>
      <c r="D1901" s="134"/>
      <c r="E1901" s="116"/>
      <c r="F1901" s="116"/>
      <c r="G1901" s="117"/>
      <c r="H1901" s="112"/>
      <c r="I1901" s="118"/>
      <c r="J1901" s="113"/>
      <c r="K1901" s="103"/>
      <c r="L1901" s="16"/>
      <c r="M1901" s="16"/>
      <c r="N1901" s="16"/>
      <c r="O1901" s="16"/>
      <c r="P1901" s="16"/>
      <c r="Q1901" s="16"/>
      <c r="R1901" s="16"/>
      <c r="S1901" s="16"/>
      <c r="T1901" s="16"/>
      <c r="U1901" s="16"/>
    </row>
    <row r="1902" spans="1:21" ht="18.75" hidden="1" customHeight="1" x14ac:dyDescent="0.25">
      <c r="A1902" s="120" t="s">
        <v>2010</v>
      </c>
      <c r="B1902" s="150" t="s">
        <v>2011</v>
      </c>
      <c r="C1902" s="115" t="s">
        <v>7</v>
      </c>
      <c r="D1902" s="134"/>
      <c r="E1902" s="116">
        <v>103.44</v>
      </c>
      <c r="F1902" s="116">
        <f>E1902*(1+C$2031)</f>
        <v>128.71039199999998</v>
      </c>
      <c r="G1902" s="117">
        <f>D1902*F1902</f>
        <v>0</v>
      </c>
      <c r="H1902" s="112"/>
      <c r="I1902" s="118"/>
      <c r="J1902" s="119"/>
      <c r="K1902" s="103"/>
      <c r="L1902" s="16"/>
      <c r="M1902" s="16"/>
      <c r="N1902" s="16"/>
      <c r="O1902" s="16"/>
      <c r="P1902" s="16"/>
      <c r="Q1902" s="16"/>
      <c r="R1902" s="16"/>
      <c r="S1902" s="16"/>
      <c r="T1902" s="16"/>
      <c r="U1902" s="16"/>
    </row>
    <row r="1903" spans="1:21" ht="87.75" hidden="1" customHeight="1" x14ac:dyDescent="0.25">
      <c r="A1903" s="120"/>
      <c r="B1903" s="125" t="s">
        <v>2012</v>
      </c>
      <c r="C1903" s="115"/>
      <c r="D1903" s="134"/>
      <c r="E1903" s="116"/>
      <c r="F1903" s="116"/>
      <c r="G1903" s="117"/>
      <c r="H1903" s="112"/>
      <c r="I1903" s="118"/>
      <c r="J1903" s="119"/>
      <c r="K1903" s="103"/>
      <c r="L1903" s="16"/>
      <c r="M1903" s="16"/>
      <c r="N1903" s="16"/>
      <c r="O1903" s="16"/>
      <c r="P1903" s="16"/>
      <c r="Q1903" s="16"/>
      <c r="R1903" s="16"/>
      <c r="S1903" s="16"/>
      <c r="T1903" s="16"/>
      <c r="U1903" s="16"/>
    </row>
    <row r="1904" spans="1:21" ht="18.75" hidden="1" customHeight="1" x14ac:dyDescent="0.25">
      <c r="A1904" s="120"/>
      <c r="B1904" s="150"/>
      <c r="C1904" s="115"/>
      <c r="D1904" s="134"/>
      <c r="E1904" s="116"/>
      <c r="F1904" s="116"/>
      <c r="G1904" s="117"/>
      <c r="H1904" s="112"/>
      <c r="I1904" s="118"/>
      <c r="J1904" s="113"/>
      <c r="K1904" s="103"/>
      <c r="L1904" s="16"/>
      <c r="M1904" s="16"/>
      <c r="N1904" s="16"/>
      <c r="O1904" s="16"/>
      <c r="P1904" s="16"/>
      <c r="Q1904" s="16"/>
      <c r="R1904" s="16"/>
      <c r="S1904" s="16"/>
      <c r="T1904" s="16"/>
      <c r="U1904" s="16"/>
    </row>
    <row r="1905" spans="1:21" ht="31.5" hidden="1" customHeight="1" x14ac:dyDescent="0.25">
      <c r="A1905" s="120" t="s">
        <v>2013</v>
      </c>
      <c r="B1905" s="187" t="s">
        <v>2014</v>
      </c>
      <c r="C1905" s="115" t="s">
        <v>7</v>
      </c>
      <c r="D1905" s="134"/>
      <c r="E1905" s="116">
        <v>195.4</v>
      </c>
      <c r="F1905" s="116">
        <f>E1905*(1+C$2031)</f>
        <v>243.13622000000001</v>
      </c>
      <c r="G1905" s="117">
        <f>D1905*F1905</f>
        <v>0</v>
      </c>
      <c r="H1905" s="112"/>
      <c r="I1905" s="118"/>
      <c r="J1905" s="113"/>
      <c r="K1905" s="103"/>
      <c r="L1905" s="16"/>
      <c r="M1905" s="16"/>
      <c r="N1905" s="16"/>
      <c r="O1905" s="16"/>
      <c r="P1905" s="16"/>
      <c r="Q1905" s="16"/>
      <c r="R1905" s="16"/>
      <c r="S1905" s="16"/>
      <c r="T1905" s="16"/>
      <c r="U1905" s="16"/>
    </row>
    <row r="1906" spans="1:21" ht="63" hidden="1" customHeight="1" x14ac:dyDescent="0.25">
      <c r="A1906" s="120"/>
      <c r="B1906" s="125" t="s">
        <v>2015</v>
      </c>
      <c r="C1906" s="115"/>
      <c r="D1906" s="134"/>
      <c r="E1906" s="116"/>
      <c r="F1906" s="116"/>
      <c r="G1906" s="117"/>
      <c r="H1906" s="112"/>
      <c r="I1906" s="118"/>
      <c r="J1906" s="113"/>
      <c r="K1906" s="103"/>
      <c r="L1906" s="16"/>
      <c r="M1906" s="16"/>
      <c r="N1906" s="16"/>
      <c r="O1906" s="16"/>
      <c r="P1906" s="16"/>
      <c r="Q1906" s="16"/>
      <c r="R1906" s="16"/>
      <c r="S1906" s="16"/>
      <c r="T1906" s="16"/>
      <c r="U1906" s="16"/>
    </row>
    <row r="1907" spans="1:21" ht="18.75" hidden="1" customHeight="1" x14ac:dyDescent="0.25">
      <c r="A1907" s="120"/>
      <c r="B1907" s="150"/>
      <c r="C1907" s="115"/>
      <c r="D1907" s="134"/>
      <c r="E1907" s="116"/>
      <c r="F1907" s="116"/>
      <c r="G1907" s="117"/>
      <c r="H1907" s="112"/>
      <c r="I1907" s="118"/>
      <c r="J1907" s="113"/>
      <c r="K1907" s="103"/>
      <c r="L1907" s="16"/>
      <c r="M1907" s="16"/>
      <c r="N1907" s="16"/>
      <c r="O1907" s="16"/>
      <c r="P1907" s="16"/>
      <c r="Q1907" s="16"/>
      <c r="R1907" s="16"/>
      <c r="S1907" s="16"/>
      <c r="T1907" s="16"/>
      <c r="U1907" s="16"/>
    </row>
    <row r="1908" spans="1:21" ht="18.75" hidden="1" customHeight="1" x14ac:dyDescent="0.25">
      <c r="A1908" s="120" t="s">
        <v>2016</v>
      </c>
      <c r="B1908" s="150" t="s">
        <v>2017</v>
      </c>
      <c r="C1908" s="268" t="s">
        <v>7</v>
      </c>
      <c r="D1908" s="134"/>
      <c r="E1908" s="116">
        <v>226.18</v>
      </c>
      <c r="F1908" s="116">
        <f>E1908*(1+C$2031)</f>
        <v>281.43577399999998</v>
      </c>
      <c r="G1908" s="117">
        <f>D1908*F1908</f>
        <v>0</v>
      </c>
      <c r="H1908" s="112"/>
      <c r="I1908" s="118"/>
      <c r="J1908" s="119"/>
      <c r="K1908" s="103"/>
      <c r="L1908" s="16"/>
      <c r="M1908" s="16"/>
      <c r="N1908" s="16"/>
      <c r="O1908" s="16"/>
      <c r="P1908" s="16"/>
      <c r="Q1908" s="16"/>
      <c r="R1908" s="16"/>
      <c r="S1908" s="16"/>
      <c r="T1908" s="16"/>
      <c r="U1908" s="16"/>
    </row>
    <row r="1909" spans="1:21" ht="47.25" hidden="1" customHeight="1" x14ac:dyDescent="0.25">
      <c r="A1909" s="120"/>
      <c r="B1909" s="125" t="s">
        <v>2018</v>
      </c>
      <c r="C1909" s="269"/>
      <c r="D1909" s="134"/>
      <c r="E1909" s="116"/>
      <c r="F1909" s="116"/>
      <c r="G1909" s="117"/>
      <c r="H1909" s="112"/>
      <c r="I1909" s="118"/>
      <c r="J1909" s="208"/>
      <c r="K1909" s="103"/>
      <c r="L1909" s="16"/>
      <c r="M1909" s="16"/>
      <c r="N1909" s="16"/>
      <c r="O1909" s="16"/>
      <c r="P1909" s="16"/>
      <c r="Q1909" s="16"/>
      <c r="R1909" s="16"/>
      <c r="S1909" s="16"/>
      <c r="T1909" s="16"/>
      <c r="U1909" s="16"/>
    </row>
    <row r="1910" spans="1:21" ht="18.75" hidden="1" customHeight="1" x14ac:dyDescent="0.25">
      <c r="A1910" s="120"/>
      <c r="B1910" s="125"/>
      <c r="C1910" s="209"/>
      <c r="D1910" s="134"/>
      <c r="E1910" s="116"/>
      <c r="F1910" s="116"/>
      <c r="G1910" s="117"/>
      <c r="H1910" s="112"/>
      <c r="I1910" s="118"/>
      <c r="J1910" s="208"/>
      <c r="K1910" s="103"/>
      <c r="L1910" s="16"/>
      <c r="M1910" s="16"/>
      <c r="N1910" s="16"/>
      <c r="O1910" s="16"/>
      <c r="P1910" s="16"/>
      <c r="Q1910" s="16"/>
      <c r="R1910" s="16"/>
      <c r="S1910" s="16"/>
      <c r="T1910" s="16"/>
      <c r="U1910" s="16"/>
    </row>
    <row r="1911" spans="1:21" ht="18.75" hidden="1" customHeight="1" x14ac:dyDescent="0.25">
      <c r="A1911" s="120" t="s">
        <v>2019</v>
      </c>
      <c r="B1911" s="150" t="s">
        <v>2020</v>
      </c>
      <c r="C1911" s="115" t="s">
        <v>19</v>
      </c>
      <c r="D1911" s="134"/>
      <c r="E1911" s="116">
        <v>24.53</v>
      </c>
      <c r="F1911" s="116">
        <f>E1911*(1+C$2031)</f>
        <v>30.522679</v>
      </c>
      <c r="G1911" s="117">
        <f>D1911*F1911</f>
        <v>0</v>
      </c>
      <c r="H1911" s="112"/>
      <c r="I1911" s="118"/>
      <c r="J1911" s="208"/>
      <c r="K1911" s="103"/>
      <c r="L1911" s="16"/>
      <c r="M1911" s="16"/>
      <c r="N1911" s="16"/>
      <c r="O1911" s="16"/>
      <c r="P1911" s="16"/>
      <c r="Q1911" s="16"/>
      <c r="R1911" s="16"/>
      <c r="S1911" s="16"/>
      <c r="T1911" s="16"/>
      <c r="U1911" s="16"/>
    </row>
    <row r="1912" spans="1:21" ht="94.5" hidden="1" customHeight="1" x14ac:dyDescent="0.25">
      <c r="A1912" s="120"/>
      <c r="B1912" s="125" t="s">
        <v>2021</v>
      </c>
      <c r="C1912" s="115"/>
      <c r="D1912" s="134"/>
      <c r="E1912" s="116"/>
      <c r="F1912" s="116"/>
      <c r="G1912" s="117"/>
      <c r="H1912" s="112"/>
      <c r="I1912" s="118"/>
      <c r="J1912" s="208"/>
      <c r="K1912" s="103"/>
      <c r="L1912" s="16"/>
      <c r="M1912" s="16"/>
      <c r="N1912" s="16"/>
      <c r="O1912" s="16"/>
      <c r="P1912" s="16"/>
      <c r="Q1912" s="16"/>
      <c r="R1912" s="16"/>
      <c r="S1912" s="16"/>
      <c r="T1912" s="16"/>
      <c r="U1912" s="16"/>
    </row>
    <row r="1913" spans="1:21" ht="18.75" hidden="1" customHeight="1" x14ac:dyDescent="0.25">
      <c r="A1913" s="120"/>
      <c r="B1913" s="150"/>
      <c r="C1913" s="115"/>
      <c r="D1913" s="134"/>
      <c r="E1913" s="116"/>
      <c r="F1913" s="116"/>
      <c r="G1913" s="117"/>
      <c r="H1913" s="112"/>
      <c r="I1913" s="118"/>
      <c r="J1913" s="208"/>
      <c r="K1913" s="103"/>
      <c r="L1913" s="16"/>
      <c r="M1913" s="16"/>
      <c r="N1913" s="16"/>
      <c r="O1913" s="16"/>
      <c r="P1913" s="16"/>
      <c r="Q1913" s="16"/>
      <c r="R1913" s="16"/>
      <c r="S1913" s="16"/>
      <c r="T1913" s="16"/>
      <c r="U1913" s="16"/>
    </row>
    <row r="1914" spans="1:21" ht="18.75" hidden="1" customHeight="1" x14ac:dyDescent="0.25">
      <c r="A1914" s="120" t="s">
        <v>2022</v>
      </c>
      <c r="B1914" s="128" t="s">
        <v>2023</v>
      </c>
      <c r="C1914" s="115" t="s">
        <v>19</v>
      </c>
      <c r="D1914" s="134"/>
      <c r="E1914" s="116">
        <v>29.04</v>
      </c>
      <c r="F1914" s="116">
        <f>E1914*(1+C$2031)</f>
        <v>36.134471999999995</v>
      </c>
      <c r="G1914" s="117">
        <f>D1914*F1914</f>
        <v>0</v>
      </c>
      <c r="H1914" s="112"/>
      <c r="I1914" s="118"/>
      <c r="J1914" s="208"/>
      <c r="K1914" s="103"/>
      <c r="L1914" s="16"/>
      <c r="M1914" s="16"/>
      <c r="N1914" s="16"/>
      <c r="O1914" s="16"/>
      <c r="P1914" s="16"/>
      <c r="Q1914" s="16"/>
      <c r="R1914" s="16"/>
      <c r="S1914" s="16"/>
      <c r="T1914" s="16"/>
      <c r="U1914" s="16"/>
    </row>
    <row r="1915" spans="1:21" ht="94.5" hidden="1" customHeight="1" x14ac:dyDescent="0.25">
      <c r="A1915" s="120"/>
      <c r="B1915" s="125" t="s">
        <v>2024</v>
      </c>
      <c r="C1915" s="115"/>
      <c r="D1915" s="134"/>
      <c r="E1915" s="116"/>
      <c r="F1915" s="116"/>
      <c r="G1915" s="117"/>
      <c r="H1915" s="112"/>
      <c r="I1915" s="118"/>
      <c r="J1915" s="208"/>
      <c r="K1915" s="103"/>
      <c r="L1915" s="16"/>
      <c r="M1915" s="16"/>
      <c r="N1915" s="16"/>
      <c r="O1915" s="16"/>
      <c r="P1915" s="16"/>
      <c r="Q1915" s="16"/>
      <c r="R1915" s="16"/>
      <c r="S1915" s="16"/>
      <c r="T1915" s="16"/>
      <c r="U1915" s="16"/>
    </row>
    <row r="1916" spans="1:21" ht="18.75" hidden="1" customHeight="1" x14ac:dyDescent="0.25">
      <c r="A1916" s="120"/>
      <c r="B1916" s="125"/>
      <c r="C1916" s="209"/>
      <c r="D1916" s="134"/>
      <c r="E1916" s="116"/>
      <c r="F1916" s="116"/>
      <c r="G1916" s="117"/>
      <c r="H1916" s="112"/>
      <c r="I1916" s="118"/>
      <c r="J1916" s="208"/>
      <c r="K1916" s="103"/>
      <c r="L1916" s="16"/>
      <c r="M1916" s="16"/>
      <c r="N1916" s="16"/>
      <c r="O1916" s="16"/>
      <c r="P1916" s="16"/>
      <c r="Q1916" s="16"/>
      <c r="R1916" s="16"/>
      <c r="S1916" s="16"/>
      <c r="T1916" s="16"/>
      <c r="U1916" s="16"/>
    </row>
    <row r="1917" spans="1:21" ht="18.75" hidden="1" customHeight="1" x14ac:dyDescent="0.25">
      <c r="A1917" s="120" t="s">
        <v>2025</v>
      </c>
      <c r="B1917" s="206" t="s">
        <v>2026</v>
      </c>
      <c r="C1917" s="115"/>
      <c r="D1917" s="134"/>
      <c r="E1917" s="116"/>
      <c r="F1917" s="116"/>
      <c r="G1917" s="117"/>
      <c r="H1917" s="112"/>
      <c r="I1917" s="118"/>
      <c r="J1917" s="113"/>
      <c r="K1917" s="103"/>
      <c r="L1917" s="16"/>
      <c r="M1917" s="16"/>
      <c r="N1917" s="16"/>
      <c r="O1917" s="16"/>
      <c r="P1917" s="16"/>
      <c r="Q1917" s="16"/>
      <c r="R1917" s="16"/>
      <c r="S1917" s="16"/>
      <c r="T1917" s="16"/>
      <c r="U1917" s="16"/>
    </row>
    <row r="1918" spans="1:21" ht="157.5" hidden="1" customHeight="1" x14ac:dyDescent="0.25">
      <c r="A1918" s="120"/>
      <c r="B1918" s="125" t="s">
        <v>2027</v>
      </c>
      <c r="C1918" s="115"/>
      <c r="D1918" s="134"/>
      <c r="E1918" s="116"/>
      <c r="F1918" s="116"/>
      <c r="G1918" s="117"/>
      <c r="H1918" s="112"/>
      <c r="I1918" s="118"/>
      <c r="J1918" s="113"/>
      <c r="K1918" s="103"/>
      <c r="L1918" s="16"/>
      <c r="M1918" s="16"/>
      <c r="N1918" s="16"/>
      <c r="O1918" s="16"/>
      <c r="P1918" s="16"/>
      <c r="Q1918" s="16"/>
      <c r="R1918" s="16"/>
      <c r="S1918" s="16"/>
      <c r="T1918" s="16"/>
      <c r="U1918" s="16"/>
    </row>
    <row r="1919" spans="1:21" ht="18.75" hidden="1" customHeight="1" x14ac:dyDescent="0.25">
      <c r="A1919" s="120"/>
      <c r="B1919" s="150"/>
      <c r="C1919" s="115"/>
      <c r="D1919" s="134"/>
      <c r="E1919" s="116"/>
      <c r="F1919" s="116"/>
      <c r="G1919" s="117"/>
      <c r="H1919" s="112"/>
      <c r="I1919" s="118"/>
      <c r="J1919" s="113"/>
      <c r="K1919" s="103"/>
      <c r="L1919" s="16"/>
      <c r="M1919" s="16"/>
      <c r="N1919" s="16"/>
      <c r="O1919" s="16"/>
      <c r="P1919" s="16"/>
      <c r="Q1919" s="16"/>
      <c r="R1919" s="16"/>
      <c r="S1919" s="16"/>
      <c r="T1919" s="16"/>
      <c r="U1919" s="16"/>
    </row>
    <row r="1920" spans="1:21" ht="18.75" hidden="1" customHeight="1" x14ac:dyDescent="0.25">
      <c r="A1920" s="120" t="s">
        <v>2028</v>
      </c>
      <c r="B1920" s="150" t="s">
        <v>2029</v>
      </c>
      <c r="C1920" s="115" t="s">
        <v>7</v>
      </c>
      <c r="D1920" s="134"/>
      <c r="E1920" s="116">
        <v>23.42</v>
      </c>
      <c r="F1920" s="116">
        <f>E1920*(1+C$2031)</f>
        <v>29.141506</v>
      </c>
      <c r="G1920" s="117">
        <f>D1920*F1920</f>
        <v>0</v>
      </c>
      <c r="H1920" s="112"/>
      <c r="I1920" s="118"/>
      <c r="J1920" s="119"/>
      <c r="K1920" s="103"/>
      <c r="L1920" s="16"/>
      <c r="M1920" s="16"/>
      <c r="N1920" s="16"/>
      <c r="O1920" s="16"/>
      <c r="P1920" s="16"/>
      <c r="Q1920" s="16"/>
      <c r="R1920" s="16"/>
      <c r="S1920" s="16"/>
      <c r="T1920" s="16"/>
      <c r="U1920" s="16"/>
    </row>
    <row r="1921" spans="1:21" ht="18.75" hidden="1" customHeight="1" x14ac:dyDescent="0.25">
      <c r="A1921" s="120"/>
      <c r="B1921" s="150"/>
      <c r="C1921" s="115"/>
      <c r="D1921" s="134"/>
      <c r="E1921" s="116"/>
      <c r="F1921" s="116"/>
      <c r="G1921" s="117"/>
      <c r="H1921" s="112"/>
      <c r="I1921" s="118"/>
      <c r="J1921" s="113"/>
      <c r="K1921" s="103"/>
      <c r="L1921" s="16"/>
      <c r="M1921" s="16"/>
      <c r="N1921" s="16"/>
      <c r="O1921" s="16"/>
      <c r="P1921" s="16"/>
      <c r="Q1921" s="16"/>
      <c r="R1921" s="16"/>
      <c r="S1921" s="16"/>
      <c r="T1921" s="16"/>
      <c r="U1921" s="16"/>
    </row>
    <row r="1922" spans="1:21" ht="18.75" hidden="1" customHeight="1" x14ac:dyDescent="0.25">
      <c r="A1922" s="120" t="s">
        <v>2030</v>
      </c>
      <c r="B1922" s="150" t="s">
        <v>2031</v>
      </c>
      <c r="C1922" s="115" t="s">
        <v>7</v>
      </c>
      <c r="D1922" s="134"/>
      <c r="E1922" s="116">
        <v>17.079999999999998</v>
      </c>
      <c r="F1922" s="116">
        <f>E1922*(1+C$2031)</f>
        <v>21.252643999999997</v>
      </c>
      <c r="G1922" s="117">
        <f>D1922*F1922</f>
        <v>0</v>
      </c>
      <c r="H1922" s="112"/>
      <c r="I1922" s="118"/>
      <c r="J1922" s="119"/>
      <c r="K1922" s="103"/>
      <c r="L1922" s="16"/>
      <c r="M1922" s="16"/>
      <c r="N1922" s="16"/>
      <c r="O1922" s="16"/>
      <c r="P1922" s="16"/>
      <c r="Q1922" s="16"/>
      <c r="R1922" s="16"/>
      <c r="S1922" s="16"/>
      <c r="T1922" s="16"/>
      <c r="U1922" s="16"/>
    </row>
    <row r="1923" spans="1:21" ht="18.75" hidden="1" customHeight="1" x14ac:dyDescent="0.25">
      <c r="A1923" s="120"/>
      <c r="B1923" s="150"/>
      <c r="C1923" s="115"/>
      <c r="D1923" s="134"/>
      <c r="E1923" s="116"/>
      <c r="F1923" s="116"/>
      <c r="G1923" s="117"/>
      <c r="H1923" s="112"/>
      <c r="I1923" s="118"/>
      <c r="J1923" s="113"/>
      <c r="K1923" s="103"/>
      <c r="L1923" s="16"/>
      <c r="M1923" s="16"/>
      <c r="N1923" s="16"/>
      <c r="O1923" s="16"/>
      <c r="P1923" s="16"/>
      <c r="Q1923" s="16"/>
      <c r="R1923" s="16"/>
      <c r="S1923" s="16"/>
      <c r="T1923" s="16"/>
      <c r="U1923" s="16"/>
    </row>
    <row r="1924" spans="1:21" ht="18.75" hidden="1" customHeight="1" x14ac:dyDescent="0.25">
      <c r="A1924" s="120" t="s">
        <v>2032</v>
      </c>
      <c r="B1924" s="150" t="s">
        <v>2033</v>
      </c>
      <c r="C1924" s="115" t="s">
        <v>7</v>
      </c>
      <c r="D1924" s="134"/>
      <c r="E1924" s="116">
        <v>16.79</v>
      </c>
      <c r="F1924" s="116">
        <f>E1924*(1+C$2031)</f>
        <v>20.891796999999997</v>
      </c>
      <c r="G1924" s="117">
        <f>D1924*F1924</f>
        <v>0</v>
      </c>
      <c r="H1924" s="112"/>
      <c r="I1924" s="118"/>
      <c r="J1924" s="119"/>
      <c r="K1924" s="103"/>
      <c r="L1924" s="16"/>
      <c r="M1924" s="16"/>
      <c r="N1924" s="16"/>
      <c r="O1924" s="16"/>
      <c r="P1924" s="16"/>
      <c r="Q1924" s="16"/>
      <c r="R1924" s="16"/>
      <c r="S1924" s="16"/>
      <c r="T1924" s="16"/>
      <c r="U1924" s="16"/>
    </row>
    <row r="1925" spans="1:21" ht="18.75" hidden="1" customHeight="1" x14ac:dyDescent="0.25">
      <c r="A1925" s="120"/>
      <c r="B1925" s="150"/>
      <c r="C1925" s="115"/>
      <c r="D1925" s="134"/>
      <c r="E1925" s="116"/>
      <c r="F1925" s="116"/>
      <c r="G1925" s="117"/>
      <c r="H1925" s="112"/>
      <c r="I1925" s="118"/>
      <c r="J1925" s="113"/>
      <c r="K1925" s="103"/>
      <c r="L1925" s="16"/>
      <c r="M1925" s="16"/>
      <c r="N1925" s="16"/>
      <c r="O1925" s="16"/>
      <c r="P1925" s="16"/>
      <c r="Q1925" s="16"/>
      <c r="R1925" s="16"/>
      <c r="S1925" s="16"/>
      <c r="T1925" s="16"/>
      <c r="U1925" s="16"/>
    </row>
    <row r="1926" spans="1:21" ht="18.75" hidden="1" customHeight="1" x14ac:dyDescent="0.25">
      <c r="A1926" s="120" t="s">
        <v>2034</v>
      </c>
      <c r="B1926" s="150" t="s">
        <v>2035</v>
      </c>
      <c r="C1926" s="115" t="s">
        <v>7</v>
      </c>
      <c r="D1926" s="134"/>
      <c r="E1926" s="116">
        <v>23.07</v>
      </c>
      <c r="F1926" s="116">
        <f>E1926*(1+C$2031)</f>
        <v>28.706001000000001</v>
      </c>
      <c r="G1926" s="117">
        <f>D1926*F1926</f>
        <v>0</v>
      </c>
      <c r="H1926" s="112"/>
      <c r="I1926" s="118"/>
      <c r="J1926" s="119"/>
      <c r="K1926" s="103"/>
      <c r="L1926" s="16"/>
      <c r="M1926" s="16"/>
      <c r="N1926" s="16"/>
      <c r="O1926" s="16"/>
      <c r="P1926" s="16"/>
      <c r="Q1926" s="16"/>
      <c r="R1926" s="16"/>
      <c r="S1926" s="16"/>
      <c r="T1926" s="16"/>
      <c r="U1926" s="16"/>
    </row>
    <row r="1927" spans="1:21" ht="18.75" hidden="1" customHeight="1" x14ac:dyDescent="0.25">
      <c r="A1927" s="120"/>
      <c r="B1927" s="150"/>
      <c r="C1927" s="115"/>
      <c r="D1927" s="134"/>
      <c r="E1927" s="116"/>
      <c r="F1927" s="116"/>
      <c r="G1927" s="117"/>
      <c r="H1927" s="112"/>
      <c r="I1927" s="118"/>
      <c r="J1927" s="119"/>
      <c r="K1927" s="103"/>
      <c r="L1927" s="16"/>
      <c r="M1927" s="16"/>
      <c r="N1927" s="16"/>
      <c r="O1927" s="16"/>
      <c r="P1927" s="16"/>
      <c r="Q1927" s="16"/>
      <c r="R1927" s="16"/>
      <c r="S1927" s="16"/>
      <c r="T1927" s="16"/>
      <c r="U1927" s="16"/>
    </row>
    <row r="1928" spans="1:21" ht="18.75" hidden="1" customHeight="1" x14ac:dyDescent="0.25">
      <c r="A1928" s="120" t="s">
        <v>2036</v>
      </c>
      <c r="B1928" s="150" t="s">
        <v>2037</v>
      </c>
      <c r="C1928" s="115" t="s">
        <v>7</v>
      </c>
      <c r="D1928" s="134"/>
      <c r="E1928" s="116">
        <v>46.61</v>
      </c>
      <c r="F1928" s="116">
        <f>E1928*(1+C$2031)</f>
        <v>57.996822999999999</v>
      </c>
      <c r="G1928" s="117">
        <f>D1928*F1928</f>
        <v>0</v>
      </c>
      <c r="H1928" s="112"/>
      <c r="I1928" s="118"/>
      <c r="J1928" s="119"/>
      <c r="K1928" s="103"/>
      <c r="L1928" s="16"/>
      <c r="M1928" s="16"/>
      <c r="N1928" s="16"/>
      <c r="O1928" s="16"/>
      <c r="P1928" s="16"/>
      <c r="Q1928" s="16"/>
      <c r="R1928" s="16"/>
      <c r="S1928" s="16"/>
      <c r="T1928" s="16"/>
      <c r="U1928" s="16"/>
    </row>
    <row r="1929" spans="1:21" ht="18.75" hidden="1" customHeight="1" x14ac:dyDescent="0.25">
      <c r="A1929" s="120"/>
      <c r="B1929" s="150"/>
      <c r="C1929" s="115"/>
      <c r="D1929" s="134"/>
      <c r="E1929" s="116"/>
      <c r="F1929" s="116"/>
      <c r="G1929" s="117"/>
      <c r="H1929" s="112"/>
      <c r="I1929" s="118"/>
      <c r="J1929" s="119"/>
      <c r="K1929" s="103"/>
      <c r="L1929" s="16"/>
      <c r="M1929" s="16"/>
      <c r="N1929" s="16"/>
      <c r="O1929" s="16"/>
      <c r="P1929" s="16"/>
      <c r="Q1929" s="16"/>
      <c r="R1929" s="16"/>
      <c r="S1929" s="16"/>
      <c r="T1929" s="16"/>
      <c r="U1929" s="16"/>
    </row>
    <row r="1930" spans="1:21" ht="18.75" hidden="1" customHeight="1" x14ac:dyDescent="0.25">
      <c r="A1930" s="120" t="s">
        <v>2038</v>
      </c>
      <c r="B1930" s="206" t="s">
        <v>2039</v>
      </c>
      <c r="C1930" s="115"/>
      <c r="D1930" s="134"/>
      <c r="E1930" s="116"/>
      <c r="F1930" s="116"/>
      <c r="G1930" s="117"/>
      <c r="H1930" s="112"/>
      <c r="I1930" s="118"/>
      <c r="J1930" s="113"/>
      <c r="K1930" s="103"/>
      <c r="L1930" s="16"/>
      <c r="M1930" s="16"/>
      <c r="N1930" s="16"/>
      <c r="O1930" s="16"/>
      <c r="P1930" s="16"/>
      <c r="Q1930" s="16"/>
      <c r="R1930" s="16"/>
      <c r="S1930" s="16"/>
      <c r="T1930" s="16"/>
      <c r="U1930" s="16"/>
    </row>
    <row r="1931" spans="1:21" ht="18.75" hidden="1" customHeight="1" x14ac:dyDescent="0.25">
      <c r="A1931" s="120" t="s">
        <v>2040</v>
      </c>
      <c r="B1931" s="150" t="s">
        <v>2041</v>
      </c>
      <c r="C1931" s="115" t="s">
        <v>7</v>
      </c>
      <c r="D1931" s="134"/>
      <c r="E1931" s="116">
        <v>136.16</v>
      </c>
      <c r="F1931" s="116">
        <f>E1931*(1+C$2031)</f>
        <v>169.42388799999998</v>
      </c>
      <c r="G1931" s="117">
        <f>D1931*F1931</f>
        <v>0</v>
      </c>
      <c r="H1931" s="112"/>
      <c r="I1931" s="118"/>
      <c r="J1931" s="119"/>
      <c r="K1931" s="103"/>
      <c r="L1931" s="16"/>
      <c r="M1931" s="16"/>
      <c r="N1931" s="16"/>
      <c r="O1931" s="16"/>
      <c r="P1931" s="16"/>
      <c r="Q1931" s="16"/>
      <c r="R1931" s="16"/>
      <c r="S1931" s="16"/>
      <c r="T1931" s="16"/>
      <c r="U1931" s="16"/>
    </row>
    <row r="1932" spans="1:21" ht="71.25" hidden="1" customHeight="1" x14ac:dyDescent="0.25">
      <c r="A1932" s="120"/>
      <c r="B1932" s="125" t="s">
        <v>2042</v>
      </c>
      <c r="C1932" s="115"/>
      <c r="D1932" s="134"/>
      <c r="E1932" s="116"/>
      <c r="F1932" s="116"/>
      <c r="G1932" s="117"/>
      <c r="H1932" s="112"/>
      <c r="I1932" s="118"/>
      <c r="J1932" s="113"/>
      <c r="K1932" s="103"/>
      <c r="L1932" s="16"/>
      <c r="M1932" s="16"/>
      <c r="N1932" s="16"/>
      <c r="O1932" s="16"/>
      <c r="P1932" s="16"/>
      <c r="Q1932" s="16"/>
      <c r="R1932" s="16"/>
      <c r="S1932" s="16"/>
      <c r="T1932" s="16"/>
      <c r="U1932" s="16"/>
    </row>
    <row r="1933" spans="1:21" ht="18.75" hidden="1" customHeight="1" x14ac:dyDescent="0.25">
      <c r="A1933" s="120"/>
      <c r="B1933" s="150"/>
      <c r="C1933" s="115"/>
      <c r="D1933" s="134"/>
      <c r="E1933" s="116"/>
      <c r="F1933" s="116"/>
      <c r="G1933" s="117"/>
      <c r="H1933" s="112"/>
      <c r="I1933" s="118"/>
      <c r="J1933" s="113"/>
      <c r="K1933" s="103"/>
      <c r="L1933" s="16"/>
      <c r="M1933" s="16"/>
      <c r="N1933" s="16"/>
      <c r="O1933" s="16"/>
      <c r="P1933" s="16"/>
      <c r="Q1933" s="16"/>
      <c r="R1933" s="16"/>
      <c r="S1933" s="16"/>
      <c r="T1933" s="16"/>
      <c r="U1933" s="16"/>
    </row>
    <row r="1934" spans="1:21" ht="18.75" hidden="1" customHeight="1" x14ac:dyDescent="0.25">
      <c r="A1934" s="120" t="s">
        <v>2043</v>
      </c>
      <c r="B1934" s="150" t="s">
        <v>2044</v>
      </c>
      <c r="C1934" s="115" t="s">
        <v>7</v>
      </c>
      <c r="D1934" s="134"/>
      <c r="E1934" s="116">
        <v>423.22</v>
      </c>
      <c r="F1934" s="116">
        <f>E1934*(1+C$2031)</f>
        <v>526.61264600000004</v>
      </c>
      <c r="G1934" s="117">
        <f>D1934*F1934</f>
        <v>0</v>
      </c>
      <c r="H1934" s="112"/>
      <c r="I1934" s="118"/>
      <c r="J1934" s="119"/>
      <c r="K1934" s="103"/>
      <c r="L1934" s="16"/>
      <c r="M1934" s="16"/>
      <c r="N1934" s="16"/>
      <c r="O1934" s="16"/>
      <c r="P1934" s="16"/>
      <c r="Q1934" s="16"/>
      <c r="R1934" s="16"/>
      <c r="S1934" s="16"/>
      <c r="T1934" s="16"/>
      <c r="U1934" s="16"/>
    </row>
    <row r="1935" spans="1:21" ht="141.75" hidden="1" customHeight="1" x14ac:dyDescent="0.25">
      <c r="A1935" s="120"/>
      <c r="B1935" s="125" t="s">
        <v>2045</v>
      </c>
      <c r="C1935" s="115"/>
      <c r="D1935" s="134"/>
      <c r="E1935" s="116"/>
      <c r="F1935" s="116"/>
      <c r="G1935" s="117"/>
      <c r="H1935" s="112"/>
      <c r="I1935" s="118"/>
      <c r="J1935" s="119"/>
      <c r="K1935" s="103"/>
      <c r="L1935" s="16"/>
      <c r="M1935" s="16"/>
      <c r="N1935" s="16"/>
      <c r="O1935" s="16"/>
      <c r="P1935" s="16"/>
      <c r="Q1935" s="16"/>
      <c r="R1935" s="16"/>
      <c r="S1935" s="16"/>
      <c r="T1935" s="16"/>
      <c r="U1935" s="16"/>
    </row>
    <row r="1936" spans="1:21" ht="18.75" hidden="1" customHeight="1" x14ac:dyDescent="0.25">
      <c r="A1936" s="120"/>
      <c r="B1936" s="125"/>
      <c r="C1936" s="115"/>
      <c r="D1936" s="134"/>
      <c r="E1936" s="116"/>
      <c r="F1936" s="116"/>
      <c r="G1936" s="117"/>
      <c r="H1936" s="112"/>
      <c r="I1936" s="118"/>
      <c r="J1936" s="113"/>
      <c r="K1936" s="103"/>
      <c r="L1936" s="16"/>
      <c r="M1936" s="16"/>
      <c r="N1936" s="16"/>
      <c r="O1936" s="16"/>
      <c r="P1936" s="16"/>
      <c r="Q1936" s="16"/>
      <c r="R1936" s="16"/>
      <c r="S1936" s="16"/>
      <c r="T1936" s="16"/>
      <c r="U1936" s="16"/>
    </row>
    <row r="1937" spans="1:21" ht="18.75" hidden="1" customHeight="1" x14ac:dyDescent="0.25">
      <c r="A1937" s="120" t="s">
        <v>2046</v>
      </c>
      <c r="B1937" s="150" t="s">
        <v>2047</v>
      </c>
      <c r="C1937" s="115" t="s">
        <v>7</v>
      </c>
      <c r="D1937" s="134"/>
      <c r="E1937" s="116">
        <v>216.75</v>
      </c>
      <c r="F1937" s="116">
        <f>E1937*(1+C$2031)</f>
        <v>269.70202499999999</v>
      </c>
      <c r="G1937" s="117">
        <f>D1937*F1937</f>
        <v>0</v>
      </c>
      <c r="H1937" s="112"/>
      <c r="I1937" s="118"/>
      <c r="J1937" s="119"/>
      <c r="K1937" s="103"/>
      <c r="L1937" s="16"/>
      <c r="M1937" s="16"/>
      <c r="N1937" s="16"/>
      <c r="O1937" s="16"/>
      <c r="P1937" s="16"/>
      <c r="Q1937" s="16"/>
      <c r="R1937" s="16"/>
      <c r="S1937" s="16"/>
      <c r="T1937" s="16"/>
      <c r="U1937" s="16"/>
    </row>
    <row r="1938" spans="1:21" ht="141.75" hidden="1" customHeight="1" x14ac:dyDescent="0.25">
      <c r="A1938" s="120"/>
      <c r="B1938" s="125" t="s">
        <v>2048</v>
      </c>
      <c r="C1938" s="115"/>
      <c r="D1938" s="134"/>
      <c r="E1938" s="116"/>
      <c r="F1938" s="116"/>
      <c r="G1938" s="117"/>
      <c r="H1938" s="112"/>
      <c r="I1938" s="118"/>
      <c r="J1938" s="119"/>
      <c r="K1938" s="103"/>
      <c r="L1938" s="16"/>
      <c r="M1938" s="16"/>
      <c r="N1938" s="16"/>
      <c r="O1938" s="16"/>
      <c r="P1938" s="16"/>
      <c r="Q1938" s="16"/>
      <c r="R1938" s="16"/>
      <c r="S1938" s="16"/>
      <c r="T1938" s="16"/>
      <c r="U1938" s="16"/>
    </row>
    <row r="1939" spans="1:21" ht="18.75" hidden="1" customHeight="1" x14ac:dyDescent="0.25">
      <c r="A1939" s="120"/>
      <c r="B1939" s="125"/>
      <c r="C1939" s="115"/>
      <c r="D1939" s="134"/>
      <c r="E1939" s="116"/>
      <c r="F1939" s="116"/>
      <c r="G1939" s="117"/>
      <c r="H1939" s="112"/>
      <c r="I1939" s="118"/>
      <c r="J1939" s="113"/>
      <c r="K1939" s="103"/>
      <c r="L1939" s="16"/>
      <c r="M1939" s="16"/>
      <c r="N1939" s="16"/>
      <c r="O1939" s="16"/>
      <c r="P1939" s="16"/>
      <c r="Q1939" s="16"/>
      <c r="R1939" s="16"/>
      <c r="S1939" s="16"/>
      <c r="T1939" s="16"/>
      <c r="U1939" s="16"/>
    </row>
    <row r="1940" spans="1:21" ht="18.75" hidden="1" customHeight="1" x14ac:dyDescent="0.25">
      <c r="A1940" s="120" t="s">
        <v>2049</v>
      </c>
      <c r="B1940" s="150" t="s">
        <v>2050</v>
      </c>
      <c r="C1940" s="115" t="s">
        <v>7</v>
      </c>
      <c r="D1940" s="134"/>
      <c r="E1940" s="116">
        <v>167.14</v>
      </c>
      <c r="F1940" s="116">
        <f>E1940*(1+C$2031)</f>
        <v>207.97230199999998</v>
      </c>
      <c r="G1940" s="117">
        <f>D1940*F1940</f>
        <v>0</v>
      </c>
      <c r="H1940" s="112"/>
      <c r="I1940" s="118"/>
      <c r="J1940" s="119"/>
      <c r="K1940" s="103"/>
      <c r="L1940" s="16"/>
      <c r="M1940" s="16"/>
      <c r="N1940" s="16"/>
      <c r="O1940" s="16"/>
      <c r="P1940" s="16"/>
      <c r="Q1940" s="16"/>
      <c r="R1940" s="16"/>
      <c r="S1940" s="16"/>
      <c r="T1940" s="16"/>
      <c r="U1940" s="16"/>
    </row>
    <row r="1941" spans="1:21" ht="157.5" hidden="1" customHeight="1" x14ac:dyDescent="0.25">
      <c r="A1941" s="120"/>
      <c r="B1941" s="125" t="s">
        <v>2051</v>
      </c>
      <c r="C1941" s="115"/>
      <c r="D1941" s="134"/>
      <c r="E1941" s="116"/>
      <c r="F1941" s="116"/>
      <c r="G1941" s="117"/>
      <c r="H1941" s="112"/>
      <c r="I1941" s="118"/>
      <c r="J1941" s="119"/>
      <c r="K1941" s="103"/>
      <c r="L1941" s="16"/>
      <c r="M1941" s="16"/>
      <c r="N1941" s="16"/>
      <c r="O1941" s="16"/>
      <c r="P1941" s="16"/>
      <c r="Q1941" s="16"/>
      <c r="R1941" s="16"/>
      <c r="S1941" s="16"/>
      <c r="T1941" s="16"/>
      <c r="U1941" s="16"/>
    </row>
    <row r="1942" spans="1:21" ht="18.75" hidden="1" customHeight="1" x14ac:dyDescent="0.25">
      <c r="A1942" s="120"/>
      <c r="B1942" s="125"/>
      <c r="C1942" s="115"/>
      <c r="D1942" s="134"/>
      <c r="E1942" s="116"/>
      <c r="F1942" s="116"/>
      <c r="G1942" s="117"/>
      <c r="H1942" s="112"/>
      <c r="I1942" s="118"/>
      <c r="J1942" s="113"/>
      <c r="K1942" s="103"/>
      <c r="L1942" s="16"/>
      <c r="M1942" s="16"/>
      <c r="N1942" s="16"/>
      <c r="O1942" s="16"/>
      <c r="P1942" s="16"/>
      <c r="Q1942" s="16"/>
      <c r="R1942" s="16"/>
      <c r="S1942" s="16"/>
      <c r="T1942" s="16"/>
      <c r="U1942" s="16"/>
    </row>
    <row r="1943" spans="1:21" ht="18.75" hidden="1" customHeight="1" x14ac:dyDescent="0.25">
      <c r="A1943" s="120" t="s">
        <v>2052</v>
      </c>
      <c r="B1943" s="150" t="s">
        <v>2053</v>
      </c>
      <c r="C1943" s="115" t="s">
        <v>7</v>
      </c>
      <c r="D1943" s="134"/>
      <c r="E1943" s="116">
        <v>193.15</v>
      </c>
      <c r="F1943" s="116">
        <f>E1943*(1+C$2031)</f>
        <v>240.336545</v>
      </c>
      <c r="G1943" s="117">
        <f>D1943*F1943</f>
        <v>0</v>
      </c>
      <c r="H1943" s="112"/>
      <c r="I1943" s="118"/>
      <c r="J1943" s="119"/>
      <c r="K1943" s="103"/>
      <c r="L1943" s="16"/>
      <c r="M1943" s="16"/>
      <c r="N1943" s="16"/>
      <c r="O1943" s="16"/>
      <c r="P1943" s="16"/>
      <c r="Q1943" s="16"/>
      <c r="R1943" s="16"/>
      <c r="S1943" s="16"/>
      <c r="T1943" s="16"/>
      <c r="U1943" s="16"/>
    </row>
    <row r="1944" spans="1:21" ht="157.5" hidden="1" customHeight="1" x14ac:dyDescent="0.25">
      <c r="A1944" s="120"/>
      <c r="B1944" s="125" t="s">
        <v>2054</v>
      </c>
      <c r="C1944" s="115"/>
      <c r="D1944" s="134"/>
      <c r="E1944" s="116"/>
      <c r="F1944" s="116"/>
      <c r="G1944" s="117"/>
      <c r="H1944" s="112"/>
      <c r="I1944" s="118"/>
      <c r="J1944" s="119"/>
      <c r="K1944" s="103"/>
      <c r="L1944" s="16"/>
      <c r="M1944" s="16"/>
      <c r="N1944" s="16"/>
      <c r="O1944" s="16"/>
      <c r="P1944" s="16"/>
      <c r="Q1944" s="16"/>
      <c r="R1944" s="16"/>
      <c r="S1944" s="16"/>
      <c r="T1944" s="16"/>
      <c r="U1944" s="16"/>
    </row>
    <row r="1945" spans="1:21" ht="18.75" hidden="1" customHeight="1" x14ac:dyDescent="0.25">
      <c r="A1945" s="120"/>
      <c r="B1945" s="125"/>
      <c r="C1945" s="115"/>
      <c r="D1945" s="134"/>
      <c r="E1945" s="116"/>
      <c r="F1945" s="116"/>
      <c r="G1945" s="117"/>
      <c r="H1945" s="112"/>
      <c r="I1945" s="118"/>
      <c r="J1945" s="113"/>
      <c r="K1945" s="103"/>
      <c r="L1945" s="16"/>
      <c r="M1945" s="16"/>
      <c r="N1945" s="16"/>
      <c r="O1945" s="16"/>
      <c r="P1945" s="16"/>
      <c r="Q1945" s="16"/>
      <c r="R1945" s="16"/>
      <c r="S1945" s="16"/>
      <c r="T1945" s="16"/>
      <c r="U1945" s="16"/>
    </row>
    <row r="1946" spans="1:21" ht="18.75" hidden="1" customHeight="1" x14ac:dyDescent="0.25">
      <c r="A1946" s="120" t="s">
        <v>2055</v>
      </c>
      <c r="B1946" s="150" t="s">
        <v>2056</v>
      </c>
      <c r="C1946" s="115" t="s">
        <v>7</v>
      </c>
      <c r="D1946" s="134"/>
      <c r="E1946" s="116">
        <v>35.54</v>
      </c>
      <c r="F1946" s="116">
        <f>E1946*(1+C$2031)</f>
        <v>44.222421999999995</v>
      </c>
      <c r="G1946" s="117">
        <f>D1946*F1946</f>
        <v>0</v>
      </c>
      <c r="H1946" s="112"/>
      <c r="I1946" s="118"/>
      <c r="J1946" s="119"/>
      <c r="K1946" s="103"/>
      <c r="L1946" s="16"/>
      <c r="M1946" s="16"/>
      <c r="N1946" s="16"/>
      <c r="O1946" s="16"/>
      <c r="P1946" s="16"/>
      <c r="Q1946" s="16"/>
      <c r="R1946" s="16"/>
      <c r="S1946" s="16"/>
      <c r="T1946" s="16"/>
      <c r="U1946" s="16"/>
    </row>
    <row r="1947" spans="1:21" ht="47.25" hidden="1" customHeight="1" x14ac:dyDescent="0.25">
      <c r="A1947" s="120"/>
      <c r="B1947" s="125" t="s">
        <v>2057</v>
      </c>
      <c r="C1947" s="115"/>
      <c r="D1947" s="134"/>
      <c r="E1947" s="116"/>
      <c r="F1947" s="116"/>
      <c r="G1947" s="117"/>
      <c r="H1947" s="112"/>
      <c r="I1947" s="118"/>
      <c r="J1947" s="113"/>
      <c r="K1947" s="103"/>
      <c r="L1947" s="16"/>
      <c r="M1947" s="16"/>
      <c r="N1947" s="16"/>
      <c r="O1947" s="16"/>
      <c r="P1947" s="16"/>
      <c r="Q1947" s="16"/>
      <c r="R1947" s="16"/>
      <c r="S1947" s="16"/>
      <c r="T1947" s="16"/>
      <c r="U1947" s="16"/>
    </row>
    <row r="1948" spans="1:21" ht="18.75" hidden="1" customHeight="1" x14ac:dyDescent="0.25">
      <c r="A1948" s="120"/>
      <c r="B1948" s="125"/>
      <c r="C1948" s="115"/>
      <c r="D1948" s="134"/>
      <c r="E1948" s="116"/>
      <c r="F1948" s="116"/>
      <c r="G1948" s="117"/>
      <c r="H1948" s="112"/>
      <c r="I1948" s="118"/>
      <c r="J1948" s="113"/>
      <c r="K1948" s="103"/>
      <c r="L1948" s="16"/>
      <c r="M1948" s="16"/>
      <c r="N1948" s="16"/>
      <c r="O1948" s="16"/>
      <c r="P1948" s="16"/>
      <c r="Q1948" s="16"/>
      <c r="R1948" s="16"/>
      <c r="S1948" s="16"/>
      <c r="T1948" s="16"/>
      <c r="U1948" s="16"/>
    </row>
    <row r="1949" spans="1:21" ht="18.75" hidden="1" customHeight="1" x14ac:dyDescent="0.25">
      <c r="A1949" s="120" t="s">
        <v>2058</v>
      </c>
      <c r="B1949" s="206" t="s">
        <v>2059</v>
      </c>
      <c r="C1949" s="115"/>
      <c r="D1949" s="134"/>
      <c r="E1949" s="116"/>
      <c r="F1949" s="116"/>
      <c r="G1949" s="117"/>
      <c r="H1949" s="112"/>
      <c r="I1949" s="118"/>
      <c r="J1949" s="113"/>
      <c r="K1949" s="103"/>
      <c r="L1949" s="16"/>
      <c r="M1949" s="16"/>
      <c r="N1949" s="16"/>
      <c r="O1949" s="16"/>
      <c r="P1949" s="16"/>
      <c r="Q1949" s="16"/>
      <c r="R1949" s="16"/>
      <c r="S1949" s="16"/>
      <c r="T1949" s="16"/>
      <c r="U1949" s="16"/>
    </row>
    <row r="1950" spans="1:21" ht="78.75" hidden="1" customHeight="1" x14ac:dyDescent="0.25">
      <c r="A1950" s="120"/>
      <c r="B1950" s="125" t="s">
        <v>2060</v>
      </c>
      <c r="C1950" s="115"/>
      <c r="D1950" s="134"/>
      <c r="E1950" s="116"/>
      <c r="F1950" s="116"/>
      <c r="G1950" s="117"/>
      <c r="H1950" s="112"/>
      <c r="I1950" s="118"/>
      <c r="J1950" s="113"/>
      <c r="K1950" s="103"/>
      <c r="L1950" s="16"/>
      <c r="M1950" s="16"/>
      <c r="N1950" s="16"/>
      <c r="O1950" s="16"/>
      <c r="P1950" s="16"/>
      <c r="Q1950" s="16"/>
      <c r="R1950" s="16"/>
      <c r="S1950" s="16"/>
      <c r="T1950" s="16"/>
      <c r="U1950" s="16"/>
    </row>
    <row r="1951" spans="1:21" ht="18.75" hidden="1" customHeight="1" x14ac:dyDescent="0.25">
      <c r="A1951" s="120"/>
      <c r="B1951" s="206"/>
      <c r="C1951" s="115"/>
      <c r="D1951" s="134"/>
      <c r="E1951" s="116"/>
      <c r="F1951" s="116"/>
      <c r="G1951" s="117"/>
      <c r="H1951" s="112"/>
      <c r="I1951" s="118"/>
      <c r="J1951" s="113"/>
      <c r="K1951" s="103"/>
      <c r="L1951" s="16"/>
      <c r="M1951" s="16"/>
      <c r="N1951" s="16"/>
      <c r="O1951" s="16"/>
      <c r="P1951" s="16"/>
      <c r="Q1951" s="16"/>
      <c r="R1951" s="16"/>
      <c r="S1951" s="16"/>
      <c r="T1951" s="16"/>
      <c r="U1951" s="16"/>
    </row>
    <row r="1952" spans="1:21" ht="18.75" hidden="1" customHeight="1" x14ac:dyDescent="0.25">
      <c r="A1952" s="120" t="s">
        <v>2061</v>
      </c>
      <c r="B1952" s="150" t="s">
        <v>2062</v>
      </c>
      <c r="C1952" s="115" t="s">
        <v>19</v>
      </c>
      <c r="D1952" s="134"/>
      <c r="E1952" s="116">
        <v>69.239999999999995</v>
      </c>
      <c r="F1952" s="116">
        <f>E1952*(1+C$2031)</f>
        <v>86.155331999999987</v>
      </c>
      <c r="G1952" s="117">
        <f>D1952*F1952</f>
        <v>0</v>
      </c>
      <c r="H1952" s="112"/>
      <c r="I1952" s="118"/>
      <c r="J1952" s="119"/>
      <c r="K1952" s="103"/>
      <c r="L1952" s="16"/>
      <c r="M1952" s="16"/>
      <c r="N1952" s="16"/>
      <c r="O1952" s="16"/>
      <c r="P1952" s="16"/>
      <c r="Q1952" s="16"/>
      <c r="R1952" s="16"/>
      <c r="S1952" s="16"/>
      <c r="T1952" s="16"/>
      <c r="U1952" s="16"/>
    </row>
    <row r="1953" spans="1:21" ht="18.75" hidden="1" customHeight="1" x14ac:dyDescent="0.25">
      <c r="A1953" s="120"/>
      <c r="B1953" s="150"/>
      <c r="C1953" s="115"/>
      <c r="D1953" s="134"/>
      <c r="E1953" s="116"/>
      <c r="F1953" s="116"/>
      <c r="G1953" s="117"/>
      <c r="H1953" s="112"/>
      <c r="I1953" s="118"/>
      <c r="J1953" s="113"/>
      <c r="K1953" s="103"/>
      <c r="L1953" s="16"/>
      <c r="M1953" s="16"/>
      <c r="N1953" s="16"/>
      <c r="O1953" s="16"/>
      <c r="P1953" s="16"/>
      <c r="Q1953" s="16"/>
      <c r="R1953" s="16"/>
      <c r="S1953" s="16"/>
      <c r="T1953" s="16"/>
      <c r="U1953" s="16"/>
    </row>
    <row r="1954" spans="1:21" ht="18.75" hidden="1" customHeight="1" x14ac:dyDescent="0.25">
      <c r="A1954" s="120" t="s">
        <v>2063</v>
      </c>
      <c r="B1954" s="150" t="s">
        <v>2064</v>
      </c>
      <c r="C1954" s="115" t="s">
        <v>19</v>
      </c>
      <c r="D1954" s="134"/>
      <c r="E1954" s="116">
        <v>98.08</v>
      </c>
      <c r="F1954" s="116">
        <f>E1954*(1+C$2031)</f>
        <v>122.040944</v>
      </c>
      <c r="G1954" s="117">
        <f>D1954*F1954</f>
        <v>0</v>
      </c>
      <c r="H1954" s="112"/>
      <c r="I1954" s="118"/>
      <c r="J1954" s="119"/>
      <c r="K1954" s="103"/>
      <c r="L1954" s="16"/>
      <c r="M1954" s="16"/>
      <c r="N1954" s="16"/>
      <c r="O1954" s="16"/>
      <c r="P1954" s="16"/>
      <c r="Q1954" s="16"/>
      <c r="R1954" s="16"/>
      <c r="S1954" s="16"/>
      <c r="T1954" s="16"/>
      <c r="U1954" s="16"/>
    </row>
    <row r="1955" spans="1:21" ht="18.75" hidden="1" customHeight="1" x14ac:dyDescent="0.25">
      <c r="A1955" s="120"/>
      <c r="B1955" s="150"/>
      <c r="C1955" s="115"/>
      <c r="D1955" s="134"/>
      <c r="E1955" s="116"/>
      <c r="F1955" s="116"/>
      <c r="G1955" s="117"/>
      <c r="H1955" s="112"/>
      <c r="I1955" s="118"/>
      <c r="J1955" s="113"/>
      <c r="K1955" s="103"/>
      <c r="L1955" s="16"/>
      <c r="M1955" s="16"/>
      <c r="N1955" s="16"/>
      <c r="O1955" s="16"/>
      <c r="P1955" s="16"/>
      <c r="Q1955" s="16"/>
      <c r="R1955" s="16"/>
      <c r="S1955" s="16"/>
      <c r="T1955" s="16"/>
      <c r="U1955" s="16"/>
    </row>
    <row r="1956" spans="1:21" ht="18.75" hidden="1" customHeight="1" x14ac:dyDescent="0.25">
      <c r="A1956" s="120" t="s">
        <v>2065</v>
      </c>
      <c r="B1956" s="150" t="s">
        <v>2066</v>
      </c>
      <c r="C1956" s="115" t="s">
        <v>19</v>
      </c>
      <c r="D1956" s="134"/>
      <c r="E1956" s="116">
        <v>119.59</v>
      </c>
      <c r="F1956" s="116">
        <f>E1956*(1+C$2031)</f>
        <v>148.805837</v>
      </c>
      <c r="G1956" s="117">
        <f>D1956*F1956</f>
        <v>0</v>
      </c>
      <c r="H1956" s="112"/>
      <c r="I1956" s="118"/>
      <c r="J1956" s="119"/>
      <c r="K1956" s="103"/>
      <c r="L1956" s="16"/>
      <c r="M1956" s="16"/>
      <c r="N1956" s="16"/>
      <c r="O1956" s="16"/>
      <c r="P1956" s="16"/>
      <c r="Q1956" s="16"/>
      <c r="R1956" s="16"/>
      <c r="S1956" s="16"/>
      <c r="T1956" s="16"/>
      <c r="U1956" s="16"/>
    </row>
    <row r="1957" spans="1:21" ht="18.75" hidden="1" customHeight="1" x14ac:dyDescent="0.25">
      <c r="A1957" s="120"/>
      <c r="B1957" s="150"/>
      <c r="C1957" s="115"/>
      <c r="D1957" s="134"/>
      <c r="E1957" s="116"/>
      <c r="F1957" s="116"/>
      <c r="G1957" s="117"/>
      <c r="H1957" s="112"/>
      <c r="I1957" s="118"/>
      <c r="J1957" s="113"/>
      <c r="K1957" s="103"/>
      <c r="L1957" s="16"/>
      <c r="M1957" s="16"/>
      <c r="N1957" s="16"/>
      <c r="O1957" s="16"/>
      <c r="P1957" s="16"/>
      <c r="Q1957" s="16"/>
      <c r="R1957" s="16"/>
      <c r="S1957" s="16"/>
      <c r="T1957" s="16"/>
      <c r="U1957" s="16"/>
    </row>
    <row r="1958" spans="1:21" ht="18.75" hidden="1" customHeight="1" x14ac:dyDescent="0.25">
      <c r="A1958" s="120" t="s">
        <v>2067</v>
      </c>
      <c r="B1958" s="150" t="s">
        <v>2068</v>
      </c>
      <c r="C1958" s="115" t="s">
        <v>19</v>
      </c>
      <c r="D1958" s="134"/>
      <c r="E1958" s="116">
        <v>141.01</v>
      </c>
      <c r="F1958" s="116">
        <f>E1958*(1+C$2031)</f>
        <v>175.45874299999997</v>
      </c>
      <c r="G1958" s="117">
        <f>D1958*F1958</f>
        <v>0</v>
      </c>
      <c r="H1958" s="112"/>
      <c r="I1958" s="118"/>
      <c r="J1958" s="119"/>
      <c r="K1958" s="103"/>
      <c r="L1958" s="16"/>
      <c r="M1958" s="16"/>
      <c r="N1958" s="16"/>
      <c r="O1958" s="16"/>
      <c r="P1958" s="16"/>
      <c r="Q1958" s="16"/>
      <c r="R1958" s="16"/>
      <c r="S1958" s="16"/>
      <c r="T1958" s="16"/>
      <c r="U1958" s="16"/>
    </row>
    <row r="1959" spans="1:21" ht="18.75" hidden="1" customHeight="1" x14ac:dyDescent="0.25">
      <c r="A1959" s="120"/>
      <c r="B1959" s="150"/>
      <c r="C1959" s="115"/>
      <c r="D1959" s="134"/>
      <c r="E1959" s="116"/>
      <c r="F1959" s="116"/>
      <c r="G1959" s="117"/>
      <c r="H1959" s="112"/>
      <c r="I1959" s="118"/>
      <c r="J1959" s="113"/>
      <c r="K1959" s="103"/>
      <c r="L1959" s="16"/>
      <c r="M1959" s="16"/>
      <c r="N1959" s="16"/>
      <c r="O1959" s="16"/>
      <c r="P1959" s="16"/>
      <c r="Q1959" s="16"/>
      <c r="R1959" s="16"/>
      <c r="S1959" s="16"/>
      <c r="T1959" s="16"/>
      <c r="U1959" s="16"/>
    </row>
    <row r="1960" spans="1:21" ht="18.75" hidden="1" customHeight="1" x14ac:dyDescent="0.25">
      <c r="A1960" s="120" t="s">
        <v>2069</v>
      </c>
      <c r="B1960" s="150" t="s">
        <v>2070</v>
      </c>
      <c r="C1960" s="115" t="s">
        <v>19</v>
      </c>
      <c r="D1960" s="134"/>
      <c r="E1960" s="116">
        <v>169.99</v>
      </c>
      <c r="F1960" s="116">
        <f>E1960*(1+C$2031)</f>
        <v>211.51855700000002</v>
      </c>
      <c r="G1960" s="117">
        <f>D1960*F1960</f>
        <v>0</v>
      </c>
      <c r="H1960" s="112"/>
      <c r="I1960" s="118"/>
      <c r="J1960" s="119"/>
      <c r="K1960" s="103"/>
      <c r="L1960" s="16"/>
      <c r="M1960" s="16"/>
      <c r="N1960" s="16"/>
      <c r="O1960" s="16"/>
      <c r="P1960" s="16"/>
      <c r="Q1960" s="16"/>
      <c r="R1960" s="16"/>
      <c r="S1960" s="16"/>
      <c r="T1960" s="16"/>
      <c r="U1960" s="16"/>
    </row>
    <row r="1961" spans="1:21" ht="18.75" hidden="1" customHeight="1" x14ac:dyDescent="0.25">
      <c r="A1961" s="120"/>
      <c r="B1961" s="150"/>
      <c r="C1961" s="115"/>
      <c r="D1961" s="134"/>
      <c r="E1961" s="116"/>
      <c r="F1961" s="116"/>
      <c r="G1961" s="117"/>
      <c r="H1961" s="112"/>
      <c r="I1961" s="118"/>
      <c r="J1961" s="113"/>
      <c r="K1961" s="103"/>
      <c r="L1961" s="16"/>
      <c r="M1961" s="16"/>
      <c r="N1961" s="16"/>
      <c r="O1961" s="16"/>
      <c r="P1961" s="16"/>
      <c r="Q1961" s="16"/>
      <c r="R1961" s="16"/>
      <c r="S1961" s="16"/>
      <c r="T1961" s="16"/>
      <c r="U1961" s="16"/>
    </row>
    <row r="1962" spans="1:21" ht="18.75" hidden="1" customHeight="1" x14ac:dyDescent="0.25">
      <c r="A1962" s="120" t="s">
        <v>2071</v>
      </c>
      <c r="B1962" s="150" t="s">
        <v>2072</v>
      </c>
      <c r="C1962" s="115" t="s">
        <v>19</v>
      </c>
      <c r="D1962" s="134"/>
      <c r="E1962" s="116">
        <v>217.37</v>
      </c>
      <c r="F1962" s="116">
        <f>E1962*(1+C$2031)</f>
        <v>270.47349100000002</v>
      </c>
      <c r="G1962" s="117">
        <f>D1962*F1962</f>
        <v>0</v>
      </c>
      <c r="H1962" s="112"/>
      <c r="I1962" s="118"/>
      <c r="J1962" s="119"/>
      <c r="K1962" s="103"/>
      <c r="L1962" s="16"/>
      <c r="M1962" s="16"/>
      <c r="N1962" s="16"/>
      <c r="O1962" s="16"/>
      <c r="P1962" s="16"/>
      <c r="Q1962" s="16"/>
      <c r="R1962" s="16"/>
      <c r="S1962" s="16"/>
      <c r="T1962" s="16"/>
      <c r="U1962" s="16"/>
    </row>
    <row r="1963" spans="1:21" ht="18.75" hidden="1" customHeight="1" x14ac:dyDescent="0.25">
      <c r="A1963" s="120"/>
      <c r="B1963" s="121"/>
      <c r="C1963" s="115"/>
      <c r="D1963" s="134"/>
      <c r="E1963" s="116"/>
      <c r="F1963" s="116"/>
      <c r="G1963" s="117"/>
      <c r="H1963" s="112"/>
      <c r="I1963" s="118"/>
      <c r="J1963" s="113"/>
      <c r="K1963" s="103"/>
      <c r="L1963" s="16"/>
      <c r="M1963" s="16"/>
      <c r="N1963" s="16"/>
      <c r="O1963" s="16"/>
      <c r="P1963" s="16"/>
      <c r="Q1963" s="16"/>
      <c r="R1963" s="16"/>
      <c r="S1963" s="16"/>
      <c r="T1963" s="16"/>
      <c r="U1963" s="16"/>
    </row>
    <row r="1964" spans="1:21" ht="18.75" hidden="1" customHeight="1" x14ac:dyDescent="0.25">
      <c r="A1964" s="120" t="s">
        <v>2073</v>
      </c>
      <c r="B1964" s="124" t="s">
        <v>2074</v>
      </c>
      <c r="C1964" s="115" t="s">
        <v>7</v>
      </c>
      <c r="D1964" s="134"/>
      <c r="E1964" s="116">
        <v>54.64</v>
      </c>
      <c r="F1964" s="116">
        <f>E1964*(1+C$2031)</f>
        <v>67.988551999999999</v>
      </c>
      <c r="G1964" s="117">
        <f>D1964*F1964</f>
        <v>0</v>
      </c>
      <c r="H1964" s="112"/>
      <c r="I1964" s="118"/>
      <c r="J1964" s="119"/>
      <c r="K1964" s="103"/>
      <c r="L1964" s="16"/>
      <c r="M1964" s="16"/>
      <c r="N1964" s="16"/>
      <c r="O1964" s="16"/>
      <c r="P1964" s="16"/>
      <c r="Q1964" s="16"/>
      <c r="R1964" s="16"/>
      <c r="S1964" s="16"/>
      <c r="T1964" s="16"/>
      <c r="U1964" s="16"/>
    </row>
    <row r="1965" spans="1:21" ht="47.25" hidden="1" customHeight="1" x14ac:dyDescent="0.25">
      <c r="A1965" s="120"/>
      <c r="B1965" s="121" t="s">
        <v>2075</v>
      </c>
      <c r="C1965" s="115"/>
      <c r="D1965" s="134"/>
      <c r="E1965" s="116"/>
      <c r="F1965" s="116"/>
      <c r="G1965" s="117"/>
      <c r="H1965" s="112"/>
      <c r="I1965" s="118"/>
      <c r="J1965" s="119"/>
      <c r="K1965" s="103"/>
      <c r="L1965" s="16"/>
      <c r="M1965" s="16"/>
      <c r="N1965" s="16"/>
      <c r="O1965" s="16"/>
      <c r="P1965" s="16"/>
      <c r="Q1965" s="16"/>
      <c r="R1965" s="16"/>
      <c r="S1965" s="16"/>
      <c r="T1965" s="16"/>
      <c r="U1965" s="16"/>
    </row>
    <row r="1966" spans="1:21" ht="18.75" hidden="1" customHeight="1" x14ac:dyDescent="0.25">
      <c r="A1966" s="120"/>
      <c r="B1966" s="121"/>
      <c r="C1966" s="115"/>
      <c r="D1966" s="134"/>
      <c r="E1966" s="116"/>
      <c r="F1966" s="116"/>
      <c r="G1966" s="117"/>
      <c r="H1966" s="112"/>
      <c r="I1966" s="118"/>
      <c r="J1966" s="113"/>
      <c r="K1966" s="103"/>
      <c r="L1966" s="16"/>
      <c r="M1966" s="16"/>
      <c r="N1966" s="16"/>
      <c r="O1966" s="16"/>
      <c r="P1966" s="16"/>
      <c r="Q1966" s="16"/>
      <c r="R1966" s="16"/>
      <c r="S1966" s="16"/>
      <c r="T1966" s="16"/>
      <c r="U1966" s="16"/>
    </row>
    <row r="1967" spans="1:21" ht="18.75" hidden="1" customHeight="1" x14ac:dyDescent="0.25">
      <c r="A1967" s="120" t="s">
        <v>2076</v>
      </c>
      <c r="B1967" s="124" t="s">
        <v>2077</v>
      </c>
      <c r="C1967" s="115" t="s">
        <v>7</v>
      </c>
      <c r="D1967" s="134"/>
      <c r="E1967" s="116">
        <v>79.59</v>
      </c>
      <c r="F1967" s="116">
        <f>E1967*(1+C$2031)</f>
        <v>99.033837000000005</v>
      </c>
      <c r="G1967" s="117">
        <f>D1967*F1967</f>
        <v>0</v>
      </c>
      <c r="H1967" s="112"/>
      <c r="I1967" s="118"/>
      <c r="J1967" s="119"/>
      <c r="K1967" s="103"/>
      <c r="L1967" s="16"/>
      <c r="M1967" s="16"/>
      <c r="N1967" s="16"/>
      <c r="O1967" s="16"/>
      <c r="P1967" s="16"/>
      <c r="Q1967" s="16"/>
      <c r="R1967" s="16"/>
      <c r="S1967" s="16"/>
      <c r="T1967" s="16"/>
      <c r="U1967" s="16"/>
    </row>
    <row r="1968" spans="1:21" ht="47.25" hidden="1" customHeight="1" x14ac:dyDescent="0.25">
      <c r="A1968" s="120"/>
      <c r="B1968" s="121" t="s">
        <v>2078</v>
      </c>
      <c r="C1968" s="115"/>
      <c r="D1968" s="134"/>
      <c r="E1968" s="116"/>
      <c r="F1968" s="116"/>
      <c r="G1968" s="117"/>
      <c r="H1968" s="112"/>
      <c r="I1968" s="118"/>
      <c r="J1968" s="119"/>
      <c r="K1968" s="103"/>
      <c r="L1968" s="16"/>
      <c r="M1968" s="16"/>
      <c r="N1968" s="16"/>
      <c r="O1968" s="16"/>
      <c r="P1968" s="16"/>
      <c r="Q1968" s="16"/>
      <c r="R1968" s="16"/>
      <c r="S1968" s="16"/>
      <c r="T1968" s="16"/>
      <c r="U1968" s="16"/>
    </row>
    <row r="1969" spans="1:21" ht="18.75" hidden="1" customHeight="1" x14ac:dyDescent="0.25">
      <c r="A1969" s="120"/>
      <c r="B1969" s="121"/>
      <c r="C1969" s="115"/>
      <c r="D1969" s="134"/>
      <c r="E1969" s="116"/>
      <c r="F1969" s="116"/>
      <c r="G1969" s="117"/>
      <c r="H1969" s="112"/>
      <c r="I1969" s="118"/>
      <c r="J1969" s="113"/>
      <c r="K1969" s="103"/>
      <c r="L1969" s="16"/>
      <c r="M1969" s="16"/>
      <c r="N1969" s="16"/>
      <c r="O1969" s="16"/>
      <c r="P1969" s="16"/>
      <c r="Q1969" s="16"/>
      <c r="R1969" s="16"/>
      <c r="S1969" s="16"/>
      <c r="T1969" s="16"/>
      <c r="U1969" s="16"/>
    </row>
    <row r="1970" spans="1:21" ht="18.75" hidden="1" customHeight="1" x14ac:dyDescent="0.25">
      <c r="A1970" s="120" t="s">
        <v>2079</v>
      </c>
      <c r="B1970" s="124" t="s">
        <v>2080</v>
      </c>
      <c r="C1970" s="115" t="s">
        <v>7</v>
      </c>
      <c r="D1970" s="134"/>
      <c r="E1970" s="116">
        <v>100.7</v>
      </c>
      <c r="F1970" s="116">
        <f>E1970*(1+C$2031)</f>
        <v>125.30101000000001</v>
      </c>
      <c r="G1970" s="117">
        <f>D1970*F1970</f>
        <v>0</v>
      </c>
      <c r="H1970" s="112"/>
      <c r="I1970" s="118"/>
      <c r="J1970" s="119"/>
      <c r="K1970" s="103"/>
      <c r="L1970" s="16"/>
      <c r="M1970" s="16"/>
      <c r="N1970" s="16"/>
      <c r="O1970" s="16"/>
      <c r="P1970" s="16"/>
      <c r="Q1970" s="16"/>
      <c r="R1970" s="16"/>
      <c r="S1970" s="16"/>
      <c r="T1970" s="16"/>
      <c r="U1970" s="16"/>
    </row>
    <row r="1971" spans="1:21" ht="47.25" hidden="1" customHeight="1" x14ac:dyDescent="0.25">
      <c r="A1971" s="120"/>
      <c r="B1971" s="121" t="s">
        <v>2081</v>
      </c>
      <c r="C1971" s="115"/>
      <c r="D1971" s="134"/>
      <c r="E1971" s="116"/>
      <c r="F1971" s="116"/>
      <c r="G1971" s="117"/>
      <c r="H1971" s="112"/>
      <c r="I1971" s="118"/>
      <c r="J1971" s="113"/>
      <c r="K1971" s="103"/>
      <c r="L1971" s="16"/>
      <c r="M1971" s="16"/>
      <c r="N1971" s="16"/>
      <c r="O1971" s="16"/>
      <c r="P1971" s="16"/>
      <c r="Q1971" s="16"/>
      <c r="R1971" s="16"/>
      <c r="S1971" s="16"/>
      <c r="T1971" s="16"/>
      <c r="U1971" s="16"/>
    </row>
    <row r="1972" spans="1:21" ht="18.75" hidden="1" customHeight="1" x14ac:dyDescent="0.25">
      <c r="A1972" s="120"/>
      <c r="B1972" s="150"/>
      <c r="C1972" s="115"/>
      <c r="D1972" s="134"/>
      <c r="E1972" s="116"/>
      <c r="F1972" s="116"/>
      <c r="G1972" s="117"/>
      <c r="H1972" s="112"/>
      <c r="I1972" s="118"/>
      <c r="J1972" s="113"/>
      <c r="K1972" s="103"/>
      <c r="L1972" s="16"/>
      <c r="M1972" s="16"/>
      <c r="N1972" s="16"/>
      <c r="O1972" s="16"/>
      <c r="P1972" s="16"/>
      <c r="Q1972" s="16"/>
      <c r="R1972" s="16"/>
      <c r="S1972" s="16"/>
      <c r="T1972" s="16"/>
      <c r="U1972" s="16"/>
    </row>
    <row r="1973" spans="1:21" ht="18.75" hidden="1" customHeight="1" x14ac:dyDescent="0.25">
      <c r="A1973" s="120" t="s">
        <v>2082</v>
      </c>
      <c r="B1973" s="124" t="s">
        <v>2083</v>
      </c>
      <c r="C1973" s="115" t="s">
        <v>7</v>
      </c>
      <c r="D1973" s="134"/>
      <c r="E1973" s="116">
        <v>112.62</v>
      </c>
      <c r="F1973" s="116">
        <f>E1973*(1+C$2031)</f>
        <v>140.13306600000001</v>
      </c>
      <c r="G1973" s="117">
        <f>D1973*F1973</f>
        <v>0</v>
      </c>
      <c r="H1973" s="112"/>
      <c r="I1973" s="118"/>
      <c r="J1973" s="119"/>
      <c r="K1973" s="103"/>
      <c r="L1973" s="16"/>
      <c r="M1973" s="16"/>
      <c r="N1973" s="16"/>
      <c r="O1973" s="16"/>
      <c r="P1973" s="16"/>
      <c r="Q1973" s="16"/>
      <c r="R1973" s="16"/>
      <c r="S1973" s="16"/>
      <c r="T1973" s="16"/>
      <c r="U1973" s="16"/>
    </row>
    <row r="1974" spans="1:21" ht="47.25" hidden="1" customHeight="1" x14ac:dyDescent="0.25">
      <c r="A1974" s="120"/>
      <c r="B1974" s="121" t="s">
        <v>2084</v>
      </c>
      <c r="C1974" s="115"/>
      <c r="D1974" s="134"/>
      <c r="E1974" s="116"/>
      <c r="F1974" s="116"/>
      <c r="G1974" s="117"/>
      <c r="H1974" s="112"/>
      <c r="I1974" s="118"/>
      <c r="J1974" s="119"/>
      <c r="K1974" s="103"/>
      <c r="L1974" s="16"/>
      <c r="M1974" s="16"/>
      <c r="N1974" s="16"/>
      <c r="O1974" s="16"/>
      <c r="P1974" s="16"/>
      <c r="Q1974" s="16"/>
      <c r="R1974" s="16"/>
      <c r="S1974" s="16"/>
      <c r="T1974" s="16"/>
      <c r="U1974" s="16"/>
    </row>
    <row r="1975" spans="1:21" ht="18.75" hidden="1" customHeight="1" x14ac:dyDescent="0.25">
      <c r="A1975" s="120"/>
      <c r="B1975" s="150"/>
      <c r="C1975" s="115"/>
      <c r="D1975" s="134"/>
      <c r="E1975" s="116"/>
      <c r="F1975" s="116"/>
      <c r="G1975" s="117"/>
      <c r="H1975" s="112"/>
      <c r="I1975" s="118"/>
      <c r="J1975" s="113"/>
      <c r="K1975" s="103"/>
      <c r="L1975" s="16"/>
      <c r="M1975" s="16"/>
      <c r="N1975" s="16"/>
      <c r="O1975" s="16"/>
      <c r="P1975" s="16"/>
      <c r="Q1975" s="16"/>
      <c r="R1975" s="16"/>
      <c r="S1975" s="16"/>
      <c r="T1975" s="16"/>
      <c r="U1975" s="16"/>
    </row>
    <row r="1976" spans="1:21" ht="18.75" hidden="1" customHeight="1" x14ac:dyDescent="0.25">
      <c r="A1976" s="120" t="s">
        <v>2085</v>
      </c>
      <c r="B1976" s="150" t="s">
        <v>2086</v>
      </c>
      <c r="C1976" s="115" t="s">
        <v>7</v>
      </c>
      <c r="D1976" s="134"/>
      <c r="E1976" s="116">
        <v>189.12</v>
      </c>
      <c r="F1976" s="116">
        <f>E1976*(1+C$2031)</f>
        <v>235.32201599999999</v>
      </c>
      <c r="G1976" s="117">
        <f>D1976*F1976</f>
        <v>0</v>
      </c>
      <c r="H1976" s="112"/>
      <c r="I1976" s="118"/>
      <c r="J1976" s="119"/>
      <c r="K1976" s="103"/>
      <c r="L1976" s="16"/>
      <c r="M1976" s="16"/>
      <c r="N1976" s="16"/>
      <c r="O1976" s="16"/>
      <c r="P1976" s="16"/>
      <c r="Q1976" s="16"/>
      <c r="R1976" s="16"/>
      <c r="S1976" s="16"/>
      <c r="T1976" s="16"/>
      <c r="U1976" s="16"/>
    </row>
    <row r="1977" spans="1:21" ht="47.25" hidden="1" customHeight="1" x14ac:dyDescent="0.25">
      <c r="A1977" s="120"/>
      <c r="B1977" s="121" t="s">
        <v>2087</v>
      </c>
      <c r="C1977" s="115"/>
      <c r="D1977" s="134"/>
      <c r="E1977" s="116"/>
      <c r="F1977" s="116"/>
      <c r="G1977" s="117"/>
      <c r="H1977" s="112"/>
      <c r="I1977" s="118"/>
      <c r="J1977" s="119"/>
      <c r="K1977" s="103"/>
      <c r="L1977" s="16"/>
      <c r="M1977" s="16"/>
      <c r="N1977" s="16"/>
      <c r="O1977" s="16"/>
      <c r="P1977" s="16"/>
      <c r="Q1977" s="16"/>
      <c r="R1977" s="16"/>
      <c r="S1977" s="16"/>
      <c r="T1977" s="16"/>
      <c r="U1977" s="16"/>
    </row>
    <row r="1978" spans="1:21" ht="18.75" hidden="1" customHeight="1" x14ac:dyDescent="0.25">
      <c r="A1978" s="120"/>
      <c r="B1978" s="150"/>
      <c r="C1978" s="115"/>
      <c r="D1978" s="134"/>
      <c r="E1978" s="116"/>
      <c r="F1978" s="116"/>
      <c r="G1978" s="117"/>
      <c r="H1978" s="112"/>
      <c r="I1978" s="118"/>
      <c r="J1978" s="113"/>
      <c r="K1978" s="103"/>
      <c r="L1978" s="16"/>
      <c r="M1978" s="16"/>
      <c r="N1978" s="16"/>
      <c r="O1978" s="16"/>
      <c r="P1978" s="16"/>
      <c r="Q1978" s="16"/>
      <c r="R1978" s="16"/>
      <c r="S1978" s="16"/>
      <c r="T1978" s="16"/>
      <c r="U1978" s="16"/>
    </row>
    <row r="1979" spans="1:21" ht="18.75" hidden="1" customHeight="1" x14ac:dyDescent="0.25">
      <c r="A1979" s="120" t="s">
        <v>2088</v>
      </c>
      <c r="B1979" s="150" t="s">
        <v>2089</v>
      </c>
      <c r="C1979" s="115" t="s">
        <v>7</v>
      </c>
      <c r="D1979" s="134"/>
      <c r="E1979" s="116">
        <v>369.98</v>
      </c>
      <c r="F1979" s="116">
        <f>E1979*(1+C$2031)</f>
        <v>460.36611399999998</v>
      </c>
      <c r="G1979" s="117">
        <f>D1979*F1979</f>
        <v>0</v>
      </c>
      <c r="H1979" s="112"/>
      <c r="I1979" s="118"/>
      <c r="J1979" s="119"/>
      <c r="K1979" s="103"/>
      <c r="L1979" s="16"/>
      <c r="M1979" s="16"/>
      <c r="N1979" s="16"/>
      <c r="O1979" s="16"/>
      <c r="P1979" s="16"/>
      <c r="Q1979" s="16"/>
      <c r="R1979" s="16"/>
      <c r="S1979" s="16"/>
      <c r="T1979" s="16"/>
      <c r="U1979" s="16"/>
    </row>
    <row r="1980" spans="1:21" ht="47.25" hidden="1" customHeight="1" x14ac:dyDescent="0.25">
      <c r="A1980" s="120"/>
      <c r="B1980" s="121" t="s">
        <v>2090</v>
      </c>
      <c r="C1980" s="115"/>
      <c r="D1980" s="134"/>
      <c r="E1980" s="116"/>
      <c r="F1980" s="116"/>
      <c r="G1980" s="117"/>
      <c r="H1980" s="112"/>
      <c r="I1980" s="118"/>
      <c r="J1980" s="113"/>
      <c r="K1980" s="103"/>
      <c r="L1980" s="16"/>
      <c r="M1980" s="16"/>
      <c r="N1980" s="16"/>
      <c r="O1980" s="16"/>
      <c r="P1980" s="16"/>
      <c r="Q1980" s="16"/>
      <c r="R1980" s="16"/>
      <c r="S1980" s="16"/>
      <c r="T1980" s="16"/>
      <c r="U1980" s="16"/>
    </row>
    <row r="1981" spans="1:21" ht="18.75" hidden="1" customHeight="1" x14ac:dyDescent="0.25">
      <c r="A1981" s="120"/>
      <c r="B1981" s="150"/>
      <c r="C1981" s="115"/>
      <c r="D1981" s="134"/>
      <c r="E1981" s="116"/>
      <c r="F1981" s="116"/>
      <c r="G1981" s="117"/>
      <c r="H1981" s="112"/>
      <c r="I1981" s="118"/>
      <c r="J1981" s="113"/>
      <c r="K1981" s="103"/>
      <c r="L1981" s="16"/>
      <c r="M1981" s="16"/>
      <c r="N1981" s="16"/>
      <c r="O1981" s="16"/>
      <c r="P1981" s="16"/>
      <c r="Q1981" s="16"/>
      <c r="R1981" s="16"/>
      <c r="S1981" s="16"/>
      <c r="T1981" s="16"/>
      <c r="U1981" s="16"/>
    </row>
    <row r="1982" spans="1:21" ht="18.75" hidden="1" customHeight="1" x14ac:dyDescent="0.25">
      <c r="A1982" s="120" t="s">
        <v>2091</v>
      </c>
      <c r="B1982" s="206" t="s">
        <v>2092</v>
      </c>
      <c r="C1982" s="115"/>
      <c r="D1982" s="134"/>
      <c r="E1982" s="116"/>
      <c r="F1982" s="116"/>
      <c r="G1982" s="117"/>
      <c r="H1982" s="112"/>
      <c r="I1982" s="118"/>
      <c r="J1982" s="113"/>
      <c r="K1982" s="103"/>
      <c r="L1982" s="16"/>
      <c r="M1982" s="16"/>
      <c r="N1982" s="16"/>
      <c r="O1982" s="16"/>
      <c r="P1982" s="16"/>
      <c r="Q1982" s="16"/>
      <c r="R1982" s="16"/>
      <c r="S1982" s="16"/>
      <c r="T1982" s="16"/>
      <c r="U1982" s="16"/>
    </row>
    <row r="1983" spans="1:21" ht="18.75" hidden="1" customHeight="1" x14ac:dyDescent="0.25">
      <c r="A1983" s="120" t="s">
        <v>2093</v>
      </c>
      <c r="B1983" s="124" t="s">
        <v>699</v>
      </c>
      <c r="C1983" s="115" t="s">
        <v>7</v>
      </c>
      <c r="D1983" s="134"/>
      <c r="E1983" s="116">
        <v>1980.06</v>
      </c>
      <c r="F1983" s="116">
        <f>E1983*(1+C$2031)</f>
        <v>2463.7886579999999</v>
      </c>
      <c r="G1983" s="117">
        <f>D1983*F1983</f>
        <v>0</v>
      </c>
      <c r="H1983" s="112"/>
      <c r="I1983" s="118"/>
      <c r="J1983" s="119"/>
      <c r="K1983" s="234"/>
      <c r="L1983" s="244"/>
      <c r="M1983" s="244"/>
      <c r="N1983" s="244"/>
      <c r="O1983" s="244"/>
      <c r="P1983" s="244"/>
      <c r="Q1983" s="244"/>
      <c r="R1983" s="244"/>
      <c r="S1983" s="245"/>
      <c r="T1983" s="16"/>
      <c r="U1983" s="16"/>
    </row>
    <row r="1984" spans="1:21" ht="94.5" hidden="1" customHeight="1" x14ac:dyDescent="0.25">
      <c r="A1984" s="120"/>
      <c r="B1984" s="121" t="s">
        <v>700</v>
      </c>
      <c r="C1984" s="115"/>
      <c r="D1984" s="134"/>
      <c r="E1984" s="116"/>
      <c r="F1984" s="116"/>
      <c r="G1984" s="117"/>
      <c r="H1984" s="112"/>
      <c r="I1984" s="118"/>
      <c r="J1984" s="119"/>
      <c r="K1984" s="104"/>
      <c r="L1984" s="32"/>
      <c r="M1984" s="32"/>
      <c r="N1984" s="32"/>
      <c r="O1984" s="32"/>
      <c r="P1984" s="32"/>
      <c r="Q1984" s="32"/>
      <c r="R1984" s="32"/>
      <c r="S1984" s="32"/>
      <c r="T1984" s="16"/>
      <c r="U1984" s="16"/>
    </row>
    <row r="1985" spans="1:21" ht="18.75" hidden="1" customHeight="1" x14ac:dyDescent="0.25">
      <c r="A1985" s="120"/>
      <c r="B1985" s="150"/>
      <c r="C1985" s="115"/>
      <c r="D1985" s="134"/>
      <c r="E1985" s="116"/>
      <c r="F1985" s="116"/>
      <c r="G1985" s="117"/>
      <c r="H1985" s="112"/>
      <c r="I1985" s="118"/>
      <c r="J1985" s="113"/>
      <c r="K1985" s="103"/>
      <c r="L1985" s="16"/>
      <c r="M1985" s="16"/>
      <c r="N1985" s="16"/>
      <c r="O1985" s="16"/>
      <c r="P1985" s="16"/>
      <c r="Q1985" s="16"/>
      <c r="R1985" s="16"/>
      <c r="S1985" s="16"/>
      <c r="T1985" s="16"/>
      <c r="U1985" s="16"/>
    </row>
    <row r="1986" spans="1:21" ht="31.5" hidden="1" customHeight="1" x14ac:dyDescent="0.25">
      <c r="A1986" s="120" t="s">
        <v>2094</v>
      </c>
      <c r="B1986" s="150" t="s">
        <v>2095</v>
      </c>
      <c r="C1986" s="115" t="s">
        <v>7</v>
      </c>
      <c r="D1986" s="134"/>
      <c r="E1986" s="116">
        <v>1060.4000000000001</v>
      </c>
      <c r="F1986" s="116">
        <f>E1986*(1+C$2031)</f>
        <v>1319.4557200000002</v>
      </c>
      <c r="G1986" s="117">
        <f>D1986*F1986</f>
        <v>0</v>
      </c>
      <c r="H1986" s="112"/>
      <c r="I1986" s="118"/>
      <c r="J1986" s="119"/>
      <c r="K1986" s="103"/>
      <c r="L1986" s="16"/>
      <c r="M1986" s="16"/>
      <c r="N1986" s="16"/>
      <c r="O1986" s="16"/>
      <c r="P1986" s="16"/>
      <c r="Q1986" s="16"/>
      <c r="R1986" s="16"/>
      <c r="S1986" s="16"/>
      <c r="T1986" s="16"/>
      <c r="U1986" s="16"/>
    </row>
    <row r="1987" spans="1:21" ht="110.25" hidden="1" customHeight="1" x14ac:dyDescent="0.25">
      <c r="A1987" s="120"/>
      <c r="B1987" s="125" t="s">
        <v>2096</v>
      </c>
      <c r="C1987" s="115"/>
      <c r="D1987" s="134"/>
      <c r="E1987" s="116"/>
      <c r="F1987" s="116"/>
      <c r="G1987" s="117"/>
      <c r="H1987" s="112"/>
      <c r="I1987" s="118"/>
      <c r="J1987" s="119"/>
      <c r="K1987" s="103"/>
      <c r="L1987" s="16"/>
      <c r="M1987" s="16"/>
      <c r="N1987" s="16"/>
      <c r="O1987" s="16"/>
      <c r="P1987" s="16"/>
      <c r="Q1987" s="16"/>
      <c r="R1987" s="16"/>
      <c r="S1987" s="16"/>
      <c r="T1987" s="16"/>
      <c r="U1987" s="16"/>
    </row>
    <row r="1988" spans="1:21" ht="18.75" hidden="1" customHeight="1" x14ac:dyDescent="0.25">
      <c r="A1988" s="120"/>
      <c r="B1988" s="125"/>
      <c r="C1988" s="115"/>
      <c r="D1988" s="134"/>
      <c r="E1988" s="116"/>
      <c r="F1988" s="116"/>
      <c r="G1988" s="117"/>
      <c r="H1988" s="112"/>
      <c r="I1988" s="118"/>
      <c r="J1988" s="113"/>
      <c r="K1988" s="103"/>
      <c r="L1988" s="16"/>
      <c r="M1988" s="16"/>
      <c r="N1988" s="16"/>
      <c r="O1988" s="16"/>
      <c r="P1988" s="16"/>
      <c r="Q1988" s="16"/>
      <c r="R1988" s="16"/>
      <c r="S1988" s="16"/>
      <c r="T1988" s="16"/>
      <c r="U1988" s="16"/>
    </row>
    <row r="1989" spans="1:21" ht="18.75" hidden="1" customHeight="1" x14ac:dyDescent="0.25">
      <c r="A1989" s="120" t="s">
        <v>2097</v>
      </c>
      <c r="B1989" s="150" t="s">
        <v>2098</v>
      </c>
      <c r="C1989" s="115" t="s">
        <v>7</v>
      </c>
      <c r="D1989" s="134"/>
      <c r="E1989" s="116">
        <v>1323.18</v>
      </c>
      <c r="F1989" s="116">
        <f>E1989*(1+C$2031)</f>
        <v>1646.4328740000001</v>
      </c>
      <c r="G1989" s="117">
        <f>D1989*F1989</f>
        <v>0</v>
      </c>
      <c r="H1989" s="112"/>
      <c r="I1989" s="118"/>
      <c r="J1989" s="119"/>
      <c r="K1989" s="103"/>
      <c r="L1989" s="16"/>
      <c r="M1989" s="16"/>
      <c r="N1989" s="16"/>
      <c r="O1989" s="16"/>
      <c r="P1989" s="16"/>
      <c r="Q1989" s="16"/>
      <c r="R1989" s="16"/>
      <c r="S1989" s="16"/>
      <c r="T1989" s="16"/>
      <c r="U1989" s="16"/>
    </row>
    <row r="1990" spans="1:21" ht="62.25" hidden="1" customHeight="1" x14ac:dyDescent="0.25">
      <c r="A1990" s="120"/>
      <c r="B1990" s="125" t="s">
        <v>2099</v>
      </c>
      <c r="C1990" s="115"/>
      <c r="D1990" s="134"/>
      <c r="E1990" s="116"/>
      <c r="F1990" s="116"/>
      <c r="G1990" s="117"/>
      <c r="H1990" s="112"/>
      <c r="I1990" s="118"/>
      <c r="J1990" s="119"/>
      <c r="K1990" s="103"/>
      <c r="L1990" s="16"/>
      <c r="M1990" s="16"/>
      <c r="N1990" s="16"/>
      <c r="O1990" s="16"/>
      <c r="P1990" s="16"/>
      <c r="Q1990" s="16"/>
      <c r="R1990" s="16"/>
      <c r="S1990" s="16"/>
      <c r="T1990" s="16"/>
      <c r="U1990" s="16"/>
    </row>
    <row r="1991" spans="1:21" ht="18.75" hidden="1" customHeight="1" x14ac:dyDescent="0.25">
      <c r="A1991" s="120"/>
      <c r="B1991" s="125"/>
      <c r="C1991" s="115"/>
      <c r="D1991" s="134"/>
      <c r="E1991" s="116"/>
      <c r="F1991" s="116"/>
      <c r="G1991" s="117"/>
      <c r="H1991" s="112"/>
      <c r="I1991" s="118"/>
      <c r="J1991" s="119"/>
      <c r="K1991" s="103"/>
      <c r="L1991" s="16"/>
      <c r="M1991" s="16"/>
      <c r="N1991" s="16"/>
      <c r="O1991" s="16"/>
      <c r="P1991" s="16"/>
      <c r="Q1991" s="16"/>
      <c r="R1991" s="16"/>
      <c r="S1991" s="16"/>
      <c r="T1991" s="16"/>
      <c r="U1991" s="16"/>
    </row>
    <row r="1992" spans="1:21" ht="31.5" hidden="1" customHeight="1" x14ac:dyDescent="0.25">
      <c r="A1992" s="120" t="s">
        <v>2100</v>
      </c>
      <c r="B1992" s="150" t="s">
        <v>2101</v>
      </c>
      <c r="C1992" s="115" t="s">
        <v>7</v>
      </c>
      <c r="D1992" s="134"/>
      <c r="E1992" s="116">
        <v>484.2</v>
      </c>
      <c r="F1992" s="116">
        <f>E1992*(1+C$2031)</f>
        <v>602.49005999999997</v>
      </c>
      <c r="G1992" s="117">
        <f>D1992*F1992</f>
        <v>0</v>
      </c>
      <c r="H1992" s="112"/>
      <c r="I1992" s="118"/>
      <c r="J1992" s="119"/>
      <c r="K1992" s="103"/>
      <c r="L1992" s="16"/>
      <c r="M1992" s="16"/>
      <c r="N1992" s="16"/>
      <c r="O1992" s="16"/>
      <c r="P1992" s="16"/>
      <c r="Q1992" s="16"/>
      <c r="R1992" s="16"/>
      <c r="S1992" s="16"/>
      <c r="T1992" s="16"/>
      <c r="U1992" s="16"/>
    </row>
    <row r="1993" spans="1:21" ht="62.25" hidden="1" customHeight="1" x14ac:dyDescent="0.25">
      <c r="A1993" s="120"/>
      <c r="B1993" s="125" t="s">
        <v>2102</v>
      </c>
      <c r="C1993" s="115"/>
      <c r="D1993" s="134"/>
      <c r="E1993" s="116"/>
      <c r="F1993" s="116"/>
      <c r="G1993" s="117"/>
      <c r="H1993" s="112"/>
      <c r="I1993" s="118"/>
      <c r="J1993" s="119"/>
      <c r="K1993" s="103"/>
      <c r="L1993" s="16"/>
      <c r="M1993" s="16"/>
      <c r="N1993" s="16"/>
      <c r="O1993" s="16"/>
      <c r="P1993" s="16"/>
      <c r="Q1993" s="16"/>
      <c r="R1993" s="16"/>
      <c r="S1993" s="16"/>
      <c r="T1993" s="16"/>
      <c r="U1993" s="16"/>
    </row>
    <row r="1994" spans="1:21" ht="18.75" hidden="1" customHeight="1" x14ac:dyDescent="0.25">
      <c r="A1994" s="120"/>
      <c r="B1994" s="125"/>
      <c r="C1994" s="115"/>
      <c r="D1994" s="134"/>
      <c r="E1994" s="116"/>
      <c r="F1994" s="116"/>
      <c r="G1994" s="117"/>
      <c r="H1994" s="112"/>
      <c r="I1994" s="118"/>
      <c r="J1994" s="119"/>
      <c r="K1994" s="103"/>
      <c r="L1994" s="16"/>
      <c r="M1994" s="16"/>
      <c r="N1994" s="16"/>
      <c r="O1994" s="16"/>
      <c r="P1994" s="16"/>
      <c r="Q1994" s="16"/>
      <c r="R1994" s="16"/>
      <c r="S1994" s="16"/>
      <c r="T1994" s="16"/>
      <c r="U1994" s="16"/>
    </row>
    <row r="1995" spans="1:21" ht="18.75" hidden="1" customHeight="1" x14ac:dyDescent="0.25">
      <c r="A1995" s="120" t="s">
        <v>2103</v>
      </c>
      <c r="B1995" s="124" t="s">
        <v>702</v>
      </c>
      <c r="C1995" s="115" t="s">
        <v>7</v>
      </c>
      <c r="D1995" s="134"/>
      <c r="E1995" s="116">
        <v>4080.04</v>
      </c>
      <c r="F1995" s="116">
        <f>E1995*(1+C$2031)</f>
        <v>5076.793772</v>
      </c>
      <c r="G1995" s="117">
        <f>D1995*F1995</f>
        <v>0</v>
      </c>
      <c r="H1995" s="112"/>
      <c r="I1995" s="118"/>
      <c r="J1995" s="119"/>
      <c r="K1995" s="103"/>
      <c r="L1995" s="16"/>
      <c r="M1995" s="16"/>
      <c r="N1995" s="16"/>
      <c r="O1995" s="16"/>
      <c r="P1995" s="16"/>
      <c r="Q1995" s="16"/>
      <c r="R1995" s="16"/>
      <c r="S1995" s="16"/>
      <c r="T1995" s="16"/>
      <c r="U1995" s="16"/>
    </row>
    <row r="1996" spans="1:21" ht="94.5" hidden="1" customHeight="1" x14ac:dyDescent="0.25">
      <c r="A1996" s="120"/>
      <c r="B1996" s="121" t="s">
        <v>703</v>
      </c>
      <c r="C1996" s="115"/>
      <c r="D1996" s="134"/>
      <c r="E1996" s="116"/>
      <c r="F1996" s="116"/>
      <c r="G1996" s="117"/>
      <c r="H1996" s="112"/>
      <c r="I1996" s="118"/>
      <c r="J1996" s="119"/>
      <c r="K1996" s="103"/>
      <c r="L1996" s="16"/>
      <c r="M1996" s="16"/>
      <c r="N1996" s="16"/>
      <c r="O1996" s="16"/>
      <c r="P1996" s="16"/>
      <c r="Q1996" s="16"/>
      <c r="R1996" s="16"/>
      <c r="S1996" s="16"/>
      <c r="T1996" s="16"/>
      <c r="U1996" s="16"/>
    </row>
    <row r="1997" spans="1:21" ht="18.75" hidden="1" customHeight="1" x14ac:dyDescent="0.25">
      <c r="A1997" s="120"/>
      <c r="B1997" s="125"/>
      <c r="C1997" s="115"/>
      <c r="D1997" s="134"/>
      <c r="E1997" s="116"/>
      <c r="F1997" s="116"/>
      <c r="G1997" s="117"/>
      <c r="H1997" s="112"/>
      <c r="I1997" s="118"/>
      <c r="J1997" s="119"/>
      <c r="K1997" s="103"/>
      <c r="L1997" s="16"/>
      <c r="M1997" s="16"/>
      <c r="N1997" s="16"/>
      <c r="O1997" s="16"/>
      <c r="P1997" s="16"/>
      <c r="Q1997" s="16"/>
      <c r="R1997" s="16"/>
      <c r="S1997" s="16"/>
      <c r="T1997" s="16"/>
      <c r="U1997" s="16"/>
    </row>
    <row r="1998" spans="1:21" ht="18.75" hidden="1" customHeight="1" x14ac:dyDescent="0.25">
      <c r="A1998" s="120" t="s">
        <v>2104</v>
      </c>
      <c r="B1998" s="124" t="s">
        <v>705</v>
      </c>
      <c r="C1998" s="115" t="s">
        <v>7</v>
      </c>
      <c r="D1998" s="134"/>
      <c r="E1998" s="116">
        <v>5978.36</v>
      </c>
      <c r="F1998" s="116">
        <f>E1998*(1+C$2031)</f>
        <v>7438.8733479999992</v>
      </c>
      <c r="G1998" s="117">
        <f>D1998*F1998</f>
        <v>0</v>
      </c>
      <c r="H1998" s="112"/>
      <c r="I1998" s="118"/>
      <c r="J1998" s="119"/>
      <c r="K1998" s="103"/>
      <c r="L1998" s="16"/>
      <c r="M1998" s="16"/>
      <c r="N1998" s="16"/>
      <c r="O1998" s="16"/>
      <c r="P1998" s="16"/>
      <c r="Q1998" s="16"/>
      <c r="R1998" s="16"/>
      <c r="S1998" s="16"/>
      <c r="T1998" s="16"/>
      <c r="U1998" s="16"/>
    </row>
    <row r="1999" spans="1:21" ht="94.5" hidden="1" customHeight="1" x14ac:dyDescent="0.25">
      <c r="A1999" s="120"/>
      <c r="B1999" s="121" t="s">
        <v>706</v>
      </c>
      <c r="C1999" s="115"/>
      <c r="D1999" s="134"/>
      <c r="E1999" s="116"/>
      <c r="F1999" s="116"/>
      <c r="G1999" s="117"/>
      <c r="H1999" s="112"/>
      <c r="I1999" s="118"/>
      <c r="J1999" s="119"/>
      <c r="K1999" s="103"/>
      <c r="L1999" s="16"/>
      <c r="M1999" s="16"/>
      <c r="N1999" s="16"/>
      <c r="O1999" s="16"/>
      <c r="P1999" s="16"/>
      <c r="Q1999" s="16"/>
      <c r="R1999" s="16"/>
      <c r="S1999" s="16"/>
      <c r="T1999" s="16"/>
      <c r="U1999" s="16"/>
    </row>
    <row r="2000" spans="1:21" ht="18.75" hidden="1" customHeight="1" x14ac:dyDescent="0.25">
      <c r="A2000" s="120"/>
      <c r="B2000" s="125"/>
      <c r="C2000" s="115"/>
      <c r="D2000" s="134"/>
      <c r="E2000" s="116"/>
      <c r="F2000" s="116"/>
      <c r="G2000" s="117"/>
      <c r="H2000" s="112"/>
      <c r="I2000" s="118"/>
      <c r="J2000" s="119"/>
      <c r="K2000" s="103"/>
      <c r="L2000" s="16"/>
      <c r="M2000" s="16"/>
      <c r="N2000" s="16"/>
      <c r="O2000" s="16"/>
      <c r="P2000" s="16"/>
      <c r="Q2000" s="16"/>
      <c r="R2000" s="16"/>
      <c r="S2000" s="16"/>
      <c r="T2000" s="16"/>
      <c r="U2000" s="16"/>
    </row>
    <row r="2001" spans="1:21" ht="18.75" hidden="1" customHeight="1" x14ac:dyDescent="0.25">
      <c r="A2001" s="120" t="s">
        <v>2105</v>
      </c>
      <c r="B2001" s="124" t="s">
        <v>708</v>
      </c>
      <c r="C2001" s="115" t="s">
        <v>7</v>
      </c>
      <c r="D2001" s="134"/>
      <c r="E2001" s="116">
        <v>7577.76</v>
      </c>
      <c r="F2001" s="116">
        <f>E2001*(1+C$2031)</f>
        <v>9429.0067679999993</v>
      </c>
      <c r="G2001" s="117">
        <f>D2001*F2001</f>
        <v>0</v>
      </c>
      <c r="H2001" s="112"/>
      <c r="I2001" s="118"/>
      <c r="J2001" s="119"/>
      <c r="K2001" s="103"/>
      <c r="L2001" s="16"/>
      <c r="M2001" s="16"/>
      <c r="N2001" s="16"/>
      <c r="O2001" s="16"/>
      <c r="P2001" s="16"/>
      <c r="Q2001" s="16"/>
      <c r="R2001" s="16"/>
      <c r="S2001" s="16"/>
      <c r="T2001" s="16"/>
      <c r="U2001" s="16"/>
    </row>
    <row r="2002" spans="1:21" ht="94.5" hidden="1" customHeight="1" x14ac:dyDescent="0.25">
      <c r="A2002" s="120"/>
      <c r="B2002" s="121" t="s">
        <v>709</v>
      </c>
      <c r="C2002" s="115"/>
      <c r="D2002" s="134"/>
      <c r="E2002" s="116"/>
      <c r="F2002" s="116"/>
      <c r="G2002" s="117"/>
      <c r="H2002" s="112"/>
      <c r="I2002" s="118"/>
      <c r="J2002" s="119"/>
      <c r="K2002" s="103"/>
      <c r="L2002" s="16"/>
      <c r="M2002" s="16"/>
      <c r="N2002" s="16"/>
      <c r="O2002" s="16"/>
      <c r="P2002" s="16"/>
      <c r="Q2002" s="16"/>
      <c r="R2002" s="16"/>
      <c r="S2002" s="16"/>
      <c r="T2002" s="16"/>
      <c r="U2002" s="16"/>
    </row>
    <row r="2003" spans="1:21" ht="18.75" hidden="1" customHeight="1" x14ac:dyDescent="0.25">
      <c r="A2003" s="120"/>
      <c r="B2003" s="125"/>
      <c r="C2003" s="115"/>
      <c r="D2003" s="134"/>
      <c r="E2003" s="116"/>
      <c r="F2003" s="116"/>
      <c r="G2003" s="117"/>
      <c r="H2003" s="112"/>
      <c r="I2003" s="118"/>
      <c r="J2003" s="119"/>
      <c r="K2003" s="103"/>
      <c r="L2003" s="16"/>
      <c r="M2003" s="16"/>
      <c r="N2003" s="16"/>
      <c r="O2003" s="16"/>
      <c r="P2003" s="16"/>
      <c r="Q2003" s="16"/>
      <c r="R2003" s="16"/>
      <c r="S2003" s="16"/>
      <c r="T2003" s="16"/>
      <c r="U2003" s="16"/>
    </row>
    <row r="2004" spans="1:21" ht="18.75" hidden="1" customHeight="1" x14ac:dyDescent="0.25">
      <c r="A2004" s="120" t="s">
        <v>2106</v>
      </c>
      <c r="B2004" s="150" t="s">
        <v>2107</v>
      </c>
      <c r="C2004" s="115" t="s">
        <v>7</v>
      </c>
      <c r="D2004" s="134"/>
      <c r="E2004" s="116">
        <v>932.39</v>
      </c>
      <c r="F2004" s="116">
        <f>E2004*(1+C$2031)</f>
        <v>1160.172877</v>
      </c>
      <c r="G2004" s="117">
        <f>D2004*F2004</f>
        <v>0</v>
      </c>
      <c r="H2004" s="112"/>
      <c r="I2004" s="118"/>
      <c r="J2004" s="119"/>
      <c r="K2004" s="103"/>
      <c r="L2004" s="16"/>
      <c r="M2004" s="16"/>
      <c r="N2004" s="16"/>
      <c r="O2004" s="16"/>
      <c r="P2004" s="16"/>
      <c r="Q2004" s="16"/>
      <c r="R2004" s="16"/>
      <c r="S2004" s="16"/>
      <c r="T2004" s="16"/>
      <c r="U2004" s="16"/>
    </row>
    <row r="2005" spans="1:21" ht="176.25" hidden="1" customHeight="1" x14ac:dyDescent="0.25">
      <c r="A2005" s="120"/>
      <c r="B2005" s="125" t="s">
        <v>2108</v>
      </c>
      <c r="C2005" s="115"/>
      <c r="D2005" s="134"/>
      <c r="E2005" s="116"/>
      <c r="F2005" s="116"/>
      <c r="G2005" s="117"/>
      <c r="H2005" s="112"/>
      <c r="I2005" s="118"/>
      <c r="J2005" s="119"/>
      <c r="K2005" s="103"/>
      <c r="L2005" s="16"/>
      <c r="M2005" s="16"/>
      <c r="N2005" s="16"/>
      <c r="O2005" s="16"/>
      <c r="P2005" s="16"/>
      <c r="Q2005" s="16"/>
      <c r="R2005" s="16"/>
      <c r="S2005" s="16"/>
      <c r="T2005" s="16"/>
      <c r="U2005" s="16"/>
    </row>
    <row r="2006" spans="1:21" ht="31.5" hidden="1" customHeight="1" x14ac:dyDescent="0.25">
      <c r="A2006" s="120" t="s">
        <v>2109</v>
      </c>
      <c r="B2006" s="150" t="s">
        <v>2110</v>
      </c>
      <c r="C2006" s="115" t="s">
        <v>7</v>
      </c>
      <c r="D2006" s="134"/>
      <c r="E2006" s="116">
        <v>1174.45</v>
      </c>
      <c r="F2006" s="116">
        <f>E2006*(1+C$2031)</f>
        <v>1461.3681349999999</v>
      </c>
      <c r="G2006" s="117">
        <f>D2006*F2006</f>
        <v>0</v>
      </c>
      <c r="H2006" s="112"/>
      <c r="I2006" s="118"/>
      <c r="J2006" s="119"/>
      <c r="K2006" s="103"/>
      <c r="L2006" s="16"/>
      <c r="M2006" s="16"/>
      <c r="N2006" s="16"/>
      <c r="O2006" s="16"/>
      <c r="P2006" s="16"/>
      <c r="Q2006" s="16"/>
      <c r="R2006" s="16"/>
      <c r="S2006" s="16"/>
      <c r="T2006" s="16"/>
      <c r="U2006" s="16"/>
    </row>
    <row r="2007" spans="1:21" ht="110.25" hidden="1" customHeight="1" x14ac:dyDescent="0.25">
      <c r="A2007" s="120"/>
      <c r="B2007" s="125" t="s">
        <v>2111</v>
      </c>
      <c r="C2007" s="115"/>
      <c r="D2007" s="134"/>
      <c r="E2007" s="116"/>
      <c r="F2007" s="116"/>
      <c r="G2007" s="117"/>
      <c r="H2007" s="112"/>
      <c r="I2007" s="118"/>
      <c r="J2007" s="119"/>
      <c r="K2007" s="103"/>
      <c r="L2007" s="16"/>
      <c r="M2007" s="16"/>
      <c r="N2007" s="16"/>
      <c r="O2007" s="16"/>
      <c r="P2007" s="16"/>
      <c r="Q2007" s="16"/>
      <c r="R2007" s="16"/>
      <c r="S2007" s="16"/>
      <c r="T2007" s="16"/>
      <c r="U2007" s="16"/>
    </row>
    <row r="2008" spans="1:21" ht="18.75" hidden="1" customHeight="1" x14ac:dyDescent="0.25">
      <c r="A2008" s="120"/>
      <c r="B2008" s="125"/>
      <c r="C2008" s="115"/>
      <c r="D2008" s="134"/>
      <c r="E2008" s="116"/>
      <c r="F2008" s="116"/>
      <c r="G2008" s="117"/>
      <c r="H2008" s="112"/>
      <c r="I2008" s="118"/>
      <c r="J2008" s="119"/>
      <c r="K2008" s="103"/>
      <c r="L2008" s="16"/>
      <c r="M2008" s="16"/>
      <c r="N2008" s="16"/>
      <c r="O2008" s="16"/>
      <c r="P2008" s="16"/>
      <c r="Q2008" s="16"/>
      <c r="R2008" s="16"/>
      <c r="S2008" s="16"/>
      <c r="T2008" s="16"/>
      <c r="U2008" s="16"/>
    </row>
    <row r="2009" spans="1:21" ht="31.5" hidden="1" customHeight="1" x14ac:dyDescent="0.25">
      <c r="A2009" s="120" t="s">
        <v>2112</v>
      </c>
      <c r="B2009" s="150" t="s">
        <v>2113</v>
      </c>
      <c r="C2009" s="115" t="s">
        <v>7</v>
      </c>
      <c r="D2009" s="134"/>
      <c r="E2009" s="116">
        <v>1377.69</v>
      </c>
      <c r="F2009" s="116">
        <f>E2009*(1+C$2031)</f>
        <v>1714.259667</v>
      </c>
      <c r="G2009" s="117">
        <f>D2009*F2009</f>
        <v>0</v>
      </c>
      <c r="H2009" s="112"/>
      <c r="I2009" s="118"/>
      <c r="J2009" s="119"/>
      <c r="K2009" s="103"/>
      <c r="L2009" s="16"/>
      <c r="M2009" s="16"/>
      <c r="N2009" s="16"/>
      <c r="O2009" s="16"/>
      <c r="P2009" s="16"/>
      <c r="Q2009" s="16"/>
      <c r="R2009" s="16"/>
      <c r="S2009" s="16"/>
      <c r="T2009" s="16"/>
      <c r="U2009" s="16"/>
    </row>
    <row r="2010" spans="1:21" ht="110.25" hidden="1" customHeight="1" x14ac:dyDescent="0.25">
      <c r="A2010" s="120"/>
      <c r="B2010" s="125" t="s">
        <v>2114</v>
      </c>
      <c r="C2010" s="115"/>
      <c r="D2010" s="134"/>
      <c r="E2010" s="116"/>
      <c r="F2010" s="116"/>
      <c r="G2010" s="117"/>
      <c r="H2010" s="112"/>
      <c r="I2010" s="118"/>
      <c r="J2010" s="119"/>
      <c r="K2010" s="103"/>
      <c r="L2010" s="16"/>
      <c r="M2010" s="16"/>
      <c r="N2010" s="16"/>
      <c r="O2010" s="16"/>
      <c r="P2010" s="16"/>
      <c r="Q2010" s="16"/>
      <c r="R2010" s="16"/>
      <c r="S2010" s="16"/>
      <c r="T2010" s="16"/>
      <c r="U2010" s="16"/>
    </row>
    <row r="2011" spans="1:21" ht="18.75" hidden="1" customHeight="1" x14ac:dyDescent="0.25">
      <c r="A2011" s="120"/>
      <c r="B2011" s="125"/>
      <c r="C2011" s="115"/>
      <c r="D2011" s="134"/>
      <c r="E2011" s="116"/>
      <c r="F2011" s="116"/>
      <c r="G2011" s="117"/>
      <c r="H2011" s="112"/>
      <c r="I2011" s="118"/>
      <c r="J2011" s="119"/>
      <c r="K2011" s="103"/>
      <c r="L2011" s="16"/>
      <c r="M2011" s="16"/>
      <c r="N2011" s="16"/>
      <c r="O2011" s="16"/>
      <c r="P2011" s="16"/>
      <c r="Q2011" s="16"/>
      <c r="R2011" s="16"/>
      <c r="S2011" s="16"/>
      <c r="T2011" s="16"/>
      <c r="U2011" s="16"/>
    </row>
    <row r="2012" spans="1:21" ht="18.75" hidden="1" customHeight="1" x14ac:dyDescent="0.25">
      <c r="A2012" s="120" t="s">
        <v>2115</v>
      </c>
      <c r="B2012" s="150" t="s">
        <v>2116</v>
      </c>
      <c r="C2012" s="115" t="s">
        <v>7</v>
      </c>
      <c r="D2012" s="134"/>
      <c r="E2012" s="116">
        <v>84.12</v>
      </c>
      <c r="F2012" s="116">
        <f>E2012*(1+C$2031)</f>
        <v>104.67051600000001</v>
      </c>
      <c r="G2012" s="117">
        <f>D2012*F2012</f>
        <v>0</v>
      </c>
      <c r="H2012" s="112"/>
      <c r="I2012" s="118"/>
      <c r="J2012" s="119"/>
      <c r="K2012" s="103"/>
      <c r="L2012" s="16"/>
      <c r="M2012" s="16"/>
      <c r="N2012" s="16"/>
      <c r="O2012" s="16"/>
      <c r="P2012" s="16"/>
      <c r="Q2012" s="16"/>
      <c r="R2012" s="16"/>
      <c r="S2012" s="16"/>
      <c r="T2012" s="16"/>
      <c r="U2012" s="16"/>
    </row>
    <row r="2013" spans="1:21" ht="220.5" hidden="1" customHeight="1" x14ac:dyDescent="0.25">
      <c r="A2013" s="120"/>
      <c r="B2013" s="125" t="s">
        <v>2117</v>
      </c>
      <c r="C2013" s="115"/>
      <c r="D2013" s="134"/>
      <c r="E2013" s="116"/>
      <c r="F2013" s="116"/>
      <c r="G2013" s="117"/>
      <c r="H2013" s="112"/>
      <c r="I2013" s="118"/>
      <c r="J2013" s="119"/>
      <c r="K2013" s="103"/>
      <c r="L2013" s="16"/>
      <c r="M2013" s="16"/>
      <c r="N2013" s="16"/>
      <c r="O2013" s="16"/>
      <c r="P2013" s="16"/>
      <c r="Q2013" s="16"/>
      <c r="R2013" s="16"/>
      <c r="S2013" s="16"/>
      <c r="T2013" s="16"/>
      <c r="U2013" s="16"/>
    </row>
    <row r="2014" spans="1:21" ht="18" hidden="1" customHeight="1" x14ac:dyDescent="0.25">
      <c r="A2014" s="201"/>
      <c r="B2014" s="51"/>
      <c r="C2014" s="231" t="s">
        <v>82</v>
      </c>
      <c r="D2014" s="232"/>
      <c r="E2014" s="233"/>
      <c r="F2014" s="29"/>
      <c r="G2014" s="30">
        <f>SUM(G1840:G2013)</f>
        <v>0</v>
      </c>
      <c r="H2014" s="112"/>
      <c r="I2014" s="118"/>
      <c r="J2014" s="113"/>
      <c r="K2014" s="103"/>
      <c r="L2014" s="16"/>
      <c r="M2014" s="16"/>
      <c r="N2014" s="16"/>
      <c r="O2014" s="16"/>
      <c r="P2014" s="16"/>
      <c r="Q2014" s="16"/>
      <c r="R2014" s="16"/>
      <c r="S2014" s="16"/>
      <c r="T2014" s="16"/>
      <c r="U2014" s="16"/>
    </row>
    <row r="2015" spans="1:21" ht="18.75" customHeight="1" x14ac:dyDescent="0.25">
      <c r="A2015" s="111" t="s">
        <v>2118</v>
      </c>
      <c r="B2015" s="12" t="s">
        <v>2119</v>
      </c>
      <c r="C2015" s="115"/>
      <c r="D2015" s="134"/>
      <c r="E2015" s="116"/>
      <c r="F2015" s="116"/>
      <c r="G2015" s="117"/>
      <c r="H2015" s="228" t="s">
        <v>2172</v>
      </c>
      <c r="I2015" s="229"/>
      <c r="J2015" s="230"/>
      <c r="K2015" s="103"/>
      <c r="L2015" s="16"/>
      <c r="M2015" s="16"/>
      <c r="N2015" s="16"/>
      <c r="O2015" s="16"/>
      <c r="P2015" s="16"/>
      <c r="Q2015" s="16"/>
      <c r="R2015" s="16"/>
      <c r="S2015" s="16"/>
      <c r="T2015" s="16"/>
      <c r="U2015" s="16"/>
    </row>
    <row r="2016" spans="1:21" ht="31.5" customHeight="1" x14ac:dyDescent="0.25">
      <c r="A2016" s="120" t="s">
        <v>2120</v>
      </c>
      <c r="B2016" s="129" t="s">
        <v>2160</v>
      </c>
      <c r="C2016" s="210" t="s">
        <v>2154</v>
      </c>
      <c r="D2016" s="134">
        <v>5.72</v>
      </c>
      <c r="E2016" s="116">
        <v>230.7</v>
      </c>
      <c r="F2016" s="116">
        <f>E2016*(1+C$2031)</f>
        <v>287.06000999999998</v>
      </c>
      <c r="G2016" s="117">
        <f>D2016*E2016</f>
        <v>1319.6039999999998</v>
      </c>
      <c r="H2016" s="112"/>
      <c r="I2016" s="118"/>
      <c r="J2016" s="113"/>
      <c r="K2016" s="103"/>
      <c r="L2016" s="16"/>
      <c r="M2016" s="16"/>
      <c r="N2016" s="16"/>
      <c r="O2016" s="16"/>
      <c r="P2016" s="16"/>
      <c r="Q2016" s="16"/>
      <c r="R2016" s="16"/>
      <c r="S2016" s="16"/>
      <c r="T2016" s="16"/>
      <c r="U2016" s="16"/>
    </row>
    <row r="2017" spans="1:21" ht="18.75" customHeight="1" x14ac:dyDescent="0.25">
      <c r="A2017" s="120"/>
      <c r="B2017" s="121"/>
      <c r="C2017" s="115"/>
      <c r="D2017" s="134"/>
      <c r="E2017" s="116"/>
      <c r="F2017" s="116"/>
      <c r="G2017" s="117"/>
      <c r="H2017" s="112"/>
      <c r="I2017" s="118"/>
      <c r="J2017" s="113"/>
      <c r="K2017" s="103"/>
      <c r="L2017" s="16"/>
      <c r="M2017" s="16"/>
      <c r="N2017" s="16"/>
      <c r="O2017" s="16"/>
      <c r="P2017" s="16"/>
      <c r="Q2017" s="16"/>
      <c r="R2017" s="16"/>
      <c r="S2017" s="16"/>
      <c r="T2017" s="16"/>
      <c r="U2017" s="16"/>
    </row>
    <row r="2018" spans="1:21" ht="31.5" x14ac:dyDescent="0.25">
      <c r="A2018" s="120" t="s">
        <v>2121</v>
      </c>
      <c r="B2018" s="129" t="s">
        <v>2155</v>
      </c>
      <c r="C2018" s="210" t="s">
        <v>7</v>
      </c>
      <c r="D2018" s="134">
        <v>41</v>
      </c>
      <c r="E2018" s="116">
        <v>113.01</v>
      </c>
      <c r="F2018" s="116">
        <f>E2018*(1+C$2031)</f>
        <v>140.61834300000001</v>
      </c>
      <c r="G2018" s="117">
        <f>D2018*E2018</f>
        <v>4633.41</v>
      </c>
      <c r="H2018" s="112"/>
      <c r="I2018" s="118"/>
      <c r="J2018" s="113"/>
      <c r="K2018" s="103"/>
      <c r="L2018" s="16"/>
      <c r="M2018" s="16"/>
      <c r="N2018" s="16"/>
      <c r="O2018" s="16"/>
      <c r="P2018" s="16"/>
      <c r="Q2018" s="16"/>
      <c r="R2018" s="16"/>
      <c r="S2018" s="16"/>
      <c r="T2018" s="16"/>
      <c r="U2018" s="16"/>
    </row>
    <row r="2019" spans="1:21" ht="18.75" customHeight="1" x14ac:dyDescent="0.25">
      <c r="A2019" s="120"/>
      <c r="B2019" s="125"/>
      <c r="C2019" s="115"/>
      <c r="D2019" s="134"/>
      <c r="E2019" s="116"/>
      <c r="F2019" s="116"/>
      <c r="G2019" s="117"/>
      <c r="H2019" s="112"/>
      <c r="I2019" s="118"/>
      <c r="J2019" s="113"/>
      <c r="K2019" s="103"/>
      <c r="L2019" s="16"/>
      <c r="M2019" s="16"/>
      <c r="N2019" s="16"/>
      <c r="O2019" s="16"/>
      <c r="P2019" s="16"/>
      <c r="Q2019" s="16"/>
      <c r="R2019" s="16"/>
      <c r="S2019" s="16"/>
      <c r="T2019" s="16"/>
      <c r="U2019" s="16"/>
    </row>
    <row r="2020" spans="1:21" ht="31.5" x14ac:dyDescent="0.25">
      <c r="A2020" s="120" t="s">
        <v>2122</v>
      </c>
      <c r="B2020" s="129" t="s">
        <v>2159</v>
      </c>
      <c r="C2020" s="210" t="s">
        <v>2154</v>
      </c>
      <c r="D2020" s="134">
        <v>5</v>
      </c>
      <c r="E2020" s="116">
        <v>5.79</v>
      </c>
      <c r="F2020" s="116">
        <f>E2020*(1+C$2031)</f>
        <v>7.2044969999999999</v>
      </c>
      <c r="G2020" s="117">
        <f>D2020*E2020</f>
        <v>28.95</v>
      </c>
      <c r="H2020" s="112"/>
      <c r="I2020" s="118"/>
      <c r="J2020" s="113"/>
      <c r="K2020" s="103"/>
      <c r="L2020" s="16"/>
      <c r="M2020" s="16"/>
      <c r="N2020" s="16"/>
      <c r="O2020" s="16"/>
      <c r="P2020" s="16"/>
      <c r="Q2020" s="16"/>
      <c r="R2020" s="16"/>
      <c r="S2020" s="16"/>
      <c r="T2020" s="16"/>
      <c r="U2020" s="16"/>
    </row>
    <row r="2021" spans="1:21" ht="18.75" customHeight="1" x14ac:dyDescent="0.25">
      <c r="A2021" s="120"/>
      <c r="B2021" s="125"/>
      <c r="C2021" s="115"/>
      <c r="D2021" s="134"/>
      <c r="E2021" s="116"/>
      <c r="F2021" s="116"/>
      <c r="G2021" s="117"/>
      <c r="H2021" s="112"/>
      <c r="I2021" s="118"/>
      <c r="J2021" s="113"/>
      <c r="K2021" s="103"/>
      <c r="L2021" s="16"/>
      <c r="M2021" s="16"/>
      <c r="N2021" s="16"/>
      <c r="O2021" s="16"/>
      <c r="P2021" s="16"/>
      <c r="Q2021" s="16"/>
      <c r="R2021" s="16"/>
      <c r="S2021" s="16"/>
      <c r="T2021" s="16"/>
      <c r="U2021" s="16"/>
    </row>
    <row r="2022" spans="1:21" ht="47.25" x14ac:dyDescent="0.25">
      <c r="A2022" s="120" t="s">
        <v>2123</v>
      </c>
      <c r="B2022" s="129" t="s">
        <v>2157</v>
      </c>
      <c r="C2022" s="210" t="s">
        <v>2154</v>
      </c>
      <c r="D2022" s="134">
        <v>5</v>
      </c>
      <c r="E2022" s="116">
        <v>20.52</v>
      </c>
      <c r="F2022" s="116">
        <f>E2022*(1+C$2031)</f>
        <v>25.533035999999999</v>
      </c>
      <c r="G2022" s="117">
        <f>D2022*E2022</f>
        <v>102.6</v>
      </c>
      <c r="H2022" s="112"/>
      <c r="I2022" s="118"/>
      <c r="J2022" s="113"/>
      <c r="K2022" s="103"/>
      <c r="L2022" s="16"/>
      <c r="M2022" s="16"/>
      <c r="N2022" s="16"/>
      <c r="O2022" s="16"/>
      <c r="P2022" s="16"/>
      <c r="Q2022" s="16"/>
      <c r="R2022" s="16"/>
      <c r="S2022" s="16"/>
      <c r="T2022" s="16"/>
      <c r="U2022" s="16"/>
    </row>
    <row r="2023" spans="1:21" ht="18.75" customHeight="1" x14ac:dyDescent="0.25">
      <c r="A2023" s="120"/>
      <c r="B2023" s="125"/>
      <c r="C2023" s="115"/>
      <c r="D2023" s="134"/>
      <c r="E2023" s="116"/>
      <c r="F2023" s="116"/>
      <c r="G2023" s="117"/>
      <c r="H2023" s="112"/>
      <c r="I2023" s="118"/>
      <c r="J2023" s="113"/>
      <c r="K2023" s="103"/>
      <c r="L2023" s="16"/>
      <c r="M2023" s="16"/>
      <c r="N2023" s="16"/>
      <c r="O2023" s="16"/>
      <c r="P2023" s="16"/>
      <c r="Q2023" s="16"/>
      <c r="R2023" s="16"/>
      <c r="S2023" s="16"/>
      <c r="T2023" s="16"/>
      <c r="U2023" s="16"/>
    </row>
    <row r="2024" spans="1:21" ht="47.25" x14ac:dyDescent="0.25">
      <c r="A2024" s="120" t="s">
        <v>2124</v>
      </c>
      <c r="B2024" s="129" t="s">
        <v>2158</v>
      </c>
      <c r="C2024" s="210" t="s">
        <v>2156</v>
      </c>
      <c r="D2024" s="134">
        <v>2.8</v>
      </c>
      <c r="E2024" s="116">
        <v>3801.49</v>
      </c>
      <c r="F2024" s="116">
        <f>E2024*(1+C$2031)</f>
        <v>4730.1940069999991</v>
      </c>
      <c r="G2024" s="117">
        <f>D2024*E2024</f>
        <v>10644.171999999999</v>
      </c>
      <c r="H2024" s="112"/>
      <c r="I2024" s="118"/>
      <c r="J2024" s="113"/>
      <c r="K2024" s="103"/>
      <c r="L2024" s="16"/>
      <c r="M2024" s="16"/>
      <c r="N2024" s="16"/>
      <c r="O2024" s="16"/>
      <c r="P2024" s="16"/>
      <c r="Q2024" s="16"/>
      <c r="R2024" s="16"/>
      <c r="S2024" s="16"/>
      <c r="T2024" s="16"/>
      <c r="U2024" s="16"/>
    </row>
    <row r="2025" spans="1:21" ht="18.75" customHeight="1" x14ac:dyDescent="0.25">
      <c r="A2025" s="120"/>
      <c r="B2025" s="211"/>
      <c r="C2025" s="115"/>
      <c r="D2025" s="134"/>
      <c r="E2025" s="116"/>
      <c r="F2025" s="116"/>
      <c r="G2025" s="117"/>
      <c r="H2025" s="112"/>
      <c r="I2025" s="118"/>
      <c r="J2025" s="113"/>
      <c r="K2025" s="103"/>
      <c r="L2025" s="16"/>
      <c r="M2025" s="16"/>
      <c r="N2025" s="16"/>
      <c r="O2025" s="16"/>
      <c r="P2025" s="16"/>
      <c r="Q2025" s="16"/>
      <c r="R2025" s="16"/>
      <c r="S2025" s="16"/>
      <c r="T2025" s="16"/>
      <c r="U2025" s="16"/>
    </row>
    <row r="2026" spans="1:21" ht="18.75" customHeight="1" x14ac:dyDescent="0.25">
      <c r="A2026" s="120" t="s">
        <v>2125</v>
      </c>
      <c r="B2026" s="124"/>
      <c r="C2026" s="115"/>
      <c r="D2026" s="134"/>
      <c r="E2026" s="116"/>
      <c r="F2026" s="116"/>
      <c r="G2026" s="117">
        <f>D2026*E2026</f>
        <v>0</v>
      </c>
      <c r="H2026" s="112"/>
      <c r="I2026" s="118"/>
      <c r="J2026" s="212"/>
      <c r="K2026" s="104"/>
      <c r="L2026" s="32"/>
      <c r="M2026" s="32"/>
      <c r="N2026" s="32"/>
      <c r="O2026" s="32"/>
      <c r="P2026" s="32"/>
      <c r="Q2026" s="32"/>
      <c r="R2026" s="32"/>
      <c r="S2026" s="32"/>
      <c r="T2026" s="32"/>
      <c r="U2026" s="32"/>
    </row>
    <row r="2027" spans="1:21" ht="18.75" customHeight="1" x14ac:dyDescent="0.25">
      <c r="A2027" s="120"/>
      <c r="B2027" s="121"/>
      <c r="C2027" s="47"/>
      <c r="D2027" s="52"/>
      <c r="E2027" s="48"/>
      <c r="F2027" s="48"/>
      <c r="G2027" s="28"/>
      <c r="H2027" s="112"/>
      <c r="I2027" s="118"/>
      <c r="J2027" s="213"/>
      <c r="K2027" s="102"/>
      <c r="L2027" s="11"/>
      <c r="M2027" s="11"/>
      <c r="N2027" s="11"/>
      <c r="O2027" s="11"/>
      <c r="P2027" s="11"/>
      <c r="Q2027" s="11"/>
      <c r="R2027" s="11"/>
      <c r="S2027" s="11"/>
      <c r="T2027" s="11"/>
      <c r="U2027" s="11"/>
    </row>
    <row r="2028" spans="1:21" ht="18" customHeight="1" x14ac:dyDescent="0.25">
      <c r="A2028" s="201"/>
      <c r="B2028" s="51"/>
      <c r="C2028" s="231" t="s">
        <v>82</v>
      </c>
      <c r="D2028" s="232"/>
      <c r="E2028" s="233"/>
      <c r="F2028" s="54"/>
      <c r="G2028" s="55">
        <f>SUM(G2015:G2027)</f>
        <v>16728.735999999997</v>
      </c>
      <c r="H2028" s="112"/>
      <c r="I2028" s="118"/>
      <c r="J2028" s="213"/>
      <c r="K2028" s="102"/>
      <c r="L2028" s="11"/>
      <c r="M2028" s="11"/>
      <c r="N2028" s="11"/>
      <c r="O2028" s="11"/>
      <c r="P2028" s="11"/>
      <c r="Q2028" s="11"/>
      <c r="R2028" s="11"/>
      <c r="S2028" s="11"/>
      <c r="T2028" s="11"/>
      <c r="U2028" s="11"/>
    </row>
    <row r="2029" spans="1:21" ht="18.75" customHeight="1" x14ac:dyDescent="0.25">
      <c r="A2029" s="214"/>
      <c r="B2029" s="56"/>
      <c r="C2029" s="270" t="s">
        <v>2126</v>
      </c>
      <c r="D2029" s="232"/>
      <c r="E2029" s="233"/>
      <c r="F2029" s="54"/>
      <c r="G2029" s="30">
        <f>+G2028+G1839+G1766+G1748+G1715+G1644+G1558+G1510+G1462+G1448+G1347+G1311+G1254+G1202+G1135+G771+G709+G513+G356+G327+G290+G226+G195+G68+G2014</f>
        <v>432007.05872297502</v>
      </c>
      <c r="H2029" s="112"/>
      <c r="I2029" s="215"/>
      <c r="J2029" s="216"/>
      <c r="K2029" s="102"/>
      <c r="L2029" s="11"/>
      <c r="M2029" s="11"/>
      <c r="N2029" s="11"/>
      <c r="O2029" s="11"/>
      <c r="P2029" s="11"/>
      <c r="Q2029" s="11"/>
      <c r="R2029" s="11"/>
      <c r="S2029" s="11"/>
      <c r="T2029" s="11"/>
      <c r="U2029" s="11"/>
    </row>
    <row r="2030" spans="1:21" ht="18.75" customHeight="1" x14ac:dyDescent="0.25">
      <c r="A2030" s="214"/>
      <c r="B2030" s="217"/>
      <c r="C2030" s="57">
        <f>IF(+D3=2%,29.26%,IF(D3=3%,29.26%,IF(D3=4%,29.26%,IF(D3=5%,29.26%,0))))</f>
        <v>0.29260000000000003</v>
      </c>
      <c r="D2030" s="271" t="s">
        <v>2127</v>
      </c>
      <c r="E2030" s="232"/>
      <c r="F2030" s="54"/>
      <c r="G2030" s="58">
        <f>G1839*C2030</f>
        <v>0</v>
      </c>
      <c r="H2030" s="59"/>
      <c r="I2030" s="215"/>
      <c r="J2030" s="216"/>
      <c r="K2030" s="102"/>
      <c r="L2030" s="11"/>
      <c r="M2030" s="11"/>
      <c r="N2030" s="11"/>
      <c r="O2030" s="11"/>
      <c r="P2030" s="11"/>
      <c r="Q2030" s="11"/>
      <c r="R2030" s="11"/>
      <c r="S2030" s="11"/>
      <c r="T2030" s="11"/>
      <c r="U2030" s="11"/>
    </row>
    <row r="2031" spans="1:21" ht="18.75" customHeight="1" x14ac:dyDescent="0.25">
      <c r="A2031" s="214"/>
      <c r="B2031" s="217"/>
      <c r="C2031" s="57">
        <f>IF(+D3=2%,22.47%,IF(D3=3%,23.12%,IF(D3=4%,23.77%,IF(D3=5%,24.43%,0))))</f>
        <v>0.24429999999999999</v>
      </c>
      <c r="D2031" s="270" t="s">
        <v>2128</v>
      </c>
      <c r="E2031" s="232"/>
      <c r="F2031" s="54"/>
      <c r="G2031" s="60" t="s">
        <v>2129</v>
      </c>
      <c r="H2031" s="59"/>
      <c r="I2031" s="215"/>
      <c r="J2031" s="216"/>
      <c r="K2031" s="102"/>
      <c r="L2031" s="11"/>
      <c r="M2031" s="11"/>
      <c r="N2031" s="11"/>
      <c r="O2031" s="11"/>
      <c r="P2031" s="11"/>
      <c r="Q2031" s="11"/>
      <c r="R2031" s="11"/>
      <c r="S2031" s="11"/>
      <c r="T2031" s="11"/>
      <c r="U2031" s="11"/>
    </row>
    <row r="2032" spans="1:21" ht="18.75" customHeight="1" thickBot="1" x14ac:dyDescent="0.3">
      <c r="A2032" s="214"/>
      <c r="B2032" s="217"/>
      <c r="C2032" s="270" t="s">
        <v>2130</v>
      </c>
      <c r="D2032" s="232"/>
      <c r="E2032" s="233"/>
      <c r="F2032" s="218"/>
      <c r="G2032" s="30">
        <f>SUM(G2029:G2031)</f>
        <v>432007.05872297502</v>
      </c>
      <c r="H2032" s="61"/>
      <c r="I2032" s="215"/>
      <c r="J2032" s="216"/>
      <c r="K2032" s="102"/>
      <c r="L2032" s="11"/>
      <c r="M2032" s="11"/>
      <c r="N2032" s="11"/>
      <c r="O2032" s="11"/>
      <c r="P2032" s="11"/>
      <c r="Q2032" s="11"/>
      <c r="R2032" s="11"/>
      <c r="S2032" s="11"/>
      <c r="T2032" s="11"/>
      <c r="U2032" s="11"/>
    </row>
    <row r="2033" spans="1:21" ht="30" customHeight="1" thickBot="1" x14ac:dyDescent="0.3">
      <c r="A2033" s="272" t="s">
        <v>2131</v>
      </c>
      <c r="B2033" s="273"/>
      <c r="C2033" s="273"/>
      <c r="D2033" s="273"/>
      <c r="E2033" s="273"/>
      <c r="F2033" s="273"/>
      <c r="G2033" s="273"/>
      <c r="H2033" s="273"/>
      <c r="I2033" s="219" t="s">
        <v>2132</v>
      </c>
      <c r="J2033" s="220" t="s">
        <v>2133</v>
      </c>
      <c r="K2033" s="262"/>
      <c r="L2033" s="244"/>
      <c r="M2033" s="244"/>
      <c r="N2033" s="244"/>
      <c r="O2033" s="244"/>
      <c r="P2033" s="244"/>
      <c r="Q2033" s="244"/>
      <c r="R2033" s="245"/>
      <c r="S2033" s="1"/>
      <c r="T2033" s="1"/>
      <c r="U2033" s="1"/>
    </row>
    <row r="2034" spans="1:21" ht="31.5" customHeight="1" thickBot="1" x14ac:dyDescent="0.3">
      <c r="A2034" s="263" t="s">
        <v>2161</v>
      </c>
      <c r="B2034" s="264"/>
      <c r="C2034" s="264"/>
      <c r="D2034" s="264"/>
      <c r="E2034" s="265" t="s">
        <v>2163</v>
      </c>
      <c r="F2034" s="264"/>
      <c r="G2034" s="264"/>
      <c r="H2034" s="221"/>
      <c r="I2034" s="222" t="s">
        <v>2134</v>
      </c>
      <c r="J2034" s="223">
        <f ca="1">TODAY()</f>
        <v>45958</v>
      </c>
      <c r="K2034" s="109"/>
      <c r="L2034" s="62"/>
      <c r="M2034" s="62"/>
      <c r="N2034" s="62"/>
      <c r="O2034" s="62"/>
      <c r="P2034" s="62"/>
      <c r="Q2034" s="62"/>
      <c r="R2034" s="62"/>
      <c r="S2034" s="62"/>
      <c r="T2034" s="62"/>
      <c r="U2034" s="62"/>
    </row>
    <row r="2035" spans="1:21" ht="31.5" customHeight="1" thickBot="1" x14ac:dyDescent="0.3">
      <c r="A2035" s="266" t="s">
        <v>2162</v>
      </c>
      <c r="B2035" s="267"/>
      <c r="C2035" s="267"/>
      <c r="D2035" s="267"/>
      <c r="E2035" s="224"/>
      <c r="F2035" s="224"/>
      <c r="G2035" s="224"/>
      <c r="H2035" s="225"/>
      <c r="I2035" s="226"/>
      <c r="J2035" s="227"/>
      <c r="K2035" s="109"/>
      <c r="L2035" s="62"/>
      <c r="M2035" s="62"/>
      <c r="N2035" s="62"/>
      <c r="O2035" s="62"/>
      <c r="P2035" s="62"/>
      <c r="Q2035" s="62"/>
      <c r="R2035" s="62"/>
      <c r="S2035" s="62"/>
      <c r="T2035" s="62"/>
      <c r="U2035" s="62"/>
    </row>
    <row r="2036" spans="1:21" ht="18" customHeight="1" x14ac:dyDescent="0.25">
      <c r="A2036" s="63"/>
      <c r="B2036" s="64"/>
      <c r="C2036" s="65"/>
      <c r="D2036" s="66"/>
      <c r="E2036" s="67"/>
      <c r="F2036" s="67"/>
      <c r="G2036" s="66"/>
      <c r="H2036" s="68"/>
      <c r="I2036" s="69"/>
      <c r="J2036" s="70"/>
      <c r="K2036" s="71"/>
      <c r="L2036" s="71"/>
      <c r="M2036" s="71"/>
      <c r="N2036" s="71"/>
      <c r="O2036" s="71"/>
      <c r="P2036" s="71"/>
      <c r="Q2036" s="71"/>
      <c r="R2036" s="71"/>
      <c r="S2036" s="71"/>
      <c r="T2036" s="71"/>
      <c r="U2036" s="71"/>
    </row>
    <row r="2037" spans="1:21" ht="18" customHeight="1" x14ac:dyDescent="0.25">
      <c r="A2037" s="63"/>
      <c r="B2037" s="64"/>
      <c r="C2037" s="65"/>
      <c r="D2037" s="66"/>
      <c r="E2037" s="67"/>
      <c r="F2037" s="67"/>
      <c r="G2037" s="66"/>
      <c r="H2037" s="68"/>
      <c r="I2037" s="69"/>
      <c r="J2037" s="70"/>
      <c r="K2037" s="71"/>
      <c r="L2037" s="71"/>
      <c r="M2037" s="71"/>
      <c r="N2037" s="71"/>
      <c r="O2037" s="71"/>
      <c r="P2037" s="71"/>
      <c r="Q2037" s="71"/>
      <c r="R2037" s="71"/>
      <c r="S2037" s="71"/>
      <c r="T2037" s="71"/>
      <c r="U2037" s="71"/>
    </row>
    <row r="2038" spans="1:21" ht="18" customHeight="1" x14ac:dyDescent="0.25">
      <c r="A2038" s="63"/>
      <c r="B2038" s="64"/>
      <c r="C2038" s="65"/>
      <c r="D2038" s="66"/>
      <c r="E2038" s="67"/>
      <c r="F2038" s="67"/>
      <c r="G2038" s="66"/>
      <c r="H2038" s="68"/>
      <c r="I2038" s="69"/>
      <c r="J2038" s="70"/>
      <c r="K2038" s="71"/>
      <c r="L2038" s="71"/>
      <c r="M2038" s="71"/>
      <c r="N2038" s="71"/>
      <c r="O2038" s="71"/>
      <c r="P2038" s="71"/>
      <c r="Q2038" s="71"/>
      <c r="R2038" s="71"/>
      <c r="S2038" s="71"/>
      <c r="T2038" s="71"/>
      <c r="U2038" s="71"/>
    </row>
    <row r="2039" spans="1:21" ht="18" customHeight="1" x14ac:dyDescent="0.25">
      <c r="A2039" s="63"/>
      <c r="B2039" s="64"/>
      <c r="C2039" s="65"/>
      <c r="D2039" s="66"/>
      <c r="E2039" s="67"/>
      <c r="F2039" s="67"/>
      <c r="G2039" s="66"/>
      <c r="H2039" s="68"/>
      <c r="I2039" s="69"/>
      <c r="J2039" s="70"/>
      <c r="K2039" s="71"/>
      <c r="L2039" s="71"/>
      <c r="M2039" s="71"/>
      <c r="N2039" s="71"/>
      <c r="O2039" s="71"/>
      <c r="P2039" s="71"/>
      <c r="Q2039" s="71"/>
      <c r="R2039" s="71"/>
      <c r="S2039" s="71"/>
      <c r="T2039" s="71"/>
      <c r="U2039" s="71"/>
    </row>
    <row r="2040" spans="1:21" ht="18" customHeight="1" x14ac:dyDescent="0.25">
      <c r="A2040" s="63"/>
      <c r="B2040" s="64"/>
      <c r="C2040" s="65"/>
      <c r="D2040" s="66"/>
      <c r="E2040" s="67"/>
      <c r="F2040" s="67"/>
      <c r="G2040" s="66"/>
      <c r="H2040" s="68"/>
      <c r="I2040" s="69"/>
      <c r="J2040" s="70"/>
      <c r="K2040" s="71"/>
      <c r="L2040" s="71"/>
      <c r="M2040" s="71"/>
      <c r="N2040" s="71"/>
      <c r="O2040" s="71"/>
      <c r="P2040" s="71"/>
      <c r="Q2040" s="71"/>
      <c r="R2040" s="71"/>
      <c r="S2040" s="71"/>
      <c r="T2040" s="71"/>
      <c r="U2040" s="71"/>
    </row>
    <row r="2041" spans="1:21" ht="18" customHeight="1" x14ac:dyDescent="0.25">
      <c r="A2041" s="63"/>
      <c r="B2041" s="72"/>
      <c r="C2041" s="65"/>
      <c r="D2041" s="66"/>
      <c r="E2041" s="67"/>
      <c r="F2041" s="67"/>
      <c r="G2041" s="66"/>
      <c r="H2041" s="68"/>
      <c r="I2041" s="69"/>
      <c r="J2041" s="70"/>
      <c r="K2041" s="71"/>
      <c r="L2041" s="71"/>
      <c r="M2041" s="71"/>
      <c r="N2041" s="71"/>
      <c r="O2041" s="71"/>
      <c r="P2041" s="71"/>
      <c r="Q2041" s="71"/>
      <c r="R2041" s="71"/>
      <c r="S2041" s="71"/>
      <c r="T2041" s="71"/>
      <c r="U2041" s="71"/>
    </row>
    <row r="2042" spans="1:21" ht="18" customHeight="1" x14ac:dyDescent="0.25">
      <c r="A2042" s="63"/>
      <c r="B2042" s="72"/>
      <c r="C2042" s="65"/>
      <c r="D2042" s="66"/>
      <c r="E2042" s="67"/>
      <c r="F2042" s="67"/>
      <c r="G2042" s="66"/>
      <c r="H2042" s="68"/>
      <c r="I2042" s="69"/>
      <c r="J2042" s="70"/>
      <c r="K2042" s="71"/>
      <c r="L2042" s="71"/>
      <c r="M2042" s="71"/>
      <c r="N2042" s="71"/>
      <c r="O2042" s="71"/>
      <c r="P2042" s="71"/>
      <c r="Q2042" s="71"/>
      <c r="R2042" s="71"/>
      <c r="S2042" s="71"/>
      <c r="T2042" s="71"/>
      <c r="U2042" s="71"/>
    </row>
    <row r="2043" spans="1:21" ht="18" customHeight="1" x14ac:dyDescent="0.25">
      <c r="A2043" s="63"/>
      <c r="B2043" s="72"/>
      <c r="C2043" s="65"/>
      <c r="D2043" s="66"/>
      <c r="E2043" s="67"/>
      <c r="F2043" s="67"/>
      <c r="G2043" s="66"/>
      <c r="H2043" s="68"/>
      <c r="I2043" s="69"/>
      <c r="J2043" s="70"/>
      <c r="K2043" s="71"/>
      <c r="L2043" s="71"/>
      <c r="M2043" s="71"/>
      <c r="N2043" s="71"/>
      <c r="O2043" s="71"/>
      <c r="P2043" s="71"/>
      <c r="Q2043" s="71"/>
      <c r="R2043" s="71"/>
      <c r="S2043" s="71"/>
      <c r="T2043" s="71"/>
      <c r="U2043" s="71"/>
    </row>
    <row r="2044" spans="1:21" ht="18" customHeight="1" x14ac:dyDescent="0.25">
      <c r="A2044" s="63"/>
      <c r="B2044" s="72"/>
      <c r="C2044" s="65"/>
      <c r="D2044" s="66"/>
      <c r="E2044" s="67"/>
      <c r="F2044" s="67"/>
      <c r="G2044" s="66"/>
      <c r="H2044" s="68"/>
      <c r="I2044" s="69"/>
      <c r="J2044" s="70"/>
      <c r="K2044" s="71"/>
      <c r="L2044" s="71"/>
      <c r="M2044" s="71"/>
      <c r="N2044" s="71"/>
      <c r="O2044" s="71"/>
      <c r="P2044" s="71"/>
      <c r="Q2044" s="71"/>
      <c r="R2044" s="71"/>
      <c r="S2044" s="71"/>
      <c r="T2044" s="71"/>
      <c r="U2044" s="71"/>
    </row>
    <row r="2045" spans="1:21" ht="18" customHeight="1" x14ac:dyDescent="0.25">
      <c r="A2045" s="63"/>
      <c r="B2045" s="72"/>
      <c r="C2045" s="65"/>
      <c r="D2045" s="66"/>
      <c r="E2045" s="67"/>
      <c r="F2045" s="67"/>
      <c r="G2045" s="66"/>
      <c r="H2045" s="68"/>
      <c r="I2045" s="69"/>
      <c r="J2045" s="70"/>
      <c r="K2045" s="71"/>
      <c r="L2045" s="71"/>
      <c r="M2045" s="71"/>
      <c r="N2045" s="71"/>
      <c r="O2045" s="71"/>
      <c r="P2045" s="71"/>
      <c r="Q2045" s="71"/>
      <c r="R2045" s="71"/>
      <c r="S2045" s="71"/>
      <c r="T2045" s="71"/>
      <c r="U2045" s="71"/>
    </row>
    <row r="2046" spans="1:21" ht="18" customHeight="1" x14ac:dyDescent="0.25">
      <c r="A2046" s="63"/>
      <c r="B2046" s="72"/>
      <c r="C2046" s="65"/>
      <c r="D2046" s="66"/>
      <c r="E2046" s="67"/>
      <c r="F2046" s="67"/>
      <c r="G2046" s="66"/>
      <c r="H2046" s="68"/>
      <c r="I2046" s="69"/>
      <c r="J2046" s="70"/>
      <c r="K2046" s="71"/>
      <c r="L2046" s="71"/>
      <c r="M2046" s="71"/>
      <c r="N2046" s="71"/>
      <c r="O2046" s="71"/>
      <c r="P2046" s="71"/>
      <c r="Q2046" s="71"/>
      <c r="R2046" s="71"/>
      <c r="S2046" s="71"/>
      <c r="T2046" s="71"/>
      <c r="U2046" s="71"/>
    </row>
    <row r="2047" spans="1:21" ht="18" customHeight="1" x14ac:dyDescent="0.25">
      <c r="A2047" s="63"/>
      <c r="B2047" s="72"/>
      <c r="C2047" s="65"/>
      <c r="D2047" s="66"/>
      <c r="E2047" s="67"/>
      <c r="F2047" s="67"/>
      <c r="G2047" s="66"/>
      <c r="H2047" s="68"/>
      <c r="I2047" s="69"/>
      <c r="J2047" s="70"/>
      <c r="K2047" s="71"/>
      <c r="L2047" s="71"/>
      <c r="M2047" s="71"/>
      <c r="N2047" s="71"/>
      <c r="O2047" s="71"/>
      <c r="P2047" s="71"/>
      <c r="Q2047" s="71"/>
      <c r="R2047" s="71"/>
      <c r="S2047" s="71"/>
      <c r="T2047" s="71"/>
      <c r="U2047" s="71"/>
    </row>
    <row r="2048" spans="1:21" ht="18" customHeight="1" x14ac:dyDescent="0.25">
      <c r="A2048" s="63"/>
      <c r="B2048" s="72"/>
      <c r="C2048" s="65"/>
      <c r="D2048" s="66"/>
      <c r="E2048" s="67"/>
      <c r="F2048" s="67"/>
      <c r="G2048" s="66"/>
      <c r="H2048" s="68"/>
      <c r="I2048" s="69"/>
      <c r="J2048" s="70"/>
      <c r="K2048" s="71"/>
      <c r="L2048" s="71"/>
      <c r="M2048" s="71"/>
      <c r="N2048" s="71"/>
      <c r="O2048" s="71"/>
      <c r="P2048" s="71"/>
      <c r="Q2048" s="71"/>
      <c r="R2048" s="71"/>
      <c r="S2048" s="71"/>
      <c r="T2048" s="71"/>
      <c r="U2048" s="71"/>
    </row>
    <row r="2049" spans="1:21" ht="18" customHeight="1" x14ac:dyDescent="0.25">
      <c r="A2049" s="63"/>
      <c r="B2049" s="72"/>
      <c r="C2049" s="65"/>
      <c r="D2049" s="66"/>
      <c r="E2049" s="67"/>
      <c r="F2049" s="67"/>
      <c r="G2049" s="66"/>
      <c r="H2049" s="68"/>
      <c r="I2049" s="69"/>
      <c r="J2049" s="70"/>
      <c r="K2049" s="71"/>
      <c r="L2049" s="71"/>
      <c r="M2049" s="71"/>
      <c r="N2049" s="71"/>
      <c r="O2049" s="71"/>
      <c r="P2049" s="71"/>
      <c r="Q2049" s="71"/>
      <c r="R2049" s="71"/>
      <c r="S2049" s="71"/>
      <c r="T2049" s="71"/>
      <c r="U2049" s="71"/>
    </row>
    <row r="2050" spans="1:21" ht="18" customHeight="1" x14ac:dyDescent="0.25">
      <c r="A2050" s="63"/>
      <c r="B2050" s="72"/>
      <c r="C2050" s="65"/>
      <c r="D2050" s="66"/>
      <c r="E2050" s="67"/>
      <c r="F2050" s="67"/>
      <c r="G2050" s="66"/>
      <c r="H2050" s="68"/>
      <c r="I2050" s="69"/>
      <c r="J2050" s="70"/>
      <c r="K2050" s="71"/>
      <c r="L2050" s="71"/>
      <c r="M2050" s="71"/>
      <c r="N2050" s="71"/>
      <c r="O2050" s="71"/>
      <c r="P2050" s="71"/>
      <c r="Q2050" s="71"/>
      <c r="R2050" s="71"/>
      <c r="S2050" s="71"/>
      <c r="T2050" s="71"/>
      <c r="U2050" s="71"/>
    </row>
    <row r="2051" spans="1:21" ht="18" customHeight="1" x14ac:dyDescent="0.25">
      <c r="A2051" s="63"/>
      <c r="B2051" s="72"/>
      <c r="C2051" s="65"/>
      <c r="D2051" s="66"/>
      <c r="E2051" s="67"/>
      <c r="F2051" s="67"/>
      <c r="G2051" s="66"/>
      <c r="H2051" s="68"/>
      <c r="I2051" s="69"/>
      <c r="J2051" s="70"/>
      <c r="K2051" s="71"/>
      <c r="L2051" s="71"/>
      <c r="M2051" s="71"/>
      <c r="N2051" s="71"/>
      <c r="O2051" s="71"/>
      <c r="P2051" s="71"/>
      <c r="Q2051" s="71"/>
      <c r="R2051" s="71"/>
      <c r="S2051" s="71"/>
      <c r="T2051" s="71"/>
      <c r="U2051" s="71"/>
    </row>
    <row r="2052" spans="1:21" ht="18" customHeight="1" x14ac:dyDescent="0.25">
      <c r="A2052" s="63"/>
      <c r="B2052" s="72"/>
      <c r="C2052" s="65"/>
      <c r="D2052" s="66"/>
      <c r="E2052" s="67"/>
      <c r="F2052" s="67"/>
      <c r="G2052" s="66"/>
      <c r="H2052" s="68"/>
      <c r="I2052" s="69"/>
      <c r="J2052" s="70"/>
      <c r="K2052" s="71"/>
      <c r="L2052" s="71"/>
      <c r="M2052" s="71"/>
      <c r="N2052" s="71"/>
      <c r="O2052" s="71"/>
      <c r="P2052" s="71"/>
      <c r="Q2052" s="71"/>
      <c r="R2052" s="71"/>
      <c r="S2052" s="71"/>
      <c r="T2052" s="71"/>
      <c r="U2052" s="71"/>
    </row>
    <row r="2053" spans="1:21" ht="18" customHeight="1" x14ac:dyDescent="0.25">
      <c r="A2053" s="63"/>
      <c r="B2053" s="72"/>
      <c r="C2053" s="65"/>
      <c r="D2053" s="66"/>
      <c r="E2053" s="67"/>
      <c r="F2053" s="67"/>
      <c r="G2053" s="66"/>
      <c r="H2053" s="68"/>
      <c r="I2053" s="69"/>
      <c r="J2053" s="70"/>
      <c r="K2053" s="71"/>
      <c r="L2053" s="71"/>
      <c r="M2053" s="71"/>
      <c r="N2053" s="71"/>
      <c r="O2053" s="71"/>
      <c r="P2053" s="71"/>
      <c r="Q2053" s="71"/>
      <c r="R2053" s="71"/>
      <c r="S2053" s="71"/>
      <c r="T2053" s="71"/>
      <c r="U2053" s="71"/>
    </row>
    <row r="2054" spans="1:21" ht="18" customHeight="1" x14ac:dyDescent="0.25">
      <c r="A2054" s="63"/>
      <c r="B2054" s="72"/>
      <c r="C2054" s="65"/>
      <c r="D2054" s="66"/>
      <c r="E2054" s="67"/>
      <c r="F2054" s="67"/>
      <c r="G2054" s="66"/>
      <c r="H2054" s="68"/>
      <c r="I2054" s="69"/>
      <c r="J2054" s="70"/>
      <c r="K2054" s="71"/>
      <c r="L2054" s="71"/>
      <c r="M2054" s="71"/>
      <c r="N2054" s="71"/>
      <c r="O2054" s="71"/>
      <c r="P2054" s="71"/>
      <c r="Q2054" s="71"/>
      <c r="R2054" s="71"/>
      <c r="S2054" s="71"/>
      <c r="T2054" s="71"/>
      <c r="U2054" s="71"/>
    </row>
    <row r="2055" spans="1:21" ht="18" customHeight="1" x14ac:dyDescent="0.25">
      <c r="A2055" s="63"/>
      <c r="B2055" s="72"/>
      <c r="C2055" s="65"/>
      <c r="D2055" s="66"/>
      <c r="E2055" s="67"/>
      <c r="F2055" s="67"/>
      <c r="G2055" s="66"/>
      <c r="H2055" s="68"/>
      <c r="I2055" s="69"/>
      <c r="J2055" s="70"/>
      <c r="K2055" s="71"/>
      <c r="L2055" s="71"/>
      <c r="M2055" s="71"/>
      <c r="N2055" s="71"/>
      <c r="O2055" s="71"/>
      <c r="P2055" s="71"/>
      <c r="Q2055" s="71"/>
      <c r="R2055" s="71"/>
      <c r="S2055" s="71"/>
      <c r="T2055" s="71"/>
      <c r="U2055" s="71"/>
    </row>
    <row r="2056" spans="1:21" ht="18" customHeight="1" x14ac:dyDescent="0.25">
      <c r="A2056" s="63"/>
      <c r="B2056" s="72"/>
      <c r="C2056" s="65"/>
      <c r="D2056" s="66"/>
      <c r="E2056" s="67"/>
      <c r="F2056" s="67"/>
      <c r="G2056" s="66"/>
      <c r="H2056" s="68"/>
      <c r="I2056" s="69"/>
      <c r="J2056" s="70"/>
      <c r="K2056" s="71"/>
      <c r="L2056" s="71"/>
      <c r="M2056" s="71"/>
      <c r="N2056" s="71"/>
      <c r="O2056" s="71"/>
      <c r="P2056" s="71"/>
      <c r="Q2056" s="71"/>
      <c r="R2056" s="71"/>
      <c r="S2056" s="71"/>
      <c r="T2056" s="71"/>
      <c r="U2056" s="71"/>
    </row>
    <row r="2057" spans="1:21" ht="18" customHeight="1" x14ac:dyDescent="0.25">
      <c r="A2057" s="63"/>
      <c r="B2057" s="72"/>
      <c r="C2057" s="65"/>
      <c r="D2057" s="66"/>
      <c r="E2057" s="67"/>
      <c r="F2057" s="67"/>
      <c r="G2057" s="66"/>
      <c r="H2057" s="68"/>
      <c r="I2057" s="69"/>
      <c r="J2057" s="70"/>
      <c r="K2057" s="71"/>
      <c r="L2057" s="71"/>
      <c r="M2057" s="71"/>
      <c r="N2057" s="71"/>
      <c r="O2057" s="71"/>
      <c r="P2057" s="71"/>
      <c r="Q2057" s="71"/>
      <c r="R2057" s="71"/>
      <c r="S2057" s="71"/>
      <c r="T2057" s="71"/>
      <c r="U2057" s="71"/>
    </row>
    <row r="2058" spans="1:21" ht="18" customHeight="1" x14ac:dyDescent="0.25">
      <c r="A2058" s="63"/>
      <c r="B2058" s="72"/>
      <c r="C2058" s="65"/>
      <c r="D2058" s="66"/>
      <c r="E2058" s="67"/>
      <c r="F2058" s="67"/>
      <c r="G2058" s="66"/>
      <c r="H2058" s="68"/>
      <c r="I2058" s="69"/>
      <c r="J2058" s="70"/>
      <c r="K2058" s="71"/>
      <c r="L2058" s="71"/>
      <c r="M2058" s="71"/>
      <c r="N2058" s="71"/>
      <c r="O2058" s="71"/>
      <c r="P2058" s="71"/>
      <c r="Q2058" s="71"/>
      <c r="R2058" s="71"/>
      <c r="S2058" s="71"/>
      <c r="T2058" s="71"/>
      <c r="U2058" s="71"/>
    </row>
    <row r="2059" spans="1:21" ht="18" customHeight="1" x14ac:dyDescent="0.25">
      <c r="A2059" s="63"/>
      <c r="B2059" s="72"/>
      <c r="C2059" s="65"/>
      <c r="D2059" s="66"/>
      <c r="E2059" s="67"/>
      <c r="F2059" s="67"/>
      <c r="G2059" s="66"/>
      <c r="H2059" s="68"/>
      <c r="I2059" s="69"/>
      <c r="J2059" s="70"/>
      <c r="K2059" s="71"/>
      <c r="L2059" s="71"/>
      <c r="M2059" s="71"/>
      <c r="N2059" s="71"/>
      <c r="O2059" s="71"/>
      <c r="P2059" s="71"/>
      <c r="Q2059" s="71"/>
      <c r="R2059" s="71"/>
      <c r="S2059" s="71"/>
      <c r="T2059" s="71"/>
      <c r="U2059" s="71"/>
    </row>
    <row r="2060" spans="1:21" ht="18" customHeight="1" x14ac:dyDescent="0.25">
      <c r="A2060" s="63"/>
      <c r="B2060" s="72"/>
      <c r="C2060" s="65"/>
      <c r="D2060" s="66"/>
      <c r="E2060" s="67"/>
      <c r="F2060" s="67"/>
      <c r="G2060" s="66"/>
      <c r="H2060" s="68"/>
      <c r="I2060" s="69"/>
      <c r="J2060" s="70"/>
      <c r="K2060" s="71"/>
      <c r="L2060" s="71"/>
      <c r="M2060" s="71"/>
      <c r="N2060" s="71"/>
      <c r="O2060" s="71"/>
      <c r="P2060" s="71"/>
      <c r="Q2060" s="71"/>
      <c r="R2060" s="71"/>
      <c r="S2060" s="71"/>
      <c r="T2060" s="71"/>
      <c r="U2060" s="71"/>
    </row>
    <row r="2061" spans="1:21" ht="18" customHeight="1" x14ac:dyDescent="0.25">
      <c r="A2061" s="63"/>
      <c r="B2061" s="72"/>
      <c r="C2061" s="65"/>
      <c r="D2061" s="66"/>
      <c r="E2061" s="67"/>
      <c r="F2061" s="67"/>
      <c r="G2061" s="66"/>
      <c r="H2061" s="68"/>
      <c r="I2061" s="69"/>
      <c r="J2061" s="70"/>
      <c r="K2061" s="71"/>
      <c r="L2061" s="71"/>
      <c r="M2061" s="71"/>
      <c r="N2061" s="71"/>
      <c r="O2061" s="71"/>
      <c r="P2061" s="71"/>
      <c r="Q2061" s="71"/>
      <c r="R2061" s="71"/>
      <c r="S2061" s="71"/>
      <c r="T2061" s="71"/>
      <c r="U2061" s="71"/>
    </row>
    <row r="2062" spans="1:21" ht="18" customHeight="1" x14ac:dyDescent="0.25">
      <c r="A2062" s="63"/>
      <c r="B2062" s="72"/>
      <c r="C2062" s="65"/>
      <c r="D2062" s="66"/>
      <c r="E2062" s="67"/>
      <c r="F2062" s="67"/>
      <c r="G2062" s="66"/>
      <c r="H2062" s="68"/>
      <c r="I2062" s="69"/>
      <c r="J2062" s="70"/>
      <c r="K2062" s="71"/>
      <c r="L2062" s="71"/>
      <c r="M2062" s="71"/>
      <c r="N2062" s="71"/>
      <c r="O2062" s="71"/>
      <c r="P2062" s="71"/>
      <c r="Q2062" s="71"/>
      <c r="R2062" s="71"/>
      <c r="S2062" s="71"/>
      <c r="T2062" s="71"/>
      <c r="U2062" s="71"/>
    </row>
    <row r="2063" spans="1:21" ht="18" customHeight="1" x14ac:dyDescent="0.25">
      <c r="A2063" s="63"/>
      <c r="B2063" s="72"/>
      <c r="C2063" s="65"/>
      <c r="D2063" s="66"/>
      <c r="E2063" s="67"/>
      <c r="F2063" s="67"/>
      <c r="G2063" s="66"/>
      <c r="H2063" s="68"/>
      <c r="I2063" s="69"/>
      <c r="J2063" s="70"/>
      <c r="K2063" s="71"/>
      <c r="L2063" s="71"/>
      <c r="M2063" s="71"/>
      <c r="N2063" s="71"/>
      <c r="O2063" s="71"/>
      <c r="P2063" s="71"/>
      <c r="Q2063" s="71"/>
      <c r="R2063" s="71"/>
      <c r="S2063" s="71"/>
      <c r="T2063" s="71"/>
      <c r="U2063" s="71"/>
    </row>
    <row r="2064" spans="1:21" ht="18" customHeight="1" x14ac:dyDescent="0.25">
      <c r="A2064" s="63"/>
      <c r="B2064" s="72"/>
      <c r="C2064" s="65"/>
      <c r="D2064" s="66"/>
      <c r="E2064" s="67"/>
      <c r="F2064" s="67"/>
      <c r="G2064" s="66"/>
      <c r="H2064" s="68"/>
      <c r="I2064" s="69"/>
      <c r="J2064" s="70"/>
      <c r="K2064" s="71"/>
      <c r="L2064" s="71"/>
      <c r="M2064" s="71"/>
      <c r="N2064" s="71"/>
      <c r="O2064" s="71"/>
      <c r="P2064" s="71"/>
      <c r="Q2064" s="71"/>
      <c r="R2064" s="71"/>
      <c r="S2064" s="71"/>
      <c r="T2064" s="71"/>
      <c r="U2064" s="71"/>
    </row>
    <row r="2065" spans="1:21" ht="18" customHeight="1" x14ac:dyDescent="0.25">
      <c r="A2065" s="63"/>
      <c r="B2065" s="72"/>
      <c r="C2065" s="65"/>
      <c r="D2065" s="66"/>
      <c r="E2065" s="67"/>
      <c r="F2065" s="67"/>
      <c r="G2065" s="66"/>
      <c r="H2065" s="68"/>
      <c r="I2065" s="69"/>
      <c r="J2065" s="70"/>
      <c r="K2065" s="71"/>
      <c r="L2065" s="71"/>
      <c r="M2065" s="71"/>
      <c r="N2065" s="71"/>
      <c r="O2065" s="71"/>
      <c r="P2065" s="71"/>
      <c r="Q2065" s="71"/>
      <c r="R2065" s="71"/>
      <c r="S2065" s="71"/>
      <c r="T2065" s="71"/>
      <c r="U2065" s="71"/>
    </row>
    <row r="2066" spans="1:21" ht="18" customHeight="1" x14ac:dyDescent="0.25">
      <c r="A2066" s="63"/>
      <c r="B2066" s="72"/>
      <c r="C2066" s="65"/>
      <c r="D2066" s="66"/>
      <c r="E2066" s="67"/>
      <c r="F2066" s="67"/>
      <c r="G2066" s="66"/>
      <c r="H2066" s="68"/>
      <c r="I2066" s="69"/>
      <c r="J2066" s="70"/>
      <c r="K2066" s="71"/>
      <c r="L2066" s="71"/>
      <c r="M2066" s="71"/>
      <c r="N2066" s="71"/>
      <c r="O2066" s="71"/>
      <c r="P2066" s="71"/>
      <c r="Q2066" s="71"/>
      <c r="R2066" s="71"/>
      <c r="S2066" s="71"/>
      <c r="T2066" s="71"/>
      <c r="U2066" s="71"/>
    </row>
    <row r="2067" spans="1:21" ht="18" customHeight="1" x14ac:dyDescent="0.25">
      <c r="A2067" s="63"/>
      <c r="B2067" s="72"/>
      <c r="C2067" s="65"/>
      <c r="D2067" s="66"/>
      <c r="E2067" s="67"/>
      <c r="F2067" s="67"/>
      <c r="G2067" s="66"/>
      <c r="H2067" s="68"/>
      <c r="I2067" s="69"/>
      <c r="J2067" s="70"/>
      <c r="K2067" s="71"/>
      <c r="L2067" s="71"/>
      <c r="M2067" s="71"/>
      <c r="N2067" s="71"/>
      <c r="O2067" s="71"/>
      <c r="P2067" s="71"/>
      <c r="Q2067" s="71"/>
      <c r="R2067" s="71"/>
      <c r="S2067" s="71"/>
      <c r="T2067" s="71"/>
      <c r="U2067" s="71"/>
    </row>
    <row r="2068" spans="1:21" ht="18" customHeight="1" x14ac:dyDescent="0.25">
      <c r="A2068" s="63"/>
      <c r="B2068" s="72"/>
      <c r="C2068" s="65"/>
      <c r="D2068" s="66"/>
      <c r="E2068" s="67"/>
      <c r="F2068" s="67"/>
      <c r="G2068" s="66"/>
      <c r="H2068" s="68"/>
      <c r="I2068" s="69"/>
      <c r="J2068" s="70"/>
      <c r="K2068" s="71"/>
      <c r="L2068" s="71"/>
      <c r="M2068" s="71"/>
      <c r="N2068" s="71"/>
      <c r="O2068" s="71"/>
      <c r="P2068" s="71"/>
      <c r="Q2068" s="71"/>
      <c r="R2068" s="71"/>
      <c r="S2068" s="71"/>
      <c r="T2068" s="71"/>
      <c r="U2068" s="71"/>
    </row>
    <row r="2069" spans="1:21" ht="18" customHeight="1" x14ac:dyDescent="0.25">
      <c r="A2069" s="63"/>
      <c r="B2069" s="72"/>
      <c r="C2069" s="65"/>
      <c r="D2069" s="66"/>
      <c r="E2069" s="67"/>
      <c r="F2069" s="67"/>
      <c r="G2069" s="66"/>
      <c r="H2069" s="68"/>
      <c r="I2069" s="69"/>
      <c r="J2069" s="70"/>
      <c r="K2069" s="71"/>
      <c r="L2069" s="71"/>
      <c r="M2069" s="71"/>
      <c r="N2069" s="71"/>
      <c r="O2069" s="71"/>
      <c r="P2069" s="71"/>
      <c r="Q2069" s="71"/>
      <c r="R2069" s="71"/>
      <c r="S2069" s="71"/>
      <c r="T2069" s="71"/>
      <c r="U2069" s="71"/>
    </row>
    <row r="2070" spans="1:21" ht="18" customHeight="1" x14ac:dyDescent="0.25">
      <c r="A2070" s="63"/>
      <c r="B2070" s="72"/>
      <c r="C2070" s="65"/>
      <c r="D2070" s="66"/>
      <c r="E2070" s="67"/>
      <c r="F2070" s="67"/>
      <c r="G2070" s="66"/>
      <c r="H2070" s="68"/>
      <c r="I2070" s="69"/>
      <c r="J2070" s="70"/>
      <c r="K2070" s="71"/>
      <c r="L2070" s="71"/>
      <c r="M2070" s="71"/>
      <c r="N2070" s="71"/>
      <c r="O2070" s="71"/>
      <c r="P2070" s="71"/>
      <c r="Q2070" s="71"/>
      <c r="R2070" s="71"/>
      <c r="S2070" s="71"/>
      <c r="T2070" s="71"/>
      <c r="U2070" s="71"/>
    </row>
    <row r="2071" spans="1:21" ht="18" customHeight="1" x14ac:dyDescent="0.25">
      <c r="A2071" s="63"/>
      <c r="B2071" s="72"/>
      <c r="C2071" s="65"/>
      <c r="D2071" s="66"/>
      <c r="E2071" s="67"/>
      <c r="F2071" s="67"/>
      <c r="G2071" s="66"/>
      <c r="H2071" s="68"/>
      <c r="I2071" s="69"/>
      <c r="J2071" s="70"/>
      <c r="K2071" s="71"/>
      <c r="L2071" s="71"/>
      <c r="M2071" s="71"/>
      <c r="N2071" s="71"/>
      <c r="O2071" s="71"/>
      <c r="P2071" s="71"/>
      <c r="Q2071" s="71"/>
      <c r="R2071" s="71"/>
      <c r="S2071" s="71"/>
      <c r="T2071" s="71"/>
      <c r="U2071" s="71"/>
    </row>
    <row r="2072" spans="1:21" ht="18" customHeight="1" x14ac:dyDescent="0.25">
      <c r="A2072" s="63"/>
      <c r="B2072" s="72"/>
      <c r="C2072" s="65"/>
      <c r="D2072" s="66"/>
      <c r="E2072" s="67"/>
      <c r="F2072" s="67"/>
      <c r="G2072" s="66"/>
      <c r="H2072" s="68"/>
      <c r="I2072" s="69"/>
      <c r="J2072" s="70"/>
      <c r="K2072" s="71"/>
      <c r="L2072" s="71"/>
      <c r="M2072" s="71"/>
      <c r="N2072" s="71"/>
      <c r="O2072" s="71"/>
      <c r="P2072" s="71"/>
      <c r="Q2072" s="71"/>
      <c r="R2072" s="71"/>
      <c r="S2072" s="71"/>
      <c r="T2072" s="71"/>
      <c r="U2072" s="71"/>
    </row>
    <row r="2073" spans="1:21" ht="18" customHeight="1" x14ac:dyDescent="0.25">
      <c r="A2073" s="63"/>
      <c r="B2073" s="72"/>
      <c r="C2073" s="65"/>
      <c r="D2073" s="66"/>
      <c r="E2073" s="67"/>
      <c r="F2073" s="67"/>
      <c r="G2073" s="66"/>
      <c r="H2073" s="68"/>
      <c r="I2073" s="69"/>
      <c r="J2073" s="70"/>
      <c r="K2073" s="71"/>
      <c r="L2073" s="71"/>
      <c r="M2073" s="71"/>
      <c r="N2073" s="71"/>
      <c r="O2073" s="71"/>
      <c r="P2073" s="71"/>
      <c r="Q2073" s="71"/>
      <c r="R2073" s="71"/>
      <c r="S2073" s="71"/>
      <c r="T2073" s="71"/>
      <c r="U2073" s="71"/>
    </row>
    <row r="2074" spans="1:21" ht="18" customHeight="1" x14ac:dyDescent="0.25">
      <c r="A2074" s="63"/>
      <c r="B2074" s="72"/>
      <c r="C2074" s="65"/>
      <c r="D2074" s="66"/>
      <c r="E2074" s="67"/>
      <c r="F2074" s="67"/>
      <c r="G2074" s="66"/>
      <c r="H2074" s="68"/>
      <c r="I2074" s="69"/>
      <c r="J2074" s="70"/>
      <c r="K2074" s="71"/>
      <c r="L2074" s="71"/>
      <c r="M2074" s="71"/>
      <c r="N2074" s="71"/>
      <c r="O2074" s="71"/>
      <c r="P2074" s="71"/>
      <c r="Q2074" s="71"/>
      <c r="R2074" s="71"/>
      <c r="S2074" s="71"/>
      <c r="T2074" s="71"/>
      <c r="U2074" s="71"/>
    </row>
    <row r="2075" spans="1:21" ht="18" customHeight="1" x14ac:dyDescent="0.25">
      <c r="A2075" s="63"/>
      <c r="B2075" s="72"/>
      <c r="C2075" s="65"/>
      <c r="D2075" s="66"/>
      <c r="E2075" s="67"/>
      <c r="F2075" s="67"/>
      <c r="G2075" s="66"/>
      <c r="H2075" s="68"/>
      <c r="I2075" s="69"/>
      <c r="J2075" s="70"/>
      <c r="K2075" s="71"/>
      <c r="L2075" s="71"/>
      <c r="M2075" s="71"/>
      <c r="N2075" s="71"/>
      <c r="O2075" s="71"/>
      <c r="P2075" s="71"/>
      <c r="Q2075" s="71"/>
      <c r="R2075" s="71"/>
      <c r="S2075" s="71"/>
      <c r="T2075" s="71"/>
      <c r="U2075" s="71"/>
    </row>
    <row r="2076" spans="1:21" ht="18" customHeight="1" x14ac:dyDescent="0.25">
      <c r="A2076" s="63"/>
      <c r="B2076" s="72"/>
      <c r="C2076" s="65"/>
      <c r="D2076" s="66"/>
      <c r="E2076" s="67"/>
      <c r="F2076" s="67"/>
      <c r="G2076" s="66"/>
      <c r="H2076" s="68"/>
      <c r="I2076" s="69"/>
      <c r="J2076" s="70"/>
      <c r="K2076" s="71"/>
      <c r="L2076" s="71"/>
      <c r="M2076" s="71"/>
      <c r="N2076" s="71"/>
      <c r="O2076" s="71"/>
      <c r="P2076" s="71"/>
      <c r="Q2076" s="71"/>
      <c r="R2076" s="71"/>
      <c r="S2076" s="71"/>
      <c r="T2076" s="71"/>
      <c r="U2076" s="71"/>
    </row>
    <row r="2077" spans="1:21" ht="18" customHeight="1" x14ac:dyDescent="0.25">
      <c r="A2077" s="63"/>
      <c r="B2077" s="72"/>
      <c r="C2077" s="65"/>
      <c r="D2077" s="66"/>
      <c r="E2077" s="67"/>
      <c r="F2077" s="67"/>
      <c r="G2077" s="66"/>
      <c r="H2077" s="68"/>
      <c r="I2077" s="69"/>
      <c r="J2077" s="70"/>
      <c r="K2077" s="71"/>
      <c r="L2077" s="71"/>
      <c r="M2077" s="71"/>
      <c r="N2077" s="71"/>
      <c r="O2077" s="71"/>
      <c r="P2077" s="71"/>
      <c r="Q2077" s="71"/>
      <c r="R2077" s="71"/>
      <c r="S2077" s="71"/>
      <c r="T2077" s="71"/>
      <c r="U2077" s="71"/>
    </row>
    <row r="2078" spans="1:21" ht="18" customHeight="1" x14ac:dyDescent="0.25">
      <c r="A2078" s="63"/>
      <c r="B2078" s="72"/>
      <c r="C2078" s="65"/>
      <c r="D2078" s="66"/>
      <c r="E2078" s="67"/>
      <c r="F2078" s="67"/>
      <c r="G2078" s="66"/>
      <c r="H2078" s="68"/>
      <c r="I2078" s="69"/>
      <c r="J2078" s="70"/>
      <c r="K2078" s="71"/>
      <c r="L2078" s="71"/>
      <c r="M2078" s="71"/>
      <c r="N2078" s="71"/>
      <c r="O2078" s="71"/>
      <c r="P2078" s="71"/>
      <c r="Q2078" s="71"/>
      <c r="R2078" s="71"/>
      <c r="S2078" s="71"/>
      <c r="T2078" s="71"/>
      <c r="U2078" s="71"/>
    </row>
    <row r="2079" spans="1:21" ht="18" customHeight="1" x14ac:dyDescent="0.25">
      <c r="A2079" s="63"/>
      <c r="B2079" s="72"/>
      <c r="C2079" s="65"/>
      <c r="D2079" s="66"/>
      <c r="E2079" s="67"/>
      <c r="F2079" s="67"/>
      <c r="G2079" s="66"/>
      <c r="H2079" s="68"/>
      <c r="I2079" s="69"/>
      <c r="J2079" s="70"/>
      <c r="K2079" s="71"/>
      <c r="L2079" s="71"/>
      <c r="M2079" s="71"/>
      <c r="N2079" s="71"/>
      <c r="O2079" s="71"/>
      <c r="P2079" s="71"/>
      <c r="Q2079" s="71"/>
      <c r="R2079" s="71"/>
      <c r="S2079" s="71"/>
      <c r="T2079" s="71"/>
      <c r="U2079" s="71"/>
    </row>
    <row r="2080" spans="1:21" ht="18" customHeight="1" x14ac:dyDescent="0.25">
      <c r="A2080" s="63"/>
      <c r="B2080" s="72"/>
      <c r="C2080" s="65"/>
      <c r="D2080" s="66"/>
      <c r="E2080" s="67"/>
      <c r="F2080" s="67"/>
      <c r="G2080" s="66"/>
      <c r="H2080" s="68"/>
      <c r="I2080" s="69"/>
      <c r="J2080" s="70"/>
      <c r="K2080" s="71"/>
      <c r="L2080" s="71"/>
      <c r="M2080" s="71"/>
      <c r="N2080" s="71"/>
      <c r="O2080" s="71"/>
      <c r="P2080" s="71"/>
      <c r="Q2080" s="71"/>
      <c r="R2080" s="71"/>
      <c r="S2080" s="71"/>
      <c r="T2080" s="71"/>
      <c r="U2080" s="71"/>
    </row>
    <row r="2081" spans="1:21" ht="18" customHeight="1" x14ac:dyDescent="0.25">
      <c r="A2081" s="63"/>
      <c r="B2081" s="72"/>
      <c r="C2081" s="65"/>
      <c r="D2081" s="66"/>
      <c r="E2081" s="67"/>
      <c r="F2081" s="67"/>
      <c r="G2081" s="66"/>
      <c r="H2081" s="68"/>
      <c r="I2081" s="69"/>
      <c r="J2081" s="70"/>
      <c r="K2081" s="71"/>
      <c r="L2081" s="71"/>
      <c r="M2081" s="71"/>
      <c r="N2081" s="71"/>
      <c r="O2081" s="71"/>
      <c r="P2081" s="71"/>
      <c r="Q2081" s="71"/>
      <c r="R2081" s="71"/>
      <c r="S2081" s="71"/>
      <c r="T2081" s="71"/>
      <c r="U2081" s="71"/>
    </row>
    <row r="2082" spans="1:21" ht="18" customHeight="1" x14ac:dyDescent="0.25">
      <c r="A2082" s="63"/>
      <c r="B2082" s="72"/>
      <c r="C2082" s="65"/>
      <c r="D2082" s="66"/>
      <c r="E2082" s="67"/>
      <c r="F2082" s="67"/>
      <c r="G2082" s="66"/>
      <c r="H2082" s="68"/>
      <c r="I2082" s="69"/>
      <c r="J2082" s="70"/>
      <c r="K2082" s="71"/>
      <c r="L2082" s="71"/>
      <c r="M2082" s="71"/>
      <c r="N2082" s="71"/>
      <c r="O2082" s="71"/>
      <c r="P2082" s="71"/>
      <c r="Q2082" s="71"/>
      <c r="R2082" s="71"/>
      <c r="S2082" s="71"/>
      <c r="T2082" s="71"/>
      <c r="U2082" s="71"/>
    </row>
    <row r="2083" spans="1:21" ht="18" customHeight="1" x14ac:dyDescent="0.25">
      <c r="A2083" s="63"/>
      <c r="B2083" s="72"/>
      <c r="C2083" s="65"/>
      <c r="D2083" s="66"/>
      <c r="E2083" s="67"/>
      <c r="F2083" s="67"/>
      <c r="G2083" s="66"/>
      <c r="H2083" s="68"/>
      <c r="I2083" s="69"/>
      <c r="J2083" s="70"/>
      <c r="K2083" s="71"/>
      <c r="L2083" s="71"/>
      <c r="M2083" s="71"/>
      <c r="N2083" s="71"/>
      <c r="O2083" s="71"/>
      <c r="P2083" s="71"/>
      <c r="Q2083" s="71"/>
      <c r="R2083" s="71"/>
      <c r="S2083" s="71"/>
      <c r="T2083" s="71"/>
      <c r="U2083" s="71"/>
    </row>
    <row r="2084" spans="1:21" ht="18" customHeight="1" x14ac:dyDescent="0.25">
      <c r="A2084" s="63"/>
      <c r="B2084" s="72"/>
      <c r="C2084" s="65"/>
      <c r="D2084" s="66"/>
      <c r="E2084" s="67"/>
      <c r="F2084" s="67"/>
      <c r="G2084" s="66"/>
      <c r="H2084" s="68"/>
      <c r="I2084" s="69"/>
      <c r="J2084" s="70"/>
      <c r="K2084" s="71"/>
      <c r="L2084" s="71"/>
      <c r="M2084" s="71"/>
      <c r="N2084" s="71"/>
      <c r="O2084" s="71"/>
      <c r="P2084" s="71"/>
      <c r="Q2084" s="71"/>
      <c r="R2084" s="71"/>
      <c r="S2084" s="71"/>
      <c r="T2084" s="71"/>
      <c r="U2084" s="71"/>
    </row>
    <row r="2085" spans="1:21" ht="18" customHeight="1" x14ac:dyDescent="0.25">
      <c r="A2085" s="63"/>
      <c r="B2085" s="72"/>
      <c r="C2085" s="65"/>
      <c r="D2085" s="66"/>
      <c r="E2085" s="67"/>
      <c r="F2085" s="67"/>
      <c r="G2085" s="66"/>
      <c r="H2085" s="68"/>
      <c r="I2085" s="69"/>
      <c r="J2085" s="70"/>
      <c r="K2085" s="71"/>
      <c r="L2085" s="71"/>
      <c r="M2085" s="71"/>
      <c r="N2085" s="71"/>
      <c r="O2085" s="71"/>
      <c r="P2085" s="71"/>
      <c r="Q2085" s="71"/>
      <c r="R2085" s="71"/>
      <c r="S2085" s="71"/>
      <c r="T2085" s="71"/>
      <c r="U2085" s="71"/>
    </row>
    <row r="2086" spans="1:21" ht="18" customHeight="1" x14ac:dyDescent="0.25">
      <c r="A2086" s="63"/>
      <c r="B2086" s="72"/>
      <c r="C2086" s="65"/>
      <c r="D2086" s="66"/>
      <c r="E2086" s="67"/>
      <c r="F2086" s="67"/>
      <c r="G2086" s="66"/>
      <c r="H2086" s="68"/>
      <c r="I2086" s="69"/>
      <c r="J2086" s="70"/>
      <c r="K2086" s="71"/>
      <c r="L2086" s="71"/>
      <c r="M2086" s="71"/>
      <c r="N2086" s="71"/>
      <c r="O2086" s="71"/>
      <c r="P2086" s="71"/>
      <c r="Q2086" s="71"/>
      <c r="R2086" s="71"/>
      <c r="S2086" s="71"/>
      <c r="T2086" s="71"/>
      <c r="U2086" s="71"/>
    </row>
    <row r="2087" spans="1:21" ht="18" customHeight="1" x14ac:dyDescent="0.25">
      <c r="A2087" s="63"/>
      <c r="B2087" s="72"/>
      <c r="C2087" s="65"/>
      <c r="D2087" s="66"/>
      <c r="E2087" s="67"/>
      <c r="F2087" s="67"/>
      <c r="G2087" s="66"/>
      <c r="H2087" s="68"/>
      <c r="I2087" s="69"/>
      <c r="J2087" s="70"/>
      <c r="K2087" s="71"/>
      <c r="L2087" s="71"/>
      <c r="M2087" s="71"/>
      <c r="N2087" s="71"/>
      <c r="O2087" s="71"/>
      <c r="P2087" s="71"/>
      <c r="Q2087" s="71"/>
      <c r="R2087" s="71"/>
      <c r="S2087" s="71"/>
      <c r="T2087" s="71"/>
      <c r="U2087" s="71"/>
    </row>
    <row r="2088" spans="1:21" ht="18" customHeight="1" x14ac:dyDescent="0.25">
      <c r="A2088" s="63"/>
      <c r="B2088" s="72"/>
      <c r="C2088" s="65"/>
      <c r="D2088" s="66"/>
      <c r="E2088" s="67"/>
      <c r="F2088" s="67"/>
      <c r="G2088" s="66"/>
      <c r="H2088" s="68"/>
      <c r="I2088" s="69"/>
      <c r="J2088" s="70"/>
      <c r="K2088" s="71"/>
      <c r="L2088" s="71"/>
      <c r="M2088" s="71"/>
      <c r="N2088" s="71"/>
      <c r="O2088" s="71"/>
      <c r="P2088" s="71"/>
      <c r="Q2088" s="71"/>
      <c r="R2088" s="71"/>
      <c r="S2088" s="71"/>
      <c r="T2088" s="71"/>
      <c r="U2088" s="71"/>
    </row>
    <row r="2089" spans="1:21" ht="18" customHeight="1" x14ac:dyDescent="0.25">
      <c r="A2089" s="63"/>
      <c r="B2089" s="72"/>
      <c r="C2089" s="65"/>
      <c r="D2089" s="66"/>
      <c r="E2089" s="67"/>
      <c r="F2089" s="67"/>
      <c r="G2089" s="66"/>
      <c r="H2089" s="68"/>
      <c r="I2089" s="69"/>
      <c r="J2089" s="70"/>
      <c r="K2089" s="71"/>
      <c r="L2089" s="71"/>
      <c r="M2089" s="71"/>
      <c r="N2089" s="71"/>
      <c r="O2089" s="71"/>
      <c r="P2089" s="71"/>
      <c r="Q2089" s="71"/>
      <c r="R2089" s="71"/>
      <c r="S2089" s="71"/>
      <c r="T2089" s="71"/>
      <c r="U2089" s="71"/>
    </row>
    <row r="2090" spans="1:21" ht="18" customHeight="1" x14ac:dyDescent="0.25">
      <c r="A2090" s="63"/>
      <c r="B2090" s="72"/>
      <c r="C2090" s="65"/>
      <c r="D2090" s="66"/>
      <c r="E2090" s="67"/>
      <c r="F2090" s="67"/>
      <c r="G2090" s="66"/>
      <c r="H2090" s="68"/>
      <c r="I2090" s="69"/>
      <c r="J2090" s="70"/>
      <c r="K2090" s="71"/>
      <c r="L2090" s="71"/>
      <c r="M2090" s="71"/>
      <c r="N2090" s="71"/>
      <c r="O2090" s="71"/>
      <c r="P2090" s="71"/>
      <c r="Q2090" s="71"/>
      <c r="R2090" s="71"/>
      <c r="S2090" s="71"/>
      <c r="T2090" s="71"/>
      <c r="U2090" s="71"/>
    </row>
    <row r="2091" spans="1:21" ht="18" customHeight="1" x14ac:dyDescent="0.25">
      <c r="A2091" s="63"/>
      <c r="B2091" s="72"/>
      <c r="C2091" s="65"/>
      <c r="D2091" s="66"/>
      <c r="E2091" s="67"/>
      <c r="F2091" s="67"/>
      <c r="G2091" s="66"/>
      <c r="H2091" s="68"/>
      <c r="I2091" s="69"/>
      <c r="J2091" s="70"/>
      <c r="K2091" s="71"/>
      <c r="L2091" s="71"/>
      <c r="M2091" s="71"/>
      <c r="N2091" s="71"/>
      <c r="O2091" s="71"/>
      <c r="P2091" s="71"/>
      <c r="Q2091" s="71"/>
      <c r="R2091" s="71"/>
      <c r="S2091" s="71"/>
      <c r="T2091" s="71"/>
      <c r="U2091" s="71"/>
    </row>
    <row r="2092" spans="1:21" ht="18" customHeight="1" x14ac:dyDescent="0.25">
      <c r="A2092" s="63"/>
      <c r="B2092" s="72"/>
      <c r="C2092" s="65"/>
      <c r="D2092" s="66"/>
      <c r="E2092" s="67"/>
      <c r="F2092" s="67"/>
      <c r="G2092" s="66"/>
      <c r="H2092" s="68"/>
      <c r="I2092" s="69"/>
      <c r="J2092" s="70"/>
      <c r="K2092" s="71"/>
      <c r="L2092" s="71"/>
      <c r="M2092" s="71"/>
      <c r="N2092" s="71"/>
      <c r="O2092" s="71"/>
      <c r="P2092" s="71"/>
      <c r="Q2092" s="71"/>
      <c r="R2092" s="71"/>
      <c r="S2092" s="71"/>
      <c r="T2092" s="71"/>
      <c r="U2092" s="71"/>
    </row>
    <row r="2093" spans="1:21" ht="18" customHeight="1" x14ac:dyDescent="0.25">
      <c r="A2093" s="63"/>
      <c r="B2093" s="72"/>
      <c r="C2093" s="65"/>
      <c r="D2093" s="66"/>
      <c r="E2093" s="67"/>
      <c r="F2093" s="67"/>
      <c r="G2093" s="66"/>
      <c r="H2093" s="68"/>
      <c r="I2093" s="69"/>
      <c r="J2093" s="70"/>
      <c r="K2093" s="71"/>
      <c r="L2093" s="71"/>
      <c r="M2093" s="71"/>
      <c r="N2093" s="71"/>
      <c r="O2093" s="71"/>
      <c r="P2093" s="71"/>
      <c r="Q2093" s="71"/>
      <c r="R2093" s="71"/>
      <c r="S2093" s="71"/>
      <c r="T2093" s="71"/>
      <c r="U2093" s="71"/>
    </row>
    <row r="2094" spans="1:21" ht="18" customHeight="1" x14ac:dyDescent="0.25">
      <c r="A2094" s="63"/>
      <c r="B2094" s="72"/>
      <c r="C2094" s="65"/>
      <c r="D2094" s="66"/>
      <c r="E2094" s="67"/>
      <c r="F2094" s="67"/>
      <c r="G2094" s="66"/>
      <c r="H2094" s="68"/>
      <c r="I2094" s="69"/>
      <c r="J2094" s="70"/>
      <c r="K2094" s="71"/>
      <c r="L2094" s="71"/>
      <c r="M2094" s="71"/>
      <c r="N2094" s="71"/>
      <c r="O2094" s="71"/>
      <c r="P2094" s="71"/>
      <c r="Q2094" s="71"/>
      <c r="R2094" s="71"/>
      <c r="S2094" s="71"/>
      <c r="T2094" s="71"/>
      <c r="U2094" s="71"/>
    </row>
    <row r="2095" spans="1:21" ht="18" customHeight="1" x14ac:dyDescent="0.25">
      <c r="A2095" s="63"/>
      <c r="B2095" s="72"/>
      <c r="C2095" s="65"/>
      <c r="D2095" s="66"/>
      <c r="E2095" s="67"/>
      <c r="F2095" s="67"/>
      <c r="G2095" s="66"/>
      <c r="H2095" s="68"/>
      <c r="I2095" s="69"/>
      <c r="J2095" s="70"/>
      <c r="K2095" s="71"/>
      <c r="L2095" s="71"/>
      <c r="M2095" s="71"/>
      <c r="N2095" s="71"/>
      <c r="O2095" s="71"/>
      <c r="P2095" s="71"/>
      <c r="Q2095" s="71"/>
      <c r="R2095" s="71"/>
      <c r="S2095" s="71"/>
      <c r="T2095" s="71"/>
      <c r="U2095" s="71"/>
    </row>
    <row r="2096" spans="1:21" ht="18" customHeight="1" x14ac:dyDescent="0.25">
      <c r="A2096" s="63"/>
      <c r="B2096" s="72"/>
      <c r="C2096" s="65"/>
      <c r="D2096" s="66"/>
      <c r="E2096" s="67"/>
      <c r="F2096" s="67"/>
      <c r="G2096" s="66"/>
      <c r="H2096" s="68"/>
      <c r="I2096" s="69"/>
      <c r="J2096" s="70"/>
      <c r="K2096" s="71"/>
      <c r="L2096" s="1"/>
      <c r="M2096" s="1"/>
      <c r="N2096" s="1"/>
      <c r="O2096" s="1"/>
      <c r="P2096" s="1"/>
      <c r="Q2096" s="1"/>
      <c r="R2096" s="1"/>
      <c r="S2096" s="1"/>
      <c r="T2096" s="1"/>
      <c r="U2096" s="1"/>
    </row>
    <row r="2097" spans="1:21" ht="18" customHeight="1" x14ac:dyDescent="0.25">
      <c r="A2097" s="63"/>
      <c r="B2097" s="72"/>
      <c r="C2097" s="65"/>
      <c r="D2097" s="66"/>
      <c r="E2097" s="67"/>
      <c r="F2097" s="67"/>
      <c r="G2097" s="66"/>
      <c r="H2097" s="68"/>
      <c r="I2097" s="73"/>
      <c r="J2097" s="74"/>
      <c r="K2097" s="1"/>
      <c r="L2097" s="1"/>
      <c r="M2097" s="1"/>
      <c r="N2097" s="1"/>
      <c r="O2097" s="1"/>
      <c r="P2097" s="1"/>
      <c r="Q2097" s="1"/>
      <c r="R2097" s="1"/>
      <c r="S2097" s="1"/>
      <c r="T2097" s="1"/>
      <c r="U2097" s="1"/>
    </row>
    <row r="2098" spans="1:21" ht="18" customHeight="1" x14ac:dyDescent="0.25">
      <c r="A2098" s="63"/>
      <c r="B2098" s="72"/>
      <c r="C2098" s="65"/>
      <c r="D2098" s="66"/>
      <c r="E2098" s="67"/>
      <c r="F2098" s="67"/>
      <c r="G2098" s="66"/>
      <c r="H2098" s="68"/>
      <c r="I2098" s="73"/>
      <c r="J2098" s="74"/>
      <c r="K2098" s="1"/>
      <c r="L2098" s="1"/>
      <c r="M2098" s="1"/>
      <c r="N2098" s="1"/>
      <c r="O2098" s="1"/>
      <c r="P2098" s="1"/>
      <c r="Q2098" s="1"/>
      <c r="R2098" s="1"/>
      <c r="S2098" s="1"/>
      <c r="T2098" s="1"/>
      <c r="U2098" s="1"/>
    </row>
    <row r="2099" spans="1:21" ht="18" customHeight="1" x14ac:dyDescent="0.25">
      <c r="A2099" s="63"/>
      <c r="B2099" s="72"/>
      <c r="C2099" s="65"/>
      <c r="D2099" s="66"/>
      <c r="E2099" s="67"/>
      <c r="F2099" s="67"/>
      <c r="G2099" s="66"/>
      <c r="H2099" s="68"/>
      <c r="I2099" s="73"/>
      <c r="J2099" s="74"/>
      <c r="K2099" s="1"/>
      <c r="L2099" s="1"/>
      <c r="M2099" s="1"/>
      <c r="N2099" s="1"/>
      <c r="O2099" s="1"/>
      <c r="P2099" s="1"/>
      <c r="Q2099" s="1"/>
      <c r="R2099" s="1"/>
      <c r="S2099" s="1"/>
      <c r="T2099" s="1"/>
      <c r="U2099" s="1"/>
    </row>
    <row r="2100" spans="1:21" ht="15.75" customHeight="1" x14ac:dyDescent="0.25">
      <c r="A2100" s="74"/>
      <c r="B2100" s="72"/>
      <c r="C2100" s="75"/>
      <c r="D2100" s="75"/>
      <c r="E2100" s="76"/>
      <c r="F2100" s="76"/>
      <c r="G2100" s="75"/>
      <c r="H2100" s="77"/>
      <c r="I2100" s="73"/>
      <c r="J2100" s="74"/>
      <c r="K2100" s="1"/>
      <c r="L2100" s="1"/>
      <c r="M2100" s="1"/>
      <c r="N2100" s="1"/>
      <c r="O2100" s="1"/>
      <c r="P2100" s="1"/>
      <c r="Q2100" s="1"/>
      <c r="R2100" s="1"/>
      <c r="S2100" s="1"/>
      <c r="T2100" s="1"/>
      <c r="U2100" s="1"/>
    </row>
    <row r="2101" spans="1:21" ht="15.75" customHeight="1" x14ac:dyDescent="0.25">
      <c r="A2101" s="74"/>
      <c r="B2101" s="72"/>
      <c r="C2101" s="75"/>
      <c r="D2101" s="75"/>
      <c r="E2101" s="76"/>
      <c r="F2101" s="76"/>
      <c r="G2101" s="75"/>
      <c r="H2101" s="77"/>
      <c r="I2101" s="73"/>
      <c r="J2101" s="74"/>
      <c r="K2101" s="1"/>
      <c r="L2101" s="1"/>
      <c r="M2101" s="1"/>
      <c r="N2101" s="1"/>
      <c r="O2101" s="1"/>
      <c r="P2101" s="1"/>
      <c r="Q2101" s="1"/>
      <c r="R2101" s="1"/>
      <c r="S2101" s="1"/>
      <c r="T2101" s="1"/>
      <c r="U2101" s="1"/>
    </row>
    <row r="2102" spans="1:21" ht="15.75" customHeight="1" x14ac:dyDescent="0.25">
      <c r="A2102" s="74"/>
      <c r="B2102" s="72"/>
      <c r="C2102" s="75"/>
      <c r="D2102" s="75"/>
      <c r="E2102" s="76"/>
      <c r="F2102" s="76"/>
      <c r="G2102" s="75"/>
      <c r="H2102" s="77"/>
      <c r="I2102" s="73"/>
      <c r="J2102" s="74"/>
      <c r="K2102" s="1"/>
      <c r="L2102" s="1"/>
      <c r="M2102" s="1"/>
      <c r="N2102" s="1"/>
      <c r="O2102" s="1"/>
      <c r="P2102" s="1"/>
      <c r="Q2102" s="1"/>
      <c r="R2102" s="1"/>
      <c r="S2102" s="1"/>
      <c r="T2102" s="1"/>
      <c r="U2102" s="1"/>
    </row>
    <row r="2103" spans="1:21" ht="18" customHeight="1" x14ac:dyDescent="0.25">
      <c r="A2103" s="63"/>
      <c r="B2103" s="72"/>
      <c r="C2103" s="65"/>
      <c r="D2103" s="66"/>
      <c r="E2103" s="67"/>
      <c r="F2103" s="67"/>
      <c r="G2103" s="67">
        <v>632294.24</v>
      </c>
      <c r="H2103" s="77"/>
      <c r="I2103" s="73"/>
      <c r="J2103" s="74"/>
      <c r="K2103" s="1"/>
      <c r="L2103" s="1"/>
      <c r="M2103" s="1"/>
      <c r="N2103" s="1"/>
      <c r="O2103" s="1"/>
      <c r="P2103" s="1"/>
      <c r="Q2103" s="1"/>
      <c r="R2103" s="1"/>
      <c r="S2103" s="1"/>
      <c r="T2103" s="1"/>
      <c r="U2103" s="1"/>
    </row>
    <row r="2104" spans="1:21" ht="18" customHeight="1" x14ac:dyDescent="0.25">
      <c r="A2104" s="63"/>
      <c r="B2104" s="72"/>
      <c r="C2104" s="65"/>
      <c r="D2104" s="66"/>
      <c r="E2104" s="67"/>
      <c r="F2104" s="67"/>
      <c r="G2104" s="67">
        <v>790321.46</v>
      </c>
      <c r="H2104" s="77"/>
      <c r="I2104" s="73"/>
      <c r="J2104" s="74"/>
      <c r="K2104" s="1"/>
      <c r="L2104" s="1"/>
      <c r="M2104" s="1"/>
      <c r="N2104" s="1"/>
      <c r="O2104" s="1"/>
      <c r="P2104" s="1"/>
      <c r="Q2104" s="1"/>
      <c r="R2104" s="1"/>
      <c r="S2104" s="1"/>
      <c r="T2104" s="1"/>
      <c r="U2104" s="1"/>
    </row>
    <row r="2105" spans="1:21" ht="18" customHeight="1" x14ac:dyDescent="0.25">
      <c r="A2105" s="63"/>
      <c r="B2105" s="72"/>
      <c r="C2105" s="65"/>
      <c r="D2105" s="66"/>
      <c r="E2105" s="67"/>
      <c r="F2105" s="67"/>
      <c r="G2105" s="78">
        <f>G2104/G2103</f>
        <v>1.2499267113361652</v>
      </c>
      <c r="H2105" s="77"/>
      <c r="I2105" s="73"/>
      <c r="J2105" s="74"/>
      <c r="K2105" s="1"/>
      <c r="L2105" s="1"/>
      <c r="M2105" s="1"/>
      <c r="N2105" s="1"/>
      <c r="O2105" s="1"/>
      <c r="P2105" s="1"/>
      <c r="Q2105" s="1"/>
      <c r="R2105" s="1"/>
      <c r="S2105" s="1"/>
      <c r="T2105" s="1"/>
      <c r="U2105" s="1"/>
    </row>
  </sheetData>
  <mergeCells count="78">
    <mergeCell ref="A2034:D2034"/>
    <mergeCell ref="E2034:G2034"/>
    <mergeCell ref="A2035:D2035"/>
    <mergeCell ref="C1748:E1748"/>
    <mergeCell ref="C1766:E1766"/>
    <mergeCell ref="C1839:E1839"/>
    <mergeCell ref="C1908:C1909"/>
    <mergeCell ref="C2014:E2014"/>
    <mergeCell ref="C2028:E2028"/>
    <mergeCell ref="C2029:E2029"/>
    <mergeCell ref="D2030:E2030"/>
    <mergeCell ref="D2031:E2031"/>
    <mergeCell ref="C2032:E2032"/>
    <mergeCell ref="A2033:H2033"/>
    <mergeCell ref="K2033:R2033"/>
    <mergeCell ref="K1205:N1205"/>
    <mergeCell ref="K1694:N1694"/>
    <mergeCell ref="K1720:N1730"/>
    <mergeCell ref="K1815:N1816"/>
    <mergeCell ref="K1983:S1983"/>
    <mergeCell ref="A4:A5"/>
    <mergeCell ref="H5:J5"/>
    <mergeCell ref="C290:E290"/>
    <mergeCell ref="C327:E327"/>
    <mergeCell ref="C356:E356"/>
    <mergeCell ref="B4:B5"/>
    <mergeCell ref="C4:C5"/>
    <mergeCell ref="C68:E68"/>
    <mergeCell ref="C195:E195"/>
    <mergeCell ref="C226:E226"/>
    <mergeCell ref="H6:J6"/>
    <mergeCell ref="H69:J69"/>
    <mergeCell ref="H196:J196"/>
    <mergeCell ref="H227:J227"/>
    <mergeCell ref="H291:J291"/>
    <mergeCell ref="H328:J328"/>
    <mergeCell ref="B1:J1"/>
    <mergeCell ref="A2:B2"/>
    <mergeCell ref="C2:D2"/>
    <mergeCell ref="G2:J2"/>
    <mergeCell ref="A3:B3"/>
    <mergeCell ref="F3:J3"/>
    <mergeCell ref="C1558:E1558"/>
    <mergeCell ref="C1644:E1644"/>
    <mergeCell ref="K1696:P1699"/>
    <mergeCell ref="C1715:E1715"/>
    <mergeCell ref="D4:F4"/>
    <mergeCell ref="H4:J4"/>
    <mergeCell ref="K8:U8"/>
    <mergeCell ref="K396:R397"/>
    <mergeCell ref="K53:N69"/>
    <mergeCell ref="K313:N313"/>
    <mergeCell ref="K380:N380"/>
    <mergeCell ref="C513:E513"/>
    <mergeCell ref="C709:E709"/>
    <mergeCell ref="C771:E771"/>
    <mergeCell ref="C1135:E1135"/>
    <mergeCell ref="C1202:E1202"/>
    <mergeCell ref="C1448:E1448"/>
    <mergeCell ref="C1462:E1462"/>
    <mergeCell ref="K1431:P1432"/>
    <mergeCell ref="K1509:P1509"/>
    <mergeCell ref="C1510:E1510"/>
    <mergeCell ref="H1463:J1463"/>
    <mergeCell ref="C1254:E1254"/>
    <mergeCell ref="C1311:E1311"/>
    <mergeCell ref="C1347:E1347"/>
    <mergeCell ref="K1412:N1413"/>
    <mergeCell ref="K1434:Q1441"/>
    <mergeCell ref="H1348:J1348"/>
    <mergeCell ref="H1511:J1511"/>
    <mergeCell ref="H1645:J1645"/>
    <mergeCell ref="H2015:J2015"/>
    <mergeCell ref="H357:J357"/>
    <mergeCell ref="H772:J772"/>
    <mergeCell ref="H1203:J1203"/>
    <mergeCell ref="H1255:J1255"/>
    <mergeCell ref="H1312:J1312"/>
  </mergeCells>
  <pageMargins left="1.2649999999999999" right="0.7" top="0.75" bottom="0.75" header="0" footer="0"/>
  <pageSetup paperSize="9" scale="48" orientation="landscape" r:id="rId1"/>
  <headerFooter>
    <oddFooter>&amp;RPágina &amp;P de</oddFooter>
  </headerFooter>
  <rowBreaks count="8" manualBreakCount="8">
    <brk id="309" max="9" man="1"/>
    <brk id="353" max="9" man="1"/>
    <brk id="771" max="9" man="1"/>
    <brk id="892" max="9" man="1"/>
    <brk id="1296" max="9" man="1"/>
    <brk id="1417" max="9" man="1"/>
    <brk id="1462" max="9" man="1"/>
    <brk id="1715" max="9" man="1"/>
  </rowBreaks>
  <colBreaks count="1" manualBreakCount="1">
    <brk id="10" max="2104"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00"/>
  <sheetViews>
    <sheetView view="pageBreakPreview" zoomScaleNormal="115" zoomScaleSheetLayoutView="100" workbookViewId="0">
      <selection activeCell="H31" sqref="H31"/>
    </sheetView>
  </sheetViews>
  <sheetFormatPr defaultColWidth="14.42578125" defaultRowHeight="15" customHeight="1" x14ac:dyDescent="0.25"/>
  <cols>
    <col min="1" max="1" width="8" customWidth="1"/>
    <col min="2" max="2" width="46.5703125" customWidth="1"/>
    <col min="3" max="3" width="14.85546875" customWidth="1"/>
    <col min="4" max="4" width="8.85546875" customWidth="1"/>
    <col min="5" max="5" width="9" customWidth="1"/>
    <col min="6" max="6" width="10" bestFit="1" customWidth="1"/>
    <col min="7" max="7" width="8.28515625" bestFit="1" customWidth="1"/>
    <col min="8" max="8" width="10.5703125" bestFit="1" customWidth="1"/>
    <col min="9" max="9" width="8.42578125" customWidth="1"/>
    <col min="10" max="10" width="11.140625" bestFit="1" customWidth="1"/>
    <col min="11" max="11" width="9.42578125" bestFit="1" customWidth="1"/>
    <col min="12" max="12" width="11.140625" bestFit="1" customWidth="1"/>
    <col min="13" max="13" width="8.5703125" bestFit="1" customWidth="1"/>
    <col min="14" max="14" width="11.140625" bestFit="1" customWidth="1"/>
    <col min="15" max="15" width="8" hidden="1" customWidth="1"/>
    <col min="16" max="16" width="10.5703125" hidden="1" customWidth="1"/>
    <col min="17" max="17" width="11.140625" bestFit="1" customWidth="1"/>
    <col min="18" max="18" width="8" customWidth="1"/>
    <col min="19" max="19" width="8.7109375" bestFit="1" customWidth="1"/>
    <col min="20" max="26" width="8" customWidth="1"/>
  </cols>
  <sheetData>
    <row r="1" spans="1:19" ht="18" customHeight="1" x14ac:dyDescent="0.25">
      <c r="A1" s="286" t="s">
        <v>2135</v>
      </c>
      <c r="B1" s="275"/>
      <c r="C1" s="275"/>
      <c r="D1" s="275"/>
      <c r="E1" s="275"/>
      <c r="F1" s="275"/>
      <c r="G1" s="275"/>
      <c r="H1" s="275"/>
      <c r="I1" s="275"/>
      <c r="J1" s="275"/>
      <c r="K1" s="275"/>
      <c r="L1" s="275"/>
      <c r="M1" s="275"/>
      <c r="N1" s="275"/>
      <c r="O1" s="275"/>
      <c r="P1" s="275"/>
      <c r="Q1" s="276"/>
    </row>
    <row r="2" spans="1:19" ht="15.75" customHeight="1" x14ac:dyDescent="0.25">
      <c r="A2" s="79"/>
      <c r="B2" s="284" t="s">
        <v>2170</v>
      </c>
      <c r="C2" s="275"/>
      <c r="D2" s="275"/>
      <c r="E2" s="275"/>
      <c r="F2" s="275"/>
      <c r="G2" s="275"/>
      <c r="H2" s="276"/>
      <c r="I2" s="284" t="s">
        <v>2136</v>
      </c>
      <c r="J2" s="275"/>
      <c r="K2" s="275"/>
      <c r="L2" s="275"/>
      <c r="M2" s="275"/>
      <c r="N2" s="275"/>
      <c r="O2" s="275"/>
      <c r="P2" s="275"/>
      <c r="Q2" s="276"/>
    </row>
    <row r="3" spans="1:19" ht="15.75" customHeight="1" x14ac:dyDescent="0.25">
      <c r="A3" s="79"/>
      <c r="B3" s="284" t="s">
        <v>2167</v>
      </c>
      <c r="C3" s="275"/>
      <c r="D3" s="275"/>
      <c r="E3" s="275"/>
      <c r="F3" s="275"/>
      <c r="G3" s="275"/>
      <c r="H3" s="276"/>
      <c r="I3" s="284" t="s">
        <v>2169</v>
      </c>
      <c r="J3" s="275"/>
      <c r="K3" s="275"/>
      <c r="L3" s="275"/>
      <c r="M3" s="275"/>
      <c r="N3" s="275"/>
      <c r="O3" s="275"/>
      <c r="P3" s="275"/>
      <c r="Q3" s="276"/>
    </row>
    <row r="4" spans="1:19" ht="15.75" customHeight="1" x14ac:dyDescent="0.25">
      <c r="A4" s="80"/>
      <c r="B4" s="284" t="s">
        <v>2168</v>
      </c>
      <c r="C4" s="275"/>
      <c r="D4" s="275"/>
      <c r="E4" s="275"/>
      <c r="F4" s="275"/>
      <c r="G4" s="275"/>
      <c r="H4" s="275"/>
      <c r="I4" s="275"/>
      <c r="J4" s="275"/>
      <c r="K4" s="275"/>
      <c r="L4" s="275"/>
      <c r="M4" s="275"/>
      <c r="N4" s="275"/>
      <c r="O4" s="275"/>
      <c r="P4" s="275"/>
      <c r="Q4" s="276"/>
    </row>
    <row r="5" spans="1:19" x14ac:dyDescent="0.25">
      <c r="A5" s="285" t="s">
        <v>5</v>
      </c>
      <c r="B5" s="281" t="s">
        <v>6</v>
      </c>
      <c r="C5" s="282" t="s">
        <v>2137</v>
      </c>
      <c r="D5" s="277" t="s">
        <v>2138</v>
      </c>
      <c r="E5" s="279" t="s">
        <v>2139</v>
      </c>
      <c r="F5" s="276"/>
      <c r="G5" s="279" t="s">
        <v>2140</v>
      </c>
      <c r="H5" s="276"/>
      <c r="I5" s="279" t="s">
        <v>2141</v>
      </c>
      <c r="J5" s="276"/>
      <c r="K5" s="279" t="s">
        <v>2142</v>
      </c>
      <c r="L5" s="276"/>
      <c r="M5" s="279" t="s">
        <v>2143</v>
      </c>
      <c r="N5" s="276"/>
      <c r="O5" s="279" t="s">
        <v>2144</v>
      </c>
      <c r="P5" s="276"/>
      <c r="Q5" s="280" t="s">
        <v>2145</v>
      </c>
    </row>
    <row r="6" spans="1:19" x14ac:dyDescent="0.25">
      <c r="A6" s="278"/>
      <c r="B6" s="278"/>
      <c r="C6" s="278"/>
      <c r="D6" s="278"/>
      <c r="E6" s="81" t="s">
        <v>2146</v>
      </c>
      <c r="F6" s="82" t="s">
        <v>2147</v>
      </c>
      <c r="G6" s="81" t="s">
        <v>2146</v>
      </c>
      <c r="H6" s="82" t="s">
        <v>2147</v>
      </c>
      <c r="I6" s="81" t="s">
        <v>2146</v>
      </c>
      <c r="J6" s="82" t="s">
        <v>2147</v>
      </c>
      <c r="K6" s="81" t="s">
        <v>2146</v>
      </c>
      <c r="L6" s="82" t="s">
        <v>2147</v>
      </c>
      <c r="M6" s="81" t="s">
        <v>2146</v>
      </c>
      <c r="N6" s="82" t="s">
        <v>2147</v>
      </c>
      <c r="O6" s="81" t="s">
        <v>2146</v>
      </c>
      <c r="P6" s="82" t="s">
        <v>2147</v>
      </c>
      <c r="Q6" s="278"/>
    </row>
    <row r="7" spans="1:19" x14ac:dyDescent="0.25">
      <c r="A7" s="83">
        <v>1</v>
      </c>
      <c r="B7" s="84" t="str">
        <f>PLANILHA!B6</f>
        <v>INSTALAÇÃO DOS SERVIÇOS DE ENGENHARIA</v>
      </c>
      <c r="C7" s="85">
        <f>PLANILHA!G68</f>
        <v>13926.244111085</v>
      </c>
      <c r="D7" s="86">
        <f t="shared" ref="D7:D31" si="0">C7/$C$33</f>
        <v>3.2236149456102335E-2</v>
      </c>
      <c r="E7" s="87">
        <v>1</v>
      </c>
      <c r="F7" s="85">
        <f t="shared" ref="F7:F31" si="1">C7*E7</f>
        <v>13926.244111085</v>
      </c>
      <c r="G7" s="87"/>
      <c r="H7" s="85">
        <f t="shared" ref="H7:H31" si="2">C7*G7</f>
        <v>0</v>
      </c>
      <c r="I7" s="87"/>
      <c r="J7" s="85">
        <f t="shared" ref="J7:J31" si="3">C7*I7</f>
        <v>0</v>
      </c>
      <c r="K7" s="87"/>
      <c r="L7" s="85">
        <f t="shared" ref="L7:L31" si="4">C7*K7</f>
        <v>0</v>
      </c>
      <c r="M7" s="87"/>
      <c r="N7" s="85">
        <f t="shared" ref="N7:N31" si="5">C7*M7</f>
        <v>0</v>
      </c>
      <c r="O7" s="87"/>
      <c r="P7" s="85">
        <f t="shared" ref="P7:P31" si="6">C7*O7</f>
        <v>0</v>
      </c>
      <c r="Q7" s="85">
        <f t="shared" ref="Q7:Q31" si="7">F7+H7+J7+L7+N7+P7</f>
        <v>13926.244111085</v>
      </c>
      <c r="S7" s="99">
        <f>E7+G7+I7+K7+M7</f>
        <v>1</v>
      </c>
    </row>
    <row r="8" spans="1:19" x14ac:dyDescent="0.25">
      <c r="A8" s="88">
        <v>2</v>
      </c>
      <c r="B8" s="89" t="str">
        <f>PLANILHA!B69</f>
        <v>DEMOLIÇÕES E REMOÇÕES</v>
      </c>
      <c r="C8" s="85">
        <f>PLANILHA!G195</f>
        <v>679.67821961999994</v>
      </c>
      <c r="D8" s="86">
        <f t="shared" si="0"/>
        <v>1.5733035048759337E-3</v>
      </c>
      <c r="E8" s="90">
        <v>1</v>
      </c>
      <c r="F8" s="85">
        <f t="shared" si="1"/>
        <v>679.67821961999994</v>
      </c>
      <c r="G8" s="90"/>
      <c r="H8" s="85">
        <f t="shared" si="2"/>
        <v>0</v>
      </c>
      <c r="I8" s="90"/>
      <c r="J8" s="85">
        <f t="shared" si="3"/>
        <v>0</v>
      </c>
      <c r="K8" s="90"/>
      <c r="L8" s="85">
        <f t="shared" si="4"/>
        <v>0</v>
      </c>
      <c r="M8" s="90"/>
      <c r="N8" s="85">
        <f t="shared" si="5"/>
        <v>0</v>
      </c>
      <c r="O8" s="90"/>
      <c r="P8" s="85">
        <f t="shared" si="6"/>
        <v>0</v>
      </c>
      <c r="Q8" s="85">
        <f t="shared" si="7"/>
        <v>679.67821961999994</v>
      </c>
      <c r="S8" s="99">
        <f t="shared" ref="S8:S32" si="8">E8+G8+I8+K8+M8</f>
        <v>1</v>
      </c>
    </row>
    <row r="9" spans="1:19" x14ac:dyDescent="0.25">
      <c r="A9" s="83">
        <v>3</v>
      </c>
      <c r="B9" s="89" t="str">
        <f>PLANILHA!B196</f>
        <v>TRABALHOS EM TERRA</v>
      </c>
      <c r="C9" s="85">
        <f>PLANILHA!G226</f>
        <v>4458.1075299099994</v>
      </c>
      <c r="D9" s="86">
        <f t="shared" si="0"/>
        <v>1.031952473898989E-2</v>
      </c>
      <c r="E9" s="90">
        <v>1</v>
      </c>
      <c r="F9" s="85">
        <f t="shared" si="1"/>
        <v>4458.1075299099994</v>
      </c>
      <c r="G9" s="90"/>
      <c r="H9" s="85">
        <f t="shared" si="2"/>
        <v>0</v>
      </c>
      <c r="I9" s="90"/>
      <c r="J9" s="85">
        <f t="shared" si="3"/>
        <v>0</v>
      </c>
      <c r="K9" s="90"/>
      <c r="L9" s="85">
        <f t="shared" si="4"/>
        <v>0</v>
      </c>
      <c r="M9" s="90"/>
      <c r="N9" s="85">
        <f t="shared" si="5"/>
        <v>0</v>
      </c>
      <c r="O9" s="90"/>
      <c r="P9" s="85">
        <f t="shared" si="6"/>
        <v>0</v>
      </c>
      <c r="Q9" s="85">
        <f t="shared" si="7"/>
        <v>4458.1075299099994</v>
      </c>
      <c r="S9" s="99">
        <f t="shared" si="8"/>
        <v>1</v>
      </c>
    </row>
    <row r="10" spans="1:19" x14ac:dyDescent="0.25">
      <c r="A10" s="88">
        <v>4</v>
      </c>
      <c r="B10" s="89" t="str">
        <f>PLANILHA!B227</f>
        <v>SONDAGEM, FUNDAÇÕES, MUROS E CONTENÇÕES</v>
      </c>
      <c r="C10" s="85">
        <f>PLANILHA!G290</f>
        <v>107342.40039456</v>
      </c>
      <c r="D10" s="86">
        <f t="shared" si="0"/>
        <v>0.24847371872086335</v>
      </c>
      <c r="E10" s="90">
        <v>0.25</v>
      </c>
      <c r="F10" s="85">
        <f t="shared" si="1"/>
        <v>26835.600098639999</v>
      </c>
      <c r="G10" s="90">
        <v>0.35</v>
      </c>
      <c r="H10" s="85">
        <f t="shared" si="2"/>
        <v>37569.840138095999</v>
      </c>
      <c r="I10" s="90">
        <v>0.35</v>
      </c>
      <c r="J10" s="85">
        <f t="shared" si="3"/>
        <v>37569.840138095999</v>
      </c>
      <c r="K10" s="90">
        <v>0.05</v>
      </c>
      <c r="L10" s="85">
        <f t="shared" si="4"/>
        <v>5367.1200197280004</v>
      </c>
      <c r="M10" s="90"/>
      <c r="N10" s="85">
        <f t="shared" si="5"/>
        <v>0</v>
      </c>
      <c r="O10" s="90"/>
      <c r="P10" s="85">
        <f t="shared" si="6"/>
        <v>0</v>
      </c>
      <c r="Q10" s="85">
        <f t="shared" si="7"/>
        <v>107342.40039456</v>
      </c>
      <c r="S10" s="99">
        <f t="shared" si="8"/>
        <v>1</v>
      </c>
    </row>
    <row r="11" spans="1:19" x14ac:dyDescent="0.25">
      <c r="A11" s="83">
        <v>5</v>
      </c>
      <c r="B11" s="89" t="str">
        <f>PLANILHA!B291</f>
        <v>SUPERESTRUTURA</v>
      </c>
      <c r="C11" s="85">
        <f>PLANILHA!G327</f>
        <v>24018.192579339997</v>
      </c>
      <c r="D11" s="86">
        <f t="shared" si="0"/>
        <v>5.5596759576888505E-2</v>
      </c>
      <c r="E11" s="90"/>
      <c r="F11" s="85">
        <f t="shared" si="1"/>
        <v>0</v>
      </c>
      <c r="G11" s="90">
        <v>0.25</v>
      </c>
      <c r="H11" s="85">
        <f t="shared" si="2"/>
        <v>6004.5481448349992</v>
      </c>
      <c r="I11" s="90">
        <v>0.5</v>
      </c>
      <c r="J11" s="85">
        <f t="shared" si="3"/>
        <v>12009.096289669998</v>
      </c>
      <c r="K11" s="90">
        <v>0.25</v>
      </c>
      <c r="L11" s="85">
        <f t="shared" si="4"/>
        <v>6004.5481448349992</v>
      </c>
      <c r="M11" s="90"/>
      <c r="N11" s="85">
        <f t="shared" si="5"/>
        <v>0</v>
      </c>
      <c r="O11" s="90"/>
      <c r="P11" s="85">
        <f t="shared" si="6"/>
        <v>0</v>
      </c>
      <c r="Q11" s="85">
        <f t="shared" si="7"/>
        <v>24018.192579339997</v>
      </c>
      <c r="S11" s="99">
        <f t="shared" si="8"/>
        <v>1</v>
      </c>
    </row>
    <row r="12" spans="1:19" x14ac:dyDescent="0.25">
      <c r="A12" s="88">
        <v>6</v>
      </c>
      <c r="B12" s="89" t="str">
        <f>PLANILHA!B328</f>
        <v>ALVENARIA</v>
      </c>
      <c r="C12" s="85">
        <f>PLANILHA!G356</f>
        <v>39384.694715990001</v>
      </c>
      <c r="D12" s="86">
        <f t="shared" si="0"/>
        <v>9.1166785173400322E-2</v>
      </c>
      <c r="E12" s="90"/>
      <c r="F12" s="85">
        <f t="shared" si="1"/>
        <v>0</v>
      </c>
      <c r="G12" s="90">
        <v>0.25</v>
      </c>
      <c r="H12" s="85">
        <f t="shared" si="2"/>
        <v>9846.1736789975002</v>
      </c>
      <c r="I12" s="90">
        <v>0.25</v>
      </c>
      <c r="J12" s="85">
        <f t="shared" si="3"/>
        <v>9846.1736789975002</v>
      </c>
      <c r="K12" s="90">
        <v>0.25</v>
      </c>
      <c r="L12" s="85">
        <f t="shared" si="4"/>
        <v>9846.1736789975002</v>
      </c>
      <c r="M12" s="90">
        <v>0.25</v>
      </c>
      <c r="N12" s="85">
        <f t="shared" si="5"/>
        <v>9846.1736789975002</v>
      </c>
      <c r="O12" s="90"/>
      <c r="P12" s="85">
        <f t="shared" si="6"/>
        <v>0</v>
      </c>
      <c r="Q12" s="85">
        <f t="shared" si="7"/>
        <v>39384.694715990001</v>
      </c>
      <c r="S12" s="99">
        <f t="shared" si="8"/>
        <v>1</v>
      </c>
    </row>
    <row r="13" spans="1:19" x14ac:dyDescent="0.25">
      <c r="A13" s="83">
        <v>7</v>
      </c>
      <c r="B13" s="89" t="str">
        <f>PLANILHA!B357</f>
        <v>COBERTURA E FORRO</v>
      </c>
      <c r="C13" s="85">
        <f>PLANILHA!G513</f>
        <v>1709.1610233199999</v>
      </c>
      <c r="D13" s="86">
        <f t="shared" si="0"/>
        <v>3.9563266127463931E-3</v>
      </c>
      <c r="E13" s="90"/>
      <c r="F13" s="85">
        <f t="shared" si="1"/>
        <v>0</v>
      </c>
      <c r="G13" s="90"/>
      <c r="H13" s="85">
        <f t="shared" si="2"/>
        <v>0</v>
      </c>
      <c r="I13" s="90"/>
      <c r="J13" s="85">
        <f t="shared" si="3"/>
        <v>0</v>
      </c>
      <c r="K13" s="90">
        <v>0.5</v>
      </c>
      <c r="L13" s="85">
        <f t="shared" si="4"/>
        <v>854.58051165999996</v>
      </c>
      <c r="M13" s="90">
        <v>0.5</v>
      </c>
      <c r="N13" s="85">
        <f t="shared" si="5"/>
        <v>854.58051165999996</v>
      </c>
      <c r="O13" s="90"/>
      <c r="P13" s="85">
        <f t="shared" si="6"/>
        <v>0</v>
      </c>
      <c r="Q13" s="85">
        <f t="shared" si="7"/>
        <v>1709.1610233199999</v>
      </c>
      <c r="S13" s="99">
        <f t="shared" si="8"/>
        <v>1</v>
      </c>
    </row>
    <row r="14" spans="1:19" hidden="1" x14ac:dyDescent="0.25">
      <c r="A14" s="88">
        <v>8</v>
      </c>
      <c r="B14" s="97" t="str">
        <f>PLANILHA!B514</f>
        <v>INSTALAÇÕES HIDRÁULICAS</v>
      </c>
      <c r="C14" s="85">
        <f>PLANILHA!G709</f>
        <v>0</v>
      </c>
      <c r="D14" s="86">
        <f t="shared" si="0"/>
        <v>0</v>
      </c>
      <c r="E14" s="90"/>
      <c r="F14" s="85">
        <f t="shared" si="1"/>
        <v>0</v>
      </c>
      <c r="G14" s="90"/>
      <c r="H14" s="85">
        <f t="shared" si="2"/>
        <v>0</v>
      </c>
      <c r="I14" s="90"/>
      <c r="J14" s="85">
        <f t="shared" si="3"/>
        <v>0</v>
      </c>
      <c r="K14" s="90"/>
      <c r="L14" s="85">
        <f t="shared" si="4"/>
        <v>0</v>
      </c>
      <c r="M14" s="90"/>
      <c r="N14" s="85">
        <f t="shared" si="5"/>
        <v>0</v>
      </c>
      <c r="O14" s="90"/>
      <c r="P14" s="85">
        <f t="shared" si="6"/>
        <v>0</v>
      </c>
      <c r="Q14" s="85">
        <f t="shared" si="7"/>
        <v>0</v>
      </c>
      <c r="S14" s="99">
        <f t="shared" si="8"/>
        <v>0</v>
      </c>
    </row>
    <row r="15" spans="1:19" hidden="1" x14ac:dyDescent="0.25">
      <c r="A15" s="83">
        <v>9</v>
      </c>
      <c r="B15" s="98" t="str">
        <f>PLANILHA!B710</f>
        <v>INSTALAÇÕES SANITÁRIAS</v>
      </c>
      <c r="C15" s="85">
        <f>PLANILHA!G771</f>
        <v>0</v>
      </c>
      <c r="D15" s="86">
        <f t="shared" si="0"/>
        <v>0</v>
      </c>
      <c r="E15" s="90"/>
      <c r="F15" s="85">
        <f t="shared" si="1"/>
        <v>0</v>
      </c>
      <c r="G15" s="90"/>
      <c r="H15" s="85">
        <f t="shared" si="2"/>
        <v>0</v>
      </c>
      <c r="I15" s="90"/>
      <c r="J15" s="85">
        <f t="shared" si="3"/>
        <v>0</v>
      </c>
      <c r="K15" s="90"/>
      <c r="L15" s="85">
        <f t="shared" si="4"/>
        <v>0</v>
      </c>
      <c r="M15" s="90"/>
      <c r="N15" s="85">
        <f t="shared" si="5"/>
        <v>0</v>
      </c>
      <c r="O15" s="90"/>
      <c r="P15" s="85">
        <f t="shared" si="6"/>
        <v>0</v>
      </c>
      <c r="Q15" s="85">
        <f t="shared" si="7"/>
        <v>0</v>
      </c>
      <c r="S15" s="99">
        <f t="shared" si="8"/>
        <v>0</v>
      </c>
    </row>
    <row r="16" spans="1:19" x14ac:dyDescent="0.25">
      <c r="A16" s="88">
        <v>10</v>
      </c>
      <c r="B16" s="89" t="str">
        <f>PLANILHA!B772</f>
        <v>INSTALAÇÃO ELÉTRICA</v>
      </c>
      <c r="C16" s="85">
        <f>PLANILHA!G1135</f>
        <v>3671.0473401599997</v>
      </c>
      <c r="D16" s="86">
        <f t="shared" si="0"/>
        <v>8.4976559202799111E-3</v>
      </c>
      <c r="E16" s="90"/>
      <c r="F16" s="85">
        <f t="shared" si="1"/>
        <v>0</v>
      </c>
      <c r="G16" s="90"/>
      <c r="H16" s="85">
        <f t="shared" si="2"/>
        <v>0</v>
      </c>
      <c r="I16" s="90">
        <v>0.3</v>
      </c>
      <c r="J16" s="85">
        <f t="shared" si="3"/>
        <v>1101.314202048</v>
      </c>
      <c r="K16" s="90">
        <v>0.2</v>
      </c>
      <c r="L16" s="85">
        <f t="shared" si="4"/>
        <v>734.20946803200002</v>
      </c>
      <c r="M16" s="90">
        <v>0.5</v>
      </c>
      <c r="N16" s="85">
        <f t="shared" si="5"/>
        <v>1835.5236700799999</v>
      </c>
      <c r="O16" s="90"/>
      <c r="P16" s="85">
        <f t="shared" si="6"/>
        <v>0</v>
      </c>
      <c r="Q16" s="85">
        <f t="shared" si="7"/>
        <v>3671.0473401600002</v>
      </c>
      <c r="S16" s="99">
        <f t="shared" si="8"/>
        <v>1</v>
      </c>
    </row>
    <row r="17" spans="1:19" hidden="1" x14ac:dyDescent="0.25">
      <c r="A17" s="83">
        <v>11</v>
      </c>
      <c r="B17" s="98" t="str">
        <f>PLANILHA!B1136</f>
        <v>ESQUADRIAS DE MADEIRA</v>
      </c>
      <c r="C17" s="85">
        <f>PLANILHA!G1202</f>
        <v>0</v>
      </c>
      <c r="D17" s="86">
        <f t="shared" si="0"/>
        <v>0</v>
      </c>
      <c r="E17" s="90"/>
      <c r="F17" s="85">
        <f t="shared" si="1"/>
        <v>0</v>
      </c>
      <c r="G17" s="90"/>
      <c r="H17" s="85">
        <f t="shared" si="2"/>
        <v>0</v>
      </c>
      <c r="I17" s="90"/>
      <c r="J17" s="85">
        <f t="shared" si="3"/>
        <v>0</v>
      </c>
      <c r="K17" s="90"/>
      <c r="L17" s="85">
        <f t="shared" si="4"/>
        <v>0</v>
      </c>
      <c r="M17" s="90"/>
      <c r="N17" s="85">
        <f t="shared" si="5"/>
        <v>0</v>
      </c>
      <c r="O17" s="90"/>
      <c r="P17" s="85">
        <f t="shared" si="6"/>
        <v>0</v>
      </c>
      <c r="Q17" s="85">
        <f t="shared" si="7"/>
        <v>0</v>
      </c>
      <c r="S17" s="99">
        <f t="shared" si="8"/>
        <v>0</v>
      </c>
    </row>
    <row r="18" spans="1:19" x14ac:dyDescent="0.25">
      <c r="A18" s="88">
        <v>12</v>
      </c>
      <c r="B18" s="89" t="str">
        <f>PLANILHA!B1203</f>
        <v>ESQUADRIAS METÁLICAS</v>
      </c>
      <c r="C18" s="85">
        <f>PLANILHA!G1254</f>
        <v>15926.522122339999</v>
      </c>
      <c r="D18" s="86">
        <f t="shared" si="0"/>
        <v>3.6866346974559268E-2</v>
      </c>
      <c r="E18" s="90"/>
      <c r="F18" s="85">
        <f t="shared" si="1"/>
        <v>0</v>
      </c>
      <c r="G18" s="90"/>
      <c r="H18" s="85">
        <f t="shared" si="2"/>
        <v>0</v>
      </c>
      <c r="I18" s="90"/>
      <c r="J18" s="85">
        <f t="shared" si="3"/>
        <v>0</v>
      </c>
      <c r="K18" s="90">
        <v>0.5</v>
      </c>
      <c r="L18" s="85">
        <f t="shared" si="4"/>
        <v>7963.2610611699993</v>
      </c>
      <c r="M18" s="90">
        <v>0.5</v>
      </c>
      <c r="N18" s="85">
        <f t="shared" si="5"/>
        <v>7963.2610611699993</v>
      </c>
      <c r="O18" s="90"/>
      <c r="P18" s="85">
        <f t="shared" si="6"/>
        <v>0</v>
      </c>
      <c r="Q18" s="85">
        <f t="shared" si="7"/>
        <v>15926.522122339999</v>
      </c>
      <c r="S18" s="99">
        <f t="shared" si="8"/>
        <v>1</v>
      </c>
    </row>
    <row r="19" spans="1:19" x14ac:dyDescent="0.25">
      <c r="A19" s="83">
        <v>13</v>
      </c>
      <c r="B19" s="91" t="str">
        <f>PLANILHA!B1255</f>
        <v>FERRAGENS</v>
      </c>
      <c r="C19" s="85">
        <f>PLANILHA!G1311</f>
        <v>122907.72985035999</v>
      </c>
      <c r="D19" s="86">
        <f t="shared" si="0"/>
        <v>0.28450398522116438</v>
      </c>
      <c r="E19" s="90"/>
      <c r="F19" s="85">
        <f t="shared" si="1"/>
        <v>0</v>
      </c>
      <c r="G19" s="90"/>
      <c r="H19" s="85">
        <f t="shared" si="2"/>
        <v>0</v>
      </c>
      <c r="I19" s="90"/>
      <c r="J19" s="85">
        <f t="shared" si="3"/>
        <v>0</v>
      </c>
      <c r="K19" s="90">
        <v>0.5</v>
      </c>
      <c r="L19" s="85">
        <f t="shared" si="4"/>
        <v>61453.864925179994</v>
      </c>
      <c r="M19" s="90">
        <v>0.5</v>
      </c>
      <c r="N19" s="85">
        <f t="shared" si="5"/>
        <v>61453.864925179994</v>
      </c>
      <c r="O19" s="90"/>
      <c r="P19" s="85">
        <f t="shared" si="6"/>
        <v>0</v>
      </c>
      <c r="Q19" s="85">
        <f t="shared" si="7"/>
        <v>122907.72985035999</v>
      </c>
      <c r="S19" s="99">
        <f t="shared" si="8"/>
        <v>1</v>
      </c>
    </row>
    <row r="20" spans="1:19" x14ac:dyDescent="0.25">
      <c r="A20" s="88">
        <v>14</v>
      </c>
      <c r="B20" s="89" t="str">
        <f>PLANILHA!B1312</f>
        <v>REVESTIMENTO</v>
      </c>
      <c r="C20" s="85">
        <f>PLANILHA!G1347</f>
        <v>9794.91222079</v>
      </c>
      <c r="D20" s="86">
        <f t="shared" si="0"/>
        <v>2.2673037449304729E-2</v>
      </c>
      <c r="E20" s="90"/>
      <c r="F20" s="85">
        <f t="shared" si="1"/>
        <v>0</v>
      </c>
      <c r="G20" s="90"/>
      <c r="H20" s="85">
        <f t="shared" si="2"/>
        <v>0</v>
      </c>
      <c r="I20" s="90"/>
      <c r="J20" s="85">
        <f t="shared" si="3"/>
        <v>0</v>
      </c>
      <c r="K20" s="90"/>
      <c r="L20" s="85">
        <f t="shared" si="4"/>
        <v>0</v>
      </c>
      <c r="M20" s="90">
        <v>1</v>
      </c>
      <c r="N20" s="85">
        <f t="shared" si="5"/>
        <v>9794.91222079</v>
      </c>
      <c r="O20" s="90"/>
      <c r="P20" s="85">
        <f t="shared" si="6"/>
        <v>0</v>
      </c>
      <c r="Q20" s="85">
        <f t="shared" si="7"/>
        <v>9794.91222079</v>
      </c>
      <c r="S20" s="99">
        <f t="shared" si="8"/>
        <v>1</v>
      </c>
    </row>
    <row r="21" spans="1:19" ht="15.75" customHeight="1" x14ac:dyDescent="0.25">
      <c r="A21" s="83">
        <v>15</v>
      </c>
      <c r="B21" s="89" t="str">
        <f>PLANILHA!B1348</f>
        <v>PISOS E RODAPÉS</v>
      </c>
      <c r="C21" s="85">
        <f>PLANILHA!G1448</f>
        <v>64677.969162019996</v>
      </c>
      <c r="D21" s="86">
        <f t="shared" si="0"/>
        <v>0.14971507491847444</v>
      </c>
      <c r="E21" s="90"/>
      <c r="F21" s="85">
        <f t="shared" si="1"/>
        <v>0</v>
      </c>
      <c r="G21" s="90"/>
      <c r="H21" s="85">
        <f t="shared" si="2"/>
        <v>0</v>
      </c>
      <c r="I21" s="90">
        <v>0.25</v>
      </c>
      <c r="J21" s="85">
        <f t="shared" si="3"/>
        <v>16169.492290504999</v>
      </c>
      <c r="K21" s="90">
        <v>0.75</v>
      </c>
      <c r="L21" s="85">
        <f t="shared" si="4"/>
        <v>48508.476871514998</v>
      </c>
      <c r="M21" s="90"/>
      <c r="N21" s="85">
        <f t="shared" si="5"/>
        <v>0</v>
      </c>
      <c r="O21" s="90"/>
      <c r="P21" s="85">
        <f t="shared" si="6"/>
        <v>0</v>
      </c>
      <c r="Q21" s="85">
        <f t="shared" si="7"/>
        <v>64677.969162019996</v>
      </c>
      <c r="S21" s="99">
        <f t="shared" si="8"/>
        <v>1</v>
      </c>
    </row>
    <row r="22" spans="1:19" ht="15.75" hidden="1" customHeight="1" x14ac:dyDescent="0.25">
      <c r="A22" s="88">
        <v>16</v>
      </c>
      <c r="B22" s="98" t="str">
        <f>PLANILHA!B1449</f>
        <v>VIDROS</v>
      </c>
      <c r="C22" s="85">
        <f>PLANILHA!G1462</f>
        <v>0</v>
      </c>
      <c r="D22" s="86">
        <f t="shared" si="0"/>
        <v>0</v>
      </c>
      <c r="E22" s="90"/>
      <c r="F22" s="85">
        <f t="shared" si="1"/>
        <v>0</v>
      </c>
      <c r="G22" s="90"/>
      <c r="H22" s="85">
        <f t="shared" si="2"/>
        <v>0</v>
      </c>
      <c r="I22" s="90"/>
      <c r="J22" s="85">
        <f t="shared" si="3"/>
        <v>0</v>
      </c>
      <c r="K22" s="90"/>
      <c r="L22" s="85">
        <f t="shared" si="4"/>
        <v>0</v>
      </c>
      <c r="M22" s="90"/>
      <c r="N22" s="85">
        <f t="shared" si="5"/>
        <v>0</v>
      </c>
      <c r="O22" s="90"/>
      <c r="P22" s="85">
        <f t="shared" si="6"/>
        <v>0</v>
      </c>
      <c r="Q22" s="85">
        <f t="shared" si="7"/>
        <v>0</v>
      </c>
      <c r="S22" s="99">
        <f t="shared" si="8"/>
        <v>0</v>
      </c>
    </row>
    <row r="23" spans="1:19" ht="15.75" customHeight="1" x14ac:dyDescent="0.25">
      <c r="A23" s="83">
        <v>17</v>
      </c>
      <c r="B23" s="89" t="str">
        <f>PLANILHA!B1463</f>
        <v>PINTURA</v>
      </c>
      <c r="C23" s="85">
        <f>PLANILHA!G1510</f>
        <v>6302.0124314999994</v>
      </c>
      <c r="D23" s="86">
        <f t="shared" si="0"/>
        <v>1.4587753380995497E-2</v>
      </c>
      <c r="E23" s="90"/>
      <c r="F23" s="85">
        <f t="shared" si="1"/>
        <v>0</v>
      </c>
      <c r="G23" s="90"/>
      <c r="H23" s="85">
        <f t="shared" si="2"/>
        <v>0</v>
      </c>
      <c r="I23" s="90"/>
      <c r="J23" s="85">
        <f t="shared" si="3"/>
        <v>0</v>
      </c>
      <c r="K23" s="90"/>
      <c r="L23" s="85">
        <f t="shared" si="4"/>
        <v>0</v>
      </c>
      <c r="M23" s="90">
        <v>1</v>
      </c>
      <c r="N23" s="85">
        <f t="shared" si="5"/>
        <v>6302.0124314999994</v>
      </c>
      <c r="O23" s="90"/>
      <c r="P23" s="85">
        <f t="shared" si="6"/>
        <v>0</v>
      </c>
      <c r="Q23" s="85">
        <f t="shared" si="7"/>
        <v>6302.0124314999994</v>
      </c>
      <c r="S23" s="99">
        <f t="shared" si="8"/>
        <v>1</v>
      </c>
    </row>
    <row r="24" spans="1:19" ht="15.75" customHeight="1" x14ac:dyDescent="0.25">
      <c r="A24" s="88">
        <v>18</v>
      </c>
      <c r="B24" s="89" t="str">
        <f>PLANILHA!B1511</f>
        <v>BANCADAS, PRATELEIRAS E DIVISÓRIAS</v>
      </c>
      <c r="C24" s="85">
        <f>PLANILHA!G1558</f>
        <v>50.38369788</v>
      </c>
      <c r="D24" s="86">
        <f t="shared" si="0"/>
        <v>1.1662702463458728E-4</v>
      </c>
      <c r="E24" s="90"/>
      <c r="F24" s="85">
        <f t="shared" si="1"/>
        <v>0</v>
      </c>
      <c r="G24" s="90"/>
      <c r="H24" s="85">
        <f t="shared" si="2"/>
        <v>0</v>
      </c>
      <c r="I24" s="90">
        <v>1</v>
      </c>
      <c r="J24" s="85">
        <f t="shared" si="3"/>
        <v>50.38369788</v>
      </c>
      <c r="K24" s="90"/>
      <c r="L24" s="85">
        <f t="shared" si="4"/>
        <v>0</v>
      </c>
      <c r="M24" s="90"/>
      <c r="N24" s="85">
        <f t="shared" si="5"/>
        <v>0</v>
      </c>
      <c r="O24" s="90"/>
      <c r="P24" s="85">
        <f t="shared" si="6"/>
        <v>0</v>
      </c>
      <c r="Q24" s="85">
        <f t="shared" si="7"/>
        <v>50.38369788</v>
      </c>
      <c r="S24" s="99">
        <f t="shared" si="8"/>
        <v>1</v>
      </c>
    </row>
    <row r="25" spans="1:19" ht="15.75" hidden="1" customHeight="1" x14ac:dyDescent="0.25">
      <c r="A25" s="83">
        <v>19</v>
      </c>
      <c r="B25" s="98" t="str">
        <f>PLANILHA!B1559</f>
        <v>DIVERSOS</v>
      </c>
      <c r="C25" s="85">
        <f>PLANILHA!G1644</f>
        <v>0</v>
      </c>
      <c r="D25" s="86">
        <f t="shared" si="0"/>
        <v>0</v>
      </c>
      <c r="E25" s="90"/>
      <c r="F25" s="85">
        <f t="shared" si="1"/>
        <v>0</v>
      </c>
      <c r="G25" s="90"/>
      <c r="H25" s="85">
        <f t="shared" si="2"/>
        <v>0</v>
      </c>
      <c r="I25" s="90"/>
      <c r="J25" s="85">
        <f t="shared" si="3"/>
        <v>0</v>
      </c>
      <c r="K25" s="90"/>
      <c r="L25" s="85">
        <f t="shared" si="4"/>
        <v>0</v>
      </c>
      <c r="M25" s="90"/>
      <c r="N25" s="85">
        <f t="shared" si="5"/>
        <v>0</v>
      </c>
      <c r="O25" s="90"/>
      <c r="P25" s="85">
        <f t="shared" si="6"/>
        <v>0</v>
      </c>
      <c r="Q25" s="85">
        <f t="shared" si="7"/>
        <v>0</v>
      </c>
      <c r="S25" s="99">
        <f t="shared" si="8"/>
        <v>0</v>
      </c>
    </row>
    <row r="26" spans="1:19" ht="15.75" customHeight="1" x14ac:dyDescent="0.25">
      <c r="A26" s="83">
        <v>20</v>
      </c>
      <c r="B26" s="89" t="str">
        <f>PLANILHA!B1645</f>
        <v>QUADRA</v>
      </c>
      <c r="C26" s="85">
        <f>PLANILHA!G1715</f>
        <v>429.2673241</v>
      </c>
      <c r="D26" s="86">
        <f t="shared" si="0"/>
        <v>9.9365812533000323E-4</v>
      </c>
      <c r="E26" s="90"/>
      <c r="F26" s="85">
        <f t="shared" si="1"/>
        <v>0</v>
      </c>
      <c r="G26" s="90"/>
      <c r="H26" s="85">
        <f t="shared" si="2"/>
        <v>0</v>
      </c>
      <c r="I26" s="90"/>
      <c r="J26" s="85">
        <f t="shared" si="3"/>
        <v>0</v>
      </c>
      <c r="K26" s="90">
        <v>1</v>
      </c>
      <c r="L26" s="85">
        <f t="shared" si="4"/>
        <v>429.2673241</v>
      </c>
      <c r="M26" s="90"/>
      <c r="N26" s="85">
        <f t="shared" si="5"/>
        <v>0</v>
      </c>
      <c r="O26" s="90"/>
      <c r="P26" s="85">
        <f t="shared" si="6"/>
        <v>0</v>
      </c>
      <c r="Q26" s="85">
        <f t="shared" si="7"/>
        <v>429.2673241</v>
      </c>
      <c r="S26" s="99">
        <f t="shared" si="8"/>
        <v>1</v>
      </c>
    </row>
    <row r="27" spans="1:19" ht="15.75" hidden="1" customHeight="1" x14ac:dyDescent="0.25">
      <c r="A27" s="88">
        <v>21</v>
      </c>
      <c r="B27" s="98" t="str">
        <f>PLANILHA!B1716</f>
        <v>FOSSAS, FILTROS, CAIXAS E SUMIDOUROS</v>
      </c>
      <c r="C27" s="85">
        <f>PLANILHA!G1748</f>
        <v>0</v>
      </c>
      <c r="D27" s="86">
        <f t="shared" si="0"/>
        <v>0</v>
      </c>
      <c r="E27" s="90"/>
      <c r="F27" s="85">
        <f t="shared" si="1"/>
        <v>0</v>
      </c>
      <c r="G27" s="90"/>
      <c r="H27" s="85">
        <f t="shared" si="2"/>
        <v>0</v>
      </c>
      <c r="I27" s="90"/>
      <c r="J27" s="85">
        <f t="shared" si="3"/>
        <v>0</v>
      </c>
      <c r="K27" s="90"/>
      <c r="L27" s="85">
        <f t="shared" si="4"/>
        <v>0</v>
      </c>
      <c r="M27" s="90"/>
      <c r="N27" s="85">
        <f t="shared" si="5"/>
        <v>0</v>
      </c>
      <c r="O27" s="90"/>
      <c r="P27" s="85">
        <f t="shared" si="6"/>
        <v>0</v>
      </c>
      <c r="Q27" s="85">
        <f t="shared" si="7"/>
        <v>0</v>
      </c>
      <c r="S27" s="99">
        <f t="shared" si="8"/>
        <v>0</v>
      </c>
    </row>
    <row r="28" spans="1:19" ht="15.75" hidden="1" customHeight="1" x14ac:dyDescent="0.25">
      <c r="A28" s="83">
        <v>23</v>
      </c>
      <c r="B28" s="98" t="str">
        <f>PLANILHA!B1749</f>
        <v>LIMPEZA</v>
      </c>
      <c r="C28" s="85">
        <f>PLANILHA!G1766</f>
        <v>0</v>
      </c>
      <c r="D28" s="86">
        <f t="shared" si="0"/>
        <v>0</v>
      </c>
      <c r="E28" s="90"/>
      <c r="F28" s="85">
        <f t="shared" si="1"/>
        <v>0</v>
      </c>
      <c r="G28" s="90"/>
      <c r="H28" s="85">
        <f t="shared" si="2"/>
        <v>0</v>
      </c>
      <c r="I28" s="90"/>
      <c r="J28" s="85">
        <f t="shared" si="3"/>
        <v>0</v>
      </c>
      <c r="K28" s="90"/>
      <c r="L28" s="85">
        <f t="shared" si="4"/>
        <v>0</v>
      </c>
      <c r="M28" s="90"/>
      <c r="N28" s="85">
        <f t="shared" si="5"/>
        <v>0</v>
      </c>
      <c r="O28" s="90"/>
      <c r="P28" s="85">
        <f t="shared" si="6"/>
        <v>0</v>
      </c>
      <c r="Q28" s="85">
        <f t="shared" si="7"/>
        <v>0</v>
      </c>
      <c r="S28" s="99">
        <f t="shared" si="8"/>
        <v>0</v>
      </c>
    </row>
    <row r="29" spans="1:19" ht="15.75" hidden="1" customHeight="1" x14ac:dyDescent="0.25">
      <c r="A29" s="83">
        <v>24</v>
      </c>
      <c r="B29" s="98" t="str">
        <f>PLANILHA!B1767</f>
        <v>LEVANTAMENTOS, E PROJETOS</v>
      </c>
      <c r="C29" s="85">
        <f>PLANILHA!G1839</f>
        <v>0</v>
      </c>
      <c r="D29" s="86">
        <f t="shared" si="0"/>
        <v>0</v>
      </c>
      <c r="E29" s="90"/>
      <c r="F29" s="85">
        <f t="shared" si="1"/>
        <v>0</v>
      </c>
      <c r="G29" s="90"/>
      <c r="H29" s="85">
        <f t="shared" si="2"/>
        <v>0</v>
      </c>
      <c r="I29" s="90"/>
      <c r="J29" s="85">
        <f t="shared" si="3"/>
        <v>0</v>
      </c>
      <c r="K29" s="90"/>
      <c r="L29" s="85">
        <f t="shared" si="4"/>
        <v>0</v>
      </c>
      <c r="M29" s="90"/>
      <c r="N29" s="85">
        <f t="shared" si="5"/>
        <v>0</v>
      </c>
      <c r="O29" s="90"/>
      <c r="P29" s="85">
        <f t="shared" si="6"/>
        <v>0</v>
      </c>
      <c r="Q29" s="85">
        <f t="shared" si="7"/>
        <v>0</v>
      </c>
      <c r="S29" s="99">
        <f t="shared" si="8"/>
        <v>0</v>
      </c>
    </row>
    <row r="30" spans="1:19" ht="15.75" hidden="1" customHeight="1" x14ac:dyDescent="0.25">
      <c r="A30" s="83">
        <v>25</v>
      </c>
      <c r="B30" s="98" t="str">
        <f>PLANILHA!B1840</f>
        <v>DETECÇÃO, COMBATE E PREVENÇÃO A INCÊNDIO</v>
      </c>
      <c r="C30" s="85">
        <f>PLANILHA!G2014</f>
        <v>0</v>
      </c>
      <c r="D30" s="86">
        <f t="shared" si="0"/>
        <v>0</v>
      </c>
      <c r="E30" s="90"/>
      <c r="F30" s="85">
        <f t="shared" si="1"/>
        <v>0</v>
      </c>
      <c r="G30" s="90"/>
      <c r="H30" s="85">
        <f t="shared" si="2"/>
        <v>0</v>
      </c>
      <c r="I30" s="90"/>
      <c r="J30" s="85">
        <f t="shared" si="3"/>
        <v>0</v>
      </c>
      <c r="K30" s="90"/>
      <c r="L30" s="85">
        <f t="shared" si="4"/>
        <v>0</v>
      </c>
      <c r="M30" s="90"/>
      <c r="N30" s="85">
        <f t="shared" si="5"/>
        <v>0</v>
      </c>
      <c r="O30" s="90"/>
      <c r="P30" s="85">
        <f t="shared" si="6"/>
        <v>0</v>
      </c>
      <c r="Q30" s="85">
        <f t="shared" si="7"/>
        <v>0</v>
      </c>
      <c r="S30" s="99">
        <f t="shared" si="8"/>
        <v>0</v>
      </c>
    </row>
    <row r="31" spans="1:19" ht="15.75" customHeight="1" x14ac:dyDescent="0.25">
      <c r="A31" s="83">
        <v>26</v>
      </c>
      <c r="B31" s="89" t="str">
        <f>PLANILHA!B2015</f>
        <v>OUTROS</v>
      </c>
      <c r="C31" s="85">
        <f>PLANILHA!G2028</f>
        <v>16728.735999999997</v>
      </c>
      <c r="D31" s="86">
        <f t="shared" si="0"/>
        <v>3.8723293201390299E-2</v>
      </c>
      <c r="E31" s="90"/>
      <c r="F31" s="85">
        <f t="shared" si="1"/>
        <v>0</v>
      </c>
      <c r="G31" s="90"/>
      <c r="H31" s="85">
        <f t="shared" si="2"/>
        <v>0</v>
      </c>
      <c r="I31" s="90">
        <v>0.35</v>
      </c>
      <c r="J31" s="85">
        <f t="shared" si="3"/>
        <v>5855.0575999999983</v>
      </c>
      <c r="K31" s="90">
        <v>0.3</v>
      </c>
      <c r="L31" s="85">
        <f t="shared" si="4"/>
        <v>5018.6207999999988</v>
      </c>
      <c r="M31" s="90">
        <v>0.35</v>
      </c>
      <c r="N31" s="85">
        <f t="shared" si="5"/>
        <v>5855.0575999999983</v>
      </c>
      <c r="O31" s="90"/>
      <c r="P31" s="85">
        <f t="shared" si="6"/>
        <v>0</v>
      </c>
      <c r="Q31" s="85">
        <f t="shared" si="7"/>
        <v>16728.735999999997</v>
      </c>
      <c r="S31" s="99">
        <f t="shared" si="8"/>
        <v>0.99999999999999989</v>
      </c>
    </row>
    <row r="32" spans="1:19" ht="15.75" customHeight="1" x14ac:dyDescent="0.25">
      <c r="A32" s="283" t="s">
        <v>2148</v>
      </c>
      <c r="B32" s="276"/>
      <c r="C32" s="92"/>
      <c r="D32" s="93"/>
      <c r="E32" s="90">
        <f>F32/C33</f>
        <v>0.106247407380184</v>
      </c>
      <c r="F32" s="92">
        <f>SUM(F7:F31)</f>
        <v>45899.629959254999</v>
      </c>
      <c r="G32" s="93">
        <f>H32/C33</f>
        <v>0.12365668773987439</v>
      </c>
      <c r="H32" s="92">
        <f>SUM(H7:H31)</f>
        <v>53420.561961928499</v>
      </c>
      <c r="I32" s="93">
        <f>J32/C33</f>
        <v>0.19120372278492032</v>
      </c>
      <c r="J32" s="92">
        <f>SUM(J7:J31)</f>
        <v>82601.357897196503</v>
      </c>
      <c r="K32" s="93">
        <f>L32/C33</f>
        <v>0.33837438498650929</v>
      </c>
      <c r="L32" s="92">
        <f>SUM(L7:L31)</f>
        <v>146180.12280521748</v>
      </c>
      <c r="M32" s="93">
        <f>N32/C33</f>
        <v>0.2405177971085119</v>
      </c>
      <c r="N32" s="92">
        <f>SUM(N7:N31)</f>
        <v>103905.38609937749</v>
      </c>
      <c r="O32" s="93">
        <f>P32/C33</f>
        <v>0</v>
      </c>
      <c r="P32" s="92">
        <f>SUM(P7:P29)</f>
        <v>0</v>
      </c>
      <c r="Q32" s="92">
        <f>SUM(Q7:Q31)</f>
        <v>432007.05872297502</v>
      </c>
      <c r="S32" s="99">
        <f t="shared" si="8"/>
        <v>1</v>
      </c>
    </row>
    <row r="33" spans="1:17" ht="15.75" customHeight="1" x14ac:dyDescent="0.25">
      <c r="A33" s="283" t="s">
        <v>2149</v>
      </c>
      <c r="B33" s="276"/>
      <c r="C33" s="94">
        <f>SUM(C7:C31)</f>
        <v>432007.05872297502</v>
      </c>
      <c r="D33" s="95">
        <f>SUM(D7:D32)</f>
        <v>0.99999999999999978</v>
      </c>
      <c r="E33" s="90">
        <f>F33/C33</f>
        <v>0.106247407380184</v>
      </c>
      <c r="F33" s="92">
        <f>F32</f>
        <v>45899.629959254999</v>
      </c>
      <c r="G33" s="90">
        <f>H33/C33</f>
        <v>0.22990409512005835</v>
      </c>
      <c r="H33" s="92">
        <f>F33+H32</f>
        <v>99320.19192118349</v>
      </c>
      <c r="I33" s="90">
        <f>J33/C33</f>
        <v>0.42110781790497864</v>
      </c>
      <c r="J33" s="92">
        <f>H33+J32</f>
        <v>181921.54981837998</v>
      </c>
      <c r="K33" s="90">
        <f>L33/C33</f>
        <v>0.75948220289148782</v>
      </c>
      <c r="L33" s="92">
        <f>J33+L32</f>
        <v>328101.67262359743</v>
      </c>
      <c r="M33" s="90">
        <f>N33/C33</f>
        <v>0.99999999999999978</v>
      </c>
      <c r="N33" s="92">
        <f>L33+N32</f>
        <v>432007.05872297491</v>
      </c>
      <c r="O33" s="90">
        <f>P33/C33</f>
        <v>0.99999999999999978</v>
      </c>
      <c r="P33" s="92">
        <f>N33+P32</f>
        <v>432007.05872297491</v>
      </c>
      <c r="Q33" s="94">
        <f>Q32</f>
        <v>432007.05872297502</v>
      </c>
    </row>
    <row r="34" spans="1:17" ht="15.75" customHeight="1" x14ac:dyDescent="0.25">
      <c r="A34" s="274" t="s">
        <v>2164</v>
      </c>
      <c r="B34" s="275"/>
      <c r="C34" s="275"/>
      <c r="D34" s="275"/>
      <c r="E34" s="275"/>
      <c r="F34" s="275"/>
      <c r="G34" s="275"/>
      <c r="H34" s="275"/>
      <c r="I34" s="275"/>
      <c r="J34" s="275"/>
      <c r="K34" s="275"/>
      <c r="L34" s="275"/>
      <c r="M34" s="275"/>
      <c r="N34" s="275"/>
      <c r="O34" s="275"/>
      <c r="P34" s="275"/>
      <c r="Q34" s="276"/>
    </row>
    <row r="35" spans="1:17" ht="15.75" customHeight="1" x14ac:dyDescent="0.25">
      <c r="A35" s="274" t="s">
        <v>2165</v>
      </c>
      <c r="B35" s="275"/>
      <c r="C35" s="275"/>
      <c r="D35" s="275"/>
      <c r="E35" s="275"/>
      <c r="F35" s="275"/>
      <c r="G35" s="275"/>
      <c r="H35" s="275"/>
      <c r="I35" s="275"/>
      <c r="J35" s="275"/>
      <c r="K35" s="275"/>
      <c r="L35" s="275"/>
      <c r="M35" s="275"/>
      <c r="N35" s="275"/>
      <c r="O35" s="275"/>
      <c r="P35" s="275"/>
      <c r="Q35" s="276"/>
    </row>
    <row r="36" spans="1:17" ht="15.75" customHeight="1" x14ac:dyDescent="0.25">
      <c r="A36" s="274" t="s">
        <v>2166</v>
      </c>
      <c r="B36" s="275"/>
      <c r="C36" s="275"/>
      <c r="D36" s="275"/>
      <c r="E36" s="275"/>
      <c r="F36" s="275"/>
      <c r="G36" s="275"/>
      <c r="H36" s="275"/>
      <c r="I36" s="275"/>
      <c r="J36" s="275"/>
      <c r="K36" s="275"/>
      <c r="L36" s="275"/>
      <c r="M36" s="275"/>
      <c r="N36" s="275"/>
      <c r="O36" s="275"/>
      <c r="P36" s="275"/>
      <c r="Q36" s="276"/>
    </row>
    <row r="37" spans="1:17" ht="15.75" customHeight="1" x14ac:dyDescent="0.25"/>
    <row r="38" spans="1:17" ht="15.75" customHeight="1" x14ac:dyDescent="0.25"/>
    <row r="39" spans="1:17" ht="15.75" customHeight="1" x14ac:dyDescent="0.25"/>
    <row r="40" spans="1:17" ht="15.75" customHeight="1" x14ac:dyDescent="0.25"/>
    <row r="41" spans="1:17" ht="15.75" customHeight="1" x14ac:dyDescent="0.25"/>
    <row r="42" spans="1:17" ht="15.75" customHeight="1" x14ac:dyDescent="0.25"/>
    <row r="43" spans="1:17" ht="15.75" customHeight="1" x14ac:dyDescent="0.25"/>
    <row r="44" spans="1:17" ht="15.75" customHeight="1" x14ac:dyDescent="0.25"/>
    <row r="45" spans="1:17" ht="15.75" customHeight="1" x14ac:dyDescent="0.25"/>
    <row r="46" spans="1:17" ht="15.75" customHeight="1" x14ac:dyDescent="0.25"/>
    <row r="47" spans="1:17" ht="15.75" customHeight="1" x14ac:dyDescent="0.25"/>
    <row r="48" spans="1:17"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2">
    <mergeCell ref="B4:Q4"/>
    <mergeCell ref="A5:A6"/>
    <mergeCell ref="A1:Q1"/>
    <mergeCell ref="B2:H2"/>
    <mergeCell ref="I2:Q2"/>
    <mergeCell ref="B3:H3"/>
    <mergeCell ref="I3:Q3"/>
    <mergeCell ref="A35:Q35"/>
    <mergeCell ref="A36:Q36"/>
    <mergeCell ref="D5:D6"/>
    <mergeCell ref="E5:F5"/>
    <mergeCell ref="G5:H5"/>
    <mergeCell ref="I5:J5"/>
    <mergeCell ref="K5:L5"/>
    <mergeCell ref="M5:N5"/>
    <mergeCell ref="O5:P5"/>
    <mergeCell ref="Q5:Q6"/>
    <mergeCell ref="B5:B6"/>
    <mergeCell ref="C5:C6"/>
    <mergeCell ref="A32:B32"/>
    <mergeCell ref="A33:B33"/>
    <mergeCell ref="A34:Q34"/>
  </mergeCells>
  <pageMargins left="1.2649999999999999" right="0.7" top="0.75" bottom="0.75" header="0" footer="0"/>
  <pageSetup paperSize="9" scale="62" orientation="landscape" r:id="rId1"/>
  <colBreaks count="1" manualBreakCount="1">
    <brk id="1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F023B-8DA0-4197-AD02-87003DA54577}">
  <dimension ref="A1:E1001"/>
  <sheetViews>
    <sheetView tabSelected="1" topLeftCell="A10" workbookViewId="0">
      <selection activeCell="A25" sqref="A25:E25"/>
    </sheetView>
  </sheetViews>
  <sheetFormatPr defaultColWidth="14.42578125" defaultRowHeight="15" x14ac:dyDescent="0.25"/>
  <cols>
    <col min="1" max="1" width="5.5703125" style="292" customWidth="1"/>
    <col min="2" max="2" width="40.28515625" style="292" customWidth="1"/>
    <col min="3" max="3" width="12.5703125" style="292" hidden="1" customWidth="1"/>
    <col min="4" max="4" width="11.5703125" style="292" customWidth="1"/>
    <col min="5" max="5" width="33.5703125" style="292" customWidth="1"/>
    <col min="6" max="6" width="11.5703125" style="292" customWidth="1"/>
    <col min="7" max="26" width="8" style="292" customWidth="1"/>
    <col min="27" max="16384" width="14.42578125" style="292"/>
  </cols>
  <sheetData>
    <row r="1" spans="1:5" ht="12.75" customHeight="1" x14ac:dyDescent="0.25">
      <c r="A1" s="287" t="s">
        <v>5</v>
      </c>
      <c r="B1" s="288" t="s">
        <v>2173</v>
      </c>
      <c r="C1" s="289" t="s">
        <v>2147</v>
      </c>
      <c r="D1" s="290" t="s">
        <v>2174</v>
      </c>
      <c r="E1" s="291" t="s">
        <v>2175</v>
      </c>
    </row>
    <row r="2" spans="1:5" x14ac:dyDescent="0.25">
      <c r="A2" s="261"/>
      <c r="B2" s="261"/>
      <c r="C2" s="261"/>
      <c r="D2" s="261"/>
      <c r="E2" s="261"/>
    </row>
    <row r="3" spans="1:5" ht="30" customHeight="1" x14ac:dyDescent="0.25">
      <c r="A3" s="293">
        <v>1</v>
      </c>
      <c r="B3" s="294" t="str">
        <f>CRONOGRAMA!B7</f>
        <v>INSTALAÇÃO DOS SERVIÇOS DE ENGENHARIA</v>
      </c>
      <c r="C3" s="92">
        <f>'[1]PLANILHA QUADRA MODELO 3'!G17</f>
        <v>0</v>
      </c>
      <c r="D3" s="293">
        <v>30</v>
      </c>
      <c r="E3" s="92">
        <f>CRONOGRAMA!C7</f>
        <v>13926.244111085</v>
      </c>
    </row>
    <row r="4" spans="1:5" x14ac:dyDescent="0.25">
      <c r="A4" s="293">
        <v>2</v>
      </c>
      <c r="B4" s="294" t="str">
        <f>CRONOGRAMA!B8</f>
        <v>DEMOLIÇÕES E REMOÇÕES</v>
      </c>
      <c r="C4" s="92">
        <f>'[1]PLANILHA QUADRA MODELO 3'!G36</f>
        <v>0</v>
      </c>
      <c r="D4" s="293">
        <v>30</v>
      </c>
      <c r="E4" s="92">
        <f>CRONOGRAMA!C8</f>
        <v>679.67821961999994</v>
      </c>
    </row>
    <row r="5" spans="1:5" ht="30" customHeight="1" x14ac:dyDescent="0.25">
      <c r="A5" s="293">
        <v>3</v>
      </c>
      <c r="B5" s="294" t="str">
        <f>CRONOGRAMA!B9</f>
        <v>TRABALHOS EM TERRA</v>
      </c>
      <c r="C5" s="92">
        <f>'[1]PLANILHA QUADRA MODELO 3'!G60</f>
        <v>0</v>
      </c>
      <c r="D5" s="293">
        <v>30</v>
      </c>
      <c r="E5" s="92">
        <f>CRONOGRAMA!C9</f>
        <v>4458.1075299099994</v>
      </c>
    </row>
    <row r="6" spans="1:5" ht="30" x14ac:dyDescent="0.25">
      <c r="A6" s="293">
        <v>4</v>
      </c>
      <c r="B6" s="294" t="str">
        <f>CRONOGRAMA!B10</f>
        <v>SONDAGEM, FUNDAÇÕES, MUROS E CONTENÇÕES</v>
      </c>
      <c r="C6" s="92">
        <f>'[1]PLANILHA QUADRA MODELO 3'!G70</f>
        <v>0</v>
      </c>
      <c r="D6" s="293">
        <v>120</v>
      </c>
      <c r="E6" s="92">
        <f>CRONOGRAMA!C10</f>
        <v>107342.40039456</v>
      </c>
    </row>
    <row r="7" spans="1:5" x14ac:dyDescent="0.25">
      <c r="A7" s="293">
        <v>5</v>
      </c>
      <c r="B7" s="294" t="str">
        <f>CRONOGRAMA!B11</f>
        <v>SUPERESTRUTURA</v>
      </c>
      <c r="C7" s="92">
        <f>'[1]PLANILHA QUADRA MODELO 3'!G77</f>
        <v>0</v>
      </c>
      <c r="D7" s="293">
        <v>90</v>
      </c>
      <c r="E7" s="92">
        <f>CRONOGRAMA!C11</f>
        <v>24018.192579339997</v>
      </c>
    </row>
    <row r="8" spans="1:5" x14ac:dyDescent="0.25">
      <c r="A8" s="293">
        <v>6</v>
      </c>
      <c r="B8" s="294" t="str">
        <f>CRONOGRAMA!B12</f>
        <v>ALVENARIA</v>
      </c>
      <c r="C8" s="92">
        <f>'[1]PLANILHA QUADRA MODELO 3'!G92</f>
        <v>0</v>
      </c>
      <c r="D8" s="293">
        <v>120</v>
      </c>
      <c r="E8" s="92">
        <f>CRONOGRAMA!C12</f>
        <v>39384.694715990001</v>
      </c>
    </row>
    <row r="9" spans="1:5" x14ac:dyDescent="0.25">
      <c r="A9" s="293">
        <v>7</v>
      </c>
      <c r="B9" s="294" t="str">
        <f>CRONOGRAMA!B13</f>
        <v>COBERTURA E FORRO</v>
      </c>
      <c r="C9" s="92">
        <f>'[1]PLANILHA QUADRA MODELO 3'!G180</f>
        <v>0</v>
      </c>
      <c r="D9" s="293">
        <v>60</v>
      </c>
      <c r="E9" s="92">
        <f>CRONOGRAMA!C13</f>
        <v>1709.1610233199999</v>
      </c>
    </row>
    <row r="10" spans="1:5" x14ac:dyDescent="0.25">
      <c r="A10" s="293">
        <v>10</v>
      </c>
      <c r="B10" s="294" t="str">
        <f>CRONOGRAMA!B16</f>
        <v>INSTALAÇÃO ELÉTRICA</v>
      </c>
      <c r="C10" s="92">
        <f>'[1]PLANILHA QUADRA MODELO 3'!G202</f>
        <v>905.19092099999989</v>
      </c>
      <c r="D10" s="293">
        <v>90</v>
      </c>
      <c r="E10" s="92">
        <f>CRONOGRAMA!C16</f>
        <v>3671.0473401599997</v>
      </c>
    </row>
    <row r="11" spans="1:5" x14ac:dyDescent="0.25">
      <c r="A11" s="293">
        <v>12</v>
      </c>
      <c r="B11" s="294" t="str">
        <f>CRONOGRAMA!B18</f>
        <v>ESQUADRIAS METÁLICAS</v>
      </c>
      <c r="C11" s="92">
        <f>'[1]PLANILHA QUADRA MODELO 3'!G298</f>
        <v>0</v>
      </c>
      <c r="D11" s="293">
        <v>60</v>
      </c>
      <c r="E11" s="92">
        <f>CRONOGRAMA!C18</f>
        <v>15926.522122339999</v>
      </c>
    </row>
    <row r="12" spans="1:5" x14ac:dyDescent="0.25">
      <c r="A12" s="293">
        <v>13</v>
      </c>
      <c r="B12" s="294" t="str">
        <f>CRONOGRAMA!B19</f>
        <v>FERRAGENS</v>
      </c>
      <c r="C12" s="92">
        <f>'[1]PLANILHA QUADRA MODELO 3'!G308</f>
        <v>0</v>
      </c>
      <c r="D12" s="293">
        <v>60</v>
      </c>
      <c r="E12" s="92">
        <f>CRONOGRAMA!C19</f>
        <v>122907.72985035999</v>
      </c>
    </row>
    <row r="13" spans="1:5" x14ac:dyDescent="0.25">
      <c r="A13" s="293">
        <v>14</v>
      </c>
      <c r="B13" s="294" t="str">
        <f>CRONOGRAMA!B20</f>
        <v>REVESTIMENTO</v>
      </c>
      <c r="C13" s="92">
        <f>'[1]PLANILHA QUADRA MODELO 3'!G326</f>
        <v>0</v>
      </c>
      <c r="D13" s="293">
        <v>30</v>
      </c>
      <c r="E13" s="92">
        <f>CRONOGRAMA!C20</f>
        <v>9794.91222079</v>
      </c>
    </row>
    <row r="14" spans="1:5" x14ac:dyDescent="0.25">
      <c r="A14" s="293">
        <v>15</v>
      </c>
      <c r="B14" s="294" t="str">
        <f>CRONOGRAMA!B21</f>
        <v>PISOS E RODAPÉS</v>
      </c>
      <c r="C14" s="92">
        <f>'[1]PLANILHA QUADRA MODELO 3'!G343</f>
        <v>0</v>
      </c>
      <c r="D14" s="293">
        <v>60</v>
      </c>
      <c r="E14" s="92">
        <f>CRONOGRAMA!C21</f>
        <v>64677.969162019996</v>
      </c>
    </row>
    <row r="15" spans="1:5" x14ac:dyDescent="0.25">
      <c r="A15" s="293">
        <v>17</v>
      </c>
      <c r="B15" s="294" t="str">
        <f>CRONOGRAMA!B23</f>
        <v>PINTURA</v>
      </c>
      <c r="C15" s="92">
        <f>'[1]PLANILHA QUADRA MODELO 3'!G362</f>
        <v>0</v>
      </c>
      <c r="D15" s="293">
        <v>30</v>
      </c>
      <c r="E15" s="92">
        <f>CRONOGRAMA!C23</f>
        <v>6302.0124314999994</v>
      </c>
    </row>
    <row r="16" spans="1:5" x14ac:dyDescent="0.25">
      <c r="A16" s="293">
        <v>18</v>
      </c>
      <c r="B16" s="294" t="str">
        <f>CRONOGRAMA!B24</f>
        <v>BANCADAS, PRATELEIRAS E DIVISÓRIAS</v>
      </c>
      <c r="C16" s="92">
        <f>'[1]PLANILHA QUADRA MODELO 3'!G373</f>
        <v>0</v>
      </c>
      <c r="D16" s="293">
        <v>30</v>
      </c>
      <c r="E16" s="92">
        <f>CRONOGRAMA!C24</f>
        <v>50.38369788</v>
      </c>
    </row>
    <row r="17" spans="1:5" x14ac:dyDescent="0.25">
      <c r="A17" s="293">
        <v>20</v>
      </c>
      <c r="B17" s="294" t="str">
        <f>CRONOGRAMA!B26</f>
        <v>QUADRA</v>
      </c>
      <c r="C17" s="92">
        <f>'[1]PLANILHA QUADRA MODELO 3'!G389</f>
        <v>0</v>
      </c>
      <c r="D17" s="293">
        <v>30</v>
      </c>
      <c r="E17" s="92">
        <f>CRONOGRAMA!C26</f>
        <v>429.2673241</v>
      </c>
    </row>
    <row r="18" spans="1:5" x14ac:dyDescent="0.25">
      <c r="A18" s="293">
        <v>26</v>
      </c>
      <c r="B18" s="294" t="str">
        <f>CRONOGRAMA!B31</f>
        <v>OUTROS</v>
      </c>
      <c r="C18" s="92">
        <f>'[1]PLANILHA QUADRA MODELO 3'!G432</f>
        <v>0</v>
      </c>
      <c r="D18" s="293">
        <v>90</v>
      </c>
      <c r="E18" s="92">
        <f>CRONOGRAMA!C31</f>
        <v>16728.735999999997</v>
      </c>
    </row>
    <row r="19" spans="1:5" ht="15.75" customHeight="1" x14ac:dyDescent="0.25">
      <c r="A19" s="295" t="s">
        <v>2149</v>
      </c>
      <c r="B19" s="233"/>
      <c r="C19" s="94">
        <f>SUM(C3:C18)</f>
        <v>905.19092099999989</v>
      </c>
      <c r="D19" s="94"/>
      <c r="E19" s="94">
        <f>SUM(E3:E18)</f>
        <v>432007.05872297502</v>
      </c>
    </row>
    <row r="20" spans="1:5" ht="15.75" customHeight="1" x14ac:dyDescent="0.25"/>
    <row r="21" spans="1:5" ht="15.75" customHeight="1" x14ac:dyDescent="0.25"/>
    <row r="22" spans="1:5" ht="15.75" customHeight="1" x14ac:dyDescent="0.25"/>
    <row r="23" spans="1:5" ht="15.75" customHeight="1" x14ac:dyDescent="0.25"/>
    <row r="24" spans="1:5" ht="15.75" customHeight="1" x14ac:dyDescent="0.25"/>
    <row r="25" spans="1:5" ht="15.75" customHeight="1" x14ac:dyDescent="0.25">
      <c r="A25" s="296" t="s">
        <v>2176</v>
      </c>
      <c r="B25" s="296"/>
      <c r="C25" s="296"/>
      <c r="D25" s="296"/>
      <c r="E25" s="296"/>
    </row>
    <row r="26" spans="1:5" ht="15.75" customHeight="1" x14ac:dyDescent="0.25">
      <c r="A26" s="296" t="s">
        <v>2177</v>
      </c>
      <c r="B26" s="296"/>
      <c r="C26" s="296"/>
      <c r="D26" s="296"/>
      <c r="E26" s="296"/>
    </row>
    <row r="27" spans="1:5" ht="15.75" customHeight="1" x14ac:dyDescent="0.25">
      <c r="A27" s="296" t="s">
        <v>2178</v>
      </c>
      <c r="B27" s="296"/>
      <c r="C27" s="296"/>
      <c r="D27" s="296"/>
      <c r="E27" s="296"/>
    </row>
    <row r="28" spans="1:5" ht="15.75" customHeight="1" x14ac:dyDescent="0.25">
      <c r="A28" s="296" t="s">
        <v>2179</v>
      </c>
      <c r="B28" s="296"/>
      <c r="C28" s="296"/>
      <c r="D28" s="296"/>
      <c r="E28" s="296"/>
    </row>
    <row r="29" spans="1:5" ht="15.75" customHeight="1" x14ac:dyDescent="0.25">
      <c r="A29" s="297"/>
      <c r="B29" s="297"/>
      <c r="C29" s="297"/>
      <c r="D29" s="297"/>
      <c r="E29" s="297"/>
    </row>
    <row r="30" spans="1:5" ht="15.75" customHeight="1" x14ac:dyDescent="0.25">
      <c r="A30" s="297"/>
      <c r="B30" s="297"/>
      <c r="C30" s="297"/>
      <c r="D30" s="297"/>
      <c r="E30" s="297"/>
    </row>
    <row r="31" spans="1:5" ht="15.75" customHeight="1" x14ac:dyDescent="0.25"/>
    <row r="32" spans="1:5" ht="15.75" customHeight="1" x14ac:dyDescent="0.25"/>
    <row r="33" spans="1:5" ht="15.75" customHeight="1" x14ac:dyDescent="0.25">
      <c r="A33" s="296" t="s">
        <v>2180</v>
      </c>
      <c r="B33" s="296"/>
      <c r="C33" s="296"/>
      <c r="D33" s="296"/>
      <c r="E33" s="296"/>
    </row>
    <row r="34" spans="1:5" ht="15.75" customHeight="1" x14ac:dyDescent="0.25">
      <c r="A34" s="296" t="s">
        <v>2181</v>
      </c>
      <c r="B34" s="296"/>
      <c r="C34" s="296"/>
      <c r="D34" s="296"/>
      <c r="E34" s="296"/>
    </row>
    <row r="35" spans="1:5" ht="15.75" customHeight="1" x14ac:dyDescent="0.25">
      <c r="A35" s="296" t="s">
        <v>2182</v>
      </c>
      <c r="B35" s="296"/>
      <c r="C35" s="296"/>
      <c r="D35" s="296"/>
      <c r="E35" s="296"/>
    </row>
    <row r="36" spans="1:5" ht="15.75" customHeight="1" x14ac:dyDescent="0.25"/>
    <row r="37" spans="1:5" ht="15.75" customHeight="1" x14ac:dyDescent="0.25"/>
    <row r="38" spans="1:5" ht="15.75" customHeight="1" x14ac:dyDescent="0.25"/>
    <row r="39" spans="1:5" ht="15.75" customHeight="1" x14ac:dyDescent="0.25"/>
    <row r="40" spans="1:5" ht="15.75" customHeight="1" x14ac:dyDescent="0.25"/>
    <row r="41" spans="1:5" ht="15.75" customHeight="1" x14ac:dyDescent="0.25"/>
    <row r="42" spans="1:5" ht="15.75" customHeight="1" x14ac:dyDescent="0.25"/>
    <row r="43" spans="1:5" ht="15.75" customHeight="1" x14ac:dyDescent="0.25"/>
    <row r="44" spans="1:5" ht="15.75" customHeight="1" x14ac:dyDescent="0.25"/>
    <row r="45" spans="1:5" ht="15.75" customHeight="1" x14ac:dyDescent="0.25"/>
    <row r="46" spans="1:5" ht="15.75" customHeight="1" x14ac:dyDescent="0.25"/>
    <row r="47" spans="1:5" ht="15.75" customHeight="1" x14ac:dyDescent="0.25"/>
    <row r="48" spans="1:5"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sheetData>
  <mergeCells count="13">
    <mergeCell ref="A35:E35"/>
    <mergeCell ref="A25:E25"/>
    <mergeCell ref="A26:E26"/>
    <mergeCell ref="A27:E27"/>
    <mergeCell ref="A28:E28"/>
    <mergeCell ref="A33:E33"/>
    <mergeCell ref="A34:E34"/>
    <mergeCell ref="A1:A2"/>
    <mergeCell ref="B1:B2"/>
    <mergeCell ref="C1:C2"/>
    <mergeCell ref="D1:D2"/>
    <mergeCell ref="E1:E2"/>
    <mergeCell ref="A19:B19"/>
  </mergeCells>
  <pageMargins left="0.511811024" right="0.511811024" top="0.78740157499999996" bottom="0.78740157499999996" header="0.31496062000000002" footer="0.31496062000000002"/>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PLANILHA</vt:lpstr>
      <vt:lpstr>CRONOGRAMA</vt:lpstr>
      <vt:lpstr>PLANO APLICAÇÃO</vt:lpstr>
      <vt:lpstr>CRONOGRAMA!Area_de_impressao</vt:lpstr>
      <vt:lpstr>PLANILHA!Area_de_impressao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Lwan</cp:lastModifiedBy>
  <cp:lastPrinted>2025-10-28T11:54:50Z</cp:lastPrinted>
  <dcterms:created xsi:type="dcterms:W3CDTF">2012-05-28T19:15:19Z</dcterms:created>
  <dcterms:modified xsi:type="dcterms:W3CDTF">2025-10-28T11:55:05Z</dcterms:modified>
</cp:coreProperties>
</file>