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A:\11-FRANCISCO DUMONT\FCD- 0186- REFORMA E COBERTURADA QUADRA SANTO ANTONIO- BDMG\PLANILHA\"/>
    </mc:Choice>
  </mc:AlternateContent>
  <xr:revisionPtr revIDLastSave="0" documentId="13_ncr:1_{8C829DC4-F52E-4ACE-8F08-A656F196FC8F}" xr6:coauthVersionLast="47" xr6:coauthVersionMax="47" xr10:uidLastSave="{00000000-0000-0000-0000-000000000000}"/>
  <bookViews>
    <workbookView xWindow="-109" yWindow="-109" windowWidth="21954" windowHeight="11860" xr2:uid="{00000000-000D-0000-FFFF-FFFF00000000}"/>
  </bookViews>
  <sheets>
    <sheet name="MEMORIA DE CALCULO" sheetId="10" r:id="rId1"/>
    <sheet name="Planilha1" sheetId="15" r:id="rId2"/>
  </sheets>
  <externalReferences>
    <externalReference r:id="rId3"/>
  </externalReferences>
  <definedNames>
    <definedName name="___sub1">#REF!</definedName>
    <definedName name="___sub2">#REF!</definedName>
    <definedName name="___sub3">#REF!</definedName>
    <definedName name="_sub1">#REF!</definedName>
    <definedName name="_sub2">#REF!</definedName>
    <definedName name="_sub3">#REF!</definedName>
    <definedName name="a">#REF!</definedName>
    <definedName name="AA" hidden="1">{#N/A,#N/A,FALSE,"ALVENARIA";#N/A,#N/A,FALSE,"BLOCOS";#N/A,#N/A,FALSE,"CINTAS";#N/A,#N/A,FALSE,"CORTINA";#N/A,#N/A,FALSE,"LAJES";#N/A,#N/A,FALSE,"PILARES";#N/A,#N/A,FALSE,"VIGAS"}</definedName>
    <definedName name="AREA">#REF!</definedName>
    <definedName name="_xlnm.Print_Area" localSheetId="0">'MEMORIA DE CALCULO'!$A$1:$J$209</definedName>
    <definedName name="B">#REF!</definedName>
    <definedName name="BDI">#REF!</definedName>
    <definedName name="CalculoFossa20" hidden="1">{#N/A,#N/A,FALSE,"ALVENARIA";#N/A,#N/A,FALSE,"BLOCOS";#N/A,#N/A,FALSE,"CINTAS";#N/A,#N/A,FALSE,"CORTINA";#N/A,#N/A,FALSE,"LAJES";#N/A,#N/A,FALSE,"PILARES";#N/A,#N/A,FALSE,"VIGAS"}</definedName>
    <definedName name="Cedro1COMPLETO" hidden="1">{#N/A,#N/A,FALSE,"ALVENARIA";#N/A,#N/A,FALSE,"BLOCOS";#N/A,#N/A,FALSE,"CINTAS";#N/A,#N/A,FALSE,"CORTINA";#N/A,#N/A,FALSE,"LAJES";#N/A,#N/A,FALSE,"PILARES";#N/A,#N/A,FALSE,"VIGAS"}</definedName>
    <definedName name="ciclovia" hidden="1">{#N/A,#N/A,FALSE,"ALVENARIA";#N/A,#N/A,FALSE,"BLOCOS";#N/A,#N/A,FALSE,"CINTAS";#N/A,#N/A,FALSE,"CORTINA";#N/A,#N/A,FALSE,"LAJES";#N/A,#N/A,FALSE,"PILARES";#N/A,#N/A,FALSE,"VIGAS"}</definedName>
    <definedName name="ciclovia2" hidden="1">{#N/A,#N/A,FALSE,"ALVENARIA";#N/A,#N/A,FALSE,"BLOCOS";#N/A,#N/A,FALSE,"CINTAS";#N/A,#N/A,FALSE,"CORTINA";#N/A,#N/A,FALSE,"LAJES";#N/A,#N/A,FALSE,"PILARES";#N/A,#N/A,FALSE,"VIGAS"}</definedName>
    <definedName name="ciclovia3" hidden="1">{#N/A,#N/A,FALSE,"ALVENARIA";#N/A,#N/A,FALSE,"BLOCOS";#N/A,#N/A,FALSE,"CINTAS";#N/A,#N/A,FALSE,"CORTINA";#N/A,#N/A,FALSE,"LAJES";#N/A,#N/A,FALSE,"PILARES";#N/A,#N/A,FALSE,"VIGAS"}</definedName>
    <definedName name="ciclovia4" hidden="1">{#N/A,#N/A,FALSE,"ALVENARIA";#N/A,#N/A,FALSE,"BLOCOS";#N/A,#N/A,FALSE,"CINTAS";#N/A,#N/A,FALSE,"CORTINA";#N/A,#N/A,FALSE,"LAJES";#N/A,#N/A,FALSE,"PILARES";#N/A,#N/A,FALSE,"VIGAS"}</definedName>
    <definedName name="ciclovia5" hidden="1">{#N/A,#N/A,FALSE,"ALVENARIA";#N/A,#N/A,FALSE,"BLOCOS";#N/A,#N/A,FALSE,"CINTAS";#N/A,#N/A,FALSE,"CORTINA";#N/A,#N/A,FALSE,"LAJES";#N/A,#N/A,FALSE,"PILARES";#N/A,#N/A,FALSE,"VIGAS"}</definedName>
    <definedName name="ciclovia6" hidden="1">{#N/A,#N/A,FALSE,"ALVENARIA";#N/A,#N/A,FALSE,"BLOCOS";#N/A,#N/A,FALSE,"CINTAS";#N/A,#N/A,FALSE,"CORTINA";#N/A,#N/A,FALSE,"LAJES";#N/A,#N/A,FALSE,"PILARES";#N/A,#N/A,FALSE,"VIGAS"}</definedName>
    <definedName name="ciclovia7" hidden="1">{#N/A,#N/A,FALSE,"ALVENARIA";#N/A,#N/A,FALSE,"BLOCOS";#N/A,#N/A,FALSE,"CINTAS";#N/A,#N/A,FALSE,"CORTINA";#N/A,#N/A,FALSE,"LAJES";#N/A,#N/A,FALSE,"PILARES";#N/A,#N/A,FALSE,"VIGAS"}</definedName>
    <definedName name="ciclovia8" hidden="1">{#N/A,#N/A,FALSE,"ALVENARIA";#N/A,#N/A,FALSE,"BLOCOS";#N/A,#N/A,FALSE,"CINTAS";#N/A,#N/A,FALSE,"CORTINA";#N/A,#N/A,FALSE,"LAJES";#N/A,#N/A,FALSE,"PILARES";#N/A,#N/A,FALSE,"VIGAS"}</definedName>
    <definedName name="cotação" hidden="1">{#N/A,#N/A,FALSE,"ALVENARIA";#N/A,#N/A,FALSE,"BLOCOS";#N/A,#N/A,FALSE,"CINTAS";#N/A,#N/A,FALSE,"CORTINA";#N/A,#N/A,FALSE,"LAJES";#N/A,#N/A,FALSE,"PILARES";#N/A,#N/A,FALSE,"VIGAS"}</definedName>
    <definedName name="ddd" hidden="1">{#N/A,#N/A,FALSE,"ALVENARIA";#N/A,#N/A,FALSE,"BLOCOS";#N/A,#N/A,FALSE,"CINTAS";#N/A,#N/A,FALSE,"CORTINA";#N/A,#N/A,FALSE,"LAJES";#N/A,#N/A,FALSE,"PILARES";#N/A,#N/A,FALSE,"VIGAS"}</definedName>
    <definedName name="DOLAR">[1]INSUMOS!$G$8</definedName>
    <definedName name="ersdcefgbrnghrbgbrgfbgfwbvbfgvwfv">#REF!</definedName>
    <definedName name="Excel_BuiltIn_Print_Area_2">#REF!</definedName>
    <definedName name="Excel_BuiltIn_Print_Area_2_1">#REF!</definedName>
    <definedName name="Excel_BuiltIn_Print_Area_2_1_1">#REF!</definedName>
    <definedName name="Excel_BuiltIn_Print_Area_2_1_1_1">#REF!</definedName>
    <definedName name="Excel_BuiltIn_Print_Area_4">#REF!</definedName>
    <definedName name="Fossa20" hidden="1">{#N/A,#N/A,FALSE,"ALVENARIA";#N/A,#N/A,FALSE,"BLOCOS";#N/A,#N/A,FALSE,"CINTAS";#N/A,#N/A,FALSE,"CORTINA";#N/A,#N/A,FALSE,"LAJES";#N/A,#N/A,FALSE,"PILARES";#N/A,#N/A,FALSE,"VIGAS"}</definedName>
    <definedName name="fran" hidden="1">{#N/A,#N/A,FALSE,"ALVENARIA";#N/A,#N/A,FALSE,"BLOCOS";#N/A,#N/A,FALSE,"CINTAS";#N/A,#N/A,FALSE,"CORTINA";#N/A,#N/A,FALSE,"LAJES";#N/A,#N/A,FALSE,"PILARES";#N/A,#N/A,FALSE,"VIGAS"}</definedName>
    <definedName name="JR_PAGE_ANCHOR_0_1">#REF!</definedName>
    <definedName name="leosde">#REF!</definedName>
    <definedName name="mac" hidden="1">{#N/A,#N/A,FALSE,"ALVENARIA";#N/A,#N/A,FALSE,"BLOCOS";#N/A,#N/A,FALSE,"CINTAS";#N/A,#N/A,FALSE,"CORTINA";#N/A,#N/A,FALSE,"LAJES";#N/A,#N/A,FALSE,"PILARES";#N/A,#N/A,FALSE,"VIGAS"}</definedName>
    <definedName name="MACAHDO" hidden="1">{#N/A,#N/A,FALSE,"ALVENARIA";#N/A,#N/A,FALSE,"BLOCOS";#N/A,#N/A,FALSE,"CINTAS";#N/A,#N/A,FALSE,"CORTINA";#N/A,#N/A,FALSE,"LAJES";#N/A,#N/A,FALSE,"PILARES";#N/A,#N/A,FALSE,"VIGAS"}</definedName>
    <definedName name="MACHADO" hidden="1">{#N/A,#N/A,FALSE,"ALVENARIA";#N/A,#N/A,FALSE,"BLOCOS";#N/A,#N/A,FALSE,"CINTAS";#N/A,#N/A,FALSE,"CORTINA";#N/A,#N/A,FALSE,"LAJES";#N/A,#N/A,FALSE,"PILARES";#N/A,#N/A,FALSE,"VIGAS"}</definedName>
    <definedName name="NCOMPOSICOES">7</definedName>
    <definedName name="NCOTACOES">15</definedName>
    <definedName name="noo" hidden="1">{#N/A,#N/A,FALSE,"ALVENARIA";#N/A,#N/A,FALSE,"BLOCOS";#N/A,#N/A,FALSE,"CINTAS";#N/A,#N/A,FALSE,"CORTINA";#N/A,#N/A,FALSE,"LAJES";#N/A,#N/A,FALSE,"PILARES";#N/A,#N/A,FALSE,"VIGAS"}</definedName>
    <definedName name="obra">#REF!</definedName>
    <definedName name="obra1">#REF!</definedName>
    <definedName name="obra2">#REF!</definedName>
    <definedName name="obra3">#REF!</definedName>
    <definedName name="obra4">#REF!</definedName>
    <definedName name="obra5">#REF!</definedName>
    <definedName name="orcamento" hidden="1">{#N/A,#N/A,FALSE,"ALVENARIA";#N/A,#N/A,FALSE,"BLOCOS";#N/A,#N/A,FALSE,"CINTAS";#N/A,#N/A,FALSE,"CORTINA";#N/A,#N/A,FALSE,"LAJES";#N/A,#N/A,FALSE,"PILARES";#N/A,#N/A,FALSE,"VIGAS"}</definedName>
    <definedName name="P.1">#REF!</definedName>
    <definedName name="P.10">#REF!</definedName>
    <definedName name="P.11">#REF!</definedName>
    <definedName name="P.12">#REF!</definedName>
    <definedName name="P.13">#REF!</definedName>
    <definedName name="P.14">#REF!</definedName>
    <definedName name="P.15">#REF!</definedName>
    <definedName name="P.2">#REF!</definedName>
    <definedName name="P.3">#REF!</definedName>
    <definedName name="P.4">#REF!</definedName>
    <definedName name="P.5">#REF!</definedName>
    <definedName name="P.6">#REF!</definedName>
    <definedName name="P.7">#REF!</definedName>
    <definedName name="P.8">#REF!</definedName>
    <definedName name="P.9">#REF!</definedName>
    <definedName name="Pedreiro_de_acabamento">[1]INSUMOS!$B$11</definedName>
    <definedName name="PP1.1">#REF!</definedName>
    <definedName name="PP1.10">#REF!</definedName>
    <definedName name="PP1.11">#REF!</definedName>
    <definedName name="PP1.12">#REF!</definedName>
    <definedName name="PP1.13">#REF!</definedName>
    <definedName name="PP1.14">#REF!</definedName>
    <definedName name="PP1.15">#REF!</definedName>
    <definedName name="PP1.2">#REF!</definedName>
    <definedName name="PP1.3">#REF!</definedName>
    <definedName name="PP1.4">#REF!</definedName>
    <definedName name="PP1.5">#REF!</definedName>
    <definedName name="PP1.6">#REF!</definedName>
    <definedName name="PP1.7">#REF!</definedName>
    <definedName name="PP1.8">#REF!</definedName>
    <definedName name="PP1.9">#REF!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OT.P">#REF!</definedName>
    <definedName name="TOT1.P">#REF!</definedName>
    <definedName name="TT.1">#REF!</definedName>
    <definedName name="TT.10">#REF!</definedName>
    <definedName name="TT.11">#REF!</definedName>
    <definedName name="TT.12">#REF!</definedName>
    <definedName name="TT.13">#REF!</definedName>
    <definedName name="TT.14">#REF!</definedName>
    <definedName name="TT.15">#REF!</definedName>
    <definedName name="TT.2">#REF!</definedName>
    <definedName name="TT.3">#REF!</definedName>
    <definedName name="TT.4">#REF!</definedName>
    <definedName name="TT.5">#REF!</definedName>
    <definedName name="TT.6">#REF!</definedName>
    <definedName name="TT.7">#REF!</definedName>
    <definedName name="TT.8">#REF!</definedName>
    <definedName name="TT.9">#REF!</definedName>
    <definedName name="wrn.mode_lev.xls." hidden="1">{#N/A,#N/A,FALSE,"ALVENARIA";#N/A,#N/A,FALSE,"BLOCOS";#N/A,#N/A,FALSE,"CINTAS";#N/A,#N/A,FALSE,"CORTINA";#N/A,#N/A,FALSE,"LAJES";#N/A,#N/A,FALSE,"PILARES";#N/A,#N/A,FALSE,"VIGAS"}</definedName>
    <definedName name="x" hidden="1">{#N/A,#N/A,FALSE,"ALVENARIA";#N/A,#N/A,FALSE,"BLOCOS";#N/A,#N/A,FALSE,"CINTAS";#N/A,#N/A,FALSE,"CORTINA";#N/A,#N/A,FALSE,"LAJES";#N/A,#N/A,FALSE,"PILARES";#N/A,#N/A,FALSE,"VIGAS"}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80" i="10" l="1"/>
  <c r="I18" i="10"/>
  <c r="I19" i="10" s="1"/>
  <c r="I172" i="10"/>
  <c r="I173" i="10" s="1"/>
  <c r="I166" i="10"/>
  <c r="I167" i="10" s="1"/>
  <c r="D160" i="10"/>
  <c r="I160" i="10" s="1"/>
  <c r="I161" i="10" s="1"/>
  <c r="E94" i="10"/>
  <c r="D82" i="10"/>
  <c r="J12" i="15"/>
  <c r="J11" i="15"/>
  <c r="E12" i="15"/>
  <c r="G12" i="15" s="1"/>
  <c r="E11" i="15"/>
  <c r="G11" i="15" s="1"/>
  <c r="D192" i="10"/>
  <c r="I192" i="10" s="1"/>
  <c r="I200" i="10"/>
  <c r="H126" i="10"/>
  <c r="H131" i="10" s="1"/>
  <c r="D41" i="10" l="1"/>
  <c r="I41" i="10" s="1"/>
  <c r="D36" i="10"/>
  <c r="C88" i="10"/>
  <c r="I42" i="10" l="1"/>
  <c r="I82" i="10"/>
  <c r="I83" i="10" s="1"/>
  <c r="D88" i="10" s="1"/>
  <c r="D94" i="10" s="1"/>
  <c r="I88" i="10" l="1"/>
  <c r="I89" i="10" s="1"/>
  <c r="I94" i="10" s="1"/>
  <c r="I95" i="10" s="1"/>
  <c r="D74" i="10"/>
  <c r="D66" i="10"/>
  <c r="G100" i="10"/>
  <c r="D100" i="10"/>
  <c r="A106" i="10"/>
  <c r="A112" i="10" s="1"/>
  <c r="D46" i="10"/>
  <c r="I46" i="10" s="1"/>
  <c r="D48" i="10"/>
  <c r="I48" i="10" s="1"/>
  <c r="D47" i="10"/>
  <c r="I47" i="10" s="1"/>
  <c r="I100" i="10" l="1"/>
  <c r="D106" i="10" s="1"/>
  <c r="I49" i="10"/>
  <c r="I36" i="10"/>
  <c r="I194" i="10"/>
  <c r="I186" i="10"/>
  <c r="I184" i="10"/>
  <c r="I182" i="10"/>
  <c r="I180" i="10"/>
  <c r="I187" i="10" l="1"/>
  <c r="D112" i="10"/>
  <c r="I201" i="10"/>
  <c r="I195" i="10"/>
  <c r="I152" i="10" l="1"/>
  <c r="I153" i="10" s="1"/>
  <c r="E136" i="10" s="1"/>
  <c r="I147" i="10"/>
  <c r="I148" i="10" s="1"/>
  <c r="I142" i="10"/>
  <c r="I141" i="10"/>
  <c r="C126" i="10"/>
  <c r="C131" i="10" s="1"/>
  <c r="B126" i="10"/>
  <c r="B131" i="10" s="1"/>
  <c r="E121" i="10"/>
  <c r="E131" i="10" s="1"/>
  <c r="D121" i="10"/>
  <c r="I121" i="10" l="1"/>
  <c r="I122" i="10" s="1"/>
  <c r="D136" i="10" s="1"/>
  <c r="I143" i="10"/>
  <c r="D126" i="10"/>
  <c r="E126" i="10"/>
  <c r="D131" i="10"/>
  <c r="I131" i="10" s="1"/>
  <c r="I132" i="10" s="1"/>
  <c r="F136" i="10" s="1"/>
  <c r="I136" i="10" l="1"/>
  <c r="I137" i="10" s="1"/>
  <c r="I126" i="10"/>
  <c r="I127" i="10" s="1"/>
  <c r="H28" i="10" l="1"/>
  <c r="H27" i="10"/>
  <c r="I112" i="10" l="1"/>
  <c r="I106" i="10"/>
  <c r="I74" i="10"/>
  <c r="I67" i="10"/>
  <c r="I68" i="10"/>
  <c r="I66" i="10"/>
  <c r="D60" i="10"/>
  <c r="A60" i="10"/>
  <c r="I29" i="10"/>
  <c r="I113" i="10" l="1"/>
  <c r="I69" i="10"/>
  <c r="I60" i="10" l="1"/>
  <c r="I54" i="10"/>
  <c r="I12" i="10"/>
  <c r="I13" i="10" s="1"/>
  <c r="J3" i="10"/>
  <c r="I101" i="10" l="1"/>
  <c r="I75" i="10"/>
  <c r="I55" i="10"/>
  <c r="I61" i="10"/>
  <c r="I37" i="10"/>
  <c r="I107" i="10"/>
</calcChain>
</file>

<file path=xl/sharedStrings.xml><?xml version="1.0" encoding="utf-8"?>
<sst xmlns="http://schemas.openxmlformats.org/spreadsheetml/2006/main" count="377" uniqueCount="161">
  <si>
    <t>DESCRIÇÃO</t>
  </si>
  <si>
    <t>MEMORIA DE CÁLCULO</t>
  </si>
  <si>
    <t>OBRA:</t>
  </si>
  <si>
    <t>LOCAL:</t>
  </si>
  <si>
    <t xml:space="preserve">PRAZO EXECUÇÃO: </t>
  </si>
  <si>
    <t>DATA:</t>
  </si>
  <si>
    <t>SERVIÇOS PRELIMINARES</t>
  </si>
  <si>
    <t xml:space="preserve">DESCRIÇÃO: </t>
  </si>
  <si>
    <t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t>
  </si>
  <si>
    <t>CÓDIGO:</t>
  </si>
  <si>
    <t>Repet.</t>
  </si>
  <si>
    <t>Quantidade Total</t>
  </si>
  <si>
    <t>OBS:</t>
  </si>
  <si>
    <t>PLACA DE OBRA</t>
  </si>
  <si>
    <t>TOTAL</t>
  </si>
  <si>
    <t>Área Total (m²)</t>
  </si>
  <si>
    <t>COMPOSIÇÃO</t>
  </si>
  <si>
    <t xml:space="preserve">Área (m2) </t>
  </si>
  <si>
    <t>Àrea total (m²)</t>
  </si>
  <si>
    <t>POLIMENTO MECANIZADO DE SUPERFÍCIE EM CONCRETO, INCLUSIVE ACABAMENTO DE CONCRETAGEM EM NIVELAMENTO A LASER (NÍVEL ZERO)</t>
  </si>
  <si>
    <t>LIMPEZA DE SUPERFÍCIE COM JATO DE ALTA PRESSÃO. AF_04/2019</t>
  </si>
  <si>
    <t>PINTURA EPÓXI EM FAIXAS DE DEMARCAÇÃO DE PISO, LARGURA DE 5 CM, DUAS (2) DEMÃOS, COM APLICAÇÃO MANUAL</t>
  </si>
  <si>
    <t>Compr. (m)</t>
  </si>
  <si>
    <t>Compr. Total (m)</t>
  </si>
  <si>
    <t>PINTURA EPÓXI EM PISO, DUAS (2) DEMÃOS, COM APLICAÇÃO MANUAL, INCLUSIVE UMA (1) DEMÃO DE PRIMER EPÓXI</t>
  </si>
  <si>
    <t>Comp total (m)</t>
  </si>
  <si>
    <t xml:space="preserve">GOL </t>
  </si>
  <si>
    <t>PINTURA ESMALTE BASE SOLVENTE EM POSTES OU TUBULAÇÕES, COM DIÂMETRO MENORES QUE 3.1/2" (88,9MM), COM DUAS (2) DEMÃOS, INCLUSIVE PREPARAÇÃO DA SUPERFÍCIE COM LIXAMENTO. AF_01/2020_PE</t>
  </si>
  <si>
    <t>LIXAMENTO MANUAL EM PAREDE PARA REMOÇÃO DE TINTA</t>
  </si>
  <si>
    <t>Logradouro</t>
  </si>
  <si>
    <t>Descrição</t>
  </si>
  <si>
    <t>Altura (m)</t>
  </si>
  <si>
    <t>Repetição</t>
  </si>
  <si>
    <t>REBOCO COM ARGAMASSA, TRAÇO 1:7 (CIMENTO E AREIA), ESP. 20MM, APLICAÇÃO MANUAL, INCLUSIVE ARGAMASSA COM PREPARO MECANIZADO, EXCLUSIVE CHAPISCO</t>
  </si>
  <si>
    <t>APLICAÇÃO MANUAL DE FUNDO SELADOR ACRÍLICO EM PAREDES EXTERNAS DE CASAS. AF_03/2024</t>
  </si>
  <si>
    <t>Área  (m²)</t>
  </si>
  <si>
    <t>OBS</t>
  </si>
  <si>
    <t>PINTURA ACRÍLICA EM PAREDE, DUAS (2) DEMÃOS, COM APLICAÇÃO MANUAL, EXCLUSIVE SELADOR ACRÍLICO E MASSA ACRÍLICA/CORRIDA (PVA)</t>
  </si>
  <si>
    <t>VB</t>
  </si>
  <si>
    <t>LASTRO DE CONCRETO MAGRO, INCLUSIVE TRANSPORTE, LANÇAMENTO E ADENSAMENTO</t>
  </si>
  <si>
    <t>REATERRO MANUAL DE VALA, INCLUSIVE ESPALHAMENTO E COMPACTAÇÃO MANUAL COM SOQUETE</t>
  </si>
  <si>
    <t>DESCRIÇÃO:</t>
  </si>
  <si>
    <t>LOGRADOURO</t>
  </si>
  <si>
    <t>ADMINISTRAÇÃO LOCAL DE OBRAS</t>
  </si>
  <si>
    <t>Dias/semana</t>
  </si>
  <si>
    <t>Semanas/mês</t>
  </si>
  <si>
    <t>Meses</t>
  </si>
  <si>
    <t>Horas totais</t>
  </si>
  <si>
    <t>ENCARREGADO GERAL DE OBRAS</t>
  </si>
  <si>
    <t>ÁREA CONFORME PROJETO ARQUITETÔNICO</t>
  </si>
  <si>
    <t>ÁREA DA QUADRA</t>
  </si>
  <si>
    <t>Área (m²)</t>
  </si>
  <si>
    <t>REPARO DA QUADRA E ALAMBRADO</t>
  </si>
  <si>
    <t>%</t>
  </si>
  <si>
    <t>ADMINISTRAÇÃO LOCAL DE OBRAS COM ENCARREGADO GERAL E ENGENHEIRO CIVIL.</t>
  </si>
  <si>
    <t>COBERTURA QUADRA</t>
  </si>
  <si>
    <t xml:space="preserve">DESCRIÇÃO:
</t>
  </si>
  <si>
    <t>Código</t>
  </si>
  <si>
    <t>Localização</t>
  </si>
  <si>
    <t>Comp. + 0,10 para cada lado (m)</t>
  </si>
  <si>
    <t>Largura + 0,10 para cada lado (m)</t>
  </si>
  <si>
    <t>Altura + 0,05 do lastro (m)</t>
  </si>
  <si>
    <t>Volume Total (m³)</t>
  </si>
  <si>
    <t>S</t>
  </si>
  <si>
    <t>Sapata = 195X130cm</t>
  </si>
  <si>
    <t>Comprimento (m)</t>
  </si>
  <si>
    <t>Largura (m)</t>
  </si>
  <si>
    <t>Espessura (m)</t>
  </si>
  <si>
    <t>SAPATAS</t>
  </si>
  <si>
    <t>Escavação (m³)</t>
  </si>
  <si>
    <t>Concreto (m³)</t>
  </si>
  <si>
    <t>Lastro (m³)</t>
  </si>
  <si>
    <t>Reaterro</t>
  </si>
  <si>
    <t>CORTE, DOBRA E MONTAGEM DE AÇO CA-50/60</t>
  </si>
  <si>
    <t>Peso (kg)</t>
  </si>
  <si>
    <t>Peso Total (kg)</t>
  </si>
  <si>
    <t>CA-50</t>
  </si>
  <si>
    <t>16 Ø</t>
  </si>
  <si>
    <t>CA-60</t>
  </si>
  <si>
    <t>5.0 Ø</t>
  </si>
  <si>
    <t>Fundação</t>
  </si>
  <si>
    <t>Volume (m³)</t>
  </si>
  <si>
    <t>REPAROS DA  MURETAS</t>
  </si>
  <si>
    <t>COBERTURA</t>
  </si>
  <si>
    <t>BWC FEMININO</t>
  </si>
  <si>
    <t>BWC MASCULINO</t>
  </si>
  <si>
    <t>SALA DE AULA</t>
  </si>
  <si>
    <t>PLAY GROUND</t>
  </si>
  <si>
    <t>TUBO DE QUEDA</t>
  </si>
  <si>
    <t>Peso total (KG)</t>
  </si>
  <si>
    <t xml:space="preserve">REPARO DA TELA DO ALAMBRADO </t>
  </si>
  <si>
    <t xml:space="preserve">TUBO DO ALAMBRADO  FRENTE E FUNDOS </t>
  </si>
  <si>
    <t>(30,10*3)+4,55+3,87+(4,10*2)+(1,95*15)</t>
  </si>
  <si>
    <t>(16,09*5)+(8*3,65)+1,97</t>
  </si>
  <si>
    <t>3,16+2,08+3,16+2,08</t>
  </si>
  <si>
    <t>MURETA</t>
  </si>
  <si>
    <t>30,10+30,10+16,09+16,09</t>
  </si>
  <si>
    <t>Desconto de esquadria</t>
  </si>
  <si>
    <t xml:space="preserve">ALAMBRADO </t>
  </si>
  <si>
    <t xml:space="preserve">AREA AZUL </t>
  </si>
  <si>
    <t>AREA VERDE</t>
  </si>
  <si>
    <t xml:space="preserve">AREA LARANJA </t>
  </si>
  <si>
    <t xml:space="preserve">QUADRA </t>
  </si>
  <si>
    <t>27,83+27,83+13,79+13,79+6,76+6,73+9+9+9+9+18+18+3,89+3,89+3,89+3,86+13,59+6,76+6,73</t>
  </si>
  <si>
    <t xml:space="preserve">TUBO DO ALAMBRADO (LADOS) </t>
  </si>
  <si>
    <t>CHAPISCO APLICADO EM ALVENARIAS E ESTRUTURAS DE CONCRETO INTERNAS, COM COLHER DE PEDREIRO. ARGAMASSA TRAÇO 1:3 COM PREPARO EM BETONEIRA 400L. AF_10/2022</t>
  </si>
  <si>
    <t>Area  (m²)</t>
  </si>
  <si>
    <t>(40,32+40,32+1,44+1,44+1,44+1,44)</t>
  </si>
  <si>
    <t>APILOAMENTO MANUAL EM FUNDO DE VALA COM SOQUETE, EXCLUSIVE ESCAVAÇÃO</t>
  </si>
  <si>
    <t>FÔRMA E DESFORMA DE TÁBUA E SARRAFO, REAPROVEITAMENTO (3X), EXCLUSIVE ESCORAMENTO</t>
  </si>
  <si>
    <t>FORNECIMENTO DE CONCRETO ESTRUTURAL, PREPARADO EM OBRA COM BETONEIRA, COM FCK 25MPA, INCLUSIVE LANÇAMENTO, ADENSAMENTO E ACABAMENTO (FUNDAÇÃO)</t>
  </si>
  <si>
    <t>CALHA EM CHAPA GALVANIZADA, ESP. 0,65MM (GSG-24), COM DESENVOLVIMENTO DE 60CM, INCLUSIVE IÇAMENTO MANUAL VERTICAL</t>
  </si>
  <si>
    <t>CONDUTOR CIRCULAR DE ÁGUA PLUVIAL PARA DO TELHADO EM TUBO DE PVC, DIÂMETRO 
DE 100MM, INCLUSIVE CONEXÕES E SUPORTE</t>
  </si>
  <si>
    <t>122,16+(49,71*2)+1,40</t>
  </si>
  <si>
    <t>PORTÃO EM TUBO DE AÇO GALVANIZADO COM COSTURA, DIÂMETRO DE 1.1/2" (38,1MM), ESP. 2MM, COM TELA QUADRICULADA ONDULADA, TRAMA DE 1/2" (12,70MM), FIO 12 (2,77MM), EXCLUSIVE CADEADO E PINTURA</t>
  </si>
  <si>
    <t xml:space="preserve">PORTAO </t>
  </si>
  <si>
    <t>0,9*2</t>
  </si>
  <si>
    <t>REMORMA DA QUADRA DA COMUNIDADE DE SANTO ANTÔNIO NO MUNICÍPIO DE FRANCISCO DUMONT-MG</t>
  </si>
  <si>
    <t>FRANCISCO DUMONT-MG</t>
  </si>
  <si>
    <t xml:space="preserve">S1=S2=S3=S4=S5=S6=S7=S8=S9=S10=S11=S12=S13=S14=S15=S16
</t>
  </si>
  <si>
    <t>COBERTURA EM TELHA METÁLICA GALVANIZADA TRAPEZOIDAL, TIPO SIMPLES, ESP. 0,50MM, ACABAMENTO NATURAL, INCLUSIVE ACESSÓRIOS PARA FIXAÇÃO, FORNECIMENTO E INSTALAÇÃO</t>
  </si>
  <si>
    <t>2275,75+10015,91</t>
  </si>
  <si>
    <t>LWAN MATHEUS COSTA SOUZA</t>
  </si>
  <si>
    <t>ENGENHEIRO CIVIL - CREA 255.542/D</t>
  </si>
  <si>
    <t>NILSON JOSÉ DE AZEVEDO</t>
  </si>
  <si>
    <t>PREFEITO MUNICIPAL DE FRANCISCO DUMONT - MG</t>
  </si>
  <si>
    <t>PREFEITURA MUNICIPAL DE FRANCISCO DUMONT - MG</t>
  </si>
  <si>
    <t xml:space="preserve">PAVIMENTAÇÃO ASFÁLTICO EM PMF EM TRECHO DA COMUNIDADE ÁGUA FRIA </t>
  </si>
  <si>
    <t>ESTRADA DA COMUNIDADE ÁGUA FRIA - FRANCISCO DUMONT/MG</t>
  </si>
  <si>
    <t>PROPR.:</t>
  </si>
  <si>
    <t>PREFEITURA MUNICIPAL DE FRANCISCO DUMONT-MG</t>
  </si>
  <si>
    <t>COMPOSIÇÃO DE ADMINISTRAÇÃO DE OBRA</t>
  </si>
  <si>
    <t>COMPOSIÇÃO ADM</t>
  </si>
  <si>
    <t>ADMINISTRAÇÃO DE OBRA</t>
  </si>
  <si>
    <t>Horas /Dias</t>
  </si>
  <si>
    <t>Dias / Semanais</t>
  </si>
  <si>
    <t>Total Hrs Semanais</t>
  </si>
  <si>
    <t>Semanas /Mês</t>
  </si>
  <si>
    <t>Horas Mensais</t>
  </si>
  <si>
    <t xml:space="preserve">Meses Obra </t>
  </si>
  <si>
    <t>Coeficiente</t>
  </si>
  <si>
    <t>_____________________________________________</t>
  </si>
  <si>
    <t>ENGENHEIRO CIVIL CREA-MG 255.542/D</t>
  </si>
  <si>
    <t>ENGENHEIRO</t>
  </si>
  <si>
    <t xml:space="preserve">ENCARREGADO </t>
  </si>
  <si>
    <t>Estrutura em perfil de aço ASTM A36 corte, solda e montagem - fornecimento e instalação</t>
  </si>
  <si>
    <t>1X0,40</t>
  </si>
  <si>
    <t>ALVENARIA DE VEDAÇÃO DE BLOCOS CERÂMICOS FURADOS NA HORIZONTAL DE 14X19X29 CM (ESPESSURA 14 CM) E ARGAMASSA DE ASSENTAMENTO COM PREPARO MANUAL. AF_12/2021</t>
  </si>
  <si>
    <t>FUNDAÇÃO</t>
  </si>
  <si>
    <t>ESTRUTURA METÁLICA</t>
  </si>
  <si>
    <t>PINTURA COM TINTA ALQUÍDICA DE FUNDO (TIPO ZARCÃO) PULVERIZADA SOBRE PERFIL METÁLICO EXECUTADO EM FÁBRICA (POR DEMÃO). AF_01/2020_PE</t>
  </si>
  <si>
    <t>PINTURA COM TINTA ALQUÍDICA DE ACABAMENTO (ESMALTE SINTÉTICO ACETINADO) PULVERIZADA SOBRE SUPERFÍCIES METÁLICAS (EXCETO PERFIL) EXECUTADO EM OBRA (02 DEMÃOS). AF_01/2020_PE</t>
  </si>
  <si>
    <t>ESCAVAÇÃO MANUAL DE VALA COM PROFUNDIDADE MENOR OU IGUAL A 1,5M, INCLUSIVE DESCARGA LATERAL</t>
  </si>
  <si>
    <t>Horas/dia</t>
  </si>
  <si>
    <t>180 DIAS</t>
  </si>
  <si>
    <t>LOCAÇÃO DE CONTAINER COM ISOLAMENTO TÉRMICO, TIPO 3, PARA DEPÓSITO/FERRAMENTARIA DE OBRA, COM MEDIDAS REFERENCIAIS DE (6) METROS COMPRIMENTO, (2,3) METROS LARGURA E (2,5) METROS ALTURA ÚTIL INTERNA, INCLUSIVE LIGAÇÕES ELÉTRICAS INTERNAS, EXCLUSIVE MOBILIZAÇÃO/DESMOBILIZAÇÃO E LIGAÇÕES PROVISÓRIAS EXTERNAS</t>
  </si>
  <si>
    <t>Mês</t>
  </si>
  <si>
    <t xml:space="preserve">ENGENHEIRO CIVIL </t>
  </si>
  <si>
    <t>5.1</t>
  </si>
  <si>
    <t>5.2</t>
  </si>
  <si>
    <t>5.3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</si>
</sst>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R$&quot;* #,##0.00_-;\-&quot;R$&quot;* #,##0.00_-;_-&quot;R$&quot;* &quot;-&quot;??_-;_-@_-"/>
  </numFmts>
  <fonts count="1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rgb="FF000000"/>
      <name val="Times New Roman"/>
      <family val="1"/>
    </font>
    <font>
      <sz val="10"/>
      <color rgb="FF000000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10"/>
      <color theme="1"/>
      <name val="Arial"/>
      <family val="2"/>
    </font>
    <font>
      <sz val="9"/>
      <color rgb="FF000000"/>
      <name val="Arial"/>
      <family val="2"/>
    </font>
    <font>
      <sz val="11"/>
      <name val="Arial"/>
      <family val="2"/>
    </font>
    <font>
      <b/>
      <sz val="14"/>
      <color theme="1"/>
      <name val="Arial"/>
      <family val="2"/>
    </font>
    <font>
      <b/>
      <sz val="10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sz val="6.5"/>
      <color rgb="FF000000"/>
      <name val="Arial"/>
      <family val="2"/>
    </font>
    <font>
      <b/>
      <sz val="6.5"/>
      <color rgb="FF00000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92D050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40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7">
    <xf numFmtId="0" fontId="0" fillId="0" borderId="0"/>
    <xf numFmtId="9" fontId="3" fillId="0" borderId="0" applyFont="0" applyFill="0" applyBorder="0" applyAlignment="0" applyProtection="0"/>
    <xf numFmtId="0" fontId="5" fillId="0" borderId="0"/>
    <xf numFmtId="0" fontId="2" fillId="0" borderId="0"/>
    <xf numFmtId="0" fontId="8" fillId="0" borderId="0"/>
    <xf numFmtId="164" fontId="8" fillId="0" borderId="0" applyFont="0" applyFill="0" applyBorder="0" applyAlignment="0" applyProtection="0"/>
    <xf numFmtId="0" fontId="1" fillId="0" borderId="0"/>
  </cellStyleXfs>
  <cellXfs count="366">
    <xf numFmtId="0" fontId="0" fillId="0" borderId="0" xfId="0"/>
    <xf numFmtId="0" fontId="6" fillId="0" borderId="0" xfId="2" applyFont="1" applyAlignment="1">
      <alignment horizontal="left" vertical="top"/>
    </xf>
    <xf numFmtId="0" fontId="8" fillId="0" borderId="5" xfId="2" applyFont="1" applyBorder="1" applyAlignment="1">
      <alignment horizontal="left" vertical="center"/>
    </xf>
    <xf numFmtId="14" fontId="4" fillId="0" borderId="1" xfId="2" applyNumberFormat="1" applyFont="1" applyBorder="1" applyAlignment="1">
      <alignment horizontal="left" vertical="center" wrapText="1"/>
    </xf>
    <xf numFmtId="0" fontId="8" fillId="0" borderId="0" xfId="2" applyFont="1" applyAlignment="1">
      <alignment horizontal="left" vertical="center"/>
    </xf>
    <xf numFmtId="0" fontId="8" fillId="3" borderId="5" xfId="2" applyFont="1" applyFill="1" applyBorder="1" applyAlignment="1">
      <alignment horizontal="left" vertical="center"/>
    </xf>
    <xf numFmtId="0" fontId="4" fillId="0" borderId="18" xfId="2" applyFont="1" applyBorder="1" applyAlignment="1">
      <alignment horizontal="center" vertical="center" wrapText="1"/>
    </xf>
    <xf numFmtId="0" fontId="4" fillId="0" borderId="5" xfId="2" applyFont="1" applyBorder="1" applyAlignment="1">
      <alignment vertical="center" wrapText="1"/>
    </xf>
    <xf numFmtId="0" fontId="4" fillId="0" borderId="0" xfId="2" applyFont="1" applyAlignment="1">
      <alignment horizontal="center" vertical="center" wrapText="1"/>
    </xf>
    <xf numFmtId="0" fontId="4" fillId="0" borderId="0" xfId="2" applyFont="1" applyAlignment="1">
      <alignment vertical="center" wrapText="1"/>
    </xf>
    <xf numFmtId="0" fontId="4" fillId="0" borderId="9" xfId="2" applyFont="1" applyBorder="1" applyAlignment="1">
      <alignment vertical="center" wrapText="1"/>
    </xf>
    <xf numFmtId="0" fontId="4" fillId="4" borderId="18" xfId="2" applyFont="1" applyFill="1" applyBorder="1" applyAlignment="1">
      <alignment horizontal="left" vertical="center" wrapText="1"/>
    </xf>
    <xf numFmtId="0" fontId="4" fillId="4" borderId="5" xfId="2" applyFont="1" applyFill="1" applyBorder="1" applyAlignment="1">
      <alignment horizontal="left" vertical="center" wrapText="1"/>
    </xf>
    <xf numFmtId="0" fontId="4" fillId="0" borderId="5" xfId="2" applyFont="1" applyBorder="1" applyAlignment="1">
      <alignment horizontal="center"/>
    </xf>
    <xf numFmtId="4" fontId="4" fillId="5" borderId="5" xfId="2" applyNumberFormat="1" applyFont="1" applyFill="1" applyBorder="1" applyAlignment="1">
      <alignment horizontal="center" vertical="center" shrinkToFit="1"/>
    </xf>
    <xf numFmtId="0" fontId="4" fillId="0" borderId="2" xfId="2" applyFont="1" applyBorder="1" applyAlignment="1">
      <alignment vertical="center" wrapText="1"/>
    </xf>
    <xf numFmtId="0" fontId="4" fillId="0" borderId="1" xfId="2" applyFont="1" applyBorder="1" applyAlignment="1">
      <alignment vertical="center" wrapText="1"/>
    </xf>
    <xf numFmtId="0" fontId="4" fillId="0" borderId="6" xfId="2" applyFont="1" applyBorder="1" applyAlignment="1">
      <alignment horizontal="center" vertical="center" wrapText="1"/>
    </xf>
    <xf numFmtId="0" fontId="4" fillId="0" borderId="23" xfId="2" applyFont="1" applyBorder="1" applyAlignment="1">
      <alignment horizontal="center"/>
    </xf>
    <xf numFmtId="0" fontId="4" fillId="0" borderId="23" xfId="2" applyFont="1" applyBorder="1" applyAlignment="1">
      <alignment horizontal="center" vertical="center" wrapText="1"/>
    </xf>
    <xf numFmtId="0" fontId="4" fillId="0" borderId="12" xfId="2" applyFont="1" applyBorder="1" applyAlignment="1">
      <alignment horizontal="right" vertical="center" wrapText="1"/>
    </xf>
    <xf numFmtId="4" fontId="4" fillId="5" borderId="6" xfId="2" applyNumberFormat="1" applyFont="1" applyFill="1" applyBorder="1" applyAlignment="1">
      <alignment horizontal="center" vertical="center" shrinkToFit="1"/>
    </xf>
    <xf numFmtId="0" fontId="8" fillId="0" borderId="0" xfId="2" applyFont="1"/>
    <xf numFmtId="0" fontId="8" fillId="0" borderId="31" xfId="2" applyFont="1" applyBorder="1" applyAlignment="1">
      <alignment horizontal="left" vertical="center"/>
    </xf>
    <xf numFmtId="0" fontId="4" fillId="0" borderId="0" xfId="2" applyFont="1" applyAlignment="1">
      <alignment horizontal="left" vertical="center"/>
    </xf>
    <xf numFmtId="0" fontId="4" fillId="0" borderId="9" xfId="2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6" fillId="0" borderId="0" xfId="0" applyFont="1" applyAlignment="1">
      <alignment horizontal="left" vertical="top"/>
    </xf>
    <xf numFmtId="0" fontId="4" fillId="0" borderId="18" xfId="0" applyFont="1" applyBorder="1" applyAlignment="1">
      <alignment horizontal="center" vertical="center" wrapText="1"/>
    </xf>
    <xf numFmtId="0" fontId="4" fillId="0" borderId="12" xfId="2" applyFont="1" applyBorder="1" applyAlignment="1">
      <alignment horizontal="center" vertical="center" wrapText="1"/>
    </xf>
    <xf numFmtId="0" fontId="4" fillId="0" borderId="26" xfId="2" applyFont="1" applyBorder="1" applyAlignment="1">
      <alignment horizontal="center" vertical="center" wrapText="1"/>
    </xf>
    <xf numFmtId="0" fontId="4" fillId="0" borderId="8" xfId="2" applyFont="1" applyBorder="1" applyAlignment="1">
      <alignment vertical="center" wrapText="1"/>
    </xf>
    <xf numFmtId="0" fontId="8" fillId="0" borderId="10" xfId="2" applyFont="1" applyBorder="1" applyAlignment="1">
      <alignment horizontal="left" vertical="center"/>
    </xf>
    <xf numFmtId="0" fontId="4" fillId="7" borderId="18" xfId="0" applyFont="1" applyFill="1" applyBorder="1"/>
    <xf numFmtId="0" fontId="4" fillId="7" borderId="6" xfId="0" applyFont="1" applyFill="1" applyBorder="1"/>
    <xf numFmtId="0" fontId="4" fillId="7" borderId="4" xfId="0" applyFont="1" applyFill="1" applyBorder="1"/>
    <xf numFmtId="0" fontId="10" fillId="7" borderId="6" xfId="0" applyFont="1" applyFill="1" applyBorder="1" applyAlignment="1">
      <alignment horizontal="left" vertical="center" wrapText="1"/>
    </xf>
    <xf numFmtId="0" fontId="10" fillId="0" borderId="0" xfId="0" applyFont="1"/>
    <xf numFmtId="0" fontId="8" fillId="0" borderId="0" xfId="0" applyFont="1"/>
    <xf numFmtId="4" fontId="4" fillId="6" borderId="5" xfId="0" applyNumberFormat="1" applyFont="1" applyFill="1" applyBorder="1" applyAlignment="1">
      <alignment horizontal="center"/>
    </xf>
    <xf numFmtId="0" fontId="4" fillId="0" borderId="2" xfId="0" applyFont="1" applyBorder="1"/>
    <xf numFmtId="0" fontId="10" fillId="8" borderId="0" xfId="0" applyFont="1" applyFill="1"/>
    <xf numFmtId="0" fontId="8" fillId="8" borderId="0" xfId="0" applyFont="1" applyFill="1"/>
    <xf numFmtId="2" fontId="4" fillId="0" borderId="20" xfId="0" applyNumberFormat="1" applyFont="1" applyBorder="1" applyAlignment="1">
      <alignment horizontal="center"/>
    </xf>
    <xf numFmtId="0" fontId="10" fillId="2" borderId="0" xfId="0" applyFont="1" applyFill="1"/>
    <xf numFmtId="0" fontId="8" fillId="2" borderId="0" xfId="0" applyFont="1" applyFill="1"/>
    <xf numFmtId="0" fontId="4" fillId="2" borderId="5" xfId="2" applyFont="1" applyFill="1" applyBorder="1" applyAlignment="1">
      <alignment horizontal="center" vertical="center" wrapText="1"/>
    </xf>
    <xf numFmtId="0" fontId="8" fillId="0" borderId="0" xfId="2" applyFont="1" applyAlignment="1">
      <alignment vertical="center"/>
    </xf>
    <xf numFmtId="4" fontId="4" fillId="6" borderId="5" xfId="2" applyNumberFormat="1" applyFont="1" applyFill="1" applyBorder="1" applyAlignment="1">
      <alignment horizontal="center" vertical="center"/>
    </xf>
    <xf numFmtId="0" fontId="4" fillId="0" borderId="5" xfId="2" applyFont="1" applyBorder="1" applyAlignment="1">
      <alignment horizontal="left" vertical="center"/>
    </xf>
    <xf numFmtId="0" fontId="8" fillId="0" borderId="29" xfId="2" applyFont="1" applyBorder="1" applyAlignment="1">
      <alignment horizontal="left" vertical="center"/>
    </xf>
    <xf numFmtId="0" fontId="8" fillId="0" borderId="13" xfId="2" applyFont="1" applyBorder="1" applyAlignment="1">
      <alignment horizontal="left" vertical="center"/>
    </xf>
    <xf numFmtId="0" fontId="8" fillId="0" borderId="14" xfId="2" applyFont="1" applyBorder="1" applyAlignment="1">
      <alignment horizontal="left" vertical="center"/>
    </xf>
    <xf numFmtId="0" fontId="4" fillId="0" borderId="11" xfId="2" applyFont="1" applyBorder="1" applyAlignment="1">
      <alignment horizontal="left" vertical="center"/>
    </xf>
    <xf numFmtId="0" fontId="8" fillId="0" borderId="11" xfId="2" applyFont="1" applyBorder="1" applyAlignment="1">
      <alignment horizontal="left" vertical="center"/>
    </xf>
    <xf numFmtId="0" fontId="4" fillId="0" borderId="24" xfId="2" applyFont="1" applyBorder="1" applyAlignment="1">
      <alignment vertical="center" wrapText="1"/>
    </xf>
    <xf numFmtId="0" fontId="4" fillId="0" borderId="30" xfId="2" applyFont="1" applyBorder="1" applyAlignment="1">
      <alignment vertical="center" wrapText="1"/>
    </xf>
    <xf numFmtId="0" fontId="4" fillId="0" borderId="22" xfId="2" applyFont="1" applyBorder="1" applyAlignment="1">
      <alignment vertical="center" wrapText="1"/>
    </xf>
    <xf numFmtId="0" fontId="4" fillId="0" borderId="1" xfId="0" applyFont="1" applyBorder="1"/>
    <xf numFmtId="0" fontId="4" fillId="0" borderId="5" xfId="2" applyFont="1" applyBorder="1" applyAlignment="1">
      <alignment horizontal="center" vertical="center" wrapText="1"/>
    </xf>
    <xf numFmtId="0" fontId="8" fillId="0" borderId="0" xfId="2" applyFont="1" applyBorder="1" applyAlignment="1">
      <alignment horizontal="left" vertical="center"/>
    </xf>
    <xf numFmtId="0" fontId="4" fillId="0" borderId="24" xfId="2" applyFont="1" applyBorder="1" applyAlignment="1">
      <alignment vertical="center"/>
    </xf>
    <xf numFmtId="0" fontId="4" fillId="0" borderId="22" xfId="2" applyFont="1" applyBorder="1" applyAlignment="1">
      <alignment vertical="center"/>
    </xf>
    <xf numFmtId="0" fontId="4" fillId="0" borderId="31" xfId="2" applyFont="1" applyBorder="1" applyAlignment="1">
      <alignment vertical="center"/>
    </xf>
    <xf numFmtId="0" fontId="4" fillId="0" borderId="0" xfId="2" applyFont="1" applyBorder="1" applyAlignment="1">
      <alignment vertical="center"/>
    </xf>
    <xf numFmtId="0" fontId="4" fillId="0" borderId="0" xfId="2" applyFont="1" applyBorder="1" applyAlignment="1">
      <alignment horizontal="left" vertical="center"/>
    </xf>
    <xf numFmtId="0" fontId="4" fillId="0" borderId="31" xfId="2" applyFont="1" applyBorder="1" applyAlignment="1">
      <alignment horizontal="right" vertical="center"/>
    </xf>
    <xf numFmtId="0" fontId="4" fillId="0" borderId="0" xfId="2" applyFont="1" applyBorder="1" applyAlignment="1">
      <alignment horizontal="right" vertical="center"/>
    </xf>
    <xf numFmtId="4" fontId="4" fillId="0" borderId="0" xfId="2" applyNumberFormat="1" applyFont="1" applyBorder="1" applyAlignment="1">
      <alignment horizontal="center" vertical="center"/>
    </xf>
    <xf numFmtId="0" fontId="4" fillId="0" borderId="29" xfId="2" applyFont="1" applyBorder="1" applyAlignment="1">
      <alignment vertical="center"/>
    </xf>
    <xf numFmtId="0" fontId="4" fillId="0" borderId="0" xfId="2" applyFont="1" applyBorder="1" applyAlignment="1">
      <alignment horizontal="center" vertical="center"/>
    </xf>
    <xf numFmtId="0" fontId="8" fillId="0" borderId="32" xfId="2" applyFont="1" applyBorder="1" applyAlignment="1">
      <alignment horizontal="left" vertical="center"/>
    </xf>
    <xf numFmtId="0" fontId="3" fillId="0" borderId="5" xfId="2" applyFont="1" applyBorder="1" applyAlignment="1">
      <alignment horizontal="center"/>
    </xf>
    <xf numFmtId="0" fontId="4" fillId="0" borderId="24" xfId="2" applyFont="1" applyBorder="1" applyAlignment="1">
      <alignment horizontal="center" vertical="center" wrapText="1"/>
    </xf>
    <xf numFmtId="0" fontId="4" fillId="0" borderId="22" xfId="2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11" fillId="0" borderId="0" xfId="0" applyFont="1" applyAlignment="1">
      <alignment horizontal="left" vertical="top"/>
    </xf>
    <xf numFmtId="0" fontId="9" fillId="0" borderId="5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3" borderId="0" xfId="0" applyFont="1" applyFill="1" applyAlignment="1">
      <alignment horizontal="left" vertical="center"/>
    </xf>
    <xf numFmtId="0" fontId="12" fillId="0" borderId="0" xfId="2" applyFont="1"/>
    <xf numFmtId="0" fontId="3" fillId="0" borderId="31" xfId="2" applyFont="1" applyBorder="1" applyAlignment="1">
      <alignment horizontal="left" vertical="center"/>
    </xf>
    <xf numFmtId="0" fontId="3" fillId="0" borderId="23" xfId="2" applyFont="1" applyBorder="1" applyAlignment="1">
      <alignment horizontal="center" wrapText="1"/>
    </xf>
    <xf numFmtId="0" fontId="4" fillId="0" borderId="18" xfId="2" applyFont="1" applyBorder="1" applyAlignment="1">
      <alignment horizontal="left" vertical="center" wrapText="1"/>
    </xf>
    <xf numFmtId="0" fontId="4" fillId="0" borderId="19" xfId="2" applyFont="1" applyBorder="1" applyAlignment="1">
      <alignment horizontal="left" vertical="center" wrapText="1"/>
    </xf>
    <xf numFmtId="0" fontId="4" fillId="0" borderId="6" xfId="2" applyFont="1" applyBorder="1" applyAlignment="1">
      <alignment vertical="center" wrapText="1"/>
    </xf>
    <xf numFmtId="0" fontId="4" fillId="4" borderId="18" xfId="0" applyFont="1" applyFill="1" applyBorder="1" applyAlignment="1">
      <alignment horizontal="left" vertical="center" wrapText="1"/>
    </xf>
    <xf numFmtId="0" fontId="4" fillId="4" borderId="5" xfId="0" applyFont="1" applyFill="1" applyBorder="1" applyAlignment="1">
      <alignment horizontal="left" vertical="center" wrapText="1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 vertical="center" wrapText="1"/>
    </xf>
    <xf numFmtId="4" fontId="3" fillId="0" borderId="23" xfId="0" applyNumberFormat="1" applyFont="1" applyBorder="1" applyAlignment="1">
      <alignment horizontal="center" vertical="center" wrapText="1"/>
    </xf>
    <xf numFmtId="2" fontId="3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shrinkToFit="1"/>
    </xf>
    <xf numFmtId="4" fontId="4" fillId="5" borderId="5" xfId="0" applyNumberFormat="1" applyFont="1" applyFill="1" applyBorder="1" applyAlignment="1">
      <alignment horizontal="center" vertical="center" shrinkToFit="1"/>
    </xf>
    <xf numFmtId="0" fontId="4" fillId="0" borderId="31" xfId="0" applyFont="1" applyBorder="1" applyAlignment="1">
      <alignment horizontal="right" vertical="center" wrapText="1"/>
    </xf>
    <xf numFmtId="0" fontId="4" fillId="0" borderId="0" xfId="0" applyFont="1" applyAlignment="1">
      <alignment horizontal="right" vertical="center" wrapText="1"/>
    </xf>
    <xf numFmtId="0" fontId="4" fillId="0" borderId="12" xfId="0" applyFont="1" applyBorder="1" applyAlignment="1">
      <alignment horizontal="right" vertical="center" wrapText="1"/>
    </xf>
    <xf numFmtId="0" fontId="4" fillId="0" borderId="2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4" fontId="4" fillId="0" borderId="0" xfId="0" applyNumberFormat="1" applyFont="1" applyAlignment="1">
      <alignment horizontal="center" vertical="center" shrinkToFit="1"/>
    </xf>
    <xf numFmtId="0" fontId="4" fillId="0" borderId="2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right"/>
    </xf>
    <xf numFmtId="0" fontId="4" fillId="0" borderId="2" xfId="0" applyFont="1" applyBorder="1" applyAlignment="1">
      <alignment horizontal="right"/>
    </xf>
    <xf numFmtId="0" fontId="4" fillId="0" borderId="2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 wrapText="1"/>
    </xf>
    <xf numFmtId="0" fontId="4" fillId="0" borderId="9" xfId="2" applyFont="1" applyBorder="1" applyAlignment="1">
      <alignment horizontal="center" vertical="center" wrapText="1"/>
    </xf>
    <xf numFmtId="0" fontId="4" fillId="0" borderId="8" xfId="2" applyFont="1" applyBorder="1" applyAlignment="1">
      <alignment horizontal="right" vertical="center" wrapText="1"/>
    </xf>
    <xf numFmtId="0" fontId="4" fillId="0" borderId="2" xfId="2" applyFont="1" applyBorder="1" applyAlignment="1">
      <alignment horizontal="right" vertical="center" wrapText="1"/>
    </xf>
    <xf numFmtId="0" fontId="3" fillId="0" borderId="8" xfId="2" applyFont="1" applyBorder="1" applyAlignment="1">
      <alignment horizontal="left" vertical="center" wrapText="1"/>
    </xf>
    <xf numFmtId="0" fontId="4" fillId="0" borderId="5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 wrapText="1"/>
    </xf>
    <xf numFmtId="0" fontId="3" fillId="0" borderId="0" xfId="2" applyFont="1" applyBorder="1" applyAlignment="1">
      <alignment horizontal="center" vertical="center"/>
    </xf>
    <xf numFmtId="0" fontId="15" fillId="0" borderId="33" xfId="0" applyFont="1" applyBorder="1" applyAlignment="1">
      <alignment horizontal="left" vertical="center" wrapText="1"/>
    </xf>
    <xf numFmtId="0" fontId="15" fillId="0" borderId="35" xfId="0" applyFont="1" applyBorder="1" applyAlignment="1">
      <alignment horizontal="right" vertical="center" wrapText="1"/>
    </xf>
    <xf numFmtId="0" fontId="16" fillId="0" borderId="36" xfId="0" applyFont="1" applyBorder="1" applyAlignment="1">
      <alignment vertical="center" wrapText="1"/>
    </xf>
    <xf numFmtId="0" fontId="15" fillId="12" borderId="18" xfId="0" applyFont="1" applyFill="1" applyBorder="1" applyAlignment="1">
      <alignment horizontal="left" vertical="center" wrapText="1"/>
    </xf>
    <xf numFmtId="0" fontId="15" fillId="12" borderId="5" xfId="0" applyFont="1" applyFill="1" applyBorder="1" applyAlignment="1">
      <alignment horizontal="center" vertical="center" wrapText="1"/>
    </xf>
    <xf numFmtId="0" fontId="15" fillId="13" borderId="5" xfId="0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2" fontId="16" fillId="0" borderId="5" xfId="0" applyNumberFormat="1" applyFont="1" applyBorder="1" applyAlignment="1">
      <alignment horizontal="center" vertical="center" wrapText="1"/>
    </xf>
    <xf numFmtId="2" fontId="15" fillId="11" borderId="5" xfId="0" applyNumberFormat="1" applyFont="1" applyFill="1" applyBorder="1" applyAlignment="1">
      <alignment horizontal="center" vertical="center" wrapText="1"/>
    </xf>
    <xf numFmtId="0" fontId="15" fillId="14" borderId="5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4" fillId="9" borderId="18" xfId="2" applyFont="1" applyFill="1" applyBorder="1" applyAlignment="1">
      <alignment horizontal="center" vertical="center" wrapText="1"/>
    </xf>
    <xf numFmtId="0" fontId="4" fillId="9" borderId="18" xfId="0" applyFont="1" applyFill="1" applyBorder="1" applyAlignment="1">
      <alignment horizontal="center" vertical="center" wrapText="1"/>
    </xf>
    <xf numFmtId="0" fontId="4" fillId="15" borderId="18" xfId="2" applyFont="1" applyFill="1" applyBorder="1" applyAlignment="1">
      <alignment horizontal="center" vertical="center" wrapText="1"/>
    </xf>
    <xf numFmtId="4" fontId="3" fillId="0" borderId="23" xfId="2" applyNumberFormat="1" applyFont="1" applyBorder="1" applyAlignment="1">
      <alignment horizontal="center" vertical="center" wrapText="1"/>
    </xf>
    <xf numFmtId="2" fontId="3" fillId="0" borderId="5" xfId="2" applyNumberFormat="1" applyFont="1" applyBorder="1" applyAlignment="1">
      <alignment horizontal="center" vertical="center" wrapText="1"/>
    </xf>
    <xf numFmtId="0" fontId="3" fillId="0" borderId="5" xfId="2" applyFont="1" applyBorder="1" applyAlignment="1">
      <alignment horizontal="center" vertical="center" wrapText="1"/>
    </xf>
    <xf numFmtId="0" fontId="3" fillId="0" borderId="23" xfId="2" applyFont="1" applyBorder="1" applyAlignment="1">
      <alignment horizontal="center" vertical="center" wrapText="1"/>
    </xf>
    <xf numFmtId="4" fontId="3" fillId="0" borderId="5" xfId="2" applyNumberFormat="1" applyFont="1" applyBorder="1" applyAlignment="1">
      <alignment horizontal="center" vertical="center" shrinkToFit="1"/>
    </xf>
    <xf numFmtId="0" fontId="3" fillId="7" borderId="27" xfId="0" applyFont="1" applyFill="1" applyBorder="1" applyAlignment="1">
      <alignment horizontal="center"/>
    </xf>
    <xf numFmtId="2" fontId="3" fillId="0" borderId="5" xfId="0" applyNumberFormat="1" applyFont="1" applyFill="1" applyBorder="1" applyAlignment="1">
      <alignment horizontal="center" vertical="center"/>
    </xf>
    <xf numFmtId="2" fontId="3" fillId="0" borderId="5" xfId="0" applyNumberFormat="1" applyFont="1" applyBorder="1" applyAlignment="1">
      <alignment horizontal="center" vertical="center"/>
    </xf>
    <xf numFmtId="2" fontId="3" fillId="2" borderId="5" xfId="0" applyNumberFormat="1" applyFont="1" applyFill="1" applyBorder="1" applyAlignment="1">
      <alignment horizontal="center"/>
    </xf>
    <xf numFmtId="0" fontId="3" fillId="0" borderId="9" xfId="2" applyFont="1" applyBorder="1" applyAlignment="1">
      <alignment horizontal="left" vertical="center" wrapText="1"/>
    </xf>
    <xf numFmtId="9" fontId="3" fillId="0" borderId="9" xfId="1" applyFont="1" applyBorder="1" applyAlignment="1">
      <alignment horizontal="center" vertical="center" wrapText="1"/>
    </xf>
    <xf numFmtId="0" fontId="3" fillId="0" borderId="0" xfId="2" applyFont="1" applyBorder="1" applyAlignment="1">
      <alignment horizontal="left" vertical="center"/>
    </xf>
    <xf numFmtId="0" fontId="3" fillId="0" borderId="23" xfId="2" applyFont="1" applyBorder="1" applyAlignment="1">
      <alignment horizontal="center"/>
    </xf>
    <xf numFmtId="0" fontId="3" fillId="0" borderId="26" xfId="2" applyFont="1" applyBorder="1" applyAlignment="1">
      <alignment horizontal="left" vertical="center" wrapText="1"/>
    </xf>
    <xf numFmtId="0" fontId="3" fillId="0" borderId="25" xfId="2" applyFont="1" applyBorder="1" applyAlignment="1">
      <alignment horizontal="left" vertical="center" wrapText="1"/>
    </xf>
    <xf numFmtId="0" fontId="3" fillId="2" borderId="5" xfId="2" applyFont="1" applyFill="1" applyBorder="1" applyAlignment="1">
      <alignment horizontal="center" vertical="center" wrapText="1"/>
    </xf>
    <xf numFmtId="0" fontId="3" fillId="0" borderId="5" xfId="2" applyFont="1" applyBorder="1" applyAlignment="1">
      <alignment vertical="center"/>
    </xf>
    <xf numFmtId="2" fontId="3" fillId="2" borderId="5" xfId="2" applyNumberFormat="1" applyFont="1" applyFill="1" applyBorder="1" applyAlignment="1">
      <alignment horizontal="center" vertical="center" wrapText="1"/>
    </xf>
    <xf numFmtId="2" fontId="3" fillId="0" borderId="5" xfId="2" applyNumberFormat="1" applyFont="1" applyBorder="1" applyAlignment="1">
      <alignment horizontal="center" vertical="center"/>
    </xf>
    <xf numFmtId="2" fontId="3" fillId="0" borderId="5" xfId="2" applyNumberFormat="1" applyFont="1" applyBorder="1" applyAlignment="1">
      <alignment vertical="center"/>
    </xf>
    <xf numFmtId="0" fontId="3" fillId="0" borderId="29" xfId="2" applyFont="1" applyBorder="1" applyAlignment="1">
      <alignment horizontal="left" vertical="center"/>
    </xf>
    <xf numFmtId="0" fontId="3" fillId="0" borderId="18" xfId="2" applyFont="1" applyBorder="1" applyAlignment="1">
      <alignment horizontal="left" vertical="center"/>
    </xf>
    <xf numFmtId="0" fontId="3" fillId="0" borderId="5" xfId="2" applyFont="1" applyBorder="1" applyAlignment="1">
      <alignment horizontal="left" vertical="center"/>
    </xf>
    <xf numFmtId="2" fontId="3" fillId="0" borderId="5" xfId="2" applyNumberFormat="1" applyFont="1" applyBorder="1" applyAlignment="1">
      <alignment horizontal="left" vertical="center"/>
    </xf>
    <xf numFmtId="0" fontId="3" fillId="0" borderId="29" xfId="2" applyFont="1" applyBorder="1"/>
    <xf numFmtId="0" fontId="4" fillId="9" borderId="5" xfId="0" applyFont="1" applyFill="1" applyBorder="1" applyAlignment="1">
      <alignment horizontal="center" vertical="center" wrapText="1"/>
    </xf>
    <xf numFmtId="0" fontId="3" fillId="0" borderId="28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0" borderId="37" xfId="0" applyFont="1" applyBorder="1" applyAlignment="1">
      <alignment horizontal="left" vertical="center"/>
    </xf>
    <xf numFmtId="0" fontId="4" fillId="10" borderId="5" xfId="0" applyFont="1" applyFill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11" borderId="5" xfId="0" applyFont="1" applyFill="1" applyBorder="1" applyAlignment="1">
      <alignment horizontal="center" vertical="top"/>
    </xf>
    <xf numFmtId="0" fontId="4" fillId="11" borderId="5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top" wrapText="1"/>
    </xf>
    <xf numFmtId="2" fontId="4" fillId="6" borderId="6" xfId="0" applyNumberFormat="1" applyFont="1" applyFill="1" applyBorder="1" applyAlignment="1">
      <alignment horizontal="center" vertical="center" shrinkToFit="1"/>
    </xf>
    <xf numFmtId="0" fontId="4" fillId="0" borderId="6" xfId="0" applyFont="1" applyBorder="1" applyAlignment="1">
      <alignment vertical="center" wrapText="1"/>
    </xf>
    <xf numFmtId="0" fontId="4" fillId="0" borderId="20" xfId="0" applyFont="1" applyBorder="1" applyAlignment="1">
      <alignment horizontal="center" vertical="center" wrapText="1"/>
    </xf>
    <xf numFmtId="2" fontId="4" fillId="0" borderId="6" xfId="0" applyNumberFormat="1" applyFont="1" applyBorder="1" applyAlignment="1">
      <alignment vertical="center" wrapText="1"/>
    </xf>
    <xf numFmtId="2" fontId="4" fillId="0" borderId="2" xfId="0" applyNumberFormat="1" applyFont="1" applyBorder="1" applyAlignment="1">
      <alignment horizontal="center" vertical="center" wrapText="1"/>
    </xf>
    <xf numFmtId="2" fontId="4" fillId="0" borderId="2" xfId="0" applyNumberFormat="1" applyFont="1" applyBorder="1" applyAlignment="1">
      <alignment vertical="center" wrapText="1"/>
    </xf>
    <xf numFmtId="2" fontId="4" fillId="0" borderId="9" xfId="0" applyNumberFormat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39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wrapText="1"/>
    </xf>
    <xf numFmtId="4" fontId="3" fillId="0" borderId="5" xfId="0" applyNumberFormat="1" applyFont="1" applyBorder="1" applyAlignment="1">
      <alignment horizontal="center" vertical="center" wrapText="1"/>
    </xf>
    <xf numFmtId="2" fontId="4" fillId="0" borderId="5" xfId="0" applyNumberFormat="1" applyFont="1" applyBorder="1" applyAlignment="1">
      <alignment horizontal="center" vertical="center" wrapText="1"/>
    </xf>
    <xf numFmtId="4" fontId="4" fillId="6" borderId="6" xfId="0" applyNumberFormat="1" applyFont="1" applyFill="1" applyBorder="1" applyAlignment="1">
      <alignment horizontal="center" vertical="center" shrinkToFit="1"/>
    </xf>
    <xf numFmtId="0" fontId="4" fillId="0" borderId="23" xfId="0" applyFont="1" applyBorder="1" applyAlignment="1">
      <alignment horizontal="center" vertical="center" wrapText="1"/>
    </xf>
    <xf numFmtId="0" fontId="4" fillId="2" borderId="31" xfId="2" applyFont="1" applyFill="1" applyBorder="1" applyAlignment="1">
      <alignment horizontal="right" vertical="center"/>
    </xf>
    <xf numFmtId="0" fontId="4" fillId="2" borderId="0" xfId="2" applyFont="1" applyFill="1" applyBorder="1" applyAlignment="1">
      <alignment horizontal="right" vertical="center"/>
    </xf>
    <xf numFmtId="0" fontId="4" fillId="2" borderId="0" xfId="2" applyFont="1" applyFill="1" applyBorder="1" applyAlignment="1">
      <alignment horizontal="center" vertical="center"/>
    </xf>
    <xf numFmtId="4" fontId="4" fillId="0" borderId="0" xfId="2" applyNumberFormat="1" applyFont="1" applyBorder="1" applyAlignment="1">
      <alignment horizontal="center"/>
    </xf>
    <xf numFmtId="0" fontId="4" fillId="0" borderId="29" xfId="2" applyFont="1" applyBorder="1" applyAlignment="1">
      <alignment horizontal="center"/>
    </xf>
    <xf numFmtId="0" fontId="4" fillId="7" borderId="18" xfId="2" applyFont="1" applyFill="1" applyBorder="1" applyAlignment="1">
      <alignment horizontal="left" vertical="center" wrapText="1"/>
    </xf>
    <xf numFmtId="0" fontId="4" fillId="7" borderId="5" xfId="2" applyFont="1" applyFill="1" applyBorder="1" applyAlignment="1">
      <alignment horizontal="center" vertical="center" wrapText="1"/>
    </xf>
    <xf numFmtId="1" fontId="4" fillId="7" borderId="5" xfId="2" applyNumberFormat="1" applyFont="1" applyFill="1" applyBorder="1" applyAlignment="1">
      <alignment horizontal="center" vertical="center" shrinkToFit="1"/>
    </xf>
    <xf numFmtId="0" fontId="4" fillId="0" borderId="7" xfId="2" applyFont="1" applyBorder="1" applyAlignment="1">
      <alignment horizontal="center" vertical="center"/>
    </xf>
    <xf numFmtId="0" fontId="4" fillId="2" borderId="8" xfId="2" applyFont="1" applyFill="1" applyBorder="1" applyAlignment="1">
      <alignment vertical="center" wrapText="1"/>
    </xf>
    <xf numFmtId="0" fontId="4" fillId="2" borderId="9" xfId="2" applyFont="1" applyFill="1" applyBorder="1" applyAlignment="1">
      <alignment vertical="center" wrapText="1"/>
    </xf>
    <xf numFmtId="2" fontId="3" fillId="0" borderId="5" xfId="2" applyNumberFormat="1" applyFont="1" applyFill="1" applyBorder="1" applyAlignment="1">
      <alignment horizontal="center" vertical="center" wrapText="1"/>
    </xf>
    <xf numFmtId="4" fontId="4" fillId="6" borderId="5" xfId="2" applyNumberFormat="1" applyFont="1" applyFill="1" applyBorder="1" applyAlignment="1">
      <alignment horizontal="center"/>
    </xf>
    <xf numFmtId="0" fontId="3" fillId="0" borderId="7" xfId="2" applyFont="1" applyBorder="1" applyAlignment="1">
      <alignment horizontal="left" vertical="center" wrapText="1"/>
    </xf>
    <xf numFmtId="0" fontId="4" fillId="0" borderId="7" xfId="2" applyFont="1" applyBorder="1" applyAlignment="1">
      <alignment horizontal="center"/>
    </xf>
    <xf numFmtId="0" fontId="4" fillId="7" borderId="18" xfId="2" applyFont="1" applyFill="1" applyBorder="1"/>
    <xf numFmtId="0" fontId="4" fillId="7" borderId="6" xfId="2" applyFont="1" applyFill="1" applyBorder="1"/>
    <xf numFmtId="0" fontId="4" fillId="7" borderId="4" xfId="2" applyFont="1" applyFill="1" applyBorder="1"/>
    <xf numFmtId="0" fontId="3" fillId="7" borderId="6" xfId="2" applyFont="1" applyFill="1" applyBorder="1" applyAlignment="1">
      <alignment horizontal="left"/>
    </xf>
    <xf numFmtId="0" fontId="3" fillId="7" borderId="27" xfId="2" applyFont="1" applyFill="1" applyBorder="1" applyAlignment="1">
      <alignment horizontal="center"/>
    </xf>
    <xf numFmtId="0" fontId="4" fillId="0" borderId="5" xfId="2" applyFont="1" applyBorder="1"/>
    <xf numFmtId="0" fontId="4" fillId="2" borderId="7" xfId="2" applyFont="1" applyFill="1" applyBorder="1" applyAlignment="1">
      <alignment horizontal="center"/>
    </xf>
    <xf numFmtId="0" fontId="4" fillId="0" borderId="29" xfId="2" applyFont="1" applyBorder="1" applyAlignment="1">
      <alignment vertical="center" wrapText="1"/>
    </xf>
    <xf numFmtId="0" fontId="3" fillId="0" borderId="8" xfId="2" applyFont="1" applyBorder="1" applyAlignment="1">
      <alignment horizontal="left" vertical="center" wrapText="1"/>
    </xf>
    <xf numFmtId="0" fontId="3" fillId="0" borderId="9" xfId="2" applyFont="1" applyBorder="1" applyAlignment="1">
      <alignment horizontal="left" vertical="center" wrapText="1"/>
    </xf>
    <xf numFmtId="0" fontId="4" fillId="9" borderId="6" xfId="2" applyFont="1" applyFill="1" applyBorder="1" applyAlignment="1">
      <alignment horizontal="center" vertical="center" wrapText="1"/>
    </xf>
    <xf numFmtId="0" fontId="4" fillId="9" borderId="2" xfId="2" applyFont="1" applyFill="1" applyBorder="1" applyAlignment="1">
      <alignment horizontal="center" vertical="center" wrapText="1"/>
    </xf>
    <xf numFmtId="0" fontId="4" fillId="9" borderId="1" xfId="2" applyFont="1" applyFill="1" applyBorder="1" applyAlignment="1">
      <alignment horizontal="center" vertical="center" wrapText="1"/>
    </xf>
    <xf numFmtId="0" fontId="3" fillId="4" borderId="5" xfId="2" applyFont="1" applyFill="1" applyBorder="1" applyAlignment="1">
      <alignment horizontal="center" vertical="center" wrapText="1"/>
    </xf>
    <xf numFmtId="0" fontId="3" fillId="16" borderId="5" xfId="2" applyFont="1" applyFill="1" applyBorder="1" applyAlignment="1">
      <alignment horizontal="left" vertical="center" wrapText="1"/>
    </xf>
    <xf numFmtId="0" fontId="3" fillId="16" borderId="7" xfId="2" applyFont="1" applyFill="1" applyBorder="1" applyAlignment="1">
      <alignment horizontal="left" vertical="center" wrapText="1"/>
    </xf>
    <xf numFmtId="0" fontId="4" fillId="0" borderId="8" xfId="2" applyFont="1" applyBorder="1" applyAlignment="1">
      <alignment horizontal="center" vertical="center" wrapText="1"/>
    </xf>
    <xf numFmtId="0" fontId="4" fillId="0" borderId="9" xfId="2" applyFont="1" applyBorder="1" applyAlignment="1">
      <alignment horizontal="center" vertical="center" wrapText="1"/>
    </xf>
    <xf numFmtId="0" fontId="3" fillId="0" borderId="24" xfId="2" applyFont="1" applyBorder="1" applyAlignment="1">
      <alignment horizontal="center" vertical="center" wrapText="1"/>
    </xf>
    <xf numFmtId="0" fontId="3" fillId="0" borderId="22" xfId="2" applyFont="1" applyBorder="1" applyAlignment="1">
      <alignment horizontal="center" vertical="center" wrapText="1"/>
    </xf>
    <xf numFmtId="0" fontId="3" fillId="4" borderId="23" xfId="2" applyFont="1" applyFill="1" applyBorder="1" applyAlignment="1">
      <alignment horizontal="center" vertical="center" wrapText="1"/>
    </xf>
    <xf numFmtId="0" fontId="3" fillId="4" borderId="20" xfId="2" applyFont="1" applyFill="1" applyBorder="1" applyAlignment="1">
      <alignment horizontal="center" vertical="center" wrapText="1"/>
    </xf>
    <xf numFmtId="0" fontId="3" fillId="16" borderId="4" xfId="2" applyFont="1" applyFill="1" applyBorder="1" applyAlignment="1">
      <alignment horizontal="left" vertical="center" wrapText="1"/>
    </xf>
    <xf numFmtId="0" fontId="3" fillId="16" borderId="12" xfId="2" applyFont="1" applyFill="1" applyBorder="1" applyAlignment="1">
      <alignment horizontal="left" vertical="center" wrapText="1"/>
    </xf>
    <xf numFmtId="0" fontId="3" fillId="16" borderId="26" xfId="2" applyFont="1" applyFill="1" applyBorder="1" applyAlignment="1">
      <alignment horizontal="left" vertical="center" wrapText="1"/>
    </xf>
    <xf numFmtId="0" fontId="3" fillId="16" borderId="27" xfId="2" applyFont="1" applyFill="1" applyBorder="1" applyAlignment="1">
      <alignment horizontal="left" vertical="center" wrapText="1"/>
    </xf>
    <xf numFmtId="0" fontId="3" fillId="16" borderId="13" xfId="2" applyFont="1" applyFill="1" applyBorder="1" applyAlignment="1">
      <alignment horizontal="left" vertical="center" wrapText="1"/>
    </xf>
    <xf numFmtId="0" fontId="3" fillId="16" borderId="25" xfId="2" applyFont="1" applyFill="1" applyBorder="1" applyAlignment="1">
      <alignment horizontal="left" vertical="center" wrapText="1"/>
    </xf>
    <xf numFmtId="0" fontId="4" fillId="0" borderId="8" xfId="2" applyFont="1" applyBorder="1" applyAlignment="1">
      <alignment horizontal="right" vertical="center" wrapText="1"/>
    </xf>
    <xf numFmtId="0" fontId="4" fillId="0" borderId="2" xfId="2" applyFont="1" applyBorder="1" applyAlignment="1">
      <alignment horizontal="right" vertical="center" wrapText="1"/>
    </xf>
    <xf numFmtId="0" fontId="4" fillId="0" borderId="9" xfId="2" applyFont="1" applyBorder="1" applyAlignment="1">
      <alignment horizontal="right" vertical="center" wrapText="1"/>
    </xf>
    <xf numFmtId="0" fontId="3" fillId="4" borderId="23" xfId="0" applyFont="1" applyFill="1" applyBorder="1" applyAlignment="1">
      <alignment horizontal="center" vertical="center" wrapText="1"/>
    </xf>
    <xf numFmtId="0" fontId="3" fillId="4" borderId="20" xfId="0" applyFont="1" applyFill="1" applyBorder="1" applyAlignment="1">
      <alignment horizontal="center" vertical="center" wrapText="1"/>
    </xf>
    <xf numFmtId="0" fontId="3" fillId="16" borderId="3" xfId="2" applyFont="1" applyFill="1" applyBorder="1" applyAlignment="1">
      <alignment horizontal="left" vertical="center" wrapText="1"/>
    </xf>
    <xf numFmtId="0" fontId="3" fillId="16" borderId="38" xfId="2" applyFont="1" applyFill="1" applyBorder="1" applyAlignment="1">
      <alignment horizontal="left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9" borderId="6" xfId="0" applyFont="1" applyFill="1" applyBorder="1" applyAlignment="1">
      <alignment horizontal="center" vertical="center" wrapText="1"/>
    </xf>
    <xf numFmtId="0" fontId="4" fillId="9" borderId="2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17" borderId="4" xfId="0" applyFont="1" applyFill="1" applyBorder="1" applyAlignment="1">
      <alignment horizontal="left" vertical="center" wrapText="1"/>
    </xf>
    <xf numFmtId="0" fontId="3" fillId="17" borderId="12" xfId="0" applyFont="1" applyFill="1" applyBorder="1" applyAlignment="1">
      <alignment horizontal="left" vertical="center" wrapText="1"/>
    </xf>
    <xf numFmtId="0" fontId="3" fillId="17" borderId="26" xfId="0" applyFont="1" applyFill="1" applyBorder="1" applyAlignment="1">
      <alignment horizontal="left" vertical="center" wrapText="1"/>
    </xf>
    <xf numFmtId="0" fontId="3" fillId="17" borderId="27" xfId="0" applyFont="1" applyFill="1" applyBorder="1" applyAlignment="1">
      <alignment horizontal="left" vertical="center" wrapText="1"/>
    </xf>
    <xf numFmtId="0" fontId="3" fillId="17" borderId="13" xfId="0" applyFont="1" applyFill="1" applyBorder="1" applyAlignment="1">
      <alignment horizontal="left" vertical="center" wrapText="1"/>
    </xf>
    <xf numFmtId="0" fontId="3" fillId="17" borderId="25" xfId="0" applyFont="1" applyFill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4" fillId="0" borderId="23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17" borderId="5" xfId="2" applyFont="1" applyFill="1" applyBorder="1" applyAlignment="1">
      <alignment horizontal="left" vertical="center" wrapText="1"/>
    </xf>
    <xf numFmtId="0" fontId="3" fillId="17" borderId="7" xfId="2" applyFont="1" applyFill="1" applyBorder="1" applyAlignment="1">
      <alignment horizontal="left" vertical="center" wrapText="1"/>
    </xf>
    <xf numFmtId="0" fontId="13" fillId="2" borderId="15" xfId="2" applyFont="1" applyFill="1" applyBorder="1" applyAlignment="1">
      <alignment horizontal="center" vertical="center" wrapText="1"/>
    </xf>
    <xf numFmtId="0" fontId="13" fillId="2" borderId="16" xfId="2" applyFont="1" applyFill="1" applyBorder="1" applyAlignment="1">
      <alignment horizontal="center" vertical="center" wrapText="1"/>
    </xf>
    <xf numFmtId="0" fontId="13" fillId="2" borderId="17" xfId="2" applyFont="1" applyFill="1" applyBorder="1" applyAlignment="1">
      <alignment horizontal="center" vertical="center" wrapText="1"/>
    </xf>
    <xf numFmtId="0" fontId="4" fillId="0" borderId="2" xfId="2" applyFont="1" applyBorder="1" applyAlignment="1">
      <alignment horizontal="left" vertical="center" wrapText="1"/>
    </xf>
    <xf numFmtId="0" fontId="4" fillId="0" borderId="1" xfId="2" applyFont="1" applyBorder="1" applyAlignment="1">
      <alignment horizontal="left" vertical="center" wrapText="1"/>
    </xf>
    <xf numFmtId="0" fontId="4" fillId="0" borderId="9" xfId="2" applyFont="1" applyBorder="1" applyAlignment="1">
      <alignment horizontal="left" vertical="center" wrapText="1"/>
    </xf>
    <xf numFmtId="0" fontId="4" fillId="0" borderId="2" xfId="2" applyFont="1" applyBorder="1" applyAlignment="1">
      <alignment horizontal="center" vertical="center" wrapText="1"/>
    </xf>
    <xf numFmtId="0" fontId="4" fillId="0" borderId="13" xfId="2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wrapText="1"/>
    </xf>
    <xf numFmtId="0" fontId="4" fillId="15" borderId="6" xfId="2" applyFont="1" applyFill="1" applyBorder="1" applyAlignment="1">
      <alignment horizontal="center" vertical="center" wrapText="1"/>
    </xf>
    <xf numFmtId="0" fontId="4" fillId="15" borderId="2" xfId="2" applyFont="1" applyFill="1" applyBorder="1" applyAlignment="1">
      <alignment horizontal="center" vertical="center" wrapText="1"/>
    </xf>
    <xf numFmtId="0" fontId="4" fillId="15" borderId="1" xfId="2" applyFont="1" applyFill="1" applyBorder="1" applyAlignment="1">
      <alignment horizontal="center" vertical="center" wrapText="1"/>
    </xf>
    <xf numFmtId="0" fontId="3" fillId="7" borderId="23" xfId="2" applyFont="1" applyFill="1" applyBorder="1" applyAlignment="1">
      <alignment horizontal="center" vertical="center" wrapText="1"/>
    </xf>
    <xf numFmtId="0" fontId="3" fillId="7" borderId="20" xfId="2" applyFont="1" applyFill="1" applyBorder="1" applyAlignment="1">
      <alignment horizontal="center" vertical="center" wrapText="1"/>
    </xf>
    <xf numFmtId="0" fontId="4" fillId="0" borderId="6" xfId="2" applyFont="1" applyBorder="1" applyAlignment="1">
      <alignment horizontal="left" vertical="center" wrapText="1"/>
    </xf>
    <xf numFmtId="0" fontId="4" fillId="0" borderId="7" xfId="2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4" fontId="3" fillId="0" borderId="23" xfId="0" applyNumberFormat="1" applyFont="1" applyBorder="1" applyAlignment="1">
      <alignment horizontal="center" vertical="center"/>
    </xf>
    <xf numFmtId="4" fontId="3" fillId="0" borderId="20" xfId="0" applyNumberFormat="1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2" fontId="3" fillId="2" borderId="18" xfId="0" applyNumberFormat="1" applyFont="1" applyFill="1" applyBorder="1" applyAlignment="1">
      <alignment horizontal="left"/>
    </xf>
    <xf numFmtId="2" fontId="3" fillId="2" borderId="5" xfId="0" applyNumberFormat="1" applyFont="1" applyFill="1" applyBorder="1" applyAlignment="1">
      <alignment horizontal="left"/>
    </xf>
    <xf numFmtId="0" fontId="4" fillId="0" borderId="8" xfId="0" applyFont="1" applyBorder="1" applyAlignment="1">
      <alignment horizontal="right"/>
    </xf>
    <xf numFmtId="0" fontId="4" fillId="0" borderId="2" xfId="0" applyFont="1" applyBorder="1" applyAlignment="1">
      <alignment horizontal="right"/>
    </xf>
    <xf numFmtId="0" fontId="4" fillId="0" borderId="9" xfId="0" applyFont="1" applyBorder="1" applyAlignment="1">
      <alignment horizontal="right"/>
    </xf>
    <xf numFmtId="0" fontId="3" fillId="0" borderId="0" xfId="2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0" fontId="3" fillId="0" borderId="8" xfId="2" applyFont="1" applyBorder="1" applyAlignment="1">
      <alignment horizontal="center" vertical="center"/>
    </xf>
    <xf numFmtId="0" fontId="3" fillId="0" borderId="9" xfId="2" applyFont="1" applyBorder="1" applyAlignment="1">
      <alignment horizontal="center" vertical="center"/>
    </xf>
    <xf numFmtId="0" fontId="3" fillId="0" borderId="8" xfId="2" applyFont="1" applyBorder="1" applyAlignment="1">
      <alignment horizontal="left" vertical="center"/>
    </xf>
    <xf numFmtId="0" fontId="3" fillId="0" borderId="9" xfId="2" applyFont="1" applyBorder="1" applyAlignment="1">
      <alignment horizontal="left" vertical="center"/>
    </xf>
    <xf numFmtId="0" fontId="4" fillId="0" borderId="18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4" fillId="11" borderId="18" xfId="2" applyFont="1" applyFill="1" applyBorder="1" applyAlignment="1">
      <alignment horizontal="center" vertical="center" wrapText="1"/>
    </xf>
    <xf numFmtId="0" fontId="4" fillId="11" borderId="5" xfId="2" applyFont="1" applyFill="1" applyBorder="1" applyAlignment="1">
      <alignment horizontal="center" vertical="center" wrapText="1"/>
    </xf>
    <xf numFmtId="0" fontId="4" fillId="11" borderId="7" xfId="2" applyFont="1" applyFill="1" applyBorder="1" applyAlignment="1">
      <alignment horizontal="center" vertical="center" wrapText="1"/>
    </xf>
    <xf numFmtId="0" fontId="4" fillId="2" borderId="8" xfId="2" applyFont="1" applyFill="1" applyBorder="1" applyAlignment="1">
      <alignment horizontal="right" vertical="center"/>
    </xf>
    <xf numFmtId="0" fontId="4" fillId="2" borderId="2" xfId="2" applyFont="1" applyFill="1" applyBorder="1" applyAlignment="1">
      <alignment horizontal="right" vertical="center"/>
    </xf>
    <xf numFmtId="0" fontId="4" fillId="2" borderId="9" xfId="2" applyFont="1" applyFill="1" applyBorder="1" applyAlignment="1">
      <alignment horizontal="right" vertical="center"/>
    </xf>
    <xf numFmtId="0" fontId="4" fillId="0" borderId="6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right" vertical="center" wrapText="1"/>
    </xf>
    <xf numFmtId="0" fontId="4" fillId="0" borderId="9" xfId="0" applyFont="1" applyBorder="1" applyAlignment="1">
      <alignment horizontal="right" vertical="center" wrapText="1"/>
    </xf>
    <xf numFmtId="0" fontId="3" fillId="16" borderId="4" xfId="0" applyFont="1" applyFill="1" applyBorder="1" applyAlignment="1">
      <alignment horizontal="left" vertical="top" wrapText="1"/>
    </xf>
    <xf numFmtId="0" fontId="3" fillId="16" borderId="12" xfId="0" applyFont="1" applyFill="1" applyBorder="1" applyAlignment="1">
      <alignment horizontal="left" vertical="top" wrapText="1"/>
    </xf>
    <xf numFmtId="0" fontId="3" fillId="16" borderId="3" xfId="0" applyFont="1" applyFill="1" applyBorder="1" applyAlignment="1">
      <alignment horizontal="left" vertical="top" wrapText="1"/>
    </xf>
    <xf numFmtId="0" fontId="4" fillId="10" borderId="6" xfId="0" applyFont="1" applyFill="1" applyBorder="1" applyAlignment="1">
      <alignment horizontal="center" vertical="center" wrapText="1"/>
    </xf>
    <xf numFmtId="0" fontId="4" fillId="10" borderId="2" xfId="0" applyFont="1" applyFill="1" applyBorder="1" applyAlignment="1">
      <alignment horizontal="center" vertical="center" wrapText="1"/>
    </xf>
    <xf numFmtId="0" fontId="4" fillId="10" borderId="9" xfId="0" applyFont="1" applyFill="1" applyBorder="1" applyAlignment="1">
      <alignment horizontal="center" vertical="center" wrapText="1"/>
    </xf>
    <xf numFmtId="0" fontId="3" fillId="7" borderId="5" xfId="2" applyFont="1" applyFill="1" applyBorder="1" applyAlignment="1">
      <alignment horizontal="left" vertical="center" wrapText="1"/>
    </xf>
    <xf numFmtId="0" fontId="3" fillId="17" borderId="4" xfId="2" applyFont="1" applyFill="1" applyBorder="1" applyAlignment="1">
      <alignment horizontal="left" vertical="center" wrapText="1"/>
    </xf>
    <xf numFmtId="0" fontId="3" fillId="17" borderId="12" xfId="2" applyFont="1" applyFill="1" applyBorder="1" applyAlignment="1">
      <alignment horizontal="left" vertical="center" wrapText="1"/>
    </xf>
    <xf numFmtId="0" fontId="3" fillId="17" borderId="26" xfId="2" applyFont="1" applyFill="1" applyBorder="1" applyAlignment="1">
      <alignment horizontal="left" vertical="center" wrapText="1"/>
    </xf>
    <xf numFmtId="0" fontId="3" fillId="17" borderId="27" xfId="2" applyFont="1" applyFill="1" applyBorder="1" applyAlignment="1">
      <alignment horizontal="left" vertical="center" wrapText="1"/>
    </xf>
    <xf numFmtId="0" fontId="3" fillId="17" borderId="13" xfId="2" applyFont="1" applyFill="1" applyBorder="1" applyAlignment="1">
      <alignment horizontal="left" vertical="center" wrapText="1"/>
    </xf>
    <xf numFmtId="0" fontId="3" fillId="17" borderId="25" xfId="2" applyFont="1" applyFill="1" applyBorder="1" applyAlignment="1">
      <alignment horizontal="left" vertical="center" wrapText="1"/>
    </xf>
    <xf numFmtId="0" fontId="4" fillId="0" borderId="0" xfId="2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right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16" borderId="4" xfId="0" applyFont="1" applyFill="1" applyBorder="1" applyAlignment="1">
      <alignment horizontal="left" vertical="center" wrapText="1"/>
    </xf>
    <xf numFmtId="0" fontId="3" fillId="16" borderId="12" xfId="0" applyFont="1" applyFill="1" applyBorder="1" applyAlignment="1">
      <alignment horizontal="left" vertical="center" wrapText="1"/>
    </xf>
    <xf numFmtId="0" fontId="3" fillId="16" borderId="26" xfId="0" applyFont="1" applyFill="1" applyBorder="1" applyAlignment="1">
      <alignment horizontal="left" vertical="center" wrapText="1"/>
    </xf>
    <xf numFmtId="0" fontId="3" fillId="16" borderId="27" xfId="0" applyFont="1" applyFill="1" applyBorder="1" applyAlignment="1">
      <alignment horizontal="left" vertical="center" wrapText="1"/>
    </xf>
    <xf numFmtId="0" fontId="3" fillId="16" borderId="13" xfId="0" applyFont="1" applyFill="1" applyBorder="1" applyAlignment="1">
      <alignment horizontal="left" vertical="center" wrapText="1"/>
    </xf>
    <xf numFmtId="0" fontId="3" fillId="16" borderId="25" xfId="0" applyFont="1" applyFill="1" applyBorder="1" applyAlignment="1">
      <alignment horizontal="left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right" vertical="center" wrapText="1"/>
    </xf>
    <xf numFmtId="0" fontId="4" fillId="9" borderId="9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18" xfId="2" applyFont="1" applyBorder="1" applyAlignment="1">
      <alignment horizontal="right" vertical="center"/>
    </xf>
    <xf numFmtId="0" fontId="4" fillId="0" borderId="5" xfId="2" applyFont="1" applyBorder="1" applyAlignment="1">
      <alignment horizontal="right" vertical="center"/>
    </xf>
    <xf numFmtId="0" fontId="3" fillId="16" borderId="28" xfId="2" applyFont="1" applyFill="1" applyBorder="1" applyAlignment="1">
      <alignment horizontal="left" vertical="center" wrapText="1"/>
    </xf>
    <xf numFmtId="0" fontId="3" fillId="16" borderId="0" xfId="2" applyFont="1" applyFill="1" applyBorder="1" applyAlignment="1">
      <alignment horizontal="left" vertical="center" wrapText="1"/>
    </xf>
    <xf numFmtId="0" fontId="3" fillId="16" borderId="29" xfId="2" applyFont="1" applyFill="1" applyBorder="1" applyAlignment="1">
      <alignment horizontal="left" vertical="center" wrapText="1"/>
    </xf>
    <xf numFmtId="0" fontId="14" fillId="0" borderId="34" xfId="0" applyFont="1" applyBorder="1" applyAlignment="1">
      <alignment horizontal="center" vertical="center" wrapText="1"/>
    </xf>
    <xf numFmtId="0" fontId="14" fillId="0" borderId="35" xfId="0" applyFont="1" applyBorder="1" applyAlignment="1">
      <alignment horizontal="center" vertical="center" wrapText="1"/>
    </xf>
    <xf numFmtId="0" fontId="14" fillId="0" borderId="36" xfId="0" applyFont="1" applyBorder="1" applyAlignment="1">
      <alignment horizontal="center" vertical="center" wrapText="1"/>
    </xf>
    <xf numFmtId="0" fontId="16" fillId="0" borderId="34" xfId="0" applyFont="1" applyBorder="1" applyAlignment="1">
      <alignment horizontal="left" vertical="center" wrapText="1"/>
    </xf>
    <xf numFmtId="0" fontId="16" fillId="0" borderId="35" xfId="0" applyFont="1" applyBorder="1" applyAlignment="1">
      <alignment horizontal="left" vertical="center" wrapText="1"/>
    </xf>
    <xf numFmtId="0" fontId="16" fillId="0" borderId="36" xfId="0" applyFont="1" applyBorder="1" applyAlignment="1">
      <alignment horizontal="left" vertical="center" wrapText="1"/>
    </xf>
    <xf numFmtId="0" fontId="16" fillId="0" borderId="35" xfId="0" applyFont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/>
    </xf>
    <xf numFmtId="0" fontId="15" fillId="12" borderId="5" xfId="0" applyFont="1" applyFill="1" applyBorder="1" applyAlignment="1">
      <alignment horizontal="center" vertical="center" wrapText="1"/>
    </xf>
    <xf numFmtId="0" fontId="16" fillId="13" borderId="4" xfId="0" applyFont="1" applyFill="1" applyBorder="1" applyAlignment="1">
      <alignment horizontal="left" vertical="center" wrapText="1"/>
    </xf>
    <xf numFmtId="0" fontId="16" fillId="13" borderId="12" xfId="0" applyFont="1" applyFill="1" applyBorder="1" applyAlignment="1">
      <alignment horizontal="left" vertical="center" wrapText="1"/>
    </xf>
    <xf numFmtId="0" fontId="16" fillId="13" borderId="3" xfId="0" applyFont="1" applyFill="1" applyBorder="1" applyAlignment="1">
      <alignment horizontal="left" vertical="center" wrapText="1"/>
    </xf>
    <xf numFmtId="0" fontId="16" fillId="13" borderId="27" xfId="0" applyFont="1" applyFill="1" applyBorder="1" applyAlignment="1">
      <alignment horizontal="left" vertical="center" wrapText="1"/>
    </xf>
    <xf numFmtId="0" fontId="16" fillId="13" borderId="13" xfId="0" applyFont="1" applyFill="1" applyBorder="1" applyAlignment="1">
      <alignment horizontal="left" vertical="center" wrapText="1"/>
    </xf>
    <xf numFmtId="0" fontId="16" fillId="13" borderId="38" xfId="0" applyFont="1" applyFill="1" applyBorder="1" applyAlignment="1">
      <alignment horizontal="left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</cellXfs>
  <cellStyles count="7">
    <cellStyle name="Moeda 2" xfId="5" xr:uid="{5FE8C375-6564-4400-9745-49089C613D73}"/>
    <cellStyle name="Normal" xfId="0" builtinId="0"/>
    <cellStyle name="Normal 2" xfId="2" xr:uid="{FC54BA66-1157-42E2-8402-F26DFF678349}"/>
    <cellStyle name="Normal 2 2" xfId="4" xr:uid="{2EE648B1-4960-4E3B-9209-0688CDD71ED5}"/>
    <cellStyle name="Normal 3" xfId="3" xr:uid="{52024610-9929-432D-9E50-62A8ED14EE7F}"/>
    <cellStyle name="Normal 4" xfId="6" xr:uid="{FC9A9D49-B1DC-4955-8D29-60C43C09E353}"/>
    <cellStyle name="Porcentagem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739268</xdr:colOff>
      <xdr:row>0</xdr:row>
      <xdr:rowOff>0</xdr:rowOff>
    </xdr:from>
    <xdr:to>
      <xdr:col>9</xdr:col>
      <xdr:colOff>1561753</xdr:colOff>
      <xdr:row>2</xdr:row>
      <xdr:rowOff>4984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180" y="0"/>
          <a:ext cx="822485" cy="82301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jetos\Meus%20documentos\Planilhas\OR&#199;AMENTO%202.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COMPOS."/>
      <sheetName val="ORÇAMENTO"/>
      <sheetName val="CONCRETO FUNDAÇÃO"/>
      <sheetName val="CONCRETO ESTRUTURA"/>
      <sheetName val="PARETO  |  ABC"/>
      <sheetName val="GRÁFICO"/>
    </sheetNames>
    <sheetDataSet>
      <sheetData sheetId="0">
        <row r="8">
          <cell r="G8">
            <v>2.89</v>
          </cell>
        </row>
        <row r="11">
          <cell r="B11" t="str">
            <v xml:space="preserve">  Pedreiro de acabamento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0E261-42CE-477A-B2AE-0CEEACB50B5C}">
  <sheetPr>
    <tabColor rgb="FF0070C0"/>
    <pageSetUpPr fitToPage="1"/>
  </sheetPr>
  <dimension ref="A1:CG209"/>
  <sheetViews>
    <sheetView showGridLines="0" tabSelected="1" view="pageBreakPreview" topLeftCell="A165" zoomScale="60" workbookViewId="0">
      <selection activeCell="D35" sqref="D35"/>
    </sheetView>
  </sheetViews>
  <sheetFormatPr defaultColWidth="9.25" defaultRowHeight="14.95" customHeight="1" x14ac:dyDescent="0.2"/>
  <cols>
    <col min="1" max="1" width="27" style="4" customWidth="1"/>
    <col min="2" max="2" width="25.75" style="24" customWidth="1"/>
    <col min="3" max="3" width="58.25" style="4" customWidth="1"/>
    <col min="4" max="4" width="27.25" style="4" customWidth="1"/>
    <col min="5" max="5" width="26.75" style="4" customWidth="1"/>
    <col min="6" max="6" width="28.25" style="4" customWidth="1"/>
    <col min="7" max="7" width="22.75" style="4" customWidth="1"/>
    <col min="8" max="8" width="19.75" style="4" customWidth="1"/>
    <col min="9" max="9" width="24.75" style="4" customWidth="1"/>
    <col min="10" max="10" width="23.75" style="4" customWidth="1"/>
    <col min="11" max="11" width="16" style="4" customWidth="1"/>
    <col min="12" max="16384" width="9.25" style="4"/>
  </cols>
  <sheetData>
    <row r="1" spans="1:73" s="35" customFormat="1" ht="49.6" customHeight="1" x14ac:dyDescent="0.2">
      <c r="A1" s="266" t="s">
        <v>1</v>
      </c>
      <c r="B1" s="267"/>
      <c r="C1" s="267"/>
      <c r="D1" s="267"/>
      <c r="E1" s="267"/>
      <c r="F1" s="267"/>
      <c r="G1" s="267"/>
      <c r="H1" s="267"/>
      <c r="I1" s="267"/>
      <c r="J1" s="268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</row>
    <row r="2" spans="1:73" s="2" customFormat="1" ht="14.95" customHeight="1" x14ac:dyDescent="0.2">
      <c r="A2" s="88" t="s">
        <v>2</v>
      </c>
      <c r="B2" s="269" t="s">
        <v>117</v>
      </c>
      <c r="C2" s="269"/>
      <c r="D2" s="269"/>
      <c r="E2" s="269"/>
      <c r="F2" s="269"/>
      <c r="G2" s="269"/>
      <c r="H2" s="269"/>
      <c r="I2" s="269"/>
      <c r="J2" s="270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</row>
    <row r="3" spans="1:73" s="2" customFormat="1" ht="14.95" customHeight="1" x14ac:dyDescent="0.2">
      <c r="A3" s="89" t="s">
        <v>3</v>
      </c>
      <c r="B3" s="280" t="s">
        <v>118</v>
      </c>
      <c r="C3" s="269"/>
      <c r="D3" s="269"/>
      <c r="E3" s="271"/>
      <c r="F3" s="90" t="s">
        <v>4</v>
      </c>
      <c r="G3" s="269" t="s">
        <v>154</v>
      </c>
      <c r="H3" s="271"/>
      <c r="I3" s="116" t="s">
        <v>5</v>
      </c>
      <c r="J3" s="3">
        <f ca="1">TODAY()</f>
        <v>46203</v>
      </c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</row>
    <row r="4" spans="1:73" s="5" customFormat="1" ht="8.6999999999999993" customHeight="1" x14ac:dyDescent="0.2">
      <c r="A4" s="223"/>
      <c r="B4" s="272"/>
      <c r="C4" s="272"/>
      <c r="D4" s="272"/>
      <c r="E4" s="272"/>
      <c r="F4" s="273"/>
      <c r="G4" s="273"/>
      <c r="H4" s="273"/>
      <c r="I4" s="272"/>
      <c r="J4" s="274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</row>
    <row r="5" spans="1:73" s="2" customFormat="1" ht="23.3" customHeight="1" x14ac:dyDescent="0.2">
      <c r="A5" s="137"/>
      <c r="B5" s="275" t="s">
        <v>117</v>
      </c>
      <c r="C5" s="276"/>
      <c r="D5" s="276"/>
      <c r="E5" s="276"/>
      <c r="F5" s="276"/>
      <c r="G5" s="276"/>
      <c r="H5" s="276"/>
      <c r="I5" s="276"/>
      <c r="J5" s="277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</row>
    <row r="6" spans="1:73" s="2" customFormat="1" ht="8.6999999999999993" customHeight="1" x14ac:dyDescent="0.2">
      <c r="A6" s="223"/>
      <c r="B6" s="272"/>
      <c r="C6" s="272"/>
      <c r="D6" s="272"/>
      <c r="E6" s="272"/>
      <c r="F6" s="272"/>
      <c r="G6" s="272"/>
      <c r="H6" s="272"/>
      <c r="I6" s="272"/>
      <c r="J6" s="274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</row>
    <row r="7" spans="1:73" s="7" customFormat="1" ht="14.95" customHeight="1" x14ac:dyDescent="0.2">
      <c r="A7" s="135">
        <v>1</v>
      </c>
      <c r="B7" s="217" t="s">
        <v>6</v>
      </c>
      <c r="C7" s="218"/>
      <c r="D7" s="218"/>
      <c r="E7" s="218"/>
      <c r="F7" s="218"/>
      <c r="G7" s="218"/>
      <c r="H7" s="218"/>
      <c r="I7" s="218"/>
      <c r="J7" s="219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6"/>
      <c r="BQ7" s="6"/>
    </row>
    <row r="8" spans="1:73" s="10" customFormat="1" ht="14.95" customHeight="1" x14ac:dyDescent="0.2">
      <c r="A8" s="223"/>
      <c r="B8" s="272"/>
      <c r="C8" s="272"/>
      <c r="D8" s="272"/>
      <c r="E8" s="272"/>
      <c r="F8" s="272"/>
      <c r="G8" s="272"/>
      <c r="H8" s="272"/>
      <c r="I8" s="272"/>
      <c r="J8" s="274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8"/>
      <c r="BQ8" s="8"/>
      <c r="BR8" s="9"/>
      <c r="BS8" s="9"/>
      <c r="BT8" s="9"/>
      <c r="BU8" s="9"/>
    </row>
    <row r="9" spans="1:73" s="6" customFormat="1" ht="14.95" customHeight="1" x14ac:dyDescent="0.2">
      <c r="A9" s="11" t="s">
        <v>7</v>
      </c>
      <c r="B9" s="12"/>
      <c r="C9" s="278"/>
      <c r="D9" s="221" t="s">
        <v>8</v>
      </c>
      <c r="E9" s="221"/>
      <c r="F9" s="221"/>
      <c r="G9" s="221"/>
      <c r="H9" s="221"/>
      <c r="I9" s="221"/>
      <c r="J9" s="222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</row>
    <row r="10" spans="1:73" s="25" customFormat="1" ht="28.55" customHeight="1" x14ac:dyDescent="0.2">
      <c r="A10" s="11" t="s">
        <v>9</v>
      </c>
      <c r="B10" s="12"/>
      <c r="C10" s="279"/>
      <c r="D10" s="221"/>
      <c r="E10" s="221"/>
      <c r="F10" s="221"/>
      <c r="G10" s="221"/>
      <c r="H10" s="221"/>
      <c r="I10" s="221"/>
      <c r="J10" s="222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</row>
    <row r="11" spans="1:73" s="25" customFormat="1" ht="14.95" customHeight="1" x14ac:dyDescent="0.25">
      <c r="A11" s="223"/>
      <c r="B11" s="224"/>
      <c r="C11" s="13" t="s">
        <v>0</v>
      </c>
      <c r="D11" s="62"/>
      <c r="E11" s="62"/>
      <c r="F11" s="62" t="s">
        <v>10</v>
      </c>
      <c r="G11" s="62"/>
      <c r="H11" s="62"/>
      <c r="I11" s="62" t="s">
        <v>11</v>
      </c>
      <c r="J11" s="119" t="s">
        <v>12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</row>
    <row r="12" spans="1:73" s="25" customFormat="1" ht="14.95" customHeight="1" x14ac:dyDescent="0.2">
      <c r="A12" s="215" t="s">
        <v>13</v>
      </c>
      <c r="B12" s="216"/>
      <c r="C12" s="138"/>
      <c r="D12" s="139"/>
      <c r="E12" s="139"/>
      <c r="F12" s="139">
        <v>1</v>
      </c>
      <c r="G12" s="140"/>
      <c r="H12" s="141"/>
      <c r="I12" s="142">
        <f>F12</f>
        <v>1</v>
      </c>
      <c r="J12" s="225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</row>
    <row r="13" spans="1:73" s="25" customFormat="1" ht="14.95" customHeight="1" x14ac:dyDescent="0.2">
      <c r="A13" s="235" t="s">
        <v>14</v>
      </c>
      <c r="B13" s="236"/>
      <c r="C13" s="236"/>
      <c r="D13" s="236"/>
      <c r="E13" s="236"/>
      <c r="F13" s="236"/>
      <c r="G13" s="236"/>
      <c r="H13" s="237"/>
      <c r="I13" s="14">
        <f>ROUND(SUM(I12),2)</f>
        <v>1</v>
      </c>
      <c r="J13" s="226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</row>
    <row r="14" spans="1:73" s="8" customFormat="1" ht="14.95" customHeight="1" x14ac:dyDescent="0.2">
      <c r="A14" s="115"/>
      <c r="B14" s="116"/>
      <c r="C14" s="20"/>
      <c r="D14" s="20"/>
      <c r="E14" s="20"/>
      <c r="F14" s="20"/>
      <c r="G14" s="20"/>
      <c r="H14" s="15"/>
      <c r="I14" s="15"/>
      <c r="J14" s="16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</row>
    <row r="15" spans="1:73" s="8" customFormat="1" ht="14.95" customHeight="1" x14ac:dyDescent="0.2">
      <c r="A15" s="11" t="s">
        <v>7</v>
      </c>
      <c r="B15" s="12"/>
      <c r="C15" s="278"/>
      <c r="D15" s="264" t="s">
        <v>155</v>
      </c>
      <c r="E15" s="264"/>
      <c r="F15" s="264"/>
      <c r="G15" s="264"/>
      <c r="H15" s="264"/>
      <c r="I15" s="264"/>
      <c r="J15" s="265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</row>
    <row r="16" spans="1:73" s="8" customFormat="1" ht="14.95" customHeight="1" x14ac:dyDescent="0.2">
      <c r="A16" s="11" t="s">
        <v>9</v>
      </c>
      <c r="B16" s="12"/>
      <c r="C16" s="279"/>
      <c r="D16" s="264"/>
      <c r="E16" s="264"/>
      <c r="F16" s="264"/>
      <c r="G16" s="264"/>
      <c r="H16" s="264"/>
      <c r="I16" s="264"/>
      <c r="J16" s="265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</row>
    <row r="17" spans="1:85" s="8" customFormat="1" ht="14.95" customHeight="1" x14ac:dyDescent="0.25">
      <c r="A17" s="223"/>
      <c r="B17" s="224"/>
      <c r="C17" s="13" t="s">
        <v>0</v>
      </c>
      <c r="D17" s="62"/>
      <c r="E17" s="62"/>
      <c r="F17" s="62" t="s">
        <v>156</v>
      </c>
      <c r="G17" s="62"/>
      <c r="H17" s="62"/>
      <c r="I17" s="62" t="s">
        <v>46</v>
      </c>
      <c r="J17" s="119" t="s">
        <v>12</v>
      </c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</row>
    <row r="18" spans="1:85" s="8" customFormat="1" ht="14.95" customHeight="1" x14ac:dyDescent="0.2">
      <c r="A18" s="215"/>
      <c r="B18" s="216"/>
      <c r="C18" s="138"/>
      <c r="D18" s="139"/>
      <c r="E18" s="139"/>
      <c r="F18" s="139">
        <v>6</v>
      </c>
      <c r="G18" s="140"/>
      <c r="H18" s="141"/>
      <c r="I18" s="142">
        <f>F18</f>
        <v>6</v>
      </c>
      <c r="J18" s="225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</row>
    <row r="19" spans="1:85" s="8" customFormat="1" ht="14.95" customHeight="1" x14ac:dyDescent="0.2">
      <c r="A19" s="235" t="s">
        <v>14</v>
      </c>
      <c r="B19" s="236"/>
      <c r="C19" s="236"/>
      <c r="D19" s="236"/>
      <c r="E19" s="236"/>
      <c r="F19" s="236"/>
      <c r="G19" s="236"/>
      <c r="H19" s="237"/>
      <c r="I19" s="14">
        <f>ROUND(SUM(I18),2)</f>
        <v>6</v>
      </c>
      <c r="J19" s="226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</row>
    <row r="20" spans="1:85" s="8" customFormat="1" ht="14.95" customHeight="1" x14ac:dyDescent="0.2">
      <c r="A20" s="115"/>
      <c r="B20" s="116"/>
      <c r="C20" s="20"/>
      <c r="D20" s="20"/>
      <c r="E20" s="20"/>
      <c r="F20" s="20"/>
      <c r="G20" s="20"/>
      <c r="H20" s="15"/>
      <c r="I20" s="15"/>
      <c r="J20" s="16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</row>
    <row r="21" spans="1:85" s="29" customFormat="1" ht="14.95" customHeight="1" x14ac:dyDescent="0.2">
      <c r="A21" s="136">
        <v>2</v>
      </c>
      <c r="B21" s="244" t="s">
        <v>43</v>
      </c>
      <c r="C21" s="245"/>
      <c r="D21" s="245"/>
      <c r="E21" s="245"/>
      <c r="F21" s="245"/>
      <c r="G21" s="245"/>
      <c r="H21" s="245"/>
      <c r="I21" s="245"/>
      <c r="J21" s="246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30"/>
      <c r="BJ21" s="30"/>
      <c r="BK21" s="30"/>
      <c r="BL21" s="30"/>
      <c r="BM21" s="30"/>
      <c r="BN21" s="30"/>
      <c r="BO21" s="30"/>
      <c r="BP21" s="31"/>
      <c r="BQ21" s="31"/>
    </row>
    <row r="22" spans="1:85" s="27" customFormat="1" ht="14.95" customHeight="1" x14ac:dyDescent="0.2">
      <c r="A22" s="242"/>
      <c r="B22" s="247"/>
      <c r="C22" s="247"/>
      <c r="D22" s="247"/>
      <c r="E22" s="247"/>
      <c r="F22" s="247"/>
      <c r="G22" s="247"/>
      <c r="H22" s="247"/>
      <c r="I22" s="247"/>
      <c r="J22" s="248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0"/>
      <c r="BA22" s="30"/>
      <c r="BB22" s="30"/>
      <c r="BC22" s="30"/>
      <c r="BD22" s="30"/>
      <c r="BE22" s="30"/>
      <c r="BF22" s="30"/>
      <c r="BG22" s="30"/>
      <c r="BH22" s="30"/>
      <c r="BI22" s="30"/>
      <c r="BJ22" s="30"/>
      <c r="BK22" s="30"/>
      <c r="BL22" s="30"/>
      <c r="BM22" s="30"/>
      <c r="BN22" s="30"/>
      <c r="BO22" s="30"/>
      <c r="BP22" s="28"/>
      <c r="BQ22" s="28"/>
      <c r="BR22" s="26"/>
      <c r="BS22" s="26"/>
      <c r="BT22" s="26"/>
      <c r="BU22" s="26"/>
    </row>
    <row r="23" spans="1:85" s="41" customFormat="1" ht="12.75" customHeight="1" x14ac:dyDescent="0.25">
      <c r="A23" s="36" t="s">
        <v>41</v>
      </c>
      <c r="B23" s="37"/>
      <c r="C23" s="38"/>
      <c r="D23" s="249" t="s">
        <v>54</v>
      </c>
      <c r="E23" s="250"/>
      <c r="F23" s="250"/>
      <c r="G23" s="250"/>
      <c r="H23" s="250"/>
      <c r="I23" s="250"/>
      <c r="J23" s="251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40"/>
      <c r="BJ23" s="40"/>
      <c r="BK23" s="40"/>
      <c r="BL23" s="40"/>
      <c r="BM23" s="40"/>
      <c r="BN23" s="40"/>
      <c r="BO23" s="40"/>
      <c r="BP23" s="40"/>
      <c r="BQ23" s="40"/>
      <c r="BR23" s="40"/>
      <c r="BS23" s="40"/>
      <c r="BT23" s="40"/>
      <c r="BU23" s="40"/>
      <c r="BV23" s="40"/>
      <c r="BW23" s="40"/>
      <c r="BX23" s="40"/>
      <c r="BY23" s="40"/>
      <c r="BZ23" s="40"/>
      <c r="CA23" s="40"/>
      <c r="CB23" s="40"/>
      <c r="CC23" s="40"/>
      <c r="CD23" s="40"/>
      <c r="CE23" s="40"/>
      <c r="CF23" s="40"/>
      <c r="CG23" s="40"/>
    </row>
    <row r="24" spans="1:85" s="41" customFormat="1" ht="13.6" x14ac:dyDescent="0.25">
      <c r="A24" s="36" t="s">
        <v>9</v>
      </c>
      <c r="B24" s="39"/>
      <c r="C24" s="143"/>
      <c r="D24" s="252"/>
      <c r="E24" s="253"/>
      <c r="F24" s="253"/>
      <c r="G24" s="253"/>
      <c r="H24" s="253"/>
      <c r="I24" s="253"/>
      <c r="J24" s="254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0"/>
      <c r="BM24" s="40"/>
      <c r="BN24" s="40"/>
      <c r="BO24" s="40"/>
      <c r="BP24" s="40"/>
      <c r="BQ24" s="40"/>
      <c r="BR24" s="40"/>
      <c r="BS24" s="40"/>
      <c r="BT24" s="40"/>
      <c r="BU24" s="40"/>
      <c r="BV24" s="40"/>
      <c r="BW24" s="40"/>
      <c r="BX24" s="40"/>
      <c r="BY24" s="40"/>
      <c r="BZ24" s="40"/>
      <c r="CA24" s="40"/>
      <c r="CB24" s="40"/>
      <c r="CC24" s="40"/>
      <c r="CD24" s="40"/>
      <c r="CE24" s="40"/>
      <c r="CF24" s="40"/>
      <c r="CG24" s="40"/>
    </row>
    <row r="25" spans="1:85" s="41" customFormat="1" ht="14.3" customHeight="1" x14ac:dyDescent="0.2">
      <c r="A25" s="255" t="s">
        <v>42</v>
      </c>
      <c r="B25" s="256"/>
      <c r="C25" s="258"/>
      <c r="D25" s="260" t="s">
        <v>153</v>
      </c>
      <c r="E25" s="260" t="s">
        <v>44</v>
      </c>
      <c r="F25" s="260" t="s">
        <v>45</v>
      </c>
      <c r="G25" s="260" t="s">
        <v>46</v>
      </c>
      <c r="H25" s="261" t="s">
        <v>47</v>
      </c>
      <c r="I25" s="260" t="s">
        <v>38</v>
      </c>
      <c r="J25" s="263" t="s">
        <v>12</v>
      </c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  <c r="BZ25" s="40"/>
      <c r="CA25" s="40"/>
      <c r="CB25" s="40"/>
      <c r="CC25" s="40"/>
      <c r="CD25" s="40"/>
      <c r="CE25" s="40"/>
      <c r="CF25" s="40"/>
      <c r="CG25" s="40"/>
    </row>
    <row r="26" spans="1:85" s="45" customFormat="1" ht="14.3" customHeight="1" x14ac:dyDescent="0.2">
      <c r="A26" s="257"/>
      <c r="B26" s="256"/>
      <c r="C26" s="259"/>
      <c r="D26" s="260"/>
      <c r="E26" s="260"/>
      <c r="F26" s="260"/>
      <c r="G26" s="260"/>
      <c r="H26" s="262"/>
      <c r="I26" s="260"/>
      <c r="J26" s="263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4"/>
      <c r="AR26" s="44"/>
      <c r="AS26" s="44"/>
      <c r="AT26" s="44"/>
      <c r="AU26" s="44"/>
      <c r="AV26" s="44"/>
      <c r="AW26" s="44"/>
      <c r="AX26" s="44"/>
      <c r="AY26" s="44"/>
      <c r="AZ26" s="44"/>
      <c r="BA26" s="44"/>
      <c r="BB26" s="44"/>
      <c r="BC26" s="44"/>
      <c r="BD26" s="44"/>
      <c r="BE26" s="44"/>
      <c r="BF26" s="44"/>
      <c r="BG26" s="44"/>
      <c r="BH26" s="44"/>
      <c r="BI26" s="44"/>
      <c r="BJ26" s="44"/>
      <c r="BK26" s="44"/>
      <c r="BL26" s="44"/>
      <c r="BM26" s="44"/>
      <c r="BN26" s="44"/>
      <c r="BO26" s="44"/>
      <c r="BP26" s="44"/>
      <c r="BQ26" s="44"/>
      <c r="BR26" s="44"/>
      <c r="BS26" s="44"/>
      <c r="BT26" s="44"/>
      <c r="BU26" s="44"/>
      <c r="BV26" s="44"/>
      <c r="BW26" s="44"/>
      <c r="BX26" s="44"/>
      <c r="BY26" s="44"/>
      <c r="BZ26" s="44"/>
      <c r="CA26" s="44"/>
      <c r="CB26" s="44"/>
      <c r="CC26" s="44"/>
      <c r="CD26" s="44"/>
      <c r="CE26" s="44"/>
      <c r="CF26" s="44"/>
      <c r="CG26" s="44"/>
    </row>
    <row r="27" spans="1:85" s="45" customFormat="1" ht="14.3" customHeight="1" x14ac:dyDescent="0.25">
      <c r="A27" s="282" t="s">
        <v>157</v>
      </c>
      <c r="B27" s="283"/>
      <c r="C27" s="111"/>
      <c r="D27" s="144">
        <v>1.5</v>
      </c>
      <c r="E27" s="145">
        <v>3</v>
      </c>
      <c r="F27" s="145">
        <v>4</v>
      </c>
      <c r="G27" s="145">
        <v>6</v>
      </c>
      <c r="H27" s="46">
        <f>D27*E27*F27*G27</f>
        <v>108</v>
      </c>
      <c r="I27" s="284">
        <v>1</v>
      </c>
      <c r="J27" s="286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4"/>
      <c r="AI27" s="44"/>
      <c r="AJ27" s="44"/>
      <c r="AK27" s="44"/>
      <c r="AL27" s="44"/>
      <c r="AM27" s="44"/>
      <c r="AN27" s="44"/>
      <c r="AO27" s="44"/>
      <c r="AP27" s="44"/>
      <c r="AQ27" s="44"/>
      <c r="AR27" s="44"/>
      <c r="AS27" s="44"/>
      <c r="AT27" s="44"/>
      <c r="AU27" s="44"/>
      <c r="AV27" s="44"/>
      <c r="AW27" s="44"/>
      <c r="AX27" s="44"/>
      <c r="AY27" s="44"/>
      <c r="AZ27" s="44"/>
      <c r="BA27" s="44"/>
      <c r="BB27" s="44"/>
      <c r="BC27" s="44"/>
      <c r="BD27" s="44"/>
      <c r="BE27" s="44"/>
      <c r="BF27" s="44"/>
      <c r="BG27" s="44"/>
      <c r="BH27" s="44"/>
      <c r="BI27" s="44"/>
      <c r="BJ27" s="44"/>
      <c r="BK27" s="44"/>
      <c r="BL27" s="44"/>
      <c r="BM27" s="44"/>
      <c r="BN27" s="44"/>
      <c r="BO27" s="44"/>
      <c r="BP27" s="44"/>
      <c r="BQ27" s="44"/>
      <c r="BR27" s="44"/>
      <c r="BS27" s="44"/>
      <c r="BT27" s="44"/>
      <c r="BU27" s="44"/>
      <c r="BV27" s="44"/>
      <c r="BW27" s="44"/>
      <c r="BX27" s="44"/>
      <c r="BY27" s="44"/>
      <c r="BZ27" s="44"/>
      <c r="CA27" s="44"/>
      <c r="CB27" s="44"/>
      <c r="CC27" s="44"/>
      <c r="CD27" s="44"/>
      <c r="CE27" s="44"/>
      <c r="CF27" s="44"/>
      <c r="CG27" s="44"/>
    </row>
    <row r="28" spans="1:85" s="48" customFormat="1" ht="13.6" x14ac:dyDescent="0.25">
      <c r="A28" s="289" t="s">
        <v>48</v>
      </c>
      <c r="B28" s="290"/>
      <c r="C28" s="146"/>
      <c r="D28" s="145">
        <v>3</v>
      </c>
      <c r="E28" s="145">
        <v>4</v>
      </c>
      <c r="F28" s="145">
        <v>4</v>
      </c>
      <c r="G28" s="145">
        <v>6</v>
      </c>
      <c r="H28" s="46">
        <f>D28*E28*F28*G28</f>
        <v>288</v>
      </c>
      <c r="I28" s="285"/>
      <c r="J28" s="28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  <c r="BM28" s="47"/>
      <c r="BN28" s="47"/>
      <c r="BO28" s="47"/>
      <c r="BP28" s="47"/>
      <c r="BQ28" s="47"/>
      <c r="BR28" s="47"/>
      <c r="BS28" s="47"/>
      <c r="BT28" s="47"/>
      <c r="BU28" s="47"/>
      <c r="BV28" s="47"/>
      <c r="BW28" s="47"/>
      <c r="BX28" s="47"/>
      <c r="BY28" s="47"/>
      <c r="BZ28" s="47"/>
      <c r="CA28" s="47"/>
      <c r="CB28" s="47"/>
      <c r="CC28" s="47"/>
      <c r="CD28" s="47"/>
      <c r="CE28" s="47"/>
      <c r="CF28" s="47"/>
      <c r="CG28" s="47"/>
    </row>
    <row r="29" spans="1:85" s="41" customFormat="1" ht="13.6" x14ac:dyDescent="0.25">
      <c r="A29" s="291" t="s">
        <v>14</v>
      </c>
      <c r="B29" s="292"/>
      <c r="C29" s="292"/>
      <c r="D29" s="292"/>
      <c r="E29" s="292"/>
      <c r="F29" s="292"/>
      <c r="G29" s="292"/>
      <c r="H29" s="293"/>
      <c r="I29" s="42">
        <f>SUM(I27)</f>
        <v>1</v>
      </c>
      <c r="J29" s="288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  <c r="AV29" s="40"/>
      <c r="AW29" s="40"/>
      <c r="AX29" s="40"/>
      <c r="AY29" s="40"/>
      <c r="AZ29" s="40"/>
      <c r="BA29" s="40"/>
      <c r="BB29" s="40"/>
      <c r="BC29" s="40"/>
      <c r="BD29" s="40"/>
      <c r="BE29" s="40"/>
      <c r="BF29" s="40"/>
      <c r="BG29" s="40"/>
      <c r="BH29" s="40"/>
      <c r="BI29" s="40"/>
      <c r="BJ29" s="40"/>
      <c r="BK29" s="40"/>
      <c r="BL29" s="40"/>
      <c r="BM29" s="40"/>
      <c r="BN29" s="40"/>
      <c r="BO29" s="40"/>
      <c r="BP29" s="40"/>
      <c r="BQ29" s="40"/>
      <c r="BR29" s="40"/>
      <c r="BS29" s="40"/>
      <c r="BT29" s="40"/>
      <c r="BU29" s="40"/>
      <c r="BV29" s="40"/>
      <c r="BW29" s="40"/>
      <c r="BX29" s="40"/>
      <c r="BY29" s="40"/>
      <c r="BZ29" s="40"/>
      <c r="CA29" s="40"/>
      <c r="CB29" s="40"/>
      <c r="CC29" s="40"/>
      <c r="CD29" s="40"/>
      <c r="CE29" s="40"/>
      <c r="CF29" s="40"/>
      <c r="CG29" s="40"/>
    </row>
    <row r="30" spans="1:85" s="41" customFormat="1" ht="13.6" x14ac:dyDescent="0.25">
      <c r="A30" s="108"/>
      <c r="B30" s="109"/>
      <c r="C30" s="109"/>
      <c r="D30" s="109"/>
      <c r="E30" s="109"/>
      <c r="F30" s="109"/>
      <c r="G30" s="109"/>
      <c r="H30" s="43"/>
      <c r="I30" s="43"/>
      <c r="J30" s="61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40"/>
      <c r="AV30" s="40"/>
      <c r="AW30" s="40"/>
      <c r="AX30" s="40"/>
      <c r="AY30" s="40"/>
      <c r="AZ30" s="40"/>
      <c r="BA30" s="40"/>
      <c r="BB30" s="40"/>
      <c r="BC30" s="40"/>
      <c r="BD30" s="40"/>
      <c r="BE30" s="40"/>
      <c r="BF30" s="40"/>
      <c r="BG30" s="40"/>
      <c r="BH30" s="40"/>
      <c r="BI30" s="40"/>
      <c r="BJ30" s="40"/>
      <c r="BK30" s="40"/>
      <c r="BL30" s="40"/>
      <c r="BM30" s="40"/>
      <c r="BN30" s="40"/>
      <c r="BO30" s="40"/>
      <c r="BP30" s="40"/>
      <c r="BQ30" s="40"/>
      <c r="BR30" s="40"/>
      <c r="BS30" s="40"/>
      <c r="BT30" s="40"/>
      <c r="BU30" s="40"/>
      <c r="BV30" s="40"/>
      <c r="BW30" s="40"/>
      <c r="BX30" s="40"/>
      <c r="BY30" s="40"/>
      <c r="BZ30" s="40"/>
      <c r="CA30" s="40"/>
      <c r="CB30" s="40"/>
      <c r="CC30" s="40"/>
      <c r="CD30" s="40"/>
      <c r="CE30" s="40"/>
      <c r="CF30" s="40"/>
      <c r="CG30" s="40"/>
    </row>
    <row r="31" spans="1:85" ht="14.95" customHeight="1" x14ac:dyDescent="0.2">
      <c r="A31" s="135">
        <v>3</v>
      </c>
      <c r="B31" s="217" t="s">
        <v>52</v>
      </c>
      <c r="C31" s="218"/>
      <c r="D31" s="218"/>
      <c r="E31" s="218"/>
      <c r="F31" s="218"/>
      <c r="G31" s="218"/>
      <c r="H31" s="218"/>
      <c r="I31" s="218"/>
      <c r="J31" s="219"/>
    </row>
    <row r="32" spans="1:85" ht="14.95" customHeight="1" x14ac:dyDescent="0.2">
      <c r="A32" s="34"/>
      <c r="B32" s="15"/>
      <c r="C32" s="32"/>
      <c r="D32" s="32"/>
      <c r="E32" s="32"/>
      <c r="F32" s="32"/>
      <c r="G32" s="32"/>
      <c r="H32" s="32"/>
      <c r="I32" s="32"/>
      <c r="J32" s="33"/>
    </row>
    <row r="33" spans="1:10" ht="14.95" customHeight="1" x14ac:dyDescent="0.2">
      <c r="A33" s="11" t="s">
        <v>7</v>
      </c>
      <c r="B33" s="12" t="s">
        <v>16</v>
      </c>
      <c r="C33" s="227"/>
      <c r="D33" s="229" t="s">
        <v>90</v>
      </c>
      <c r="E33" s="230"/>
      <c r="F33" s="230"/>
      <c r="G33" s="230"/>
      <c r="H33" s="230"/>
      <c r="I33" s="230"/>
      <c r="J33" s="231"/>
    </row>
    <row r="34" spans="1:10" ht="14.95" customHeight="1" x14ac:dyDescent="0.2">
      <c r="A34" s="11" t="s">
        <v>9</v>
      </c>
      <c r="B34" s="12"/>
      <c r="C34" s="228"/>
      <c r="D34" s="232"/>
      <c r="E34" s="233"/>
      <c r="F34" s="233"/>
      <c r="G34" s="233"/>
      <c r="H34" s="233"/>
      <c r="I34" s="233"/>
      <c r="J34" s="234"/>
    </row>
    <row r="35" spans="1:10" ht="14.95" customHeight="1" x14ac:dyDescent="0.25">
      <c r="A35" s="223"/>
      <c r="B35" s="224"/>
      <c r="C35" s="13" t="s">
        <v>0</v>
      </c>
      <c r="D35" s="49" t="s">
        <v>17</v>
      </c>
      <c r="E35" s="62" t="s">
        <v>53</v>
      </c>
      <c r="F35" s="62"/>
      <c r="G35" s="62"/>
      <c r="H35" s="62"/>
      <c r="I35" s="62" t="s">
        <v>18</v>
      </c>
      <c r="J35" s="119" t="s">
        <v>12</v>
      </c>
    </row>
    <row r="36" spans="1:10" ht="14.95" customHeight="1" x14ac:dyDescent="0.25">
      <c r="A36" s="117" t="s">
        <v>98</v>
      </c>
      <c r="B36" s="147"/>
      <c r="C36" s="18" t="s">
        <v>113</v>
      </c>
      <c r="D36" s="140">
        <f>122.16+(49.71*2)+1.4</f>
        <v>222.98</v>
      </c>
      <c r="E36" s="148">
        <v>0.25</v>
      </c>
      <c r="F36" s="62"/>
      <c r="G36" s="62"/>
      <c r="H36" s="19"/>
      <c r="I36" s="140">
        <f>D36*E36</f>
        <v>55.744999999999997</v>
      </c>
      <c r="J36" s="225"/>
    </row>
    <row r="37" spans="1:10" ht="14.95" customHeight="1" x14ac:dyDescent="0.2">
      <c r="A37" s="235" t="s">
        <v>14</v>
      </c>
      <c r="B37" s="236"/>
      <c r="C37" s="236"/>
      <c r="D37" s="236"/>
      <c r="E37" s="236"/>
      <c r="F37" s="236"/>
      <c r="G37" s="236"/>
      <c r="H37" s="237"/>
      <c r="I37" s="14">
        <f>SUM(I36:I36)</f>
        <v>55.744999999999997</v>
      </c>
      <c r="J37" s="226"/>
    </row>
    <row r="38" spans="1:10" ht="14.95" customHeight="1" x14ac:dyDescent="0.2">
      <c r="A38" s="11" t="s">
        <v>7</v>
      </c>
      <c r="B38" s="12" t="s">
        <v>16</v>
      </c>
      <c r="C38" s="227"/>
      <c r="D38" s="229" t="s">
        <v>114</v>
      </c>
      <c r="E38" s="230"/>
      <c r="F38" s="230"/>
      <c r="G38" s="230"/>
      <c r="H38" s="230"/>
      <c r="I38" s="230"/>
      <c r="J38" s="231"/>
    </row>
    <row r="39" spans="1:10" ht="14.95" customHeight="1" x14ac:dyDescent="0.2">
      <c r="A39" s="11" t="s">
        <v>9</v>
      </c>
      <c r="B39" s="12"/>
      <c r="C39" s="228"/>
      <c r="D39" s="232"/>
      <c r="E39" s="233"/>
      <c r="F39" s="233"/>
      <c r="G39" s="233"/>
      <c r="H39" s="233"/>
      <c r="I39" s="233"/>
      <c r="J39" s="234"/>
    </row>
    <row r="40" spans="1:10" ht="14.95" customHeight="1" x14ac:dyDescent="0.25">
      <c r="A40" s="223"/>
      <c r="B40" s="224"/>
      <c r="C40" s="13" t="s">
        <v>0</v>
      </c>
      <c r="D40" s="49" t="s">
        <v>17</v>
      </c>
      <c r="E40" s="62"/>
      <c r="F40" s="62"/>
      <c r="G40" s="62"/>
      <c r="H40" s="62"/>
      <c r="I40" s="62" t="s">
        <v>18</v>
      </c>
      <c r="J40" s="119" t="s">
        <v>12</v>
      </c>
    </row>
    <row r="41" spans="1:10" ht="14.95" customHeight="1" x14ac:dyDescent="0.25">
      <c r="A41" s="117" t="s">
        <v>115</v>
      </c>
      <c r="B41" s="147"/>
      <c r="C41" s="18" t="s">
        <v>116</v>
      </c>
      <c r="D41" s="140">
        <f>0.9*2</f>
        <v>1.8</v>
      </c>
      <c r="E41" s="148"/>
      <c r="F41" s="62"/>
      <c r="G41" s="62"/>
      <c r="H41" s="19"/>
      <c r="I41" s="140">
        <f>D41</f>
        <v>1.8</v>
      </c>
      <c r="J41" s="225"/>
    </row>
    <row r="42" spans="1:10" ht="14.95" customHeight="1" x14ac:dyDescent="0.2">
      <c r="A42" s="235" t="s">
        <v>14</v>
      </c>
      <c r="B42" s="236"/>
      <c r="C42" s="236"/>
      <c r="D42" s="236"/>
      <c r="E42" s="236"/>
      <c r="F42" s="236"/>
      <c r="G42" s="236"/>
      <c r="H42" s="237"/>
      <c r="I42" s="14">
        <f>SUM(I41:I41)</f>
        <v>1.8</v>
      </c>
      <c r="J42" s="226"/>
    </row>
    <row r="43" spans="1:10" ht="14.95" customHeight="1" x14ac:dyDescent="0.2">
      <c r="A43" s="11" t="s">
        <v>7</v>
      </c>
      <c r="B43" s="12"/>
      <c r="C43" s="227"/>
      <c r="D43" s="229" t="s">
        <v>27</v>
      </c>
      <c r="E43" s="230"/>
      <c r="F43" s="230"/>
      <c r="G43" s="230"/>
      <c r="H43" s="230"/>
      <c r="I43" s="230"/>
      <c r="J43" s="231"/>
    </row>
    <row r="44" spans="1:10" ht="14.95" customHeight="1" x14ac:dyDescent="0.2">
      <c r="A44" s="11" t="s">
        <v>9</v>
      </c>
      <c r="B44" s="12"/>
      <c r="C44" s="228"/>
      <c r="D44" s="232"/>
      <c r="E44" s="233"/>
      <c r="F44" s="233"/>
      <c r="G44" s="233"/>
      <c r="H44" s="233"/>
      <c r="I44" s="233"/>
      <c r="J44" s="234"/>
    </row>
    <row r="45" spans="1:10" ht="14.95" customHeight="1" x14ac:dyDescent="0.25">
      <c r="A45" s="223"/>
      <c r="B45" s="224"/>
      <c r="C45" s="13" t="s">
        <v>0</v>
      </c>
      <c r="D45" s="62" t="s">
        <v>22</v>
      </c>
      <c r="E45" s="62"/>
      <c r="F45" s="62" t="s">
        <v>10</v>
      </c>
      <c r="G45" s="62"/>
      <c r="H45" s="62"/>
      <c r="I45" s="62" t="s">
        <v>25</v>
      </c>
      <c r="J45" s="76" t="s">
        <v>12</v>
      </c>
    </row>
    <row r="46" spans="1:10" ht="14.95" customHeight="1" x14ac:dyDescent="0.2">
      <c r="A46" s="117" t="s">
        <v>26</v>
      </c>
      <c r="B46" s="114"/>
      <c r="C46" s="75" t="s">
        <v>94</v>
      </c>
      <c r="D46" s="139">
        <f>3.16+2.08+3.16+2.08</f>
        <v>10.48</v>
      </c>
      <c r="E46" s="140"/>
      <c r="F46" s="139">
        <v>2</v>
      </c>
      <c r="G46" s="62"/>
      <c r="H46" s="62"/>
      <c r="I46" s="140">
        <f>D46*F46</f>
        <v>20.96</v>
      </c>
      <c r="J46" s="281"/>
    </row>
    <row r="47" spans="1:10" ht="14.95" customHeight="1" x14ac:dyDescent="0.2">
      <c r="A47" s="215" t="s">
        <v>104</v>
      </c>
      <c r="B47" s="216"/>
      <c r="C47" s="75" t="s">
        <v>92</v>
      </c>
      <c r="D47" s="139">
        <f>(30.1*3)+4.55+3.87+(4.1*2)+(1.95*15)</f>
        <v>136.17000000000002</v>
      </c>
      <c r="E47" s="140"/>
      <c r="F47" s="139">
        <v>2</v>
      </c>
      <c r="G47" s="62"/>
      <c r="H47" s="62"/>
      <c r="I47" s="140">
        <f>D47*F47</f>
        <v>272.34000000000003</v>
      </c>
      <c r="J47" s="281"/>
    </row>
    <row r="48" spans="1:10" ht="14.95" customHeight="1" x14ac:dyDescent="0.2">
      <c r="A48" s="215" t="s">
        <v>91</v>
      </c>
      <c r="B48" s="216"/>
      <c r="C48" s="75" t="s">
        <v>93</v>
      </c>
      <c r="D48" s="139">
        <f>(16.09*5)+(8*3.65)+1.97</f>
        <v>111.62</v>
      </c>
      <c r="E48" s="140"/>
      <c r="F48" s="139">
        <v>2</v>
      </c>
      <c r="G48" s="62"/>
      <c r="H48" s="62"/>
      <c r="I48" s="140">
        <f>D48*F48</f>
        <v>223.24</v>
      </c>
      <c r="J48" s="281"/>
    </row>
    <row r="49" spans="1:10" s="50" customFormat="1" ht="13.6" customHeight="1" x14ac:dyDescent="0.2">
      <c r="A49" s="235" t="s">
        <v>14</v>
      </c>
      <c r="B49" s="236"/>
      <c r="C49" s="236"/>
      <c r="D49" s="236"/>
      <c r="E49" s="236"/>
      <c r="F49" s="236"/>
      <c r="G49" s="236"/>
      <c r="H49" s="237"/>
      <c r="I49" s="14">
        <f>SUM(I46:I48)</f>
        <v>516.54</v>
      </c>
      <c r="J49" s="281"/>
    </row>
    <row r="50" spans="1:10" ht="14.95" customHeight="1" x14ac:dyDescent="0.2">
      <c r="A50" s="115"/>
      <c r="B50" s="116"/>
      <c r="C50" s="20"/>
      <c r="D50" s="116"/>
      <c r="E50" s="116"/>
      <c r="F50" s="116"/>
      <c r="G50" s="116"/>
      <c r="H50" s="15"/>
      <c r="I50" s="15"/>
      <c r="J50" s="16"/>
    </row>
    <row r="51" spans="1:10" ht="14.95" customHeight="1" x14ac:dyDescent="0.2">
      <c r="A51" s="11" t="s">
        <v>7</v>
      </c>
      <c r="B51" s="12"/>
      <c r="C51" s="227"/>
      <c r="D51" s="229" t="s">
        <v>19</v>
      </c>
      <c r="E51" s="230"/>
      <c r="F51" s="230"/>
      <c r="G51" s="230"/>
      <c r="H51" s="230"/>
      <c r="I51" s="230"/>
      <c r="J51" s="231"/>
    </row>
    <row r="52" spans="1:10" ht="14.95" customHeight="1" x14ac:dyDescent="0.2">
      <c r="A52" s="11" t="s">
        <v>9</v>
      </c>
      <c r="B52" s="12"/>
      <c r="C52" s="228"/>
      <c r="D52" s="232"/>
      <c r="E52" s="233"/>
      <c r="F52" s="233"/>
      <c r="G52" s="233"/>
      <c r="H52" s="233"/>
      <c r="I52" s="233"/>
      <c r="J52" s="234"/>
    </row>
    <row r="53" spans="1:10" ht="14.95" customHeight="1" x14ac:dyDescent="0.25">
      <c r="A53" s="223"/>
      <c r="B53" s="224"/>
      <c r="C53" s="13" t="s">
        <v>0</v>
      </c>
      <c r="D53" s="49" t="s">
        <v>17</v>
      </c>
      <c r="E53" s="62"/>
      <c r="F53" s="62"/>
      <c r="G53" s="62"/>
      <c r="H53" s="62"/>
      <c r="I53" s="62" t="s">
        <v>18</v>
      </c>
      <c r="J53" s="119" t="s">
        <v>12</v>
      </c>
    </row>
    <row r="54" spans="1:10" ht="14.95" customHeight="1" x14ac:dyDescent="0.2">
      <c r="A54" s="86" t="s">
        <v>50</v>
      </c>
      <c r="B54" s="149"/>
      <c r="C54" s="150" t="s">
        <v>49</v>
      </c>
      <c r="D54" s="139">
        <v>484.17</v>
      </c>
      <c r="E54" s="139"/>
      <c r="F54" s="139"/>
      <c r="G54" s="140"/>
      <c r="H54" s="141"/>
      <c r="I54" s="140">
        <f>D54</f>
        <v>484.17</v>
      </c>
      <c r="J54" s="151"/>
    </row>
    <row r="55" spans="1:10" ht="14.95" customHeight="1" x14ac:dyDescent="0.2">
      <c r="A55" s="235" t="s">
        <v>14</v>
      </c>
      <c r="B55" s="236"/>
      <c r="C55" s="236"/>
      <c r="D55" s="236"/>
      <c r="E55" s="236"/>
      <c r="F55" s="236"/>
      <c r="G55" s="236"/>
      <c r="H55" s="237"/>
      <c r="I55" s="14">
        <f>SUM(I54:I54)</f>
        <v>484.17</v>
      </c>
      <c r="J55" s="152"/>
    </row>
    <row r="56" spans="1:10" ht="14.95" customHeight="1" x14ac:dyDescent="0.2">
      <c r="A56" s="113"/>
      <c r="B56" s="121"/>
      <c r="C56" s="121"/>
      <c r="D56" s="121"/>
      <c r="E56" s="121"/>
      <c r="F56" s="121"/>
      <c r="G56" s="121"/>
      <c r="H56" s="121"/>
      <c r="I56" s="15"/>
      <c r="J56" s="16"/>
    </row>
    <row r="57" spans="1:10" ht="14.95" customHeight="1" x14ac:dyDescent="0.2">
      <c r="A57" s="11" t="s">
        <v>7</v>
      </c>
      <c r="B57" s="12"/>
      <c r="C57" s="227"/>
      <c r="D57" s="229" t="s">
        <v>20</v>
      </c>
      <c r="E57" s="230"/>
      <c r="F57" s="230"/>
      <c r="G57" s="230"/>
      <c r="H57" s="230"/>
      <c r="I57" s="230"/>
      <c r="J57" s="231"/>
    </row>
    <row r="58" spans="1:10" ht="14.95" customHeight="1" x14ac:dyDescent="0.2">
      <c r="A58" s="11" t="s">
        <v>9</v>
      </c>
      <c r="B58" s="12"/>
      <c r="C58" s="228"/>
      <c r="D58" s="232"/>
      <c r="E58" s="233"/>
      <c r="F58" s="233"/>
      <c r="G58" s="233"/>
      <c r="H58" s="233"/>
      <c r="I58" s="233"/>
      <c r="J58" s="234"/>
    </row>
    <row r="59" spans="1:10" ht="14.95" customHeight="1" x14ac:dyDescent="0.25">
      <c r="A59" s="223"/>
      <c r="B59" s="224"/>
      <c r="C59" s="13" t="s">
        <v>0</v>
      </c>
      <c r="D59" s="49" t="s">
        <v>17</v>
      </c>
      <c r="E59" s="62"/>
      <c r="F59" s="62"/>
      <c r="G59" s="62"/>
      <c r="H59" s="62"/>
      <c r="I59" s="62" t="s">
        <v>18</v>
      </c>
      <c r="J59" s="119" t="s">
        <v>12</v>
      </c>
    </row>
    <row r="60" spans="1:10" ht="14.95" customHeight="1" x14ac:dyDescent="0.2">
      <c r="A60" s="86" t="str">
        <f>A54</f>
        <v>ÁREA DA QUADRA</v>
      </c>
      <c r="B60" s="149"/>
      <c r="C60" s="150" t="s">
        <v>49</v>
      </c>
      <c r="D60" s="139">
        <f>D54</f>
        <v>484.17</v>
      </c>
      <c r="E60" s="139"/>
      <c r="F60" s="139"/>
      <c r="G60" s="140"/>
      <c r="H60" s="141"/>
      <c r="I60" s="140">
        <f>D60</f>
        <v>484.17</v>
      </c>
      <c r="J60" s="225"/>
    </row>
    <row r="61" spans="1:10" ht="14.95" customHeight="1" x14ac:dyDescent="0.2">
      <c r="A61" s="235" t="s">
        <v>14</v>
      </c>
      <c r="B61" s="236"/>
      <c r="C61" s="236"/>
      <c r="D61" s="236"/>
      <c r="E61" s="236"/>
      <c r="F61" s="236"/>
      <c r="G61" s="236"/>
      <c r="H61" s="237"/>
      <c r="I61" s="14">
        <f>SUM(I60:I60)</f>
        <v>484.17</v>
      </c>
      <c r="J61" s="226"/>
    </row>
    <row r="62" spans="1:10" ht="14.95" customHeight="1" x14ac:dyDescent="0.2">
      <c r="A62" s="115"/>
      <c r="B62" s="116"/>
      <c r="C62" s="20"/>
      <c r="D62" s="20"/>
      <c r="E62" s="20"/>
      <c r="F62" s="20"/>
      <c r="G62" s="20"/>
      <c r="H62" s="15"/>
      <c r="I62" s="15"/>
      <c r="J62" s="16"/>
    </row>
    <row r="63" spans="1:10" ht="14.95" customHeight="1" x14ac:dyDescent="0.2">
      <c r="A63" s="11" t="s">
        <v>7</v>
      </c>
      <c r="B63" s="12"/>
      <c r="C63" s="227"/>
      <c r="D63" s="229" t="s">
        <v>24</v>
      </c>
      <c r="E63" s="230"/>
      <c r="F63" s="230"/>
      <c r="G63" s="230"/>
      <c r="H63" s="230"/>
      <c r="I63" s="230"/>
      <c r="J63" s="231"/>
    </row>
    <row r="64" spans="1:10" ht="14.95" customHeight="1" x14ac:dyDescent="0.2">
      <c r="A64" s="11" t="s">
        <v>9</v>
      </c>
      <c r="B64" s="12"/>
      <c r="C64" s="228"/>
      <c r="D64" s="232"/>
      <c r="E64" s="233"/>
      <c r="F64" s="233"/>
      <c r="G64" s="233"/>
      <c r="H64" s="233"/>
      <c r="I64" s="233"/>
      <c r="J64" s="234"/>
    </row>
    <row r="65" spans="1:10" ht="14.95" customHeight="1" x14ac:dyDescent="0.25">
      <c r="A65" s="223"/>
      <c r="B65" s="224"/>
      <c r="C65" s="13" t="s">
        <v>0</v>
      </c>
      <c r="D65" s="62"/>
      <c r="E65" s="62" t="s">
        <v>10</v>
      </c>
      <c r="F65" s="62"/>
      <c r="G65" s="62"/>
      <c r="H65" s="62"/>
      <c r="I65" s="62" t="s">
        <v>18</v>
      </c>
      <c r="J65" s="119" t="s">
        <v>12</v>
      </c>
    </row>
    <row r="66" spans="1:10" ht="14.95" customHeight="1" x14ac:dyDescent="0.2">
      <c r="A66" s="215" t="s">
        <v>99</v>
      </c>
      <c r="B66" s="216"/>
      <c r="C66" s="150" t="s">
        <v>49</v>
      </c>
      <c r="D66" s="153">
        <f>107.61+25.8</f>
        <v>133.41</v>
      </c>
      <c r="E66" s="139">
        <v>1</v>
      </c>
      <c r="F66" s="62"/>
      <c r="G66" s="62"/>
      <c r="H66" s="19"/>
      <c r="I66" s="140">
        <f>D66*E66</f>
        <v>133.41</v>
      </c>
      <c r="J66" s="58"/>
    </row>
    <row r="67" spans="1:10" ht="14.95" customHeight="1" x14ac:dyDescent="0.2">
      <c r="A67" s="117" t="s">
        <v>100</v>
      </c>
      <c r="B67" s="114"/>
      <c r="C67" s="150" t="s">
        <v>49</v>
      </c>
      <c r="D67" s="153">
        <v>229.1</v>
      </c>
      <c r="E67" s="139">
        <v>1</v>
      </c>
      <c r="F67" s="62"/>
      <c r="G67" s="62"/>
      <c r="H67" s="19"/>
      <c r="I67" s="140">
        <f>D67*E67</f>
        <v>229.1</v>
      </c>
      <c r="J67" s="59"/>
    </row>
    <row r="68" spans="1:10" ht="14.95" customHeight="1" x14ac:dyDescent="0.2">
      <c r="A68" s="86" t="s">
        <v>101</v>
      </c>
      <c r="B68" s="149"/>
      <c r="C68" s="150" t="s">
        <v>49</v>
      </c>
      <c r="D68" s="139">
        <v>88.24</v>
      </c>
      <c r="E68" s="139">
        <v>1</v>
      </c>
      <c r="F68" s="139"/>
      <c r="G68" s="140"/>
      <c r="H68" s="141"/>
      <c r="I68" s="140">
        <f>D68*E68</f>
        <v>88.24</v>
      </c>
      <c r="J68" s="59"/>
    </row>
    <row r="69" spans="1:10" ht="14.95" customHeight="1" x14ac:dyDescent="0.2">
      <c r="A69" s="235"/>
      <c r="B69" s="236"/>
      <c r="C69" s="236"/>
      <c r="D69" s="236"/>
      <c r="E69" s="236"/>
      <c r="F69" s="236"/>
      <c r="G69" s="236"/>
      <c r="H69" s="237"/>
      <c r="I69" s="14">
        <f>SUM(I66:I68)</f>
        <v>450.75</v>
      </c>
      <c r="J69" s="60"/>
    </row>
    <row r="70" spans="1:10" ht="14.95" customHeight="1" x14ac:dyDescent="0.2">
      <c r="A70" s="115"/>
      <c r="B70" s="116"/>
      <c r="C70" s="20"/>
      <c r="D70" s="20"/>
      <c r="E70" s="20"/>
      <c r="F70" s="20"/>
      <c r="G70" s="20"/>
      <c r="H70" s="20"/>
      <c r="I70" s="20"/>
      <c r="J70" s="214"/>
    </row>
    <row r="71" spans="1:10" ht="14.95" customHeight="1" x14ac:dyDescent="0.2">
      <c r="A71" s="11" t="s">
        <v>7</v>
      </c>
      <c r="B71" s="12"/>
      <c r="C71" s="227"/>
      <c r="D71" s="229" t="s">
        <v>21</v>
      </c>
      <c r="E71" s="230"/>
      <c r="F71" s="230"/>
      <c r="G71" s="230"/>
      <c r="H71" s="230"/>
      <c r="I71" s="230"/>
      <c r="J71" s="231"/>
    </row>
    <row r="72" spans="1:10" ht="14.95" customHeight="1" x14ac:dyDescent="0.2">
      <c r="A72" s="11" t="s">
        <v>9</v>
      </c>
      <c r="B72" s="12"/>
      <c r="C72" s="228"/>
      <c r="D72" s="344"/>
      <c r="E72" s="345"/>
      <c r="F72" s="345"/>
      <c r="G72" s="345"/>
      <c r="H72" s="345"/>
      <c r="I72" s="345"/>
      <c r="J72" s="346"/>
    </row>
    <row r="73" spans="1:10" ht="14.95" customHeight="1" x14ac:dyDescent="0.25">
      <c r="A73" s="223"/>
      <c r="B73" s="224"/>
      <c r="C73" s="13" t="s">
        <v>0</v>
      </c>
      <c r="D73" s="62" t="s">
        <v>22</v>
      </c>
      <c r="E73" s="62" t="s">
        <v>10</v>
      </c>
      <c r="F73" s="62"/>
      <c r="G73" s="62"/>
      <c r="H73" s="62"/>
      <c r="I73" s="62" t="s">
        <v>23</v>
      </c>
      <c r="J73" s="119" t="s">
        <v>12</v>
      </c>
    </row>
    <row r="74" spans="1:10" ht="25.85" x14ac:dyDescent="0.2">
      <c r="A74" s="215" t="s">
        <v>102</v>
      </c>
      <c r="B74" s="216"/>
      <c r="C74" s="87" t="s">
        <v>103</v>
      </c>
      <c r="D74" s="153">
        <f>27.83+27.83+13.79+13.79+6.76+6.73+9+9+9+9+18+18+3.89+3.89+3.89+3.86+13.59+6.76+6.73</f>
        <v>211.33999999999995</v>
      </c>
      <c r="E74" s="139">
        <v>1</v>
      </c>
      <c r="F74" s="62"/>
      <c r="G74" s="62"/>
      <c r="H74" s="19"/>
      <c r="I74" s="140">
        <f>D74*E74</f>
        <v>211.33999999999995</v>
      </c>
      <c r="J74" s="225"/>
    </row>
    <row r="75" spans="1:10" ht="14.95" customHeight="1" x14ac:dyDescent="0.2">
      <c r="A75" s="235" t="s">
        <v>14</v>
      </c>
      <c r="B75" s="236"/>
      <c r="C75" s="236"/>
      <c r="D75" s="236"/>
      <c r="E75" s="236"/>
      <c r="F75" s="236"/>
      <c r="G75" s="236"/>
      <c r="H75" s="237"/>
      <c r="I75" s="14">
        <f>SUM(I74:I74)</f>
        <v>211.33999999999995</v>
      </c>
      <c r="J75" s="226"/>
    </row>
    <row r="76" spans="1:10" ht="16.149999999999999" customHeight="1" x14ac:dyDescent="0.2">
      <c r="A76" s="113"/>
      <c r="B76" s="121"/>
      <c r="C76" s="121"/>
      <c r="D76" s="121"/>
      <c r="E76" s="121"/>
      <c r="F76" s="121"/>
      <c r="G76" s="121"/>
      <c r="H76" s="121"/>
      <c r="I76" s="15"/>
      <c r="J76" s="16"/>
    </row>
    <row r="77" spans="1:10" s="50" customFormat="1" ht="13.6" x14ac:dyDescent="0.2">
      <c r="A77" s="135">
        <v>4</v>
      </c>
      <c r="B77" s="217" t="s">
        <v>82</v>
      </c>
      <c r="C77" s="218"/>
      <c r="D77" s="218"/>
      <c r="E77" s="218"/>
      <c r="F77" s="218"/>
      <c r="G77" s="218"/>
      <c r="H77" s="218"/>
      <c r="I77" s="218"/>
      <c r="J77" s="219"/>
    </row>
    <row r="78" spans="1:10" s="50" customFormat="1" ht="13.6" x14ac:dyDescent="0.2">
      <c r="A78" s="34"/>
      <c r="B78" s="15"/>
      <c r="C78" s="15"/>
      <c r="D78" s="15"/>
      <c r="E78" s="15"/>
      <c r="F78" s="15"/>
      <c r="G78" s="15"/>
      <c r="H78" s="15"/>
      <c r="I78" s="15"/>
      <c r="J78" s="16"/>
    </row>
    <row r="79" spans="1:10" s="78" customFormat="1" ht="14.95" customHeight="1" x14ac:dyDescent="0.2">
      <c r="A79" s="91" t="s">
        <v>7</v>
      </c>
      <c r="B79" s="92"/>
      <c r="C79" s="238"/>
      <c r="D79" s="229" t="s">
        <v>147</v>
      </c>
      <c r="E79" s="230"/>
      <c r="F79" s="230"/>
      <c r="G79" s="230"/>
      <c r="H79" s="230"/>
      <c r="I79" s="230"/>
      <c r="J79" s="240"/>
    </row>
    <row r="80" spans="1:10" s="78" customFormat="1" ht="14.95" customHeight="1" x14ac:dyDescent="0.2">
      <c r="A80" s="91" t="s">
        <v>9</v>
      </c>
      <c r="B80" s="92"/>
      <c r="C80" s="239"/>
      <c r="D80" s="232"/>
      <c r="E80" s="233"/>
      <c r="F80" s="233"/>
      <c r="G80" s="233"/>
      <c r="H80" s="233"/>
      <c r="I80" s="233"/>
      <c r="J80" s="241"/>
    </row>
    <row r="81" spans="1:10" s="78" customFormat="1" ht="14.95" customHeight="1" x14ac:dyDescent="0.25">
      <c r="A81" s="242"/>
      <c r="B81" s="243"/>
      <c r="C81" s="93" t="s">
        <v>0</v>
      </c>
      <c r="D81" s="120" t="s">
        <v>106</v>
      </c>
      <c r="E81" s="120" t="s">
        <v>10</v>
      </c>
      <c r="F81" s="120"/>
      <c r="G81" s="120"/>
      <c r="H81" s="120"/>
      <c r="I81" s="120" t="s">
        <v>18</v>
      </c>
      <c r="J81" s="94" t="s">
        <v>12</v>
      </c>
    </row>
    <row r="82" spans="1:10" s="78" customFormat="1" ht="14.95" customHeight="1" x14ac:dyDescent="0.2">
      <c r="A82" s="215" t="s">
        <v>95</v>
      </c>
      <c r="B82" s="216"/>
      <c r="C82" s="95" t="s">
        <v>146</v>
      </c>
      <c r="D82" s="96">
        <f>1*0.4</f>
        <v>0.4</v>
      </c>
      <c r="E82" s="96">
        <v>2</v>
      </c>
      <c r="F82" s="96"/>
      <c r="G82" s="97"/>
      <c r="H82" s="98"/>
      <c r="I82" s="99">
        <f>D82*E82</f>
        <v>0.8</v>
      </c>
      <c r="J82" s="335"/>
    </row>
    <row r="83" spans="1:10" s="78" customFormat="1" ht="14.95" customHeight="1" x14ac:dyDescent="0.2">
      <c r="A83" s="337" t="s">
        <v>14</v>
      </c>
      <c r="B83" s="309"/>
      <c r="C83" s="309"/>
      <c r="D83" s="309"/>
      <c r="E83" s="309"/>
      <c r="F83" s="309"/>
      <c r="G83" s="309"/>
      <c r="H83" s="310"/>
      <c r="I83" s="100">
        <f>ROUND(SUM(I82:I82),2)</f>
        <v>0.8</v>
      </c>
      <c r="J83" s="336"/>
    </row>
    <row r="84" spans="1:10" s="78" customFormat="1" ht="14.95" customHeight="1" x14ac:dyDescent="0.2">
      <c r="A84" s="101"/>
      <c r="B84" s="102"/>
      <c r="C84" s="103"/>
      <c r="D84" s="102"/>
      <c r="E84" s="102"/>
      <c r="F84" s="103"/>
      <c r="G84" s="103"/>
      <c r="H84" s="104"/>
      <c r="I84" s="104"/>
      <c r="J84" s="105"/>
    </row>
    <row r="85" spans="1:10" s="78" customFormat="1" ht="14.95" customHeight="1" x14ac:dyDescent="0.2">
      <c r="A85" s="91" t="s">
        <v>7</v>
      </c>
      <c r="B85" s="92"/>
      <c r="C85" s="238"/>
      <c r="D85" s="329" t="s">
        <v>105</v>
      </c>
      <c r="E85" s="330"/>
      <c r="F85" s="330"/>
      <c r="G85" s="330"/>
      <c r="H85" s="330"/>
      <c r="I85" s="330"/>
      <c r="J85" s="331"/>
    </row>
    <row r="86" spans="1:10" s="78" customFormat="1" ht="14.95" customHeight="1" x14ac:dyDescent="0.2">
      <c r="A86" s="91" t="s">
        <v>9</v>
      </c>
      <c r="B86" s="92"/>
      <c r="C86" s="239"/>
      <c r="D86" s="332"/>
      <c r="E86" s="333"/>
      <c r="F86" s="333"/>
      <c r="G86" s="333"/>
      <c r="H86" s="333"/>
      <c r="I86" s="333"/>
      <c r="J86" s="334"/>
    </row>
    <row r="87" spans="1:10" s="78" customFormat="1" ht="14.95" customHeight="1" x14ac:dyDescent="0.25">
      <c r="A87" s="242"/>
      <c r="B87" s="243"/>
      <c r="C87" s="93" t="s">
        <v>0</v>
      </c>
      <c r="D87" s="120" t="s">
        <v>106</v>
      </c>
      <c r="E87" s="120" t="s">
        <v>10</v>
      </c>
      <c r="F87" s="120"/>
      <c r="G87" s="120"/>
      <c r="H87" s="120"/>
      <c r="I87" s="120" t="s">
        <v>18</v>
      </c>
      <c r="J87" s="94" t="s">
        <v>12</v>
      </c>
    </row>
    <row r="88" spans="1:10" s="78" customFormat="1" ht="14.95" customHeight="1" x14ac:dyDescent="0.2">
      <c r="A88" s="215" t="s">
        <v>95</v>
      </c>
      <c r="B88" s="216"/>
      <c r="C88" s="95" t="str">
        <f>C82</f>
        <v>1X0,40</v>
      </c>
      <c r="D88" s="96">
        <f>I83</f>
        <v>0.8</v>
      </c>
      <c r="E88" s="96">
        <v>2</v>
      </c>
      <c r="F88" s="96"/>
      <c r="G88" s="97"/>
      <c r="H88" s="98"/>
      <c r="I88" s="99">
        <f>D88*E88</f>
        <v>1.6</v>
      </c>
      <c r="J88" s="335"/>
    </row>
    <row r="89" spans="1:10" s="78" customFormat="1" ht="14.95" customHeight="1" x14ac:dyDescent="0.2">
      <c r="A89" s="337" t="s">
        <v>14</v>
      </c>
      <c r="B89" s="309"/>
      <c r="C89" s="309"/>
      <c r="D89" s="309"/>
      <c r="E89" s="309"/>
      <c r="F89" s="309"/>
      <c r="G89" s="309"/>
      <c r="H89" s="310"/>
      <c r="I89" s="100">
        <f>ROUND(SUM(I88:I88),2)</f>
        <v>1.6</v>
      </c>
      <c r="J89" s="336"/>
    </row>
    <row r="90" spans="1:10" s="78" customFormat="1" ht="14.95" customHeight="1" x14ac:dyDescent="0.2">
      <c r="A90" s="101"/>
      <c r="B90" s="102"/>
      <c r="C90" s="103"/>
      <c r="D90" s="102"/>
      <c r="E90" s="102"/>
      <c r="F90" s="103"/>
      <c r="G90" s="103"/>
      <c r="H90" s="104"/>
      <c r="I90" s="104"/>
      <c r="J90" s="105"/>
    </row>
    <row r="91" spans="1:10" s="78" customFormat="1" ht="14.95" customHeight="1" x14ac:dyDescent="0.2">
      <c r="A91" s="91" t="s">
        <v>7</v>
      </c>
      <c r="B91" s="92"/>
      <c r="C91" s="238"/>
      <c r="D91" s="329" t="s">
        <v>33</v>
      </c>
      <c r="E91" s="330"/>
      <c r="F91" s="330"/>
      <c r="G91" s="330"/>
      <c r="H91" s="330"/>
      <c r="I91" s="330"/>
      <c r="J91" s="331"/>
    </row>
    <row r="92" spans="1:10" s="78" customFormat="1" ht="14.95" customHeight="1" x14ac:dyDescent="0.2">
      <c r="A92" s="91" t="s">
        <v>9</v>
      </c>
      <c r="B92" s="92"/>
      <c r="C92" s="239"/>
      <c r="D92" s="332"/>
      <c r="E92" s="333"/>
      <c r="F92" s="333"/>
      <c r="G92" s="333"/>
      <c r="H92" s="333"/>
      <c r="I92" s="333"/>
      <c r="J92" s="334"/>
    </row>
    <row r="93" spans="1:10" s="78" customFormat="1" ht="14.95" customHeight="1" x14ac:dyDescent="0.25">
      <c r="A93" s="242"/>
      <c r="B93" s="243"/>
      <c r="C93" s="93" t="s">
        <v>0</v>
      </c>
      <c r="D93" s="120" t="s">
        <v>106</v>
      </c>
      <c r="E93" s="120" t="s">
        <v>10</v>
      </c>
      <c r="F93" s="120"/>
      <c r="G93" s="120"/>
      <c r="H93" s="120"/>
      <c r="I93" s="120" t="s">
        <v>18</v>
      </c>
      <c r="J93" s="94" t="s">
        <v>12</v>
      </c>
    </row>
    <row r="94" spans="1:10" s="78" customFormat="1" ht="14.95" customHeight="1" x14ac:dyDescent="0.2">
      <c r="A94" s="215" t="s">
        <v>95</v>
      </c>
      <c r="B94" s="216"/>
      <c r="C94" s="95" t="s">
        <v>107</v>
      </c>
      <c r="D94" s="96">
        <f>D88</f>
        <v>0.8</v>
      </c>
      <c r="E94" s="96">
        <f>E88</f>
        <v>2</v>
      </c>
      <c r="F94" s="96"/>
      <c r="G94" s="97"/>
      <c r="H94" s="98"/>
      <c r="I94" s="99">
        <f>D94*E94</f>
        <v>1.6</v>
      </c>
      <c r="J94" s="335"/>
    </row>
    <row r="95" spans="1:10" s="78" customFormat="1" ht="14.95" customHeight="1" x14ac:dyDescent="0.2">
      <c r="A95" s="337" t="s">
        <v>14</v>
      </c>
      <c r="B95" s="309"/>
      <c r="C95" s="309"/>
      <c r="D95" s="309"/>
      <c r="E95" s="309"/>
      <c r="F95" s="309"/>
      <c r="G95" s="309"/>
      <c r="H95" s="310"/>
      <c r="I95" s="100">
        <f>ROUND(SUM(I94:I94),2)</f>
        <v>1.6</v>
      </c>
      <c r="J95" s="336"/>
    </row>
    <row r="96" spans="1:10" s="78" customFormat="1" ht="14.95" customHeight="1" x14ac:dyDescent="0.2">
      <c r="A96" s="101"/>
      <c r="B96" s="102"/>
      <c r="C96" s="102"/>
      <c r="D96" s="102"/>
      <c r="E96" s="102"/>
      <c r="F96" s="102"/>
      <c r="G96" s="102"/>
      <c r="H96" s="102"/>
      <c r="I96" s="106"/>
      <c r="J96" s="107"/>
    </row>
    <row r="97" spans="1:10" s="50" customFormat="1" ht="13.6" x14ac:dyDescent="0.2">
      <c r="A97" s="11" t="s">
        <v>7</v>
      </c>
      <c r="B97" s="12"/>
      <c r="C97" s="220"/>
      <c r="D97" s="221" t="s">
        <v>28</v>
      </c>
      <c r="E97" s="221"/>
      <c r="F97" s="221"/>
      <c r="G97" s="221"/>
      <c r="H97" s="221"/>
      <c r="I97" s="221"/>
      <c r="J97" s="222"/>
    </row>
    <row r="98" spans="1:10" s="50" customFormat="1" ht="13.6" x14ac:dyDescent="0.2">
      <c r="A98" s="11" t="s">
        <v>9</v>
      </c>
      <c r="B98" s="12"/>
      <c r="C98" s="220"/>
      <c r="D98" s="221"/>
      <c r="E98" s="221"/>
      <c r="F98" s="221"/>
      <c r="G98" s="221"/>
      <c r="H98" s="221"/>
      <c r="I98" s="221"/>
      <c r="J98" s="222"/>
    </row>
    <row r="99" spans="1:10" s="50" customFormat="1" ht="13.6" x14ac:dyDescent="0.2">
      <c r="A99" s="340" t="s">
        <v>29</v>
      </c>
      <c r="B99" s="341"/>
      <c r="C99" s="118" t="s">
        <v>30</v>
      </c>
      <c r="D99" s="62" t="s">
        <v>22</v>
      </c>
      <c r="E99" s="62" t="s">
        <v>31</v>
      </c>
      <c r="F99" s="118" t="s">
        <v>32</v>
      </c>
      <c r="G99" s="118" t="s">
        <v>97</v>
      </c>
      <c r="H99" s="154"/>
      <c r="I99" s="62" t="s">
        <v>15</v>
      </c>
      <c r="J99" s="119" t="s">
        <v>12</v>
      </c>
    </row>
    <row r="100" spans="1:10" s="50" customFormat="1" ht="13.6" x14ac:dyDescent="0.2">
      <c r="A100" s="215" t="s">
        <v>95</v>
      </c>
      <c r="B100" s="216"/>
      <c r="C100" s="118" t="s">
        <v>96</v>
      </c>
      <c r="D100" s="155">
        <f>30.1+30.1+16.09+16.09</f>
        <v>92.38000000000001</v>
      </c>
      <c r="E100" s="139">
        <v>0.4</v>
      </c>
      <c r="F100" s="156">
        <v>2</v>
      </c>
      <c r="G100" s="156">
        <f>0.9*2</f>
        <v>1.8</v>
      </c>
      <c r="H100" s="157"/>
      <c r="I100" s="139">
        <f>((D100*E100)-G100)*2</f>
        <v>70.304000000000016</v>
      </c>
      <c r="J100" s="64"/>
    </row>
    <row r="101" spans="1:10" ht="14.95" customHeight="1" x14ac:dyDescent="0.2">
      <c r="A101" s="342" t="s">
        <v>14</v>
      </c>
      <c r="B101" s="343"/>
      <c r="C101" s="343"/>
      <c r="D101" s="343"/>
      <c r="E101" s="343"/>
      <c r="F101" s="343"/>
      <c r="G101" s="343"/>
      <c r="H101" s="343"/>
      <c r="I101" s="51">
        <f>SUM(I100:I100)</f>
        <v>70.304000000000016</v>
      </c>
      <c r="J101" s="65"/>
    </row>
    <row r="102" spans="1:10" ht="14.95" customHeight="1" x14ac:dyDescent="0.2">
      <c r="A102" s="66"/>
      <c r="B102" s="67"/>
      <c r="C102" s="67"/>
      <c r="D102" s="67"/>
      <c r="E102" s="67"/>
      <c r="F102" s="67"/>
      <c r="G102" s="67"/>
      <c r="H102" s="67"/>
      <c r="I102" s="67"/>
      <c r="J102" s="158"/>
    </row>
    <row r="103" spans="1:10" ht="14.95" customHeight="1" x14ac:dyDescent="0.2">
      <c r="A103" s="11" t="s">
        <v>7</v>
      </c>
      <c r="B103" s="12"/>
      <c r="C103" s="227"/>
      <c r="D103" s="229" t="s">
        <v>34</v>
      </c>
      <c r="E103" s="230"/>
      <c r="F103" s="230"/>
      <c r="G103" s="230"/>
      <c r="H103" s="230"/>
      <c r="I103" s="230"/>
      <c r="J103" s="231"/>
    </row>
    <row r="104" spans="1:10" ht="14.95" customHeight="1" x14ac:dyDescent="0.2">
      <c r="A104" s="11" t="s">
        <v>9</v>
      </c>
      <c r="B104" s="12"/>
      <c r="C104" s="228"/>
      <c r="D104" s="232"/>
      <c r="E104" s="233"/>
      <c r="F104" s="233"/>
      <c r="G104" s="233"/>
      <c r="H104" s="233"/>
      <c r="I104" s="233"/>
      <c r="J104" s="234"/>
    </row>
    <row r="105" spans="1:10" ht="13.6" x14ac:dyDescent="0.25">
      <c r="A105" s="159"/>
      <c r="B105" s="52"/>
      <c r="C105" s="13" t="s">
        <v>0</v>
      </c>
      <c r="D105" s="17" t="s">
        <v>35</v>
      </c>
      <c r="E105" s="62"/>
      <c r="F105" s="62"/>
      <c r="G105" s="62"/>
      <c r="H105" s="160"/>
      <c r="I105" s="17" t="s">
        <v>15</v>
      </c>
      <c r="J105" s="119" t="s">
        <v>36</v>
      </c>
    </row>
    <row r="106" spans="1:10" ht="14.95" customHeight="1" x14ac:dyDescent="0.25">
      <c r="A106" s="215" t="str">
        <f>A100</f>
        <v>MURETA</v>
      </c>
      <c r="B106" s="216"/>
      <c r="C106" s="18"/>
      <c r="D106" s="155">
        <f>I100</f>
        <v>70.304000000000016</v>
      </c>
      <c r="E106" s="62"/>
      <c r="F106" s="62"/>
      <c r="G106" s="62"/>
      <c r="H106" s="19"/>
      <c r="I106" s="62">
        <f>D106</f>
        <v>70.304000000000016</v>
      </c>
      <c r="J106" s="281"/>
    </row>
    <row r="107" spans="1:10" ht="14.95" customHeight="1" x14ac:dyDescent="0.2">
      <c r="A107" s="235" t="s">
        <v>14</v>
      </c>
      <c r="B107" s="236"/>
      <c r="C107" s="236"/>
      <c r="D107" s="236"/>
      <c r="E107" s="236"/>
      <c r="F107" s="236"/>
      <c r="G107" s="236"/>
      <c r="H107" s="237"/>
      <c r="I107" s="21">
        <f>SUM(I106:I106)</f>
        <v>70.304000000000016</v>
      </c>
      <c r="J107" s="281"/>
    </row>
    <row r="108" spans="1:10" ht="14.95" customHeight="1" x14ac:dyDescent="0.2">
      <c r="A108" s="115"/>
      <c r="B108" s="116"/>
      <c r="C108" s="20"/>
      <c r="D108" s="20"/>
      <c r="E108" s="20"/>
      <c r="F108" s="20"/>
      <c r="G108" s="20"/>
      <c r="H108" s="15"/>
      <c r="I108" s="15"/>
      <c r="J108" s="16"/>
    </row>
    <row r="109" spans="1:10" ht="14.95" customHeight="1" x14ac:dyDescent="0.2">
      <c r="A109" s="11" t="s">
        <v>7</v>
      </c>
      <c r="B109" s="12"/>
      <c r="C109" s="227"/>
      <c r="D109" s="229" t="s">
        <v>37</v>
      </c>
      <c r="E109" s="230"/>
      <c r="F109" s="230"/>
      <c r="G109" s="230"/>
      <c r="H109" s="230"/>
      <c r="I109" s="230"/>
      <c r="J109" s="231"/>
    </row>
    <row r="110" spans="1:10" ht="13.6" x14ac:dyDescent="0.2">
      <c r="A110" s="11" t="s">
        <v>9</v>
      </c>
      <c r="B110" s="12"/>
      <c r="C110" s="228"/>
      <c r="D110" s="344"/>
      <c r="E110" s="345"/>
      <c r="F110" s="345"/>
      <c r="G110" s="345"/>
      <c r="H110" s="345"/>
      <c r="I110" s="345"/>
      <c r="J110" s="346"/>
    </row>
    <row r="111" spans="1:10" ht="13.6" x14ac:dyDescent="0.25">
      <c r="A111" s="296"/>
      <c r="B111" s="297"/>
      <c r="C111" s="13" t="s">
        <v>0</v>
      </c>
      <c r="D111" s="62" t="s">
        <v>35</v>
      </c>
      <c r="E111" s="62"/>
      <c r="F111" s="62"/>
      <c r="G111" s="62"/>
      <c r="H111" s="160"/>
      <c r="I111" s="17" t="s">
        <v>15</v>
      </c>
      <c r="J111" s="119" t="s">
        <v>12</v>
      </c>
    </row>
    <row r="112" spans="1:10" ht="17.7" customHeight="1" x14ac:dyDescent="0.2">
      <c r="A112" s="298" t="str">
        <f>A106</f>
        <v>MURETA</v>
      </c>
      <c r="B112" s="299"/>
      <c r="C112" s="75"/>
      <c r="D112" s="139">
        <f>I100</f>
        <v>70.304000000000016</v>
      </c>
      <c r="E112" s="139"/>
      <c r="F112" s="139"/>
      <c r="G112" s="160"/>
      <c r="H112" s="161"/>
      <c r="I112" s="139">
        <f>D112</f>
        <v>70.304000000000016</v>
      </c>
      <c r="J112" s="119"/>
    </row>
    <row r="113" spans="1:73" s="22" customFormat="1" ht="13.6" x14ac:dyDescent="0.2">
      <c r="A113" s="235" t="s">
        <v>14</v>
      </c>
      <c r="B113" s="236"/>
      <c r="C113" s="236"/>
      <c r="D113" s="236"/>
      <c r="E113" s="236"/>
      <c r="F113" s="236"/>
      <c r="G113" s="236"/>
      <c r="H113" s="237"/>
      <c r="I113" s="14">
        <f>SUM(I112:I112)</f>
        <v>70.304000000000016</v>
      </c>
      <c r="J113" s="77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</row>
    <row r="114" spans="1:73" s="22" customFormat="1" ht="14.95" customHeight="1" x14ac:dyDescent="0.2">
      <c r="A114" s="115"/>
      <c r="B114" s="116"/>
      <c r="C114" s="116"/>
      <c r="D114" s="116"/>
      <c r="E114" s="116"/>
      <c r="F114" s="116"/>
      <c r="G114" s="116"/>
      <c r="H114" s="15"/>
      <c r="I114" s="15"/>
      <c r="J114" s="162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</row>
    <row r="115" spans="1:73" s="80" customFormat="1" ht="12.1" customHeight="1" x14ac:dyDescent="0.2">
      <c r="A115" s="163">
        <v>5</v>
      </c>
      <c r="B115" s="244" t="s">
        <v>55</v>
      </c>
      <c r="C115" s="245"/>
      <c r="D115" s="245"/>
      <c r="E115" s="245"/>
      <c r="F115" s="245"/>
      <c r="G115" s="245"/>
      <c r="H115" s="245"/>
      <c r="I115" s="245"/>
      <c r="J115" s="338"/>
      <c r="K115" s="78"/>
      <c r="L115" s="78"/>
      <c r="M115" s="78"/>
      <c r="N115" s="78"/>
      <c r="O115" s="78"/>
      <c r="P115" s="78"/>
      <c r="Q115" s="78"/>
      <c r="R115" s="78"/>
      <c r="S115" s="78"/>
      <c r="T115" s="78"/>
      <c r="U115" s="78"/>
      <c r="V115" s="78"/>
      <c r="W115" s="78"/>
      <c r="X115" s="78"/>
      <c r="Y115" s="78"/>
      <c r="Z115" s="78"/>
      <c r="AA115" s="78"/>
      <c r="AB115" s="78"/>
      <c r="AC115" s="78"/>
      <c r="AD115" s="78"/>
      <c r="AE115" s="78"/>
      <c r="AF115" s="78"/>
      <c r="AG115" s="78"/>
      <c r="AH115" s="78"/>
      <c r="AI115" s="78"/>
      <c r="AJ115" s="78"/>
      <c r="AK115" s="78"/>
      <c r="AL115" s="78"/>
      <c r="AM115" s="78"/>
      <c r="AN115" s="78"/>
      <c r="AO115" s="78"/>
      <c r="AP115" s="78"/>
      <c r="AQ115" s="78"/>
      <c r="AR115" s="78"/>
      <c r="AS115" s="78"/>
      <c r="AT115" s="78"/>
      <c r="AU115" s="78"/>
      <c r="AV115" s="78"/>
      <c r="AW115" s="79"/>
      <c r="AX115" s="79"/>
      <c r="AY115" s="79"/>
      <c r="AZ115" s="79"/>
      <c r="BA115" s="79"/>
      <c r="BB115" s="79"/>
      <c r="BC115" s="79"/>
      <c r="BD115" s="79"/>
      <c r="BE115" s="79"/>
      <c r="BF115" s="79"/>
      <c r="BG115" s="79"/>
      <c r="BH115" s="79"/>
      <c r="BI115" s="79"/>
      <c r="BJ115" s="79"/>
      <c r="BK115" s="79"/>
      <c r="BL115" s="79"/>
      <c r="BM115" s="79"/>
      <c r="BN115" s="79"/>
      <c r="BO115" s="79"/>
      <c r="BP115" s="79"/>
      <c r="BQ115" s="79"/>
      <c r="BR115" s="79"/>
      <c r="BS115" s="79"/>
      <c r="BT115" s="79"/>
      <c r="BU115" s="79"/>
    </row>
    <row r="116" spans="1:73" s="80" customFormat="1" ht="13.6" x14ac:dyDescent="0.2">
      <c r="A116" s="164"/>
      <c r="B116" s="165"/>
      <c r="C116" s="166"/>
      <c r="D116" s="167"/>
      <c r="E116" s="167"/>
      <c r="F116" s="167"/>
      <c r="G116" s="167"/>
      <c r="H116" s="167"/>
      <c r="I116" s="167"/>
      <c r="J116" s="168"/>
      <c r="K116" s="78"/>
      <c r="L116" s="78"/>
      <c r="M116" s="78"/>
      <c r="N116" s="78"/>
      <c r="O116" s="78"/>
      <c r="P116" s="78"/>
      <c r="Q116" s="78"/>
      <c r="R116" s="78"/>
      <c r="S116" s="78"/>
      <c r="T116" s="78"/>
      <c r="U116" s="78"/>
      <c r="V116" s="78"/>
      <c r="W116" s="78"/>
      <c r="X116" s="78"/>
      <c r="Y116" s="78"/>
      <c r="Z116" s="78"/>
      <c r="AA116" s="78"/>
      <c r="AB116" s="78"/>
      <c r="AC116" s="78"/>
      <c r="AD116" s="78"/>
      <c r="AE116" s="78"/>
      <c r="AF116" s="78"/>
      <c r="AG116" s="78"/>
      <c r="AH116" s="78"/>
      <c r="AI116" s="78"/>
      <c r="AJ116" s="78"/>
      <c r="AK116" s="78"/>
      <c r="AL116" s="78"/>
      <c r="AM116" s="78"/>
      <c r="AN116" s="78"/>
      <c r="AO116" s="78"/>
      <c r="AP116" s="78"/>
      <c r="AQ116" s="78"/>
      <c r="AR116" s="78"/>
      <c r="AS116" s="78"/>
      <c r="AT116" s="78"/>
      <c r="AU116" s="78"/>
      <c r="AV116" s="78"/>
      <c r="AW116" s="79"/>
      <c r="AX116" s="79"/>
      <c r="AY116" s="79"/>
      <c r="AZ116" s="79"/>
      <c r="BA116" s="79"/>
      <c r="BB116" s="79"/>
      <c r="BC116" s="79"/>
      <c r="BD116" s="79"/>
      <c r="BE116" s="79"/>
      <c r="BF116" s="79"/>
      <c r="BG116" s="79"/>
      <c r="BH116" s="79"/>
      <c r="BI116" s="79"/>
      <c r="BJ116" s="79"/>
      <c r="BK116" s="79"/>
      <c r="BL116" s="79"/>
      <c r="BM116" s="79"/>
      <c r="BN116" s="79"/>
      <c r="BO116" s="79"/>
      <c r="BP116" s="79"/>
      <c r="BQ116" s="79"/>
      <c r="BR116" s="79"/>
      <c r="BS116" s="79"/>
      <c r="BT116" s="79"/>
      <c r="BU116" s="79"/>
    </row>
    <row r="117" spans="1:73" s="80" customFormat="1" ht="13.6" x14ac:dyDescent="0.2">
      <c r="A117" s="169" t="s">
        <v>158</v>
      </c>
      <c r="B117" s="314" t="s">
        <v>148</v>
      </c>
      <c r="C117" s="315"/>
      <c r="D117" s="315"/>
      <c r="E117" s="315"/>
      <c r="F117" s="315"/>
      <c r="G117" s="315"/>
      <c r="H117" s="315"/>
      <c r="I117" s="315"/>
      <c r="J117" s="316"/>
      <c r="K117" s="78"/>
      <c r="L117" s="78"/>
      <c r="M117" s="78"/>
      <c r="N117" s="78"/>
      <c r="O117" s="78"/>
      <c r="P117" s="78"/>
      <c r="Q117" s="78"/>
      <c r="R117" s="78"/>
      <c r="S117" s="78"/>
      <c r="T117" s="78"/>
      <c r="U117" s="78"/>
      <c r="V117" s="78"/>
      <c r="W117" s="78"/>
      <c r="X117" s="78"/>
      <c r="Y117" s="78"/>
      <c r="Z117" s="78"/>
      <c r="AA117" s="78"/>
      <c r="AB117" s="78"/>
      <c r="AC117" s="78"/>
      <c r="AD117" s="78"/>
      <c r="AE117" s="78"/>
      <c r="AF117" s="78"/>
      <c r="AG117" s="78"/>
      <c r="AH117" s="78"/>
      <c r="AI117" s="78"/>
      <c r="AJ117" s="78"/>
      <c r="AK117" s="78"/>
      <c r="AL117" s="78"/>
      <c r="AM117" s="78"/>
      <c r="AN117" s="78"/>
      <c r="AO117" s="78"/>
      <c r="AP117" s="78"/>
      <c r="AQ117" s="78"/>
      <c r="AR117" s="78"/>
      <c r="AS117" s="78"/>
      <c r="AT117" s="78"/>
      <c r="AU117" s="78"/>
      <c r="AV117" s="78"/>
      <c r="AW117" s="79"/>
      <c r="AX117" s="79"/>
      <c r="AY117" s="79"/>
      <c r="AZ117" s="79"/>
      <c r="BA117" s="79"/>
      <c r="BB117" s="79"/>
      <c r="BC117" s="79"/>
      <c r="BD117" s="79"/>
      <c r="BE117" s="79"/>
      <c r="BF117" s="79"/>
      <c r="BG117" s="79"/>
      <c r="BH117" s="79"/>
      <c r="BI117" s="79"/>
      <c r="BJ117" s="79"/>
      <c r="BK117" s="79"/>
      <c r="BL117" s="79"/>
      <c r="BM117" s="79"/>
      <c r="BN117" s="79"/>
      <c r="BO117" s="79"/>
      <c r="BP117" s="79"/>
      <c r="BQ117" s="79"/>
      <c r="BR117" s="79"/>
      <c r="BS117" s="79"/>
      <c r="BT117" s="79"/>
      <c r="BU117" s="79"/>
    </row>
    <row r="118" spans="1:73" s="80" customFormat="1" ht="13.6" x14ac:dyDescent="0.2">
      <c r="A118" s="170"/>
      <c r="B118" s="171"/>
      <c r="C118" s="110"/>
      <c r="D118" s="110"/>
      <c r="E118" s="110"/>
      <c r="F118" s="110"/>
      <c r="G118" s="110"/>
      <c r="H118" s="172"/>
      <c r="I118" s="172"/>
      <c r="J118" s="173"/>
      <c r="K118" s="78"/>
      <c r="L118" s="78"/>
      <c r="M118" s="78"/>
      <c r="N118" s="78"/>
      <c r="O118" s="78"/>
      <c r="P118" s="78"/>
      <c r="Q118" s="78"/>
      <c r="R118" s="78"/>
      <c r="S118" s="78"/>
      <c r="T118" s="78"/>
      <c r="U118" s="78"/>
      <c r="V118" s="78"/>
      <c r="W118" s="78"/>
      <c r="X118" s="78"/>
      <c r="Y118" s="78"/>
      <c r="Z118" s="78"/>
      <c r="AA118" s="78"/>
      <c r="AB118" s="78"/>
      <c r="AC118" s="78"/>
      <c r="AD118" s="78"/>
      <c r="AE118" s="78"/>
      <c r="AF118" s="78"/>
      <c r="AG118" s="78"/>
      <c r="AH118" s="78"/>
      <c r="AI118" s="78"/>
      <c r="AJ118" s="78"/>
      <c r="AK118" s="78"/>
      <c r="AL118" s="78"/>
      <c r="AM118" s="78"/>
      <c r="AN118" s="78"/>
      <c r="AO118" s="78"/>
      <c r="AP118" s="78"/>
      <c r="AQ118" s="78"/>
      <c r="AR118" s="78"/>
      <c r="AS118" s="78"/>
      <c r="AT118" s="78"/>
      <c r="AU118" s="78"/>
      <c r="AV118" s="78"/>
      <c r="AW118" s="79"/>
      <c r="AX118" s="79"/>
      <c r="AY118" s="79"/>
      <c r="AZ118" s="79"/>
      <c r="BA118" s="79"/>
      <c r="BB118" s="79"/>
      <c r="BC118" s="79"/>
      <c r="BD118" s="79"/>
      <c r="BE118" s="79"/>
      <c r="BF118" s="79"/>
      <c r="BG118" s="79"/>
      <c r="BH118" s="79"/>
      <c r="BI118" s="79"/>
      <c r="BJ118" s="79"/>
      <c r="BK118" s="79"/>
      <c r="BL118" s="79"/>
      <c r="BM118" s="79"/>
      <c r="BN118" s="79"/>
      <c r="BO118" s="79"/>
      <c r="BP118" s="79"/>
      <c r="BQ118" s="79"/>
      <c r="BR118" s="79"/>
      <c r="BS118" s="79"/>
      <c r="BT118" s="79"/>
      <c r="BU118" s="79"/>
    </row>
    <row r="119" spans="1:73" s="80" customFormat="1" ht="23.95" customHeight="1" x14ac:dyDescent="0.2">
      <c r="A119" s="174"/>
      <c r="B119" s="175" t="s">
        <v>56</v>
      </c>
      <c r="C119" s="311" t="s">
        <v>152</v>
      </c>
      <c r="D119" s="312"/>
      <c r="E119" s="312"/>
      <c r="F119" s="312"/>
      <c r="G119" s="312"/>
      <c r="H119" s="312"/>
      <c r="I119" s="312"/>
      <c r="J119" s="313"/>
      <c r="K119" s="78"/>
      <c r="L119" s="78"/>
      <c r="M119" s="78"/>
      <c r="N119" s="78"/>
      <c r="O119" s="78"/>
      <c r="P119" s="78"/>
      <c r="Q119" s="78"/>
      <c r="R119" s="78"/>
      <c r="S119" s="78"/>
      <c r="T119" s="78"/>
      <c r="U119" s="78"/>
      <c r="V119" s="78"/>
      <c r="W119" s="78"/>
      <c r="X119" s="78"/>
      <c r="Y119" s="78"/>
      <c r="Z119" s="78"/>
      <c r="AA119" s="78"/>
      <c r="AB119" s="78"/>
      <c r="AC119" s="78"/>
      <c r="AD119" s="78"/>
      <c r="AE119" s="78"/>
      <c r="AF119" s="78"/>
      <c r="AG119" s="78"/>
      <c r="AH119" s="78"/>
      <c r="AI119" s="78"/>
      <c r="AJ119" s="78"/>
      <c r="AK119" s="78"/>
      <c r="AL119" s="78"/>
      <c r="AM119" s="78"/>
      <c r="AN119" s="78"/>
      <c r="AO119" s="78"/>
      <c r="AP119" s="78"/>
      <c r="AQ119" s="78"/>
      <c r="AR119" s="78"/>
      <c r="AS119" s="78"/>
      <c r="AT119" s="78"/>
      <c r="AU119" s="78"/>
      <c r="AV119" s="78"/>
      <c r="AW119" s="79"/>
      <c r="AX119" s="79"/>
      <c r="AY119" s="79"/>
      <c r="AZ119" s="79"/>
      <c r="BA119" s="79"/>
      <c r="BB119" s="79"/>
      <c r="BC119" s="79"/>
      <c r="BD119" s="79"/>
      <c r="BE119" s="79"/>
      <c r="BF119" s="79"/>
      <c r="BG119" s="79"/>
      <c r="BH119" s="79"/>
      <c r="BI119" s="79"/>
      <c r="BJ119" s="79"/>
      <c r="BK119" s="79"/>
      <c r="BL119" s="79"/>
      <c r="BM119" s="79"/>
      <c r="BN119" s="79"/>
      <c r="BO119" s="79"/>
      <c r="BP119" s="79"/>
      <c r="BQ119" s="79"/>
      <c r="BR119" s="79"/>
      <c r="BS119" s="79"/>
      <c r="BT119" s="79"/>
      <c r="BU119" s="79"/>
    </row>
    <row r="120" spans="1:73" s="80" customFormat="1" ht="27.2" x14ac:dyDescent="0.2">
      <c r="A120" s="120" t="s">
        <v>57</v>
      </c>
      <c r="B120" s="120" t="s">
        <v>58</v>
      </c>
      <c r="C120" s="112" t="s">
        <v>30</v>
      </c>
      <c r="D120" s="120" t="s">
        <v>59</v>
      </c>
      <c r="E120" s="120" t="s">
        <v>60</v>
      </c>
      <c r="F120" s="120" t="s">
        <v>61</v>
      </c>
      <c r="G120" s="120"/>
      <c r="H120" s="120" t="s">
        <v>32</v>
      </c>
      <c r="I120" s="171" t="s">
        <v>62</v>
      </c>
      <c r="J120" s="120" t="s">
        <v>12</v>
      </c>
      <c r="K120" s="78"/>
      <c r="L120" s="78"/>
      <c r="M120" s="78"/>
      <c r="N120" s="78"/>
      <c r="O120" s="78"/>
      <c r="P120" s="78"/>
      <c r="Q120" s="78"/>
      <c r="R120" s="78"/>
      <c r="S120" s="78"/>
      <c r="T120" s="78"/>
      <c r="U120" s="78"/>
      <c r="V120" s="78"/>
      <c r="W120" s="78"/>
      <c r="X120" s="78"/>
      <c r="Y120" s="78"/>
      <c r="Z120" s="78"/>
      <c r="AA120" s="78"/>
      <c r="AB120" s="78"/>
      <c r="AC120" s="78"/>
      <c r="AD120" s="78"/>
      <c r="AE120" s="78"/>
      <c r="AF120" s="78"/>
      <c r="AG120" s="78"/>
      <c r="AH120" s="78"/>
      <c r="AI120" s="78"/>
      <c r="AJ120" s="78"/>
      <c r="AK120" s="78"/>
      <c r="AL120" s="78"/>
      <c r="AM120" s="78"/>
      <c r="AN120" s="78"/>
      <c r="AO120" s="78"/>
      <c r="AP120" s="78"/>
      <c r="AQ120" s="78"/>
      <c r="AR120" s="78"/>
      <c r="AS120" s="78"/>
      <c r="AT120" s="78"/>
      <c r="AU120" s="78"/>
      <c r="AV120" s="78"/>
      <c r="AW120" s="79"/>
      <c r="AX120" s="79"/>
      <c r="AY120" s="79"/>
      <c r="AZ120" s="79"/>
      <c r="BA120" s="79"/>
      <c r="BB120" s="79"/>
      <c r="BC120" s="79"/>
      <c r="BD120" s="79"/>
      <c r="BE120" s="79"/>
      <c r="BF120" s="79"/>
      <c r="BG120" s="79"/>
      <c r="BH120" s="79"/>
      <c r="BI120" s="79"/>
      <c r="BJ120" s="79"/>
      <c r="BK120" s="79"/>
      <c r="BL120" s="79"/>
      <c r="BM120" s="79"/>
      <c r="BN120" s="79"/>
      <c r="BO120" s="79"/>
      <c r="BP120" s="79"/>
      <c r="BQ120" s="79"/>
      <c r="BR120" s="79"/>
      <c r="BS120" s="79"/>
      <c r="BT120" s="79"/>
      <c r="BU120" s="79"/>
    </row>
    <row r="121" spans="1:73" s="80" customFormat="1" ht="45" customHeight="1" x14ac:dyDescent="0.2">
      <c r="A121" s="176" t="s">
        <v>63</v>
      </c>
      <c r="B121" s="177" t="s">
        <v>119</v>
      </c>
      <c r="C121" s="96" t="s">
        <v>64</v>
      </c>
      <c r="D121" s="96">
        <f>1.95+0.1+0.1</f>
        <v>2.15</v>
      </c>
      <c r="E121" s="96">
        <f>1.3+0.1+0.1</f>
        <v>1.5000000000000002</v>
      </c>
      <c r="F121" s="96">
        <v>1.05</v>
      </c>
      <c r="G121" s="120"/>
      <c r="H121" s="96">
        <v>16</v>
      </c>
      <c r="I121" s="96">
        <f>ROUND(D121*E121*F121*H121,2)</f>
        <v>54.18</v>
      </c>
      <c r="J121" s="325"/>
      <c r="K121" s="78"/>
      <c r="L121" s="78"/>
      <c r="M121" s="78"/>
      <c r="N121" s="78"/>
      <c r="O121" s="78"/>
      <c r="P121" s="78"/>
      <c r="Q121" s="78"/>
      <c r="R121" s="78"/>
      <c r="S121" s="78"/>
      <c r="T121" s="78"/>
      <c r="U121" s="78"/>
      <c r="V121" s="78"/>
      <c r="W121" s="78"/>
      <c r="X121" s="78"/>
      <c r="Y121" s="78"/>
      <c r="Z121" s="78"/>
      <c r="AA121" s="78"/>
      <c r="AB121" s="78"/>
      <c r="AC121" s="78"/>
      <c r="AD121" s="78"/>
      <c r="AE121" s="78"/>
      <c r="AF121" s="78"/>
      <c r="AG121" s="78"/>
      <c r="AH121" s="78"/>
      <c r="AI121" s="78"/>
      <c r="AJ121" s="78"/>
      <c r="AK121" s="78"/>
      <c r="AL121" s="78"/>
      <c r="AM121" s="78"/>
      <c r="AN121" s="78"/>
      <c r="AO121" s="78"/>
      <c r="AP121" s="78"/>
      <c r="AQ121" s="78"/>
      <c r="AR121" s="78"/>
      <c r="AS121" s="78"/>
      <c r="AT121" s="78"/>
      <c r="AU121" s="78"/>
      <c r="AV121" s="78"/>
      <c r="AW121" s="79"/>
      <c r="AX121" s="79"/>
      <c r="AY121" s="79"/>
      <c r="AZ121" s="79"/>
      <c r="BA121" s="79"/>
      <c r="BB121" s="79"/>
      <c r="BC121" s="79"/>
      <c r="BD121" s="79"/>
      <c r="BE121" s="79"/>
      <c r="BF121" s="79"/>
      <c r="BG121" s="79"/>
      <c r="BH121" s="79"/>
      <c r="BI121" s="79"/>
      <c r="BJ121" s="79"/>
      <c r="BK121" s="79"/>
      <c r="BL121" s="79"/>
      <c r="BM121" s="79"/>
      <c r="BN121" s="79"/>
      <c r="BO121" s="79"/>
      <c r="BP121" s="79"/>
      <c r="BQ121" s="79"/>
      <c r="BR121" s="79"/>
      <c r="BS121" s="79"/>
      <c r="BT121" s="79"/>
      <c r="BU121" s="79"/>
    </row>
    <row r="122" spans="1:73" s="80" customFormat="1" ht="13.6" x14ac:dyDescent="0.2">
      <c r="A122" s="308" t="s">
        <v>14</v>
      </c>
      <c r="B122" s="309"/>
      <c r="C122" s="309"/>
      <c r="D122" s="309"/>
      <c r="E122" s="309"/>
      <c r="F122" s="309"/>
      <c r="G122" s="309"/>
      <c r="H122" s="310"/>
      <c r="I122" s="178">
        <f>ROUND(SUM(I121:I121),2)</f>
        <v>54.18</v>
      </c>
      <c r="J122" s="326"/>
      <c r="K122" s="78"/>
      <c r="L122" s="78"/>
      <c r="M122" s="78"/>
      <c r="N122" s="78"/>
      <c r="O122" s="78"/>
      <c r="P122" s="78"/>
      <c r="Q122" s="78"/>
      <c r="R122" s="78"/>
      <c r="S122" s="78"/>
      <c r="T122" s="78"/>
      <c r="U122" s="78"/>
      <c r="V122" s="78"/>
      <c r="W122" s="78"/>
      <c r="X122" s="78"/>
      <c r="Y122" s="78"/>
      <c r="Z122" s="78"/>
      <c r="AA122" s="78"/>
      <c r="AB122" s="78"/>
      <c r="AC122" s="78"/>
      <c r="AD122" s="78"/>
      <c r="AE122" s="78"/>
      <c r="AF122" s="78"/>
      <c r="AG122" s="78"/>
      <c r="AH122" s="78"/>
      <c r="AI122" s="78"/>
      <c r="AJ122" s="78"/>
      <c r="AK122" s="78"/>
      <c r="AL122" s="78"/>
      <c r="AM122" s="78"/>
      <c r="AN122" s="78"/>
      <c r="AO122" s="78"/>
      <c r="AP122" s="78"/>
      <c r="AQ122" s="78"/>
      <c r="AR122" s="78"/>
      <c r="AS122" s="78"/>
      <c r="AT122" s="78"/>
      <c r="AU122" s="78"/>
      <c r="AV122" s="78"/>
      <c r="AW122" s="79"/>
      <c r="AX122" s="79"/>
      <c r="AY122" s="79"/>
      <c r="AZ122" s="79"/>
      <c r="BA122" s="79"/>
      <c r="BB122" s="79"/>
      <c r="BC122" s="79"/>
      <c r="BD122" s="79"/>
      <c r="BE122" s="79"/>
      <c r="BF122" s="79"/>
      <c r="BG122" s="79"/>
      <c r="BH122" s="79"/>
      <c r="BI122" s="79"/>
      <c r="BJ122" s="79"/>
      <c r="BK122" s="79"/>
      <c r="BL122" s="79"/>
      <c r="BM122" s="79"/>
      <c r="BN122" s="79"/>
      <c r="BO122" s="79"/>
      <c r="BP122" s="79"/>
      <c r="BQ122" s="79"/>
      <c r="BR122" s="79"/>
      <c r="BS122" s="79"/>
      <c r="BT122" s="79"/>
      <c r="BU122" s="79"/>
    </row>
    <row r="123" spans="1:73" s="80" customFormat="1" ht="13.6" x14ac:dyDescent="0.2">
      <c r="A123" s="179"/>
      <c r="B123" s="110"/>
      <c r="C123" s="110"/>
      <c r="D123" s="104"/>
      <c r="E123" s="104"/>
      <c r="F123" s="104"/>
      <c r="G123" s="104"/>
      <c r="H123" s="104"/>
      <c r="I123" s="104"/>
      <c r="J123" s="27"/>
      <c r="K123" s="78"/>
      <c r="L123" s="78"/>
      <c r="M123" s="78"/>
      <c r="N123" s="78"/>
      <c r="O123" s="78"/>
      <c r="P123" s="78"/>
      <c r="Q123" s="78"/>
      <c r="R123" s="78"/>
      <c r="S123" s="78"/>
      <c r="T123" s="78"/>
      <c r="U123" s="78"/>
      <c r="V123" s="78"/>
      <c r="W123" s="78"/>
      <c r="X123" s="78"/>
      <c r="Y123" s="78"/>
      <c r="Z123" s="78"/>
      <c r="AA123" s="78"/>
      <c r="AB123" s="78"/>
      <c r="AC123" s="78"/>
      <c r="AD123" s="78"/>
      <c r="AE123" s="78"/>
      <c r="AF123" s="78"/>
      <c r="AG123" s="78"/>
      <c r="AH123" s="78"/>
      <c r="AI123" s="78"/>
      <c r="AJ123" s="78"/>
      <c r="AK123" s="78"/>
      <c r="AL123" s="78"/>
      <c r="AM123" s="78"/>
      <c r="AN123" s="78"/>
      <c r="AO123" s="78"/>
      <c r="AP123" s="78"/>
      <c r="AQ123" s="78"/>
      <c r="AR123" s="78"/>
      <c r="AS123" s="78"/>
      <c r="AT123" s="78"/>
      <c r="AU123" s="78"/>
      <c r="AV123" s="78"/>
      <c r="AW123" s="79"/>
      <c r="AX123" s="79"/>
      <c r="AY123" s="79"/>
      <c r="AZ123" s="79"/>
      <c r="BA123" s="79"/>
      <c r="BB123" s="79"/>
      <c r="BC123" s="79"/>
      <c r="BD123" s="79"/>
      <c r="BE123" s="79"/>
      <c r="BF123" s="79"/>
      <c r="BG123" s="79"/>
      <c r="BH123" s="79"/>
      <c r="BI123" s="79"/>
      <c r="BJ123" s="79"/>
      <c r="BK123" s="79"/>
      <c r="BL123" s="79"/>
      <c r="BM123" s="79"/>
      <c r="BN123" s="79"/>
      <c r="BO123" s="79"/>
      <c r="BP123" s="79"/>
      <c r="BQ123" s="79"/>
      <c r="BR123" s="79"/>
      <c r="BS123" s="79"/>
      <c r="BT123" s="79"/>
      <c r="BU123" s="79"/>
    </row>
    <row r="124" spans="1:73" s="80" customFormat="1" ht="27.2" x14ac:dyDescent="0.2">
      <c r="A124" s="174"/>
      <c r="B124" s="175" t="s">
        <v>56</v>
      </c>
      <c r="C124" s="311" t="s">
        <v>108</v>
      </c>
      <c r="D124" s="312"/>
      <c r="E124" s="312"/>
      <c r="F124" s="312"/>
      <c r="G124" s="312"/>
      <c r="H124" s="312"/>
      <c r="I124" s="312"/>
      <c r="J124" s="313"/>
      <c r="K124" s="78"/>
      <c r="L124" s="78"/>
      <c r="M124" s="78"/>
      <c r="N124" s="78"/>
      <c r="O124" s="78"/>
      <c r="P124" s="78"/>
      <c r="Q124" s="78"/>
      <c r="R124" s="78"/>
      <c r="S124" s="78"/>
      <c r="T124" s="78"/>
      <c r="U124" s="78"/>
      <c r="V124" s="78"/>
      <c r="W124" s="78"/>
      <c r="X124" s="78"/>
      <c r="Y124" s="78"/>
      <c r="Z124" s="78"/>
      <c r="AA124" s="78"/>
      <c r="AB124" s="78"/>
      <c r="AC124" s="78"/>
      <c r="AD124" s="78"/>
      <c r="AE124" s="78"/>
      <c r="AF124" s="78"/>
      <c r="AG124" s="78"/>
      <c r="AH124" s="78"/>
      <c r="AI124" s="78"/>
      <c r="AJ124" s="78"/>
      <c r="AK124" s="78"/>
      <c r="AL124" s="78"/>
      <c r="AM124" s="78"/>
      <c r="AN124" s="78"/>
      <c r="AO124" s="78"/>
      <c r="AP124" s="78"/>
      <c r="AQ124" s="78"/>
      <c r="AR124" s="78"/>
      <c r="AS124" s="78"/>
      <c r="AT124" s="78"/>
      <c r="AU124" s="78"/>
      <c r="AV124" s="78"/>
      <c r="AW124" s="79"/>
      <c r="AX124" s="79"/>
      <c r="AY124" s="79"/>
      <c r="AZ124" s="79"/>
      <c r="BA124" s="79"/>
      <c r="BB124" s="79"/>
      <c r="BC124" s="79"/>
      <c r="BD124" s="79"/>
      <c r="BE124" s="79"/>
      <c r="BF124" s="79"/>
      <c r="BG124" s="79"/>
      <c r="BH124" s="79"/>
      <c r="BI124" s="79"/>
      <c r="BJ124" s="79"/>
      <c r="BK124" s="79"/>
      <c r="BL124" s="79"/>
      <c r="BM124" s="79"/>
      <c r="BN124" s="79"/>
      <c r="BO124" s="79"/>
      <c r="BP124" s="79"/>
      <c r="BQ124" s="79"/>
      <c r="BR124" s="79"/>
      <c r="BS124" s="79"/>
      <c r="BT124" s="79"/>
      <c r="BU124" s="79"/>
    </row>
    <row r="125" spans="1:73" s="80" customFormat="1" ht="27.2" x14ac:dyDescent="0.2">
      <c r="A125" s="120" t="s">
        <v>57</v>
      </c>
      <c r="B125" s="120" t="s">
        <v>58</v>
      </c>
      <c r="C125" s="112" t="s">
        <v>30</v>
      </c>
      <c r="D125" s="120" t="s">
        <v>59</v>
      </c>
      <c r="E125" s="120" t="s">
        <v>60</v>
      </c>
      <c r="F125" s="120"/>
      <c r="G125" s="120"/>
      <c r="H125" s="120" t="s">
        <v>32</v>
      </c>
      <c r="I125" s="171" t="s">
        <v>15</v>
      </c>
      <c r="J125" s="120" t="s">
        <v>12</v>
      </c>
      <c r="K125" s="78"/>
      <c r="L125" s="78"/>
      <c r="M125" s="78"/>
      <c r="N125" s="78"/>
      <c r="O125" s="78"/>
      <c r="P125" s="78"/>
      <c r="Q125" s="78"/>
      <c r="R125" s="78"/>
      <c r="S125" s="78"/>
      <c r="T125" s="78"/>
      <c r="U125" s="78"/>
      <c r="V125" s="78"/>
      <c r="W125" s="78"/>
      <c r="X125" s="78"/>
      <c r="Y125" s="78"/>
      <c r="Z125" s="78"/>
      <c r="AA125" s="78"/>
      <c r="AB125" s="78"/>
      <c r="AC125" s="78"/>
      <c r="AD125" s="78"/>
      <c r="AE125" s="78"/>
      <c r="AF125" s="78"/>
      <c r="AG125" s="78"/>
      <c r="AH125" s="78"/>
      <c r="AI125" s="78"/>
      <c r="AJ125" s="78"/>
      <c r="AK125" s="78"/>
      <c r="AL125" s="78"/>
      <c r="AM125" s="78"/>
      <c r="AN125" s="78"/>
      <c r="AO125" s="78"/>
      <c r="AP125" s="78"/>
      <c r="AQ125" s="78"/>
      <c r="AR125" s="78"/>
      <c r="AS125" s="78"/>
      <c r="AT125" s="78"/>
      <c r="AU125" s="78"/>
      <c r="AV125" s="78"/>
      <c r="AW125" s="79"/>
      <c r="AX125" s="79"/>
      <c r="AY125" s="79"/>
      <c r="AZ125" s="79"/>
      <c r="BA125" s="79"/>
      <c r="BB125" s="79"/>
      <c r="BC125" s="79"/>
      <c r="BD125" s="79"/>
      <c r="BE125" s="79"/>
      <c r="BF125" s="79"/>
      <c r="BG125" s="79"/>
      <c r="BH125" s="79"/>
      <c r="BI125" s="79"/>
      <c r="BJ125" s="79"/>
      <c r="BK125" s="79"/>
      <c r="BL125" s="79"/>
      <c r="BM125" s="79"/>
      <c r="BN125" s="79"/>
      <c r="BO125" s="79"/>
      <c r="BP125" s="79"/>
      <c r="BQ125" s="79"/>
      <c r="BR125" s="79"/>
      <c r="BS125" s="79"/>
      <c r="BT125" s="79"/>
      <c r="BU125" s="79"/>
    </row>
    <row r="126" spans="1:73" s="80" customFormat="1" ht="43.5" customHeight="1" x14ac:dyDescent="0.2">
      <c r="A126" s="176" t="s">
        <v>63</v>
      </c>
      <c r="B126" s="177" t="str">
        <f>B121</f>
        <v xml:space="preserve">S1=S2=S3=S4=S5=S6=S7=S8=S9=S10=S11=S12=S13=S14=S15=S16
</v>
      </c>
      <c r="C126" s="96" t="str">
        <f>C121</f>
        <v>Sapata = 195X130cm</v>
      </c>
      <c r="D126" s="96">
        <f>D121</f>
        <v>2.15</v>
      </c>
      <c r="E126" s="96">
        <f>E121</f>
        <v>1.5000000000000002</v>
      </c>
      <c r="F126" s="96"/>
      <c r="G126" s="120"/>
      <c r="H126" s="96">
        <f>H121</f>
        <v>16</v>
      </c>
      <c r="I126" s="96">
        <f>ROUND(D126*E126*H126,2)</f>
        <v>51.6</v>
      </c>
      <c r="J126" s="120"/>
      <c r="K126" s="78"/>
      <c r="L126" s="78"/>
      <c r="M126" s="78"/>
      <c r="N126" s="78"/>
      <c r="O126" s="78"/>
      <c r="P126" s="78"/>
      <c r="Q126" s="78"/>
      <c r="R126" s="78"/>
      <c r="S126" s="78"/>
      <c r="T126" s="78"/>
      <c r="U126" s="78"/>
      <c r="V126" s="78"/>
      <c r="W126" s="78"/>
      <c r="X126" s="78"/>
      <c r="Y126" s="78"/>
      <c r="Z126" s="78"/>
      <c r="AA126" s="78"/>
      <c r="AB126" s="78"/>
      <c r="AC126" s="78"/>
      <c r="AD126" s="78"/>
      <c r="AE126" s="78"/>
      <c r="AF126" s="78"/>
      <c r="AG126" s="78"/>
      <c r="AH126" s="78"/>
      <c r="AI126" s="78"/>
      <c r="AJ126" s="78"/>
      <c r="AK126" s="78"/>
      <c r="AL126" s="78"/>
      <c r="AM126" s="78"/>
      <c r="AN126" s="78"/>
      <c r="AO126" s="78"/>
      <c r="AP126" s="78"/>
      <c r="AQ126" s="78"/>
      <c r="AR126" s="78"/>
      <c r="AS126" s="78"/>
      <c r="AT126" s="78"/>
      <c r="AU126" s="78"/>
      <c r="AV126" s="78"/>
      <c r="AW126" s="79"/>
      <c r="AX126" s="79"/>
      <c r="AY126" s="79"/>
      <c r="AZ126" s="79"/>
      <c r="BA126" s="79"/>
      <c r="BB126" s="79"/>
      <c r="BC126" s="79"/>
      <c r="BD126" s="79"/>
      <c r="BE126" s="79"/>
      <c r="BF126" s="79"/>
      <c r="BG126" s="79"/>
      <c r="BH126" s="79"/>
      <c r="BI126" s="79"/>
      <c r="BJ126" s="79"/>
      <c r="BK126" s="79"/>
      <c r="BL126" s="79"/>
      <c r="BM126" s="79"/>
      <c r="BN126" s="79"/>
      <c r="BO126" s="79"/>
      <c r="BP126" s="79"/>
      <c r="BQ126" s="79"/>
      <c r="BR126" s="79"/>
      <c r="BS126" s="79"/>
      <c r="BT126" s="79"/>
      <c r="BU126" s="79"/>
    </row>
    <row r="127" spans="1:73" s="80" customFormat="1" ht="13.6" x14ac:dyDescent="0.2">
      <c r="A127" s="327" t="s">
        <v>14</v>
      </c>
      <c r="B127" s="327"/>
      <c r="C127" s="327"/>
      <c r="D127" s="327"/>
      <c r="E127" s="327"/>
      <c r="F127" s="327"/>
      <c r="G127" s="327"/>
      <c r="H127" s="327"/>
      <c r="I127" s="178">
        <f>ROUND(SUM(I126:I126),2)</f>
        <v>51.6</v>
      </c>
      <c r="J127" s="120"/>
      <c r="K127" s="78"/>
      <c r="L127" s="78"/>
      <c r="M127" s="78"/>
      <c r="N127" s="78"/>
      <c r="O127" s="78"/>
      <c r="P127" s="78"/>
      <c r="Q127" s="78"/>
      <c r="R127" s="78"/>
      <c r="S127" s="78"/>
      <c r="T127" s="78"/>
      <c r="U127" s="78"/>
      <c r="V127" s="78"/>
      <c r="W127" s="78"/>
      <c r="X127" s="78"/>
      <c r="Y127" s="78"/>
      <c r="Z127" s="78"/>
      <c r="AA127" s="78"/>
      <c r="AB127" s="78"/>
      <c r="AC127" s="78"/>
      <c r="AD127" s="78"/>
      <c r="AE127" s="78"/>
      <c r="AF127" s="78"/>
      <c r="AG127" s="78"/>
      <c r="AH127" s="78"/>
      <c r="AI127" s="78"/>
      <c r="AJ127" s="78"/>
      <c r="AK127" s="78"/>
      <c r="AL127" s="78"/>
      <c r="AM127" s="78"/>
      <c r="AN127" s="78"/>
      <c r="AO127" s="78"/>
      <c r="AP127" s="78"/>
      <c r="AQ127" s="78"/>
      <c r="AR127" s="78"/>
      <c r="AS127" s="78"/>
      <c r="AT127" s="78"/>
      <c r="AU127" s="78"/>
      <c r="AV127" s="78"/>
      <c r="AW127" s="79"/>
      <c r="AX127" s="79"/>
      <c r="AY127" s="79"/>
      <c r="AZ127" s="79"/>
      <c r="BA127" s="79"/>
      <c r="BB127" s="79"/>
      <c r="BC127" s="79"/>
      <c r="BD127" s="79"/>
      <c r="BE127" s="79"/>
      <c r="BF127" s="79"/>
      <c r="BG127" s="79"/>
      <c r="BH127" s="79"/>
      <c r="BI127" s="79"/>
      <c r="BJ127" s="79"/>
      <c r="BK127" s="79"/>
      <c r="BL127" s="79"/>
      <c r="BM127" s="79"/>
      <c r="BN127" s="79"/>
      <c r="BO127" s="79"/>
      <c r="BP127" s="79"/>
      <c r="BQ127" s="79"/>
      <c r="BR127" s="79"/>
      <c r="BS127" s="79"/>
      <c r="BT127" s="79"/>
      <c r="BU127" s="79"/>
    </row>
    <row r="128" spans="1:73" s="80" customFormat="1" ht="13.6" x14ac:dyDescent="0.2">
      <c r="A128" s="179"/>
      <c r="B128" s="110"/>
      <c r="C128" s="110"/>
      <c r="D128" s="104"/>
      <c r="E128" s="104"/>
      <c r="F128" s="104"/>
      <c r="G128" s="104"/>
      <c r="H128" s="104"/>
      <c r="I128" s="104"/>
      <c r="J128" s="27"/>
      <c r="K128" s="78"/>
      <c r="L128" s="78"/>
      <c r="M128" s="78"/>
      <c r="N128" s="78"/>
      <c r="O128" s="78"/>
      <c r="P128" s="78"/>
      <c r="Q128" s="78"/>
      <c r="R128" s="78"/>
      <c r="S128" s="78"/>
      <c r="T128" s="78"/>
      <c r="U128" s="78"/>
      <c r="V128" s="78"/>
      <c r="W128" s="78"/>
      <c r="X128" s="78"/>
      <c r="Y128" s="78"/>
      <c r="Z128" s="78"/>
      <c r="AA128" s="78"/>
      <c r="AB128" s="78"/>
      <c r="AC128" s="78"/>
      <c r="AD128" s="78"/>
      <c r="AE128" s="78"/>
      <c r="AF128" s="78"/>
      <c r="AG128" s="78"/>
      <c r="AH128" s="78"/>
      <c r="AI128" s="78"/>
      <c r="AJ128" s="78"/>
      <c r="AK128" s="78"/>
      <c r="AL128" s="78"/>
      <c r="AM128" s="78"/>
      <c r="AN128" s="78"/>
      <c r="AO128" s="78"/>
      <c r="AP128" s="78"/>
      <c r="AQ128" s="78"/>
      <c r="AR128" s="78"/>
      <c r="AS128" s="78"/>
      <c r="AT128" s="78"/>
      <c r="AU128" s="78"/>
      <c r="AV128" s="78"/>
      <c r="AW128" s="79"/>
      <c r="AX128" s="79"/>
      <c r="AY128" s="79"/>
      <c r="AZ128" s="79"/>
      <c r="BA128" s="79"/>
      <c r="BB128" s="79"/>
      <c r="BC128" s="79"/>
      <c r="BD128" s="79"/>
      <c r="BE128" s="79"/>
      <c r="BF128" s="79"/>
      <c r="BG128" s="79"/>
      <c r="BH128" s="79"/>
      <c r="BI128" s="79"/>
      <c r="BJ128" s="79"/>
      <c r="BK128" s="79"/>
      <c r="BL128" s="79"/>
      <c r="BM128" s="79"/>
      <c r="BN128" s="79"/>
      <c r="BO128" s="79"/>
      <c r="BP128" s="79"/>
      <c r="BQ128" s="79"/>
      <c r="BR128" s="79"/>
      <c r="BS128" s="79"/>
      <c r="BT128" s="79"/>
      <c r="BU128" s="79"/>
    </row>
    <row r="129" spans="1:73" s="80" customFormat="1" ht="23.95" customHeight="1" x14ac:dyDescent="0.2">
      <c r="A129" s="174"/>
      <c r="B129" s="175" t="s">
        <v>56</v>
      </c>
      <c r="C129" s="311" t="s">
        <v>39</v>
      </c>
      <c r="D129" s="312"/>
      <c r="E129" s="312"/>
      <c r="F129" s="312"/>
      <c r="G129" s="312"/>
      <c r="H129" s="312"/>
      <c r="I129" s="312"/>
      <c r="J129" s="313"/>
      <c r="K129" s="78"/>
      <c r="L129" s="78"/>
      <c r="M129" s="78"/>
      <c r="N129" s="78"/>
      <c r="O129" s="78"/>
      <c r="P129" s="78"/>
      <c r="Q129" s="78"/>
      <c r="R129" s="78"/>
      <c r="S129" s="78"/>
      <c r="T129" s="78"/>
      <c r="U129" s="78"/>
      <c r="V129" s="78"/>
      <c r="W129" s="78"/>
      <c r="X129" s="78"/>
      <c r="Y129" s="78"/>
      <c r="Z129" s="78"/>
      <c r="AA129" s="78"/>
      <c r="AB129" s="78"/>
      <c r="AC129" s="78"/>
      <c r="AD129" s="78"/>
      <c r="AE129" s="78"/>
      <c r="AF129" s="78"/>
      <c r="AG129" s="78"/>
      <c r="AH129" s="78"/>
      <c r="AI129" s="78"/>
      <c r="AJ129" s="78"/>
      <c r="AK129" s="78"/>
      <c r="AL129" s="78"/>
      <c r="AM129" s="78"/>
      <c r="AN129" s="78"/>
      <c r="AO129" s="78"/>
      <c r="AP129" s="78"/>
      <c r="AQ129" s="78"/>
      <c r="AR129" s="78"/>
      <c r="AS129" s="78"/>
      <c r="AT129" s="78"/>
      <c r="AU129" s="78"/>
      <c r="AV129" s="78"/>
      <c r="AW129" s="79"/>
      <c r="AX129" s="79"/>
      <c r="AY129" s="79"/>
      <c r="AZ129" s="79"/>
      <c r="BA129" s="79"/>
      <c r="BB129" s="79"/>
      <c r="BC129" s="79"/>
      <c r="BD129" s="79"/>
      <c r="BE129" s="79"/>
      <c r="BF129" s="79"/>
      <c r="BG129" s="79"/>
      <c r="BH129" s="79"/>
      <c r="BI129" s="79"/>
      <c r="BJ129" s="79"/>
      <c r="BK129" s="79"/>
      <c r="BL129" s="79"/>
      <c r="BM129" s="79"/>
      <c r="BN129" s="79"/>
      <c r="BO129" s="79"/>
      <c r="BP129" s="79"/>
      <c r="BQ129" s="79"/>
      <c r="BR129" s="79"/>
      <c r="BS129" s="79"/>
      <c r="BT129" s="79"/>
      <c r="BU129" s="79"/>
    </row>
    <row r="130" spans="1:73" s="80" customFormat="1" ht="13.6" x14ac:dyDescent="0.2">
      <c r="A130" s="120" t="s">
        <v>57</v>
      </c>
      <c r="B130" s="120" t="s">
        <v>58</v>
      </c>
      <c r="C130" s="112" t="s">
        <v>30</v>
      </c>
      <c r="D130" s="120" t="s">
        <v>65</v>
      </c>
      <c r="E130" s="120" t="s">
        <v>66</v>
      </c>
      <c r="F130" s="120" t="s">
        <v>67</v>
      </c>
      <c r="G130" s="120"/>
      <c r="H130" s="120" t="s">
        <v>32</v>
      </c>
      <c r="I130" s="171" t="s">
        <v>62</v>
      </c>
      <c r="J130" s="120" t="s">
        <v>12</v>
      </c>
      <c r="K130" s="78"/>
      <c r="L130" s="78"/>
      <c r="M130" s="78"/>
      <c r="N130" s="78"/>
      <c r="O130" s="78"/>
      <c r="P130" s="78"/>
      <c r="Q130" s="78"/>
      <c r="R130" s="78"/>
      <c r="S130" s="78"/>
      <c r="T130" s="78"/>
      <c r="U130" s="78"/>
      <c r="V130" s="78"/>
      <c r="W130" s="78"/>
      <c r="X130" s="78"/>
      <c r="Y130" s="78"/>
      <c r="Z130" s="78"/>
      <c r="AA130" s="78"/>
      <c r="AB130" s="78"/>
      <c r="AC130" s="78"/>
      <c r="AD130" s="78"/>
      <c r="AE130" s="78"/>
      <c r="AF130" s="78"/>
      <c r="AG130" s="78"/>
      <c r="AH130" s="78"/>
      <c r="AI130" s="78"/>
      <c r="AJ130" s="78"/>
      <c r="AK130" s="78"/>
      <c r="AL130" s="78"/>
      <c r="AM130" s="78"/>
      <c r="AN130" s="78"/>
      <c r="AO130" s="78"/>
      <c r="AP130" s="78"/>
      <c r="AQ130" s="78"/>
      <c r="AR130" s="78"/>
      <c r="AS130" s="78"/>
      <c r="AT130" s="78"/>
      <c r="AU130" s="78"/>
      <c r="AV130" s="78"/>
      <c r="AW130" s="79"/>
      <c r="AX130" s="79"/>
      <c r="AY130" s="79"/>
      <c r="AZ130" s="79"/>
      <c r="BA130" s="79"/>
      <c r="BB130" s="79"/>
      <c r="BC130" s="79"/>
      <c r="BD130" s="79"/>
      <c r="BE130" s="79"/>
      <c r="BF130" s="79"/>
      <c r="BG130" s="79"/>
      <c r="BH130" s="79"/>
      <c r="BI130" s="79"/>
      <c r="BJ130" s="79"/>
      <c r="BK130" s="79"/>
      <c r="BL130" s="79"/>
      <c r="BM130" s="79"/>
      <c r="BN130" s="79"/>
      <c r="BO130" s="79"/>
      <c r="BP130" s="79"/>
      <c r="BQ130" s="79"/>
      <c r="BR130" s="79"/>
      <c r="BS130" s="79"/>
      <c r="BT130" s="79"/>
      <c r="BU130" s="79"/>
    </row>
    <row r="131" spans="1:73" s="80" customFormat="1" ht="45" customHeight="1" x14ac:dyDescent="0.2">
      <c r="A131" s="176" t="s">
        <v>68</v>
      </c>
      <c r="B131" s="177" t="str">
        <f>B126</f>
        <v xml:space="preserve">S1=S2=S3=S4=S5=S6=S7=S8=S9=S10=S11=S12=S13=S14=S15=S16
</v>
      </c>
      <c r="C131" s="96" t="str">
        <f>C126</f>
        <v>Sapata = 195X130cm</v>
      </c>
      <c r="D131" s="96">
        <f>D121</f>
        <v>2.15</v>
      </c>
      <c r="E131" s="96">
        <f>E121</f>
        <v>1.5000000000000002</v>
      </c>
      <c r="F131" s="96">
        <v>0.05</v>
      </c>
      <c r="G131" s="120"/>
      <c r="H131" s="96">
        <f>H126</f>
        <v>16</v>
      </c>
      <c r="I131" s="96">
        <f>ROUND(D131*E131*F131*H131,2)</f>
        <v>2.58</v>
      </c>
      <c r="J131" s="120"/>
      <c r="K131" s="78"/>
      <c r="L131" s="78"/>
      <c r="M131" s="78"/>
      <c r="N131" s="78"/>
      <c r="O131" s="78"/>
      <c r="P131" s="78"/>
      <c r="Q131" s="78"/>
      <c r="R131" s="78"/>
      <c r="S131" s="78"/>
      <c r="T131" s="78"/>
      <c r="U131" s="78"/>
      <c r="V131" s="78"/>
      <c r="W131" s="78"/>
      <c r="X131" s="78"/>
      <c r="Y131" s="78"/>
      <c r="Z131" s="78"/>
      <c r="AA131" s="78"/>
      <c r="AB131" s="78"/>
      <c r="AC131" s="78"/>
      <c r="AD131" s="78"/>
      <c r="AE131" s="78"/>
      <c r="AF131" s="78"/>
      <c r="AG131" s="78"/>
      <c r="AH131" s="78"/>
      <c r="AI131" s="78"/>
      <c r="AJ131" s="78"/>
      <c r="AK131" s="78"/>
      <c r="AL131" s="78"/>
      <c r="AM131" s="78"/>
      <c r="AN131" s="78"/>
      <c r="AO131" s="78"/>
      <c r="AP131" s="78"/>
      <c r="AQ131" s="78"/>
      <c r="AR131" s="78"/>
      <c r="AS131" s="78"/>
      <c r="AT131" s="78"/>
      <c r="AU131" s="78"/>
      <c r="AV131" s="78"/>
      <c r="AW131" s="79"/>
      <c r="AX131" s="79"/>
      <c r="AY131" s="79"/>
      <c r="AZ131" s="79"/>
      <c r="BA131" s="79"/>
      <c r="BB131" s="79"/>
      <c r="BC131" s="79"/>
      <c r="BD131" s="79"/>
      <c r="BE131" s="79"/>
      <c r="BF131" s="79"/>
      <c r="BG131" s="79"/>
      <c r="BH131" s="79"/>
      <c r="BI131" s="79"/>
      <c r="BJ131" s="79"/>
      <c r="BK131" s="79"/>
      <c r="BL131" s="79"/>
      <c r="BM131" s="79"/>
      <c r="BN131" s="79"/>
      <c r="BO131" s="79"/>
      <c r="BP131" s="79"/>
      <c r="BQ131" s="79"/>
      <c r="BR131" s="79"/>
      <c r="BS131" s="79"/>
      <c r="BT131" s="79"/>
      <c r="BU131" s="79"/>
    </row>
    <row r="132" spans="1:73" s="80" customFormat="1" ht="13.6" x14ac:dyDescent="0.2">
      <c r="A132" s="308" t="s">
        <v>14</v>
      </c>
      <c r="B132" s="309"/>
      <c r="C132" s="309"/>
      <c r="D132" s="309"/>
      <c r="E132" s="309"/>
      <c r="F132" s="309"/>
      <c r="G132" s="309"/>
      <c r="H132" s="310"/>
      <c r="I132" s="178">
        <f>ROUND(SUM(I131:I131),2)</f>
        <v>2.58</v>
      </c>
      <c r="J132" s="180"/>
      <c r="K132" s="78"/>
      <c r="L132" s="78"/>
      <c r="M132" s="78"/>
      <c r="N132" s="78"/>
      <c r="O132" s="78"/>
      <c r="P132" s="78"/>
      <c r="Q132" s="78"/>
      <c r="R132" s="78"/>
      <c r="S132" s="78"/>
      <c r="T132" s="78"/>
      <c r="U132" s="78"/>
      <c r="V132" s="78"/>
      <c r="W132" s="78"/>
      <c r="X132" s="78"/>
      <c r="Y132" s="78"/>
      <c r="Z132" s="78"/>
      <c r="AA132" s="78"/>
      <c r="AB132" s="78"/>
      <c r="AC132" s="78"/>
      <c r="AD132" s="78"/>
      <c r="AE132" s="78"/>
      <c r="AF132" s="78"/>
      <c r="AG132" s="78"/>
      <c r="AH132" s="78"/>
      <c r="AI132" s="78"/>
      <c r="AJ132" s="78"/>
      <c r="AK132" s="78"/>
      <c r="AL132" s="78"/>
      <c r="AM132" s="78"/>
      <c r="AN132" s="78"/>
      <c r="AO132" s="78"/>
      <c r="AP132" s="78"/>
      <c r="AQ132" s="78"/>
      <c r="AR132" s="78"/>
      <c r="AS132" s="78"/>
      <c r="AT132" s="78"/>
      <c r="AU132" s="78"/>
      <c r="AV132" s="78"/>
      <c r="AW132" s="79"/>
      <c r="AX132" s="79"/>
      <c r="AY132" s="79"/>
      <c r="AZ132" s="79"/>
      <c r="BA132" s="79"/>
      <c r="BB132" s="79"/>
      <c r="BC132" s="79"/>
      <c r="BD132" s="79"/>
      <c r="BE132" s="79"/>
      <c r="BF132" s="79"/>
      <c r="BG132" s="79"/>
      <c r="BH132" s="79"/>
      <c r="BI132" s="79"/>
      <c r="BJ132" s="79"/>
      <c r="BK132" s="79"/>
      <c r="BL132" s="79"/>
      <c r="BM132" s="79"/>
      <c r="BN132" s="79"/>
      <c r="BO132" s="79"/>
      <c r="BP132" s="79"/>
      <c r="BQ132" s="79"/>
      <c r="BR132" s="79"/>
      <c r="BS132" s="79"/>
      <c r="BT132" s="79"/>
      <c r="BU132" s="79"/>
    </row>
    <row r="133" spans="1:73" s="80" customFormat="1" ht="13.6" x14ac:dyDescent="0.2">
      <c r="A133" s="181"/>
      <c r="B133" s="182"/>
      <c r="C133" s="182"/>
      <c r="D133" s="183"/>
      <c r="E133" s="183"/>
      <c r="F133" s="183"/>
      <c r="G133" s="183"/>
      <c r="H133" s="183"/>
      <c r="I133" s="183"/>
      <c r="J133" s="184"/>
      <c r="K133" s="78"/>
      <c r="L133" s="78"/>
      <c r="M133" s="78"/>
      <c r="N133" s="78"/>
      <c r="O133" s="78"/>
      <c r="P133" s="78"/>
      <c r="Q133" s="78"/>
      <c r="R133" s="78"/>
      <c r="S133" s="78"/>
      <c r="T133" s="78"/>
      <c r="U133" s="78"/>
      <c r="V133" s="78"/>
      <c r="W133" s="78"/>
      <c r="X133" s="78"/>
      <c r="Y133" s="78"/>
      <c r="Z133" s="78"/>
      <c r="AA133" s="78"/>
      <c r="AB133" s="78"/>
      <c r="AC133" s="78"/>
      <c r="AD133" s="78"/>
      <c r="AE133" s="78"/>
      <c r="AF133" s="78"/>
      <c r="AG133" s="78"/>
      <c r="AH133" s="78"/>
      <c r="AI133" s="78"/>
      <c r="AJ133" s="78"/>
      <c r="AK133" s="78"/>
      <c r="AL133" s="78"/>
      <c r="AM133" s="78"/>
      <c r="AN133" s="78"/>
      <c r="AO133" s="78"/>
      <c r="AP133" s="78"/>
      <c r="AQ133" s="78"/>
      <c r="AR133" s="78"/>
      <c r="AS133" s="78"/>
      <c r="AT133" s="78"/>
      <c r="AU133" s="78"/>
      <c r="AV133" s="78"/>
      <c r="AW133" s="79"/>
      <c r="AX133" s="79"/>
      <c r="AY133" s="79"/>
      <c r="AZ133" s="79"/>
      <c r="BA133" s="79"/>
      <c r="BB133" s="79"/>
      <c r="BC133" s="79"/>
      <c r="BD133" s="79"/>
      <c r="BE133" s="79"/>
      <c r="BF133" s="79"/>
      <c r="BG133" s="79"/>
      <c r="BH133" s="79"/>
      <c r="BI133" s="79"/>
      <c r="BJ133" s="79"/>
      <c r="BK133" s="79"/>
      <c r="BL133" s="79"/>
      <c r="BM133" s="79"/>
      <c r="BN133" s="79"/>
      <c r="BO133" s="79"/>
      <c r="BP133" s="79"/>
      <c r="BQ133" s="79"/>
      <c r="BR133" s="79"/>
      <c r="BS133" s="79"/>
      <c r="BT133" s="79"/>
      <c r="BU133" s="79"/>
    </row>
    <row r="134" spans="1:73" s="80" customFormat="1" ht="23.95" customHeight="1" x14ac:dyDescent="0.2">
      <c r="A134" s="174"/>
      <c r="B134" s="175" t="s">
        <v>56</v>
      </c>
      <c r="C134" s="311" t="s">
        <v>40</v>
      </c>
      <c r="D134" s="312"/>
      <c r="E134" s="312"/>
      <c r="F134" s="312"/>
      <c r="G134" s="312"/>
      <c r="H134" s="312"/>
      <c r="I134" s="312"/>
      <c r="J134" s="313"/>
      <c r="K134" s="78"/>
      <c r="L134" s="78"/>
      <c r="M134" s="78"/>
      <c r="N134" s="78"/>
      <c r="O134" s="78"/>
      <c r="P134" s="78"/>
      <c r="Q134" s="78"/>
      <c r="R134" s="78"/>
      <c r="S134" s="78"/>
      <c r="T134" s="78"/>
      <c r="U134" s="78"/>
      <c r="V134" s="78"/>
      <c r="W134" s="78"/>
      <c r="X134" s="78"/>
      <c r="Y134" s="78"/>
      <c r="Z134" s="78"/>
      <c r="AA134" s="78"/>
      <c r="AB134" s="78"/>
      <c r="AC134" s="78"/>
      <c r="AD134" s="78"/>
      <c r="AE134" s="78"/>
      <c r="AF134" s="78"/>
      <c r="AG134" s="78"/>
      <c r="AH134" s="78"/>
      <c r="AI134" s="78"/>
      <c r="AJ134" s="78"/>
      <c r="AK134" s="78"/>
      <c r="AL134" s="78"/>
      <c r="AM134" s="78"/>
      <c r="AN134" s="78"/>
      <c r="AO134" s="78"/>
      <c r="AP134" s="78"/>
      <c r="AQ134" s="78"/>
      <c r="AR134" s="78"/>
      <c r="AS134" s="78"/>
      <c r="AT134" s="78"/>
      <c r="AU134" s="78"/>
      <c r="AV134" s="78"/>
      <c r="AW134" s="79"/>
      <c r="AX134" s="79"/>
      <c r="AY134" s="79"/>
      <c r="AZ134" s="79"/>
      <c r="BA134" s="79"/>
      <c r="BB134" s="79"/>
      <c r="BC134" s="79"/>
      <c r="BD134" s="79"/>
      <c r="BE134" s="79"/>
      <c r="BF134" s="79"/>
      <c r="BG134" s="79"/>
      <c r="BH134" s="79"/>
      <c r="BI134" s="79"/>
      <c r="BJ134" s="79"/>
      <c r="BK134" s="79"/>
      <c r="BL134" s="79"/>
      <c r="BM134" s="79"/>
      <c r="BN134" s="79"/>
      <c r="BO134" s="79"/>
      <c r="BP134" s="79"/>
      <c r="BQ134" s="79"/>
      <c r="BR134" s="79"/>
      <c r="BS134" s="79"/>
      <c r="BT134" s="79"/>
      <c r="BU134" s="79"/>
    </row>
    <row r="135" spans="1:73" s="81" customFormat="1" ht="13.1" customHeight="1" x14ac:dyDescent="0.2">
      <c r="A135" s="120" t="s">
        <v>57</v>
      </c>
      <c r="B135" s="120" t="s">
        <v>58</v>
      </c>
      <c r="C135" s="112" t="s">
        <v>30</v>
      </c>
      <c r="D135" s="120" t="s">
        <v>69</v>
      </c>
      <c r="E135" s="120" t="s">
        <v>70</v>
      </c>
      <c r="F135" s="120" t="s">
        <v>71</v>
      </c>
      <c r="G135" s="120"/>
      <c r="H135" s="120" t="s">
        <v>32</v>
      </c>
      <c r="I135" s="171" t="s">
        <v>62</v>
      </c>
      <c r="J135" s="120" t="s">
        <v>12</v>
      </c>
      <c r="K135" s="78"/>
      <c r="L135" s="78"/>
      <c r="M135" s="78"/>
      <c r="N135" s="78"/>
      <c r="O135" s="78"/>
      <c r="P135" s="78"/>
      <c r="Q135" s="78"/>
      <c r="R135" s="78"/>
      <c r="S135" s="78"/>
      <c r="T135" s="78"/>
      <c r="U135" s="78"/>
      <c r="V135" s="78"/>
      <c r="W135" s="78"/>
      <c r="X135" s="78"/>
      <c r="Y135" s="78"/>
      <c r="Z135" s="78"/>
      <c r="AA135" s="78"/>
      <c r="AB135" s="78"/>
      <c r="AC135" s="78"/>
      <c r="AD135" s="78"/>
      <c r="AE135" s="78"/>
      <c r="AF135" s="78"/>
      <c r="AG135" s="78"/>
      <c r="AH135" s="78"/>
      <c r="AI135" s="78"/>
      <c r="AJ135" s="78"/>
      <c r="AK135" s="78"/>
      <c r="AL135" s="78"/>
      <c r="AM135" s="78"/>
      <c r="AN135" s="78"/>
      <c r="AO135" s="78"/>
      <c r="AP135" s="78"/>
      <c r="AQ135" s="78"/>
      <c r="AR135" s="78"/>
      <c r="AS135" s="78"/>
      <c r="AT135" s="78"/>
      <c r="AU135" s="78"/>
      <c r="AV135" s="78"/>
      <c r="AW135" s="82"/>
      <c r="AX135" s="82"/>
      <c r="AY135" s="82"/>
      <c r="AZ135" s="82"/>
      <c r="BA135" s="82"/>
      <c r="BB135" s="82"/>
      <c r="BC135" s="82"/>
      <c r="BD135" s="82"/>
      <c r="BE135" s="82"/>
      <c r="BF135" s="82"/>
      <c r="BG135" s="82"/>
      <c r="BH135" s="82"/>
      <c r="BI135" s="82"/>
      <c r="BJ135" s="82"/>
      <c r="BK135" s="82"/>
      <c r="BL135" s="82"/>
      <c r="BM135" s="82"/>
      <c r="BN135" s="82"/>
      <c r="BO135" s="82"/>
      <c r="BP135" s="82"/>
      <c r="BQ135" s="82"/>
      <c r="BR135" s="82"/>
      <c r="BS135" s="82"/>
      <c r="BT135" s="82"/>
      <c r="BU135" s="82"/>
    </row>
    <row r="136" spans="1:73" s="80" customFormat="1" ht="12.9" x14ac:dyDescent="0.2">
      <c r="A136" s="185"/>
      <c r="B136" s="97" t="s">
        <v>72</v>
      </c>
      <c r="C136" s="186"/>
      <c r="D136" s="96">
        <f>I122</f>
        <v>54.18</v>
      </c>
      <c r="E136" s="96">
        <f>I153</f>
        <v>33.26</v>
      </c>
      <c r="F136" s="96">
        <f>I132</f>
        <v>2.58</v>
      </c>
      <c r="G136" s="96"/>
      <c r="H136" s="96">
        <v>1</v>
      </c>
      <c r="I136" s="96">
        <f>SUM(D136-(E136+F136))*H136</f>
        <v>18.340000000000003</v>
      </c>
      <c r="J136" s="328"/>
      <c r="K136" s="78"/>
      <c r="L136" s="78"/>
      <c r="M136" s="78"/>
      <c r="N136" s="78"/>
      <c r="O136" s="78"/>
      <c r="P136" s="78"/>
      <c r="Q136" s="78"/>
      <c r="R136" s="78"/>
      <c r="S136" s="78"/>
      <c r="T136" s="78"/>
      <c r="U136" s="78"/>
      <c r="V136" s="78"/>
      <c r="W136" s="78"/>
      <c r="X136" s="78"/>
      <c r="Y136" s="78"/>
      <c r="Z136" s="78"/>
      <c r="AA136" s="78"/>
      <c r="AB136" s="78"/>
      <c r="AC136" s="78"/>
      <c r="AD136" s="78"/>
      <c r="AE136" s="78"/>
      <c r="AF136" s="78"/>
      <c r="AG136" s="78"/>
      <c r="AH136" s="78"/>
      <c r="AI136" s="78"/>
      <c r="AJ136" s="78"/>
      <c r="AK136" s="78"/>
      <c r="AL136" s="78"/>
      <c r="AM136" s="78"/>
      <c r="AN136" s="78"/>
      <c r="AO136" s="78"/>
      <c r="AP136" s="78"/>
      <c r="AQ136" s="78"/>
      <c r="AR136" s="78"/>
      <c r="AS136" s="78"/>
      <c r="AT136" s="78"/>
      <c r="AU136" s="78"/>
      <c r="AV136" s="78"/>
      <c r="AW136" s="79"/>
      <c r="AX136" s="79"/>
      <c r="AY136" s="79"/>
      <c r="AZ136" s="79"/>
      <c r="BA136" s="79"/>
      <c r="BB136" s="79"/>
      <c r="BC136" s="79"/>
      <c r="BD136" s="79"/>
      <c r="BE136" s="79"/>
      <c r="BF136" s="79"/>
      <c r="BG136" s="79"/>
      <c r="BH136" s="79"/>
      <c r="BI136" s="79"/>
      <c r="BJ136" s="79"/>
      <c r="BK136" s="79"/>
      <c r="BL136" s="79"/>
      <c r="BM136" s="79"/>
      <c r="BN136" s="79"/>
      <c r="BO136" s="79"/>
      <c r="BP136" s="79"/>
      <c r="BQ136" s="79"/>
      <c r="BR136" s="79"/>
      <c r="BS136" s="79"/>
      <c r="BT136" s="79"/>
      <c r="BU136" s="79"/>
    </row>
    <row r="137" spans="1:73" s="80" customFormat="1" ht="13.6" x14ac:dyDescent="0.2">
      <c r="A137" s="308" t="s">
        <v>14</v>
      </c>
      <c r="B137" s="309"/>
      <c r="C137" s="309"/>
      <c r="D137" s="309"/>
      <c r="E137" s="309"/>
      <c r="F137" s="309"/>
      <c r="G137" s="309"/>
      <c r="H137" s="310"/>
      <c r="I137" s="178">
        <f>SUM(I136)</f>
        <v>18.340000000000003</v>
      </c>
      <c r="J137" s="328"/>
      <c r="K137" s="78"/>
      <c r="L137" s="78"/>
      <c r="M137" s="78"/>
      <c r="N137" s="78"/>
      <c r="O137" s="78"/>
      <c r="P137" s="78"/>
      <c r="Q137" s="78"/>
      <c r="R137" s="78"/>
      <c r="S137" s="78"/>
      <c r="T137" s="78"/>
      <c r="U137" s="78"/>
      <c r="V137" s="78"/>
      <c r="W137" s="78"/>
      <c r="X137" s="78"/>
      <c r="Y137" s="78"/>
      <c r="Z137" s="78"/>
      <c r="AA137" s="78"/>
      <c r="AB137" s="78"/>
      <c r="AC137" s="78"/>
      <c r="AD137" s="78"/>
      <c r="AE137" s="78"/>
      <c r="AF137" s="78"/>
      <c r="AG137" s="78"/>
      <c r="AH137" s="78"/>
      <c r="AI137" s="78"/>
      <c r="AJ137" s="78"/>
      <c r="AK137" s="78"/>
      <c r="AL137" s="78"/>
      <c r="AM137" s="78"/>
      <c r="AN137" s="78"/>
      <c r="AO137" s="78"/>
      <c r="AP137" s="78"/>
      <c r="AQ137" s="78"/>
      <c r="AR137" s="78"/>
      <c r="AS137" s="78"/>
      <c r="AT137" s="78"/>
      <c r="AU137" s="78"/>
      <c r="AV137" s="78"/>
      <c r="AW137" s="79"/>
      <c r="AX137" s="79"/>
      <c r="AY137" s="79"/>
      <c r="AZ137" s="79"/>
      <c r="BA137" s="79"/>
      <c r="BB137" s="79"/>
      <c r="BC137" s="79"/>
      <c r="BD137" s="79"/>
      <c r="BE137" s="79"/>
      <c r="BF137" s="79"/>
      <c r="BG137" s="79"/>
      <c r="BH137" s="79"/>
      <c r="BI137" s="79"/>
      <c r="BJ137" s="79"/>
      <c r="BK137" s="79"/>
      <c r="BL137" s="79"/>
      <c r="BM137" s="79"/>
      <c r="BN137" s="79"/>
      <c r="BO137" s="79"/>
      <c r="BP137" s="79"/>
      <c r="BQ137" s="79"/>
      <c r="BR137" s="79"/>
      <c r="BS137" s="79"/>
      <c r="BT137" s="79"/>
      <c r="BU137" s="79"/>
    </row>
    <row r="138" spans="1:73" s="80" customFormat="1" ht="13.6" x14ac:dyDescent="0.2">
      <c r="A138" s="179"/>
      <c r="B138" s="110"/>
      <c r="C138" s="110"/>
      <c r="D138" s="104"/>
      <c r="E138" s="104"/>
      <c r="F138" s="104"/>
      <c r="G138" s="104"/>
      <c r="H138" s="104"/>
      <c r="I138" s="104"/>
      <c r="J138" s="27"/>
      <c r="K138" s="78"/>
      <c r="L138" s="78"/>
      <c r="M138" s="78"/>
      <c r="N138" s="78"/>
      <c r="O138" s="78"/>
      <c r="P138" s="78"/>
      <c r="Q138" s="78"/>
      <c r="R138" s="78"/>
      <c r="S138" s="78"/>
      <c r="T138" s="78"/>
      <c r="U138" s="78"/>
      <c r="V138" s="78"/>
      <c r="W138" s="78"/>
      <c r="X138" s="78"/>
      <c r="Y138" s="78"/>
      <c r="Z138" s="78"/>
      <c r="AA138" s="78"/>
      <c r="AB138" s="78"/>
      <c r="AC138" s="78"/>
      <c r="AD138" s="78"/>
      <c r="AE138" s="78"/>
      <c r="AF138" s="78"/>
      <c r="AG138" s="78"/>
      <c r="AH138" s="78"/>
      <c r="AI138" s="78"/>
      <c r="AJ138" s="78"/>
      <c r="AK138" s="78"/>
      <c r="AL138" s="78"/>
      <c r="AM138" s="78"/>
      <c r="AN138" s="78"/>
      <c r="AO138" s="78"/>
      <c r="AP138" s="78"/>
      <c r="AQ138" s="78"/>
      <c r="AR138" s="78"/>
      <c r="AS138" s="78"/>
      <c r="AT138" s="78"/>
      <c r="AU138" s="78"/>
      <c r="AV138" s="78"/>
      <c r="AW138" s="79"/>
      <c r="AX138" s="79"/>
      <c r="AY138" s="79"/>
      <c r="AZ138" s="79"/>
      <c r="BA138" s="79"/>
      <c r="BB138" s="79"/>
      <c r="BC138" s="79"/>
      <c r="BD138" s="79"/>
      <c r="BE138" s="79"/>
      <c r="BF138" s="79"/>
      <c r="BG138" s="79"/>
      <c r="BH138" s="79"/>
      <c r="BI138" s="79"/>
      <c r="BJ138" s="79"/>
      <c r="BK138" s="79"/>
      <c r="BL138" s="79"/>
      <c r="BM138" s="79"/>
      <c r="BN138" s="79"/>
      <c r="BO138" s="79"/>
      <c r="BP138" s="79"/>
      <c r="BQ138" s="79"/>
      <c r="BR138" s="79"/>
      <c r="BS138" s="79"/>
      <c r="BT138" s="79"/>
      <c r="BU138" s="79"/>
    </row>
    <row r="139" spans="1:73" s="80" customFormat="1" ht="27.2" x14ac:dyDescent="0.2">
      <c r="A139" s="174"/>
      <c r="B139" s="175" t="s">
        <v>56</v>
      </c>
      <c r="C139" s="311" t="s">
        <v>73</v>
      </c>
      <c r="D139" s="312"/>
      <c r="E139" s="312"/>
      <c r="F139" s="312"/>
      <c r="G139" s="312"/>
      <c r="H139" s="312"/>
      <c r="I139" s="312"/>
      <c r="J139" s="313"/>
      <c r="K139" s="83"/>
      <c r="L139" s="83"/>
      <c r="M139" s="78"/>
      <c r="N139" s="78"/>
      <c r="O139" s="78"/>
      <c r="P139" s="78"/>
      <c r="Q139" s="78"/>
      <c r="R139" s="78"/>
      <c r="S139" s="78"/>
      <c r="T139" s="78"/>
      <c r="U139" s="78"/>
      <c r="V139" s="78"/>
      <c r="W139" s="78"/>
      <c r="X139" s="78"/>
      <c r="Y139" s="78"/>
      <c r="Z139" s="78"/>
      <c r="AA139" s="78"/>
      <c r="AB139" s="78"/>
      <c r="AC139" s="78"/>
      <c r="AD139" s="78"/>
      <c r="AE139" s="78"/>
      <c r="AF139" s="78"/>
      <c r="AG139" s="78"/>
      <c r="AH139" s="78"/>
      <c r="AI139" s="78"/>
      <c r="AJ139" s="78"/>
      <c r="AK139" s="78"/>
      <c r="AL139" s="78"/>
      <c r="AM139" s="78"/>
      <c r="AN139" s="78"/>
      <c r="AO139" s="78"/>
      <c r="AP139" s="78"/>
      <c r="AQ139" s="78"/>
      <c r="AR139" s="78"/>
      <c r="AS139" s="78"/>
      <c r="AT139" s="78"/>
      <c r="AU139" s="78"/>
      <c r="AV139" s="78"/>
      <c r="AW139" s="79"/>
      <c r="AX139" s="79"/>
      <c r="AY139" s="79"/>
      <c r="AZ139" s="79"/>
      <c r="BA139" s="79"/>
      <c r="BB139" s="79"/>
      <c r="BC139" s="79"/>
      <c r="BD139" s="79"/>
      <c r="BE139" s="79"/>
      <c r="BF139" s="79"/>
      <c r="BG139" s="79"/>
      <c r="BH139" s="79"/>
      <c r="BI139" s="79"/>
      <c r="BJ139" s="79"/>
      <c r="BK139" s="79"/>
      <c r="BL139" s="79"/>
      <c r="BM139" s="79"/>
      <c r="BN139" s="79"/>
      <c r="BO139" s="79"/>
      <c r="BP139" s="79"/>
      <c r="BQ139" s="79"/>
      <c r="BR139" s="79"/>
      <c r="BS139" s="79"/>
      <c r="BT139" s="79"/>
      <c r="BU139" s="79"/>
    </row>
    <row r="140" spans="1:73" s="84" customFormat="1" ht="13.6" x14ac:dyDescent="0.25">
      <c r="A140" s="120" t="s">
        <v>57</v>
      </c>
      <c r="B140" s="187" t="s">
        <v>58</v>
      </c>
      <c r="C140" s="112" t="s">
        <v>30</v>
      </c>
      <c r="D140" s="120" t="s">
        <v>74</v>
      </c>
      <c r="E140" s="120"/>
      <c r="F140" s="120"/>
      <c r="G140" s="120"/>
      <c r="H140" s="120" t="s">
        <v>32</v>
      </c>
      <c r="I140" s="171" t="s">
        <v>75</v>
      </c>
      <c r="J140" s="120" t="s">
        <v>12</v>
      </c>
      <c r="K140" s="83"/>
      <c r="L140" s="83"/>
      <c r="M140" s="78"/>
      <c r="N140" s="78"/>
      <c r="O140" s="78"/>
      <c r="P140" s="78"/>
      <c r="Q140" s="78"/>
      <c r="R140" s="78"/>
      <c r="S140" s="78"/>
      <c r="T140" s="78"/>
      <c r="U140" s="78"/>
      <c r="V140" s="78"/>
      <c r="W140" s="78"/>
      <c r="X140" s="78"/>
      <c r="Y140" s="78"/>
      <c r="Z140" s="78"/>
      <c r="AA140" s="78"/>
      <c r="AB140" s="78"/>
      <c r="AC140" s="78"/>
      <c r="AD140" s="78"/>
      <c r="AE140" s="78"/>
      <c r="AF140" s="78"/>
      <c r="AG140" s="78"/>
      <c r="AH140" s="78"/>
      <c r="AI140" s="78"/>
      <c r="AJ140" s="78"/>
      <c r="AK140" s="78"/>
      <c r="AL140" s="78"/>
      <c r="AM140" s="78"/>
      <c r="AN140" s="78"/>
      <c r="AO140" s="78"/>
      <c r="AP140" s="78"/>
      <c r="AQ140" s="78"/>
      <c r="AR140" s="78"/>
      <c r="AS140" s="78"/>
      <c r="AT140" s="78"/>
      <c r="AU140" s="78"/>
      <c r="AV140" s="78"/>
    </row>
    <row r="141" spans="1:73" s="84" customFormat="1" ht="13.6" x14ac:dyDescent="0.2">
      <c r="A141" s="97" t="s">
        <v>76</v>
      </c>
      <c r="B141" s="97" t="s">
        <v>77</v>
      </c>
      <c r="C141" s="96"/>
      <c r="D141" s="188">
        <v>2512.88</v>
      </c>
      <c r="E141" s="96"/>
      <c r="F141" s="120"/>
      <c r="G141" s="120"/>
      <c r="H141" s="96">
        <v>1</v>
      </c>
      <c r="I141" s="96">
        <f>ROUND(D141*H141,2)</f>
        <v>2512.88</v>
      </c>
      <c r="J141" s="339"/>
      <c r="K141" s="83"/>
      <c r="L141" s="83"/>
      <c r="M141" s="78"/>
      <c r="N141" s="78"/>
      <c r="O141" s="78"/>
      <c r="P141" s="78"/>
      <c r="Q141" s="78"/>
      <c r="R141" s="78"/>
      <c r="S141" s="78"/>
      <c r="T141" s="78"/>
      <c r="U141" s="78"/>
      <c r="V141" s="78"/>
      <c r="W141" s="78"/>
      <c r="X141" s="78"/>
      <c r="Y141" s="78"/>
      <c r="Z141" s="78"/>
      <c r="AA141" s="78"/>
      <c r="AB141" s="78"/>
      <c r="AC141" s="78"/>
      <c r="AD141" s="78"/>
      <c r="AE141" s="78"/>
      <c r="AF141" s="78"/>
      <c r="AG141" s="78"/>
      <c r="AH141" s="78"/>
      <c r="AI141" s="78"/>
      <c r="AJ141" s="78"/>
      <c r="AK141" s="78"/>
      <c r="AL141" s="78"/>
      <c r="AM141" s="78"/>
      <c r="AN141" s="78"/>
      <c r="AO141" s="78"/>
      <c r="AP141" s="78"/>
      <c r="AQ141" s="78"/>
      <c r="AR141" s="78"/>
      <c r="AS141" s="78"/>
      <c r="AT141" s="78"/>
      <c r="AU141" s="78"/>
      <c r="AV141" s="78"/>
    </row>
    <row r="142" spans="1:73" s="84" customFormat="1" ht="13.6" x14ac:dyDescent="0.2">
      <c r="A142" s="97" t="s">
        <v>78</v>
      </c>
      <c r="B142" s="97" t="s">
        <v>79</v>
      </c>
      <c r="C142" s="96"/>
      <c r="D142" s="188">
        <v>303.52</v>
      </c>
      <c r="E142" s="96"/>
      <c r="F142" s="189"/>
      <c r="G142" s="189"/>
      <c r="H142" s="96">
        <v>1</v>
      </c>
      <c r="I142" s="96">
        <f>ROUND(D142*H142,2)</f>
        <v>303.52</v>
      </c>
      <c r="J142" s="339"/>
      <c r="K142" s="83"/>
      <c r="L142" s="83"/>
      <c r="M142" s="78"/>
      <c r="N142" s="78"/>
      <c r="O142" s="78"/>
      <c r="P142" s="78"/>
      <c r="Q142" s="78"/>
      <c r="R142" s="78"/>
      <c r="S142" s="78"/>
      <c r="T142" s="78"/>
      <c r="U142" s="78"/>
      <c r="V142" s="78"/>
      <c r="W142" s="78"/>
      <c r="X142" s="78"/>
      <c r="Y142" s="78"/>
      <c r="Z142" s="78"/>
      <c r="AA142" s="78"/>
      <c r="AB142" s="78"/>
      <c r="AC142" s="78"/>
      <c r="AD142" s="78"/>
      <c r="AE142" s="78"/>
      <c r="AF142" s="78"/>
      <c r="AG142" s="78"/>
      <c r="AH142" s="78"/>
      <c r="AI142" s="78"/>
      <c r="AJ142" s="78"/>
      <c r="AK142" s="78"/>
      <c r="AL142" s="78"/>
      <c r="AM142" s="78"/>
      <c r="AN142" s="78"/>
      <c r="AO142" s="78"/>
      <c r="AP142" s="78"/>
      <c r="AQ142" s="78"/>
      <c r="AR142" s="78"/>
      <c r="AS142" s="78"/>
      <c r="AT142" s="78"/>
      <c r="AU142" s="78"/>
      <c r="AV142" s="78"/>
    </row>
    <row r="143" spans="1:73" s="84" customFormat="1" ht="13.6" x14ac:dyDescent="0.2">
      <c r="A143" s="308" t="s">
        <v>14</v>
      </c>
      <c r="B143" s="309"/>
      <c r="C143" s="309"/>
      <c r="D143" s="309"/>
      <c r="E143" s="309"/>
      <c r="F143" s="309"/>
      <c r="G143" s="309"/>
      <c r="H143" s="310"/>
      <c r="I143" s="190">
        <f>SUM(I141:I142)</f>
        <v>2816.4</v>
      </c>
      <c r="J143" s="326"/>
      <c r="K143" s="83"/>
      <c r="L143" s="83"/>
      <c r="M143" s="78"/>
      <c r="N143" s="78"/>
      <c r="O143" s="78"/>
      <c r="P143" s="78"/>
      <c r="Q143" s="78"/>
      <c r="R143" s="78"/>
      <c r="S143" s="78"/>
      <c r="T143" s="78"/>
      <c r="U143" s="78"/>
      <c r="V143" s="78"/>
      <c r="W143" s="78"/>
      <c r="X143" s="78"/>
      <c r="Y143" s="78"/>
      <c r="Z143" s="78"/>
      <c r="AA143" s="78"/>
      <c r="AB143" s="78"/>
      <c r="AC143" s="78"/>
      <c r="AD143" s="78"/>
      <c r="AE143" s="78"/>
      <c r="AF143" s="78"/>
      <c r="AG143" s="78"/>
      <c r="AH143" s="78"/>
      <c r="AI143" s="78"/>
      <c r="AJ143" s="78"/>
      <c r="AK143" s="78"/>
      <c r="AL143" s="78"/>
      <c r="AM143" s="78"/>
      <c r="AN143" s="78"/>
      <c r="AO143" s="78"/>
      <c r="AP143" s="78"/>
      <c r="AQ143" s="78"/>
      <c r="AR143" s="78"/>
      <c r="AS143" s="78"/>
      <c r="AT143" s="78"/>
      <c r="AU143" s="78"/>
      <c r="AV143" s="78"/>
    </row>
    <row r="144" spans="1:73" s="84" customFormat="1" ht="13.6" x14ac:dyDescent="0.2">
      <c r="A144" s="179"/>
      <c r="B144" s="110"/>
      <c r="C144" s="110"/>
      <c r="D144" s="104"/>
      <c r="E144" s="104"/>
      <c r="F144" s="104"/>
      <c r="G144" s="104"/>
      <c r="H144" s="104"/>
      <c r="I144" s="104"/>
      <c r="J144" s="27"/>
      <c r="K144" s="83"/>
      <c r="L144" s="83"/>
      <c r="M144" s="78"/>
      <c r="N144" s="78"/>
      <c r="O144" s="78"/>
      <c r="P144" s="78"/>
      <c r="Q144" s="78"/>
      <c r="R144" s="78"/>
      <c r="S144" s="78"/>
      <c r="T144" s="78"/>
      <c r="U144" s="78"/>
      <c r="V144" s="78"/>
      <c r="W144" s="78"/>
      <c r="X144" s="78"/>
      <c r="Y144" s="78"/>
      <c r="Z144" s="78"/>
      <c r="AA144" s="78"/>
      <c r="AB144" s="78"/>
      <c r="AC144" s="78"/>
      <c r="AD144" s="78"/>
      <c r="AE144" s="78"/>
      <c r="AF144" s="78"/>
      <c r="AG144" s="78"/>
      <c r="AH144" s="78"/>
      <c r="AI144" s="78"/>
      <c r="AJ144" s="78"/>
      <c r="AK144" s="78"/>
      <c r="AL144" s="78"/>
      <c r="AM144" s="78"/>
      <c r="AN144" s="78"/>
      <c r="AO144" s="78"/>
      <c r="AP144" s="78"/>
      <c r="AQ144" s="78"/>
      <c r="AR144" s="78"/>
      <c r="AS144" s="78"/>
      <c r="AT144" s="78"/>
      <c r="AU144" s="78"/>
      <c r="AV144" s="78"/>
    </row>
    <row r="145" spans="1:48" s="84" customFormat="1" ht="27.2" x14ac:dyDescent="0.2">
      <c r="A145" s="174"/>
      <c r="B145" s="175" t="s">
        <v>56</v>
      </c>
      <c r="C145" s="311" t="s">
        <v>109</v>
      </c>
      <c r="D145" s="312"/>
      <c r="E145" s="312"/>
      <c r="F145" s="312"/>
      <c r="G145" s="312"/>
      <c r="H145" s="312"/>
      <c r="I145" s="312"/>
      <c r="J145" s="313"/>
      <c r="K145" s="83"/>
      <c r="L145" s="83"/>
      <c r="M145" s="78"/>
      <c r="N145" s="78"/>
      <c r="O145" s="78"/>
      <c r="P145" s="78"/>
      <c r="Q145" s="78"/>
      <c r="R145" s="78"/>
      <c r="S145" s="78"/>
      <c r="T145" s="78"/>
      <c r="U145" s="78"/>
      <c r="V145" s="78"/>
      <c r="W145" s="78"/>
      <c r="X145" s="78"/>
      <c r="Y145" s="78"/>
      <c r="Z145" s="78"/>
      <c r="AA145" s="78"/>
      <c r="AB145" s="78"/>
      <c r="AC145" s="78"/>
      <c r="AD145" s="78"/>
      <c r="AE145" s="78"/>
      <c r="AF145" s="78"/>
      <c r="AG145" s="78"/>
      <c r="AH145" s="78"/>
      <c r="AI145" s="78"/>
      <c r="AJ145" s="78"/>
      <c r="AK145" s="78"/>
      <c r="AL145" s="78"/>
      <c r="AM145" s="78"/>
      <c r="AN145" s="78"/>
      <c r="AO145" s="78"/>
      <c r="AP145" s="78"/>
      <c r="AQ145" s="78"/>
      <c r="AR145" s="78"/>
      <c r="AS145" s="78"/>
      <c r="AT145" s="78"/>
      <c r="AU145" s="78"/>
      <c r="AV145" s="78"/>
    </row>
    <row r="146" spans="1:48" s="84" customFormat="1" ht="13.6" x14ac:dyDescent="0.2">
      <c r="A146" s="120" t="s">
        <v>57</v>
      </c>
      <c r="B146" s="120" t="s">
        <v>58</v>
      </c>
      <c r="C146" s="112" t="s">
        <v>30</v>
      </c>
      <c r="D146" s="171" t="s">
        <v>35</v>
      </c>
      <c r="E146" s="120"/>
      <c r="F146" s="120"/>
      <c r="G146" s="120"/>
      <c r="H146" s="120" t="s">
        <v>32</v>
      </c>
      <c r="I146" s="171" t="s">
        <v>15</v>
      </c>
      <c r="J146" s="120" t="s">
        <v>12</v>
      </c>
      <c r="K146" s="83"/>
      <c r="L146" s="83"/>
      <c r="M146" s="78"/>
      <c r="N146" s="78"/>
      <c r="O146" s="78"/>
      <c r="P146" s="78"/>
      <c r="Q146" s="78"/>
      <c r="R146" s="78"/>
      <c r="S146" s="78"/>
      <c r="T146" s="78"/>
      <c r="U146" s="78"/>
      <c r="V146" s="78"/>
      <c r="W146" s="78"/>
      <c r="X146" s="78"/>
      <c r="Y146" s="78"/>
      <c r="Z146" s="78"/>
      <c r="AA146" s="78"/>
      <c r="AB146" s="78"/>
      <c r="AC146" s="78"/>
      <c r="AD146" s="78"/>
      <c r="AE146" s="78"/>
      <c r="AF146" s="78"/>
      <c r="AG146" s="78"/>
      <c r="AH146" s="78"/>
      <c r="AI146" s="78"/>
      <c r="AJ146" s="78"/>
      <c r="AK146" s="78"/>
      <c r="AL146" s="78"/>
      <c r="AM146" s="78"/>
      <c r="AN146" s="78"/>
      <c r="AO146" s="78"/>
      <c r="AP146" s="78"/>
      <c r="AQ146" s="78"/>
      <c r="AR146" s="78"/>
      <c r="AS146" s="78"/>
      <c r="AT146" s="78"/>
      <c r="AU146" s="78"/>
      <c r="AV146" s="78"/>
    </row>
    <row r="147" spans="1:48" s="84" customFormat="1" ht="13.6" x14ac:dyDescent="0.2">
      <c r="A147" s="97"/>
      <c r="B147" s="97" t="s">
        <v>80</v>
      </c>
      <c r="C147" s="96"/>
      <c r="D147" s="96">
        <v>93.76</v>
      </c>
      <c r="E147" s="96"/>
      <c r="F147" s="189"/>
      <c r="G147" s="189"/>
      <c r="H147" s="96">
        <v>1</v>
      </c>
      <c r="I147" s="96">
        <f>ROUND(D147*H147,2)</f>
        <v>93.76</v>
      </c>
      <c r="J147" s="325"/>
      <c r="K147" s="83"/>
      <c r="L147" s="83"/>
      <c r="M147" s="78"/>
      <c r="N147" s="78"/>
      <c r="O147" s="78"/>
      <c r="P147" s="78"/>
      <c r="Q147" s="78"/>
      <c r="R147" s="78"/>
      <c r="S147" s="78"/>
      <c r="T147" s="78"/>
      <c r="U147" s="78"/>
      <c r="V147" s="78"/>
      <c r="W147" s="78"/>
      <c r="X147" s="78"/>
      <c r="Y147" s="78"/>
      <c r="Z147" s="78"/>
      <c r="AA147" s="78"/>
      <c r="AB147" s="78"/>
      <c r="AC147" s="78"/>
      <c r="AD147" s="78"/>
      <c r="AE147" s="78"/>
      <c r="AF147" s="78"/>
      <c r="AG147" s="78"/>
      <c r="AH147" s="78"/>
      <c r="AI147" s="78"/>
      <c r="AJ147" s="78"/>
      <c r="AK147" s="78"/>
      <c r="AL147" s="78"/>
      <c r="AM147" s="78"/>
      <c r="AN147" s="78"/>
      <c r="AO147" s="78"/>
      <c r="AP147" s="78"/>
      <c r="AQ147" s="78"/>
      <c r="AR147" s="78"/>
      <c r="AS147" s="78"/>
      <c r="AT147" s="78"/>
      <c r="AU147" s="78"/>
      <c r="AV147" s="78"/>
    </row>
    <row r="148" spans="1:48" s="84" customFormat="1" ht="13.6" x14ac:dyDescent="0.2">
      <c r="A148" s="308" t="s">
        <v>14</v>
      </c>
      <c r="B148" s="309"/>
      <c r="C148" s="309"/>
      <c r="D148" s="309"/>
      <c r="E148" s="309"/>
      <c r="F148" s="309"/>
      <c r="G148" s="309"/>
      <c r="H148" s="310"/>
      <c r="I148" s="178">
        <f>SUM(I147:I147)</f>
        <v>93.76</v>
      </c>
      <c r="J148" s="326"/>
      <c r="K148" s="83"/>
      <c r="L148" s="83"/>
      <c r="M148" s="78"/>
      <c r="N148" s="78"/>
      <c r="O148" s="78"/>
      <c r="P148" s="78"/>
      <c r="Q148" s="78"/>
      <c r="R148" s="78"/>
      <c r="S148" s="78"/>
      <c r="T148" s="78"/>
      <c r="U148" s="78"/>
      <c r="V148" s="78"/>
      <c r="W148" s="78"/>
      <c r="X148" s="78"/>
      <c r="Y148" s="78"/>
      <c r="Z148" s="78"/>
      <c r="AA148" s="78"/>
      <c r="AB148" s="78"/>
      <c r="AC148" s="78"/>
      <c r="AD148" s="78"/>
      <c r="AE148" s="78"/>
      <c r="AF148" s="78"/>
      <c r="AG148" s="78"/>
      <c r="AH148" s="78"/>
      <c r="AI148" s="78"/>
      <c r="AJ148" s="78"/>
      <c r="AK148" s="78"/>
      <c r="AL148" s="78"/>
      <c r="AM148" s="78"/>
      <c r="AN148" s="78"/>
      <c r="AO148" s="78"/>
      <c r="AP148" s="78"/>
      <c r="AQ148" s="78"/>
      <c r="AR148" s="78"/>
      <c r="AS148" s="78"/>
      <c r="AT148" s="78"/>
      <c r="AU148" s="78"/>
      <c r="AV148" s="78"/>
    </row>
    <row r="149" spans="1:48" s="84" customFormat="1" ht="13.6" x14ac:dyDescent="0.2">
      <c r="A149" s="179"/>
      <c r="B149" s="110"/>
      <c r="C149" s="110"/>
      <c r="D149" s="104"/>
      <c r="E149" s="104"/>
      <c r="F149" s="104"/>
      <c r="G149" s="104"/>
      <c r="H149" s="104"/>
      <c r="I149" s="104"/>
      <c r="J149" s="27"/>
      <c r="K149" s="83"/>
      <c r="L149" s="83"/>
      <c r="M149" s="78"/>
      <c r="N149" s="78"/>
      <c r="O149" s="78"/>
      <c r="P149" s="78"/>
      <c r="Q149" s="78"/>
      <c r="R149" s="78"/>
      <c r="S149" s="78"/>
      <c r="T149" s="78"/>
      <c r="U149" s="78"/>
      <c r="V149" s="78"/>
      <c r="W149" s="78"/>
      <c r="X149" s="78"/>
      <c r="Y149" s="78"/>
      <c r="Z149" s="78"/>
      <c r="AA149" s="78"/>
      <c r="AB149" s="78"/>
      <c r="AC149" s="78"/>
      <c r="AD149" s="78"/>
      <c r="AE149" s="78"/>
      <c r="AF149" s="78"/>
      <c r="AG149" s="78"/>
      <c r="AH149" s="78"/>
      <c r="AI149" s="78"/>
      <c r="AJ149" s="78"/>
      <c r="AK149" s="78"/>
      <c r="AL149" s="78"/>
      <c r="AM149" s="78"/>
      <c r="AN149" s="78"/>
      <c r="AO149" s="78"/>
      <c r="AP149" s="78"/>
      <c r="AQ149" s="78"/>
      <c r="AR149" s="78"/>
      <c r="AS149" s="78"/>
      <c r="AT149" s="78"/>
      <c r="AU149" s="78"/>
      <c r="AV149" s="78"/>
    </row>
    <row r="150" spans="1:48" s="84" customFormat="1" ht="23.95" customHeight="1" x14ac:dyDescent="0.2">
      <c r="A150" s="174"/>
      <c r="B150" s="175" t="s">
        <v>56</v>
      </c>
      <c r="C150" s="311" t="s">
        <v>110</v>
      </c>
      <c r="D150" s="312"/>
      <c r="E150" s="312"/>
      <c r="F150" s="312"/>
      <c r="G150" s="312"/>
      <c r="H150" s="312"/>
      <c r="I150" s="312"/>
      <c r="J150" s="313"/>
      <c r="K150" s="83"/>
      <c r="L150" s="83"/>
      <c r="M150" s="78"/>
      <c r="N150" s="78"/>
      <c r="O150" s="78"/>
      <c r="P150" s="78"/>
      <c r="Q150" s="78"/>
      <c r="R150" s="78"/>
      <c r="S150" s="78"/>
      <c r="T150" s="78"/>
      <c r="U150" s="78"/>
      <c r="V150" s="78"/>
      <c r="W150" s="78"/>
      <c r="X150" s="78"/>
      <c r="Y150" s="78"/>
      <c r="Z150" s="78"/>
      <c r="AA150" s="78"/>
      <c r="AB150" s="78"/>
      <c r="AC150" s="78"/>
      <c r="AD150" s="78"/>
      <c r="AE150" s="78"/>
      <c r="AF150" s="78"/>
      <c r="AG150" s="78"/>
      <c r="AH150" s="78"/>
      <c r="AI150" s="78"/>
      <c r="AJ150" s="78"/>
      <c r="AK150" s="78"/>
      <c r="AL150" s="78"/>
      <c r="AM150" s="78"/>
      <c r="AN150" s="78"/>
      <c r="AO150" s="78"/>
      <c r="AP150" s="78"/>
      <c r="AQ150" s="78"/>
      <c r="AR150" s="78"/>
      <c r="AS150" s="78"/>
      <c r="AT150" s="78"/>
      <c r="AU150" s="78"/>
      <c r="AV150" s="78"/>
    </row>
    <row r="151" spans="1:48" s="84" customFormat="1" ht="13.6" x14ac:dyDescent="0.2">
      <c r="A151" s="120" t="s">
        <v>57</v>
      </c>
      <c r="B151" s="120" t="s">
        <v>58</v>
      </c>
      <c r="C151" s="112" t="s">
        <v>30</v>
      </c>
      <c r="D151" s="171" t="s">
        <v>81</v>
      </c>
      <c r="E151" s="120"/>
      <c r="F151" s="120"/>
      <c r="G151" s="120"/>
      <c r="H151" s="120" t="s">
        <v>32</v>
      </c>
      <c r="I151" s="171" t="s">
        <v>62</v>
      </c>
      <c r="J151" s="120" t="s">
        <v>12</v>
      </c>
      <c r="K151" s="83"/>
      <c r="L151" s="83"/>
      <c r="M151" s="78"/>
      <c r="N151" s="78"/>
      <c r="O151" s="78"/>
      <c r="P151" s="78"/>
      <c r="Q151" s="78"/>
      <c r="R151" s="78"/>
      <c r="S151" s="78"/>
      <c r="T151" s="78"/>
      <c r="U151" s="78"/>
      <c r="V151" s="78"/>
      <c r="W151" s="78"/>
      <c r="X151" s="78"/>
      <c r="Y151" s="78"/>
      <c r="Z151" s="78"/>
      <c r="AA151" s="78"/>
      <c r="AB151" s="78"/>
      <c r="AC151" s="78"/>
      <c r="AD151" s="78"/>
      <c r="AE151" s="78"/>
      <c r="AF151" s="78"/>
      <c r="AG151" s="78"/>
      <c r="AH151" s="78"/>
      <c r="AI151" s="78"/>
      <c r="AJ151" s="78"/>
      <c r="AK151" s="78"/>
      <c r="AL151" s="78"/>
      <c r="AM151" s="78"/>
      <c r="AN151" s="78"/>
      <c r="AO151" s="78"/>
      <c r="AP151" s="78"/>
      <c r="AQ151" s="78"/>
      <c r="AR151" s="78"/>
      <c r="AS151" s="78"/>
      <c r="AT151" s="78"/>
      <c r="AU151" s="78"/>
      <c r="AV151" s="78"/>
    </row>
    <row r="152" spans="1:48" s="84" customFormat="1" ht="13.6" x14ac:dyDescent="0.2">
      <c r="A152" s="97"/>
      <c r="B152" s="97" t="s">
        <v>80</v>
      </c>
      <c r="C152" s="96"/>
      <c r="D152" s="96">
        <v>33.26</v>
      </c>
      <c r="E152" s="96"/>
      <c r="F152" s="96"/>
      <c r="G152" s="96"/>
      <c r="H152" s="96">
        <v>1</v>
      </c>
      <c r="I152" s="96">
        <f>ROUND(D152*H152,2)</f>
        <v>33.26</v>
      </c>
      <c r="J152" s="191"/>
      <c r="K152" s="83"/>
      <c r="L152" s="83"/>
      <c r="M152" s="78"/>
      <c r="N152" s="78"/>
      <c r="O152" s="78"/>
      <c r="P152" s="78"/>
      <c r="Q152" s="78"/>
      <c r="R152" s="78"/>
      <c r="S152" s="78"/>
      <c r="T152" s="78"/>
      <c r="U152" s="78"/>
      <c r="V152" s="78"/>
      <c r="W152" s="78"/>
      <c r="X152" s="78"/>
      <c r="Y152" s="78"/>
      <c r="Z152" s="78"/>
      <c r="AA152" s="78"/>
      <c r="AB152" s="78"/>
      <c r="AC152" s="78"/>
      <c r="AD152" s="78"/>
      <c r="AE152" s="78"/>
      <c r="AF152" s="78"/>
      <c r="AG152" s="78"/>
      <c r="AH152" s="78"/>
      <c r="AI152" s="78"/>
      <c r="AJ152" s="78"/>
      <c r="AK152" s="78"/>
      <c r="AL152" s="78"/>
      <c r="AM152" s="78"/>
      <c r="AN152" s="78"/>
      <c r="AO152" s="78"/>
      <c r="AP152" s="78"/>
      <c r="AQ152" s="78"/>
      <c r="AR152" s="78"/>
      <c r="AS152" s="78"/>
      <c r="AT152" s="78"/>
      <c r="AU152" s="78"/>
      <c r="AV152" s="78"/>
    </row>
    <row r="153" spans="1:48" s="84" customFormat="1" ht="13.6" x14ac:dyDescent="0.2">
      <c r="A153" s="308" t="s">
        <v>14</v>
      </c>
      <c r="B153" s="309"/>
      <c r="C153" s="309"/>
      <c r="D153" s="309"/>
      <c r="E153" s="309"/>
      <c r="F153" s="309"/>
      <c r="G153" s="309"/>
      <c r="H153" s="310"/>
      <c r="I153" s="178">
        <f>SUM(I152:I152)</f>
        <v>33.26</v>
      </c>
      <c r="J153" s="180"/>
      <c r="K153" s="83"/>
      <c r="L153" s="83"/>
      <c r="M153" s="78"/>
      <c r="N153" s="78"/>
      <c r="O153" s="78"/>
      <c r="P153" s="78"/>
      <c r="Q153" s="78"/>
      <c r="R153" s="78"/>
      <c r="S153" s="78"/>
      <c r="T153" s="78"/>
      <c r="U153" s="78"/>
      <c r="V153" s="78"/>
      <c r="W153" s="78"/>
      <c r="X153" s="78"/>
      <c r="Y153" s="78"/>
      <c r="Z153" s="78"/>
      <c r="AA153" s="78"/>
      <c r="AB153" s="78"/>
      <c r="AC153" s="78"/>
      <c r="AD153" s="78"/>
      <c r="AE153" s="78"/>
      <c r="AF153" s="78"/>
      <c r="AG153" s="78"/>
      <c r="AH153" s="78"/>
      <c r="AI153" s="78"/>
      <c r="AJ153" s="78"/>
      <c r="AK153" s="78"/>
      <c r="AL153" s="78"/>
      <c r="AM153" s="78"/>
      <c r="AN153" s="78"/>
      <c r="AO153" s="78"/>
      <c r="AP153" s="78"/>
      <c r="AQ153" s="78"/>
      <c r="AR153" s="78"/>
      <c r="AS153" s="78"/>
      <c r="AT153" s="78"/>
      <c r="AU153" s="78"/>
      <c r="AV153" s="78"/>
    </row>
    <row r="154" spans="1:48" s="84" customFormat="1" ht="13.6" x14ac:dyDescent="0.2">
      <c r="A154" s="179"/>
      <c r="B154" s="110"/>
      <c r="C154" s="110"/>
      <c r="D154" s="104"/>
      <c r="E154" s="104"/>
      <c r="F154" s="104"/>
      <c r="G154" s="104"/>
      <c r="H154" s="104"/>
      <c r="I154" s="104"/>
      <c r="J154" s="27"/>
      <c r="K154" s="83"/>
      <c r="L154" s="83"/>
      <c r="M154" s="78"/>
      <c r="N154" s="78"/>
      <c r="O154" s="78"/>
      <c r="P154" s="78"/>
      <c r="Q154" s="78"/>
      <c r="R154" s="78"/>
      <c r="S154" s="78"/>
      <c r="T154" s="78"/>
      <c r="U154" s="78"/>
      <c r="V154" s="78"/>
      <c r="W154" s="78"/>
      <c r="X154" s="78"/>
      <c r="Y154" s="78"/>
      <c r="Z154" s="78"/>
      <c r="AA154" s="78"/>
      <c r="AB154" s="78"/>
      <c r="AC154" s="78"/>
      <c r="AD154" s="78"/>
      <c r="AE154" s="78"/>
      <c r="AF154" s="78"/>
      <c r="AG154" s="78"/>
      <c r="AH154" s="78"/>
      <c r="AI154" s="78"/>
      <c r="AJ154" s="78"/>
      <c r="AK154" s="78"/>
      <c r="AL154" s="78"/>
      <c r="AM154" s="78"/>
      <c r="AN154" s="78"/>
      <c r="AO154" s="78"/>
      <c r="AP154" s="78"/>
      <c r="AQ154" s="78"/>
      <c r="AR154" s="78"/>
      <c r="AS154" s="78"/>
      <c r="AT154" s="78"/>
      <c r="AU154" s="78"/>
      <c r="AV154" s="78"/>
    </row>
    <row r="155" spans="1:48" s="85" customFormat="1" ht="13.6" x14ac:dyDescent="0.2">
      <c r="A155" s="169" t="s">
        <v>159</v>
      </c>
      <c r="B155" s="314" t="s">
        <v>149</v>
      </c>
      <c r="C155" s="315"/>
      <c r="D155" s="315"/>
      <c r="E155" s="315"/>
      <c r="F155" s="315"/>
      <c r="G155" s="315"/>
      <c r="H155" s="315"/>
      <c r="I155" s="315"/>
      <c r="J155" s="316"/>
    </row>
    <row r="156" spans="1:48" s="85" customFormat="1" ht="14.3" x14ac:dyDescent="0.25">
      <c r="A156" s="192"/>
      <c r="B156" s="193"/>
      <c r="C156" s="193"/>
      <c r="D156" s="194"/>
      <c r="E156" s="193"/>
      <c r="F156" s="193"/>
      <c r="G156" s="193"/>
      <c r="H156" s="70"/>
      <c r="I156" s="195"/>
      <c r="J156" s="196"/>
    </row>
    <row r="157" spans="1:48" s="85" customFormat="1" ht="13.6" x14ac:dyDescent="0.2">
      <c r="A157" s="197" t="s">
        <v>7</v>
      </c>
      <c r="B157" s="198"/>
      <c r="C157" s="317"/>
      <c r="D157" s="229" t="s">
        <v>145</v>
      </c>
      <c r="E157" s="230"/>
      <c r="F157" s="230"/>
      <c r="G157" s="230"/>
      <c r="H157" s="230"/>
      <c r="I157" s="230"/>
      <c r="J157" s="231"/>
    </row>
    <row r="158" spans="1:48" s="85" customFormat="1" ht="13.6" x14ac:dyDescent="0.2">
      <c r="A158" s="197" t="s">
        <v>9</v>
      </c>
      <c r="B158" s="199"/>
      <c r="C158" s="317"/>
      <c r="D158" s="232"/>
      <c r="E158" s="233"/>
      <c r="F158" s="233"/>
      <c r="G158" s="233"/>
      <c r="H158" s="233"/>
      <c r="I158" s="233"/>
      <c r="J158" s="234"/>
    </row>
    <row r="159" spans="1:48" s="85" customFormat="1" ht="14.3" x14ac:dyDescent="0.25">
      <c r="A159" s="300" t="s">
        <v>42</v>
      </c>
      <c r="B159" s="301"/>
      <c r="C159" s="13" t="s">
        <v>0</v>
      </c>
      <c r="D159" s="62" t="s">
        <v>74</v>
      </c>
      <c r="E159" s="62"/>
      <c r="F159" s="62"/>
      <c r="G159" s="118"/>
      <c r="H159" s="118"/>
      <c r="I159" s="62" t="s">
        <v>89</v>
      </c>
      <c r="J159" s="200" t="s">
        <v>12</v>
      </c>
    </row>
    <row r="160" spans="1:48" s="85" customFormat="1" ht="13.6" x14ac:dyDescent="0.2">
      <c r="A160" s="201"/>
      <c r="B160" s="202"/>
      <c r="C160" s="140" t="s">
        <v>121</v>
      </c>
      <c r="D160" s="203">
        <f>2275.75+10015.91</f>
        <v>12291.66</v>
      </c>
      <c r="E160" s="62"/>
      <c r="F160" s="62"/>
      <c r="G160" s="62"/>
      <c r="H160" s="62"/>
      <c r="I160" s="155">
        <f>D160</f>
        <v>12291.66</v>
      </c>
      <c r="J160" s="119"/>
    </row>
    <row r="161" spans="1:10" s="85" customFormat="1" ht="14.3" x14ac:dyDescent="0.25">
      <c r="A161" s="235" t="s">
        <v>14</v>
      </c>
      <c r="B161" s="236"/>
      <c r="C161" s="236"/>
      <c r="D161" s="236"/>
      <c r="E161" s="236"/>
      <c r="F161" s="236"/>
      <c r="G161" s="236"/>
      <c r="H161" s="237"/>
      <c r="I161" s="204">
        <f>SUM(I160:I160)</f>
        <v>12291.66</v>
      </c>
      <c r="J161" s="205"/>
    </row>
    <row r="162" spans="1:10" s="85" customFormat="1" ht="13.6" x14ac:dyDescent="0.2">
      <c r="A162" s="115"/>
      <c r="B162" s="116"/>
      <c r="C162" s="116"/>
      <c r="D162" s="20"/>
      <c r="E162" s="20"/>
      <c r="F162" s="20"/>
      <c r="G162" s="20"/>
      <c r="H162" s="15"/>
      <c r="I162" s="15"/>
      <c r="J162" s="16"/>
    </row>
    <row r="163" spans="1:10" s="85" customFormat="1" ht="13.6" x14ac:dyDescent="0.2">
      <c r="A163" s="197" t="s">
        <v>7</v>
      </c>
      <c r="B163" s="198"/>
      <c r="C163" s="317"/>
      <c r="D163" s="318" t="s">
        <v>150</v>
      </c>
      <c r="E163" s="319"/>
      <c r="F163" s="319"/>
      <c r="G163" s="319"/>
      <c r="H163" s="319"/>
      <c r="I163" s="319"/>
      <c r="J163" s="320"/>
    </row>
    <row r="164" spans="1:10" s="85" customFormat="1" ht="13.6" x14ac:dyDescent="0.2">
      <c r="A164" s="197" t="s">
        <v>9</v>
      </c>
      <c r="B164" s="199"/>
      <c r="C164" s="317"/>
      <c r="D164" s="321"/>
      <c r="E164" s="322"/>
      <c r="F164" s="322"/>
      <c r="G164" s="322"/>
      <c r="H164" s="322"/>
      <c r="I164" s="322"/>
      <c r="J164" s="323"/>
    </row>
    <row r="165" spans="1:10" s="85" customFormat="1" ht="14.3" x14ac:dyDescent="0.25">
      <c r="A165" s="300" t="s">
        <v>42</v>
      </c>
      <c r="B165" s="301"/>
      <c r="C165" s="13" t="s">
        <v>0</v>
      </c>
      <c r="D165" s="62" t="s">
        <v>51</v>
      </c>
      <c r="E165" s="62"/>
      <c r="F165" s="62"/>
      <c r="G165" s="118"/>
      <c r="H165" s="118"/>
      <c r="I165" s="62" t="s">
        <v>15</v>
      </c>
      <c r="J165" s="200" t="s">
        <v>12</v>
      </c>
    </row>
    <row r="166" spans="1:10" s="85" customFormat="1" ht="13.6" x14ac:dyDescent="0.2">
      <c r="A166" s="201"/>
      <c r="B166" s="202"/>
      <c r="C166" s="140"/>
      <c r="D166" s="203">
        <v>937.69899999999996</v>
      </c>
      <c r="E166" s="62"/>
      <c r="F166" s="62"/>
      <c r="G166" s="62"/>
      <c r="H166" s="62"/>
      <c r="I166" s="155">
        <f>D166</f>
        <v>937.69899999999996</v>
      </c>
      <c r="J166" s="119"/>
    </row>
    <row r="167" spans="1:10" s="85" customFormat="1" ht="14.3" x14ac:dyDescent="0.25">
      <c r="A167" s="235" t="s">
        <v>14</v>
      </c>
      <c r="B167" s="236"/>
      <c r="C167" s="236"/>
      <c r="D167" s="236"/>
      <c r="E167" s="236"/>
      <c r="F167" s="236"/>
      <c r="G167" s="236"/>
      <c r="H167" s="237"/>
      <c r="I167" s="204">
        <f>SUM(I166:I166)</f>
        <v>937.69899999999996</v>
      </c>
      <c r="J167" s="205"/>
    </row>
    <row r="168" spans="1:10" s="85" customFormat="1" ht="14.3" x14ac:dyDescent="0.25">
      <c r="A168" s="192"/>
      <c r="B168" s="193"/>
      <c r="C168" s="193"/>
      <c r="D168" s="194"/>
      <c r="E168" s="193"/>
      <c r="F168" s="193"/>
      <c r="G168" s="193"/>
      <c r="H168" s="70"/>
      <c r="I168" s="195"/>
      <c r="J168" s="196"/>
    </row>
    <row r="169" spans="1:10" s="85" customFormat="1" ht="13.6" x14ac:dyDescent="0.2">
      <c r="A169" s="197" t="s">
        <v>7</v>
      </c>
      <c r="B169" s="198"/>
      <c r="C169" s="317"/>
      <c r="D169" s="318" t="s">
        <v>151</v>
      </c>
      <c r="E169" s="319"/>
      <c r="F169" s="319"/>
      <c r="G169" s="319"/>
      <c r="H169" s="319"/>
      <c r="I169" s="319"/>
      <c r="J169" s="320"/>
    </row>
    <row r="170" spans="1:10" s="85" customFormat="1" ht="13.6" x14ac:dyDescent="0.2">
      <c r="A170" s="197" t="s">
        <v>9</v>
      </c>
      <c r="B170" s="199"/>
      <c r="C170" s="317"/>
      <c r="D170" s="321"/>
      <c r="E170" s="322"/>
      <c r="F170" s="322"/>
      <c r="G170" s="322"/>
      <c r="H170" s="322"/>
      <c r="I170" s="322"/>
      <c r="J170" s="323"/>
    </row>
    <row r="171" spans="1:10" s="85" customFormat="1" ht="14.3" x14ac:dyDescent="0.25">
      <c r="A171" s="300" t="s">
        <v>42</v>
      </c>
      <c r="B171" s="301"/>
      <c r="C171" s="13" t="s">
        <v>0</v>
      </c>
      <c r="D171" s="62" t="s">
        <v>51</v>
      </c>
      <c r="E171" s="62"/>
      <c r="F171" s="62"/>
      <c r="G171" s="118"/>
      <c r="H171" s="118"/>
      <c r="I171" s="62" t="s">
        <v>15</v>
      </c>
      <c r="J171" s="200" t="s">
        <v>12</v>
      </c>
    </row>
    <row r="172" spans="1:10" s="85" customFormat="1" ht="13.6" x14ac:dyDescent="0.2">
      <c r="A172" s="201"/>
      <c r="B172" s="202"/>
      <c r="C172" s="140"/>
      <c r="D172" s="203">
        <v>937.69899999999996</v>
      </c>
      <c r="E172" s="62"/>
      <c r="F172" s="62"/>
      <c r="G172" s="62"/>
      <c r="H172" s="62"/>
      <c r="I172" s="155">
        <f>D172</f>
        <v>937.69899999999996</v>
      </c>
      <c r="J172" s="119"/>
    </row>
    <row r="173" spans="1:10" s="85" customFormat="1" ht="14.3" x14ac:dyDescent="0.25">
      <c r="A173" s="235" t="s">
        <v>14</v>
      </c>
      <c r="B173" s="236"/>
      <c r="C173" s="236"/>
      <c r="D173" s="236"/>
      <c r="E173" s="236"/>
      <c r="F173" s="236"/>
      <c r="G173" s="236"/>
      <c r="H173" s="237"/>
      <c r="I173" s="204">
        <f>SUM(I172:I172)</f>
        <v>937.69899999999996</v>
      </c>
      <c r="J173" s="205"/>
    </row>
    <row r="174" spans="1:10" s="85" customFormat="1" ht="14.3" x14ac:dyDescent="0.25">
      <c r="A174" s="192"/>
      <c r="B174" s="193"/>
      <c r="C174" s="193"/>
      <c r="D174" s="194"/>
      <c r="E174" s="193"/>
      <c r="F174" s="193"/>
      <c r="G174" s="193"/>
      <c r="H174" s="70"/>
      <c r="I174" s="195"/>
      <c r="J174" s="196"/>
    </row>
    <row r="175" spans="1:10" s="85" customFormat="1" ht="13.6" x14ac:dyDescent="0.2">
      <c r="A175" s="169" t="s">
        <v>160</v>
      </c>
      <c r="B175" s="314" t="s">
        <v>83</v>
      </c>
      <c r="C175" s="315"/>
      <c r="D175" s="315"/>
      <c r="E175" s="315"/>
      <c r="F175" s="315"/>
      <c r="G175" s="315"/>
      <c r="H175" s="315"/>
      <c r="I175" s="315"/>
      <c r="J175" s="316"/>
    </row>
    <row r="176" spans="1:10" s="85" customFormat="1" ht="14.3" x14ac:dyDescent="0.25">
      <c r="A176" s="192"/>
      <c r="B176" s="193"/>
      <c r="C176" s="193"/>
      <c r="D176" s="194"/>
      <c r="E176" s="193"/>
      <c r="F176" s="193"/>
      <c r="G176" s="193"/>
      <c r="H176" s="70"/>
      <c r="I176" s="195"/>
      <c r="J176" s="196"/>
    </row>
    <row r="177" spans="1:10" s="85" customFormat="1" ht="13.6" x14ac:dyDescent="0.2">
      <c r="A177" s="197" t="s">
        <v>7</v>
      </c>
      <c r="B177" s="198"/>
      <c r="C177" s="317"/>
      <c r="D177" s="229" t="s">
        <v>120</v>
      </c>
      <c r="E177" s="230"/>
      <c r="F177" s="230"/>
      <c r="G177" s="230"/>
      <c r="H177" s="230"/>
      <c r="I177" s="230"/>
      <c r="J177" s="231"/>
    </row>
    <row r="178" spans="1:10" s="85" customFormat="1" ht="13.6" x14ac:dyDescent="0.2">
      <c r="A178" s="197" t="s">
        <v>9</v>
      </c>
      <c r="B178" s="199"/>
      <c r="C178" s="317"/>
      <c r="D178" s="232"/>
      <c r="E178" s="233"/>
      <c r="F178" s="233"/>
      <c r="G178" s="233"/>
      <c r="H178" s="233"/>
      <c r="I178" s="233"/>
      <c r="J178" s="234"/>
    </row>
    <row r="179" spans="1:10" s="85" customFormat="1" ht="14.3" x14ac:dyDescent="0.25">
      <c r="A179" s="300" t="s">
        <v>42</v>
      </c>
      <c r="B179" s="301"/>
      <c r="C179" s="13" t="s">
        <v>0</v>
      </c>
      <c r="D179" s="62" t="s">
        <v>51</v>
      </c>
      <c r="E179" s="62"/>
      <c r="F179" s="62"/>
      <c r="G179" s="118"/>
      <c r="H179" s="118"/>
      <c r="I179" s="62" t="s">
        <v>15</v>
      </c>
      <c r="J179" s="200" t="s">
        <v>12</v>
      </c>
    </row>
    <row r="180" spans="1:10" s="85" customFormat="1" ht="14.3" x14ac:dyDescent="0.25">
      <c r="A180" s="201" t="s">
        <v>83</v>
      </c>
      <c r="B180" s="202"/>
      <c r="C180" s="49"/>
      <c r="D180" s="155">
        <f>21.35*32.63</f>
        <v>696.65050000000008</v>
      </c>
      <c r="E180" s="49"/>
      <c r="F180" s="49"/>
      <c r="G180" s="49"/>
      <c r="H180" s="49"/>
      <c r="I180" s="155">
        <f>D180</f>
        <v>696.65050000000008</v>
      </c>
      <c r="J180" s="206"/>
    </row>
    <row r="181" spans="1:10" s="85" customFormat="1" ht="13.6" hidden="1" x14ac:dyDescent="0.2">
      <c r="A181" s="302" t="s">
        <v>84</v>
      </c>
      <c r="B181" s="303"/>
      <c r="C181" s="303"/>
      <c r="D181" s="303"/>
      <c r="E181" s="303"/>
      <c r="F181" s="303"/>
      <c r="G181" s="303"/>
      <c r="H181" s="303"/>
      <c r="I181" s="303"/>
      <c r="J181" s="304"/>
    </row>
    <row r="182" spans="1:10" s="85" customFormat="1" ht="14.3" hidden="1" x14ac:dyDescent="0.25">
      <c r="A182" s="201"/>
      <c r="B182" s="202"/>
      <c r="C182" s="49"/>
      <c r="D182" s="49"/>
      <c r="E182" s="49"/>
      <c r="F182" s="49"/>
      <c r="G182" s="49"/>
      <c r="H182" s="49"/>
      <c r="I182" s="155">
        <f>D182</f>
        <v>0</v>
      </c>
      <c r="J182" s="206"/>
    </row>
    <row r="183" spans="1:10" s="85" customFormat="1" ht="13.6" hidden="1" x14ac:dyDescent="0.2">
      <c r="A183" s="302" t="s">
        <v>85</v>
      </c>
      <c r="B183" s="303"/>
      <c r="C183" s="303"/>
      <c r="D183" s="303"/>
      <c r="E183" s="303"/>
      <c r="F183" s="303"/>
      <c r="G183" s="303"/>
      <c r="H183" s="303"/>
      <c r="I183" s="303"/>
      <c r="J183" s="304"/>
    </row>
    <row r="184" spans="1:10" s="85" customFormat="1" ht="13.6" hidden="1" x14ac:dyDescent="0.2">
      <c r="A184" s="201"/>
      <c r="B184" s="202"/>
      <c r="C184" s="62"/>
      <c r="D184" s="62"/>
      <c r="E184" s="62"/>
      <c r="F184" s="62"/>
      <c r="G184" s="62"/>
      <c r="H184" s="62"/>
      <c r="I184" s="155">
        <f>D184</f>
        <v>0</v>
      </c>
      <c r="J184" s="119"/>
    </row>
    <row r="185" spans="1:10" s="85" customFormat="1" ht="13.6" hidden="1" x14ac:dyDescent="0.2">
      <c r="A185" s="302" t="s">
        <v>86</v>
      </c>
      <c r="B185" s="303"/>
      <c r="C185" s="303"/>
      <c r="D185" s="303"/>
      <c r="E185" s="303"/>
      <c r="F185" s="303"/>
      <c r="G185" s="303"/>
      <c r="H185" s="303"/>
      <c r="I185" s="303"/>
      <c r="J185" s="304"/>
    </row>
    <row r="186" spans="1:10" s="85" customFormat="1" ht="13.6" hidden="1" x14ac:dyDescent="0.2">
      <c r="A186" s="201"/>
      <c r="B186" s="202"/>
      <c r="C186" s="62"/>
      <c r="D186" s="62"/>
      <c r="E186" s="62"/>
      <c r="F186" s="62"/>
      <c r="G186" s="62"/>
      <c r="H186" s="62"/>
      <c r="I186" s="155">
        <f>D186</f>
        <v>0</v>
      </c>
      <c r="J186" s="119"/>
    </row>
    <row r="187" spans="1:10" s="85" customFormat="1" ht="14.3" x14ac:dyDescent="0.25">
      <c r="A187" s="235" t="s">
        <v>14</v>
      </c>
      <c r="B187" s="236"/>
      <c r="C187" s="236"/>
      <c r="D187" s="236"/>
      <c r="E187" s="236"/>
      <c r="F187" s="236"/>
      <c r="G187" s="236"/>
      <c r="H187" s="237"/>
      <c r="I187" s="204">
        <f>SUM(I180:I186)</f>
        <v>696.65050000000008</v>
      </c>
      <c r="J187" s="205"/>
    </row>
    <row r="188" spans="1:10" s="85" customFormat="1" ht="14.3" x14ac:dyDescent="0.25">
      <c r="A188" s="192"/>
      <c r="B188" s="193"/>
      <c r="C188" s="193"/>
      <c r="D188" s="194"/>
      <c r="E188" s="193"/>
      <c r="F188" s="193"/>
      <c r="G188" s="193"/>
      <c r="H188" s="70"/>
      <c r="I188" s="195"/>
      <c r="J188" s="196"/>
    </row>
    <row r="189" spans="1:10" s="85" customFormat="1" ht="14.3" x14ac:dyDescent="0.25">
      <c r="A189" s="207" t="s">
        <v>41</v>
      </c>
      <c r="B189" s="208"/>
      <c r="C189" s="209"/>
      <c r="D189" s="229" t="s">
        <v>111</v>
      </c>
      <c r="E189" s="230"/>
      <c r="F189" s="230"/>
      <c r="G189" s="230"/>
      <c r="H189" s="230"/>
      <c r="I189" s="230"/>
      <c r="J189" s="231"/>
    </row>
    <row r="190" spans="1:10" s="85" customFormat="1" ht="15.8" customHeight="1" x14ac:dyDescent="0.25">
      <c r="A190" s="207" t="s">
        <v>9</v>
      </c>
      <c r="B190" s="210"/>
      <c r="C190" s="211"/>
      <c r="D190" s="232"/>
      <c r="E190" s="233"/>
      <c r="F190" s="233"/>
      <c r="G190" s="233"/>
      <c r="H190" s="233"/>
      <c r="I190" s="233"/>
      <c r="J190" s="234"/>
    </row>
    <row r="191" spans="1:10" s="85" customFormat="1" ht="15.8" customHeight="1" x14ac:dyDescent="0.25">
      <c r="A191" s="300" t="s">
        <v>42</v>
      </c>
      <c r="B191" s="301"/>
      <c r="C191" s="13" t="s">
        <v>0</v>
      </c>
      <c r="D191" s="13" t="s">
        <v>22</v>
      </c>
      <c r="E191" s="212"/>
      <c r="F191" s="212"/>
      <c r="G191" s="13" t="s">
        <v>32</v>
      </c>
      <c r="H191" s="212"/>
      <c r="I191" s="13" t="s">
        <v>23</v>
      </c>
      <c r="J191" s="200" t="s">
        <v>12</v>
      </c>
    </row>
    <row r="192" spans="1:10" s="85" customFormat="1" ht="13.6" x14ac:dyDescent="0.2">
      <c r="A192" s="201" t="s">
        <v>83</v>
      </c>
      <c r="B192" s="202"/>
      <c r="C192" s="62"/>
      <c r="D192" s="140">
        <f>31.73+0.45+0.45</f>
        <v>32.630000000000003</v>
      </c>
      <c r="E192" s="62"/>
      <c r="F192" s="62"/>
      <c r="G192" s="139">
        <v>2</v>
      </c>
      <c r="H192" s="62"/>
      <c r="I192" s="155">
        <f>D192*G192</f>
        <v>65.260000000000005</v>
      </c>
      <c r="J192" s="119"/>
    </row>
    <row r="193" spans="1:10" s="85" customFormat="1" ht="13.6" hidden="1" x14ac:dyDescent="0.2">
      <c r="A193" s="302" t="s">
        <v>87</v>
      </c>
      <c r="B193" s="303"/>
      <c r="C193" s="303"/>
      <c r="D193" s="303"/>
      <c r="E193" s="303"/>
      <c r="F193" s="303"/>
      <c r="G193" s="303"/>
      <c r="H193" s="303"/>
      <c r="I193" s="303"/>
      <c r="J193" s="304"/>
    </row>
    <row r="194" spans="1:10" s="85" customFormat="1" ht="13.6" hidden="1" x14ac:dyDescent="0.2">
      <c r="A194" s="201" t="s">
        <v>83</v>
      </c>
      <c r="B194" s="202"/>
      <c r="C194" s="140"/>
      <c r="D194" s="140"/>
      <c r="E194" s="62"/>
      <c r="F194" s="62"/>
      <c r="G194" s="62"/>
      <c r="H194" s="62"/>
      <c r="I194" s="155">
        <f>D194</f>
        <v>0</v>
      </c>
      <c r="J194" s="119"/>
    </row>
    <row r="195" spans="1:10" s="85" customFormat="1" ht="14.3" x14ac:dyDescent="0.25">
      <c r="A195" s="305" t="s">
        <v>14</v>
      </c>
      <c r="B195" s="306"/>
      <c r="C195" s="306"/>
      <c r="D195" s="306"/>
      <c r="E195" s="306"/>
      <c r="F195" s="306"/>
      <c r="G195" s="306"/>
      <c r="H195" s="307"/>
      <c r="I195" s="204">
        <f>SUM(I192:I194)</f>
        <v>65.260000000000005</v>
      </c>
      <c r="J195" s="213"/>
    </row>
    <row r="196" spans="1:10" s="85" customFormat="1" ht="14.3" x14ac:dyDescent="0.25">
      <c r="A196" s="192"/>
      <c r="B196" s="193"/>
      <c r="C196" s="193"/>
      <c r="D196" s="194"/>
      <c r="E196" s="193"/>
      <c r="F196" s="193"/>
      <c r="G196" s="193"/>
      <c r="H196" s="70"/>
      <c r="I196" s="195"/>
      <c r="J196" s="196"/>
    </row>
    <row r="197" spans="1:10" s="85" customFormat="1" ht="14.3" x14ac:dyDescent="0.25">
      <c r="A197" s="207" t="s">
        <v>41</v>
      </c>
      <c r="B197" s="208"/>
      <c r="C197" s="209"/>
      <c r="D197" s="229" t="s">
        <v>112</v>
      </c>
      <c r="E197" s="230"/>
      <c r="F197" s="230"/>
      <c r="G197" s="230"/>
      <c r="H197" s="230"/>
      <c r="I197" s="230"/>
      <c r="J197" s="231"/>
    </row>
    <row r="198" spans="1:10" s="85" customFormat="1" ht="14.3" x14ac:dyDescent="0.25">
      <c r="A198" s="207" t="s">
        <v>9</v>
      </c>
      <c r="B198" s="210"/>
      <c r="C198" s="211"/>
      <c r="D198" s="232"/>
      <c r="E198" s="233"/>
      <c r="F198" s="233"/>
      <c r="G198" s="233"/>
      <c r="H198" s="233"/>
      <c r="I198" s="233"/>
      <c r="J198" s="234"/>
    </row>
    <row r="199" spans="1:10" s="85" customFormat="1" ht="15.8" customHeight="1" x14ac:dyDescent="0.25">
      <c r="A199" s="300" t="s">
        <v>42</v>
      </c>
      <c r="B199" s="301"/>
      <c r="C199" s="13" t="s">
        <v>0</v>
      </c>
      <c r="D199" s="13" t="s">
        <v>22</v>
      </c>
      <c r="E199" s="212"/>
      <c r="F199" s="212"/>
      <c r="G199" s="13" t="s">
        <v>32</v>
      </c>
      <c r="H199" s="212"/>
      <c r="I199" s="13" t="s">
        <v>23</v>
      </c>
      <c r="J199" s="200" t="s">
        <v>12</v>
      </c>
    </row>
    <row r="200" spans="1:10" s="85" customFormat="1" ht="13.6" x14ac:dyDescent="0.2">
      <c r="A200" s="201" t="s">
        <v>88</v>
      </c>
      <c r="B200" s="202"/>
      <c r="C200" s="139">
        <v>4</v>
      </c>
      <c r="D200" s="139">
        <v>5</v>
      </c>
      <c r="E200" s="62"/>
      <c r="F200" s="62"/>
      <c r="G200" s="139">
        <v>6</v>
      </c>
      <c r="H200" s="62"/>
      <c r="I200" s="155">
        <f>D200*G200</f>
        <v>30</v>
      </c>
      <c r="J200" s="119"/>
    </row>
    <row r="201" spans="1:10" s="85" customFormat="1" ht="14.3" x14ac:dyDescent="0.25">
      <c r="A201" s="305" t="s">
        <v>14</v>
      </c>
      <c r="B201" s="306"/>
      <c r="C201" s="306"/>
      <c r="D201" s="306"/>
      <c r="E201" s="306"/>
      <c r="F201" s="306"/>
      <c r="G201" s="306"/>
      <c r="H201" s="307"/>
      <c r="I201" s="204">
        <f>SUM(I200:I200)</f>
        <v>30</v>
      </c>
      <c r="J201" s="213"/>
    </row>
    <row r="202" spans="1:10" ht="14.95" customHeight="1" x14ac:dyDescent="0.2">
      <c r="A202" s="69"/>
      <c r="B202" s="70"/>
      <c r="C202" s="70"/>
      <c r="D202" s="70"/>
      <c r="E202" s="70"/>
      <c r="F202" s="70"/>
      <c r="G202" s="70"/>
      <c r="H202" s="70"/>
      <c r="I202" s="71"/>
      <c r="J202" s="72"/>
    </row>
    <row r="203" spans="1:10" ht="14.95" customHeight="1" x14ac:dyDescent="0.2">
      <c r="A203" s="69"/>
      <c r="B203" s="70"/>
      <c r="C203" s="70"/>
      <c r="D203" s="70"/>
      <c r="E203" s="70"/>
      <c r="F203" s="70"/>
      <c r="G203" s="70"/>
      <c r="H203" s="70"/>
      <c r="I203" s="71"/>
      <c r="J203" s="72"/>
    </row>
    <row r="204" spans="1:10" ht="14.95" customHeight="1" x14ac:dyDescent="0.2">
      <c r="A204" s="69"/>
      <c r="B204" s="70"/>
      <c r="C204" s="70"/>
      <c r="D204" s="70"/>
      <c r="E204" s="70"/>
      <c r="F204" s="70"/>
      <c r="G204" s="70"/>
      <c r="H204" s="70"/>
      <c r="I204" s="71"/>
      <c r="J204" s="72"/>
    </row>
    <row r="205" spans="1:10" ht="14.95" customHeight="1" x14ac:dyDescent="0.2">
      <c r="A205" s="69"/>
      <c r="B205" s="70"/>
      <c r="C205" s="70"/>
      <c r="D205" s="70"/>
      <c r="E205" s="70"/>
      <c r="F205" s="70"/>
      <c r="G205" s="70"/>
      <c r="H205" s="70"/>
      <c r="I205" s="71"/>
      <c r="J205" s="72"/>
    </row>
    <row r="206" spans="1:10" ht="14.95" customHeight="1" x14ac:dyDescent="0.2">
      <c r="A206" s="23"/>
      <c r="B206" s="68"/>
      <c r="C206" s="54"/>
      <c r="D206" s="63"/>
      <c r="E206" s="63"/>
      <c r="F206" s="54"/>
      <c r="G206" s="54"/>
      <c r="H206" s="54"/>
      <c r="I206" s="63"/>
      <c r="J206" s="53"/>
    </row>
    <row r="207" spans="1:10" ht="14.95" customHeight="1" x14ac:dyDescent="0.2">
      <c r="A207" s="23"/>
      <c r="B207" s="68"/>
      <c r="C207" s="73" t="s">
        <v>122</v>
      </c>
      <c r="D207" s="63"/>
      <c r="E207" s="63"/>
      <c r="F207" s="324" t="s">
        <v>124</v>
      </c>
      <c r="G207" s="324"/>
      <c r="H207" s="324"/>
      <c r="I207" s="63"/>
      <c r="J207" s="53"/>
    </row>
    <row r="208" spans="1:10" ht="14.95" customHeight="1" x14ac:dyDescent="0.2">
      <c r="A208" s="23"/>
      <c r="B208" s="68"/>
      <c r="C208" s="122" t="s">
        <v>123</v>
      </c>
      <c r="D208" s="63"/>
      <c r="E208" s="63"/>
      <c r="F208" s="294" t="s">
        <v>125</v>
      </c>
      <c r="G208" s="295"/>
      <c r="H208" s="295"/>
      <c r="I208" s="63"/>
      <c r="J208" s="53"/>
    </row>
    <row r="209" spans="1:10" ht="14.95" customHeight="1" thickBot="1" x14ac:dyDescent="0.25">
      <c r="A209" s="55"/>
      <c r="B209" s="56"/>
      <c r="C209" s="57"/>
      <c r="D209" s="57"/>
      <c r="E209" s="57"/>
      <c r="F209" s="57"/>
      <c r="G209" s="57"/>
      <c r="H209" s="57"/>
      <c r="I209" s="57"/>
      <c r="J209" s="74"/>
    </row>
  </sheetData>
  <mergeCells count="160">
    <mergeCell ref="A17:B17"/>
    <mergeCell ref="A18:B18"/>
    <mergeCell ref="J18:J19"/>
    <mergeCell ref="A19:H19"/>
    <mergeCell ref="D157:J158"/>
    <mergeCell ref="A159:B159"/>
    <mergeCell ref="A161:H161"/>
    <mergeCell ref="C163:C164"/>
    <mergeCell ref="D163:J164"/>
    <mergeCell ref="J36:J37"/>
    <mergeCell ref="J60:J61"/>
    <mergeCell ref="A53:B53"/>
    <mergeCell ref="A61:H61"/>
    <mergeCell ref="C71:C72"/>
    <mergeCell ref="D71:J72"/>
    <mergeCell ref="A73:B73"/>
    <mergeCell ref="A82:B82"/>
    <mergeCell ref="J82:J83"/>
    <mergeCell ref="A83:H83"/>
    <mergeCell ref="A107:H107"/>
    <mergeCell ref="D109:J110"/>
    <mergeCell ref="C103:C104"/>
    <mergeCell ref="D103:J104"/>
    <mergeCell ref="A106:B106"/>
    <mergeCell ref="A201:H201"/>
    <mergeCell ref="C85:C86"/>
    <mergeCell ref="D85:J86"/>
    <mergeCell ref="A87:B87"/>
    <mergeCell ref="A88:B88"/>
    <mergeCell ref="J88:J89"/>
    <mergeCell ref="A89:H89"/>
    <mergeCell ref="C91:C92"/>
    <mergeCell ref="D91:J92"/>
    <mergeCell ref="A93:B93"/>
    <mergeCell ref="A94:B94"/>
    <mergeCell ref="J94:J95"/>
    <mergeCell ref="A95:H95"/>
    <mergeCell ref="C157:C158"/>
    <mergeCell ref="B115:J115"/>
    <mergeCell ref="B117:J117"/>
    <mergeCell ref="J141:J143"/>
    <mergeCell ref="A143:H143"/>
    <mergeCell ref="A132:H132"/>
    <mergeCell ref="A185:J185"/>
    <mergeCell ref="A99:B99"/>
    <mergeCell ref="A100:B100"/>
    <mergeCell ref="A101:H101"/>
    <mergeCell ref="C109:C110"/>
    <mergeCell ref="C129:J129"/>
    <mergeCell ref="C134:J134"/>
    <mergeCell ref="J136:J137"/>
    <mergeCell ref="A137:H137"/>
    <mergeCell ref="C139:J139"/>
    <mergeCell ref="B155:J155"/>
    <mergeCell ref="D189:J190"/>
    <mergeCell ref="A191:B191"/>
    <mergeCell ref="C177:C178"/>
    <mergeCell ref="D177:J178"/>
    <mergeCell ref="A179:B179"/>
    <mergeCell ref="A181:J181"/>
    <mergeCell ref="A183:J183"/>
    <mergeCell ref="C145:J145"/>
    <mergeCell ref="J147:J148"/>
    <mergeCell ref="A153:H153"/>
    <mergeCell ref="F208:H208"/>
    <mergeCell ref="A111:B111"/>
    <mergeCell ref="A113:H113"/>
    <mergeCell ref="A112:B112"/>
    <mergeCell ref="A187:H187"/>
    <mergeCell ref="D197:J198"/>
    <mergeCell ref="A199:B199"/>
    <mergeCell ref="A193:J193"/>
    <mergeCell ref="A195:H195"/>
    <mergeCell ref="A148:H148"/>
    <mergeCell ref="C150:J150"/>
    <mergeCell ref="A171:B171"/>
    <mergeCell ref="A173:H173"/>
    <mergeCell ref="B175:J175"/>
    <mergeCell ref="A165:B165"/>
    <mergeCell ref="A167:H167"/>
    <mergeCell ref="C169:C170"/>
    <mergeCell ref="D169:J170"/>
    <mergeCell ref="F207:H207"/>
    <mergeCell ref="C119:J119"/>
    <mergeCell ref="J121:J122"/>
    <mergeCell ref="A122:H122"/>
    <mergeCell ref="C124:J124"/>
    <mergeCell ref="A127:H127"/>
    <mergeCell ref="J106:J107"/>
    <mergeCell ref="A27:B27"/>
    <mergeCell ref="I27:I28"/>
    <mergeCell ref="J27:J29"/>
    <mergeCell ref="A28:B28"/>
    <mergeCell ref="A29:H29"/>
    <mergeCell ref="A37:H37"/>
    <mergeCell ref="C51:C52"/>
    <mergeCell ref="D51:J52"/>
    <mergeCell ref="B31:J31"/>
    <mergeCell ref="C33:C34"/>
    <mergeCell ref="D33:J34"/>
    <mergeCell ref="A35:B35"/>
    <mergeCell ref="C43:C44"/>
    <mergeCell ref="D43:J44"/>
    <mergeCell ref="A45:B45"/>
    <mergeCell ref="J46:J49"/>
    <mergeCell ref="A49:H49"/>
    <mergeCell ref="A47:B47"/>
    <mergeCell ref="C38:C39"/>
    <mergeCell ref="D38:J39"/>
    <mergeCell ref="A40:B40"/>
    <mergeCell ref="J41:J42"/>
    <mergeCell ref="A42:H42"/>
    <mergeCell ref="D15:J16"/>
    <mergeCell ref="A1:J1"/>
    <mergeCell ref="B2:J2"/>
    <mergeCell ref="G3:H3"/>
    <mergeCell ref="A4:J4"/>
    <mergeCell ref="A11:B11"/>
    <mergeCell ref="A12:B12"/>
    <mergeCell ref="J12:J13"/>
    <mergeCell ref="A13:H13"/>
    <mergeCell ref="B5:J5"/>
    <mergeCell ref="A6:J6"/>
    <mergeCell ref="B7:J7"/>
    <mergeCell ref="A8:J8"/>
    <mergeCell ref="C9:C10"/>
    <mergeCell ref="D9:J10"/>
    <mergeCell ref="B3:E3"/>
    <mergeCell ref="C15:C16"/>
    <mergeCell ref="B21:J21"/>
    <mergeCell ref="A22:J22"/>
    <mergeCell ref="D23:J24"/>
    <mergeCell ref="A25:B26"/>
    <mergeCell ref="C25:C26"/>
    <mergeCell ref="D25:D26"/>
    <mergeCell ref="E25:E26"/>
    <mergeCell ref="F25:F26"/>
    <mergeCell ref="G25:G26"/>
    <mergeCell ref="H25:H26"/>
    <mergeCell ref="I25:I26"/>
    <mergeCell ref="J25:J26"/>
    <mergeCell ref="A48:B48"/>
    <mergeCell ref="B77:J77"/>
    <mergeCell ref="C97:C98"/>
    <mergeCell ref="D97:J98"/>
    <mergeCell ref="A59:B59"/>
    <mergeCell ref="J74:J75"/>
    <mergeCell ref="C63:C64"/>
    <mergeCell ref="D63:J64"/>
    <mergeCell ref="A65:B65"/>
    <mergeCell ref="A66:B66"/>
    <mergeCell ref="A69:H69"/>
    <mergeCell ref="D57:J58"/>
    <mergeCell ref="A55:H55"/>
    <mergeCell ref="C57:C58"/>
    <mergeCell ref="A74:B74"/>
    <mergeCell ref="A75:H75"/>
    <mergeCell ref="C79:C80"/>
    <mergeCell ref="D79:J80"/>
    <mergeCell ref="A81:B81"/>
  </mergeCells>
  <pageMargins left="0.39370078740157483" right="0.39370078740157483" top="0.39370078740157483" bottom="0.39370078740157483" header="0.31496062992125984" footer="0.31496062992125984"/>
  <pageSetup paperSize="9" scale="49" fitToHeight="0" orientation="landscape" horizontalDpi="360" verticalDpi="360" r:id="rId1"/>
  <headerFooter>
    <oddFooter>Página &amp;P de &amp;N</oddFooter>
  </headerFooter>
  <rowBreaks count="1" manualBreakCount="1">
    <brk id="70" max="9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9F249-153F-4979-9602-05AD2782B3EA}">
  <dimension ref="A2:J20"/>
  <sheetViews>
    <sheetView zoomScale="115" zoomScaleNormal="115" workbookViewId="0">
      <selection activeCell="A6" sqref="A6:J6"/>
    </sheetView>
  </sheetViews>
  <sheetFormatPr defaultRowHeight="12.9" x14ac:dyDescent="0.2"/>
  <cols>
    <col min="1" max="2" width="19.625" customWidth="1"/>
    <col min="3" max="3" width="18.75" customWidth="1"/>
    <col min="4" max="4" width="13.375" customWidth="1"/>
    <col min="5" max="5" width="10.375" customWidth="1"/>
    <col min="6" max="6" width="12.375" customWidth="1"/>
    <col min="7" max="7" width="12.75" customWidth="1"/>
    <col min="8" max="8" width="14.875" customWidth="1"/>
    <col min="9" max="9" width="11.875" customWidth="1"/>
    <col min="10" max="10" width="16.25" customWidth="1"/>
  </cols>
  <sheetData>
    <row r="2" spans="1:10" x14ac:dyDescent="0.2">
      <c r="A2" s="347" t="s">
        <v>126</v>
      </c>
      <c r="B2" s="348"/>
      <c r="C2" s="348"/>
      <c r="D2" s="348"/>
      <c r="E2" s="348"/>
      <c r="F2" s="348"/>
      <c r="G2" s="348"/>
      <c r="H2" s="348"/>
      <c r="I2" s="348"/>
      <c r="J2" s="349"/>
    </row>
    <row r="3" spans="1:10" x14ac:dyDescent="0.2">
      <c r="A3" s="123" t="s">
        <v>2</v>
      </c>
      <c r="B3" s="350" t="s">
        <v>127</v>
      </c>
      <c r="C3" s="351"/>
      <c r="D3" s="351"/>
      <c r="E3" s="351"/>
      <c r="F3" s="351"/>
      <c r="G3" s="351"/>
      <c r="H3" s="351"/>
      <c r="I3" s="351"/>
      <c r="J3" s="352"/>
    </row>
    <row r="4" spans="1:10" x14ac:dyDescent="0.2">
      <c r="A4" s="123" t="s">
        <v>3</v>
      </c>
      <c r="B4" s="350" t="s">
        <v>128</v>
      </c>
      <c r="C4" s="351"/>
      <c r="D4" s="351"/>
      <c r="E4" s="351"/>
      <c r="F4" s="351"/>
      <c r="G4" s="351"/>
      <c r="H4" s="351"/>
      <c r="I4" s="351"/>
      <c r="J4" s="352"/>
    </row>
    <row r="5" spans="1:10" x14ac:dyDescent="0.2">
      <c r="A5" s="123" t="s">
        <v>129</v>
      </c>
      <c r="B5" s="350" t="s">
        <v>130</v>
      </c>
      <c r="C5" s="351"/>
      <c r="D5" s="351"/>
      <c r="E5" s="351"/>
      <c r="F5" s="351"/>
      <c r="G5" s="124"/>
      <c r="H5" s="353"/>
      <c r="I5" s="353"/>
      <c r="J5" s="125"/>
    </row>
    <row r="6" spans="1:10" x14ac:dyDescent="0.2">
      <c r="A6" s="347" t="s">
        <v>131</v>
      </c>
      <c r="B6" s="348"/>
      <c r="C6" s="348"/>
      <c r="D6" s="348"/>
      <c r="E6" s="348"/>
      <c r="F6" s="348"/>
      <c r="G6" s="348"/>
      <c r="H6" s="348"/>
      <c r="I6" s="348"/>
      <c r="J6" s="349"/>
    </row>
    <row r="8" spans="1:10" x14ac:dyDescent="0.2">
      <c r="A8" s="126" t="s">
        <v>7</v>
      </c>
      <c r="B8" s="127"/>
      <c r="C8" s="355" t="s">
        <v>132</v>
      </c>
      <c r="D8" s="356" t="s">
        <v>133</v>
      </c>
      <c r="E8" s="357"/>
      <c r="F8" s="357"/>
      <c r="G8" s="357"/>
      <c r="H8" s="357"/>
      <c r="I8" s="357"/>
      <c r="J8" s="358"/>
    </row>
    <row r="9" spans="1:10" x14ac:dyDescent="0.2">
      <c r="A9" s="126" t="s">
        <v>9</v>
      </c>
      <c r="B9" s="128"/>
      <c r="C9" s="355"/>
      <c r="D9" s="359"/>
      <c r="E9" s="360"/>
      <c r="F9" s="360"/>
      <c r="G9" s="360"/>
      <c r="H9" s="360"/>
      <c r="I9" s="360"/>
      <c r="J9" s="361"/>
    </row>
    <row r="10" spans="1:10" ht="23.1" x14ac:dyDescent="0.2">
      <c r="A10" s="362" t="s">
        <v>0</v>
      </c>
      <c r="B10" s="363"/>
      <c r="C10" s="129" t="s">
        <v>134</v>
      </c>
      <c r="D10" s="129" t="s">
        <v>135</v>
      </c>
      <c r="E10" s="129" t="s">
        <v>136</v>
      </c>
      <c r="F10" s="129" t="s">
        <v>137</v>
      </c>
      <c r="G10" s="129" t="s">
        <v>138</v>
      </c>
      <c r="H10" s="129"/>
      <c r="I10" s="129" t="s">
        <v>139</v>
      </c>
      <c r="J10" s="129" t="s">
        <v>140</v>
      </c>
    </row>
    <row r="11" spans="1:10" x14ac:dyDescent="0.2">
      <c r="A11" s="364" t="s">
        <v>143</v>
      </c>
      <c r="B11" s="365"/>
      <c r="C11" s="130">
        <v>2</v>
      </c>
      <c r="D11" s="130">
        <v>5</v>
      </c>
      <c r="E11" s="131">
        <f>C11*D11</f>
        <v>10</v>
      </c>
      <c r="F11" s="130">
        <v>4</v>
      </c>
      <c r="G11" s="131">
        <f>E11*F11</f>
        <v>40</v>
      </c>
      <c r="H11" s="130"/>
      <c r="I11" s="130">
        <v>4</v>
      </c>
      <c r="J11" s="132">
        <f>ROUND((G11)*I11,2)</f>
        <v>160</v>
      </c>
    </row>
    <row r="12" spans="1:10" x14ac:dyDescent="0.2">
      <c r="A12" s="364" t="s">
        <v>144</v>
      </c>
      <c r="B12" s="365"/>
      <c r="C12" s="130">
        <v>6</v>
      </c>
      <c r="D12" s="130">
        <v>5</v>
      </c>
      <c r="E12" s="131">
        <f>C12*D12</f>
        <v>30</v>
      </c>
      <c r="F12" s="130">
        <v>4</v>
      </c>
      <c r="G12" s="131">
        <f>E12*F12</f>
        <v>120</v>
      </c>
      <c r="H12" s="130"/>
      <c r="I12" s="130">
        <v>4</v>
      </c>
      <c r="J12" s="132">
        <f>ROUND((G12)*I12,2)</f>
        <v>480</v>
      </c>
    </row>
    <row r="13" spans="1:10" x14ac:dyDescent="0.2">
      <c r="A13" s="354"/>
      <c r="B13" s="354"/>
      <c r="C13" s="354"/>
      <c r="D13" s="354"/>
      <c r="E13" s="354"/>
      <c r="F13" s="354"/>
      <c r="G13" s="354"/>
      <c r="H13" s="354"/>
      <c r="I13" s="354"/>
      <c r="J13" s="354"/>
    </row>
    <row r="18" spans="2:2" x14ac:dyDescent="0.2">
      <c r="B18" s="133" t="s">
        <v>141</v>
      </c>
    </row>
    <row r="19" spans="2:2" x14ac:dyDescent="0.2">
      <c r="B19" s="134" t="s">
        <v>122</v>
      </c>
    </row>
    <row r="20" spans="2:2" x14ac:dyDescent="0.2">
      <c r="B20" s="133" t="s">
        <v>142</v>
      </c>
    </row>
  </sheetData>
  <mergeCells count="12">
    <mergeCell ref="A13:J13"/>
    <mergeCell ref="C8:C9"/>
    <mergeCell ref="D8:J9"/>
    <mergeCell ref="A10:B10"/>
    <mergeCell ref="A11:B11"/>
    <mergeCell ref="A12:B12"/>
    <mergeCell ref="A6:J6"/>
    <mergeCell ref="A2:J2"/>
    <mergeCell ref="B3:J3"/>
    <mergeCell ref="B4:J4"/>
    <mergeCell ref="B5:F5"/>
    <mergeCell ref="H5:I5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MEMORIA DE CALCULO</vt:lpstr>
      <vt:lpstr>Planilha1</vt:lpstr>
      <vt:lpstr>'MEMORIA DE CALCULO'!Area_de_impressao</vt:lpstr>
    </vt:vector>
  </TitlesOfParts>
  <Company>Setop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Setop</dc:creator>
  <cp:lastModifiedBy>Luis Fillipe</cp:lastModifiedBy>
  <cp:lastPrinted>2025-12-18T22:06:32Z</cp:lastPrinted>
  <dcterms:created xsi:type="dcterms:W3CDTF">2006-09-22T13:55:22Z</dcterms:created>
  <dcterms:modified xsi:type="dcterms:W3CDTF">2026-06-30T15:00:49Z</dcterms:modified>
</cp:coreProperties>
</file>