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8_{DB97D715-7B61-41E8-AA09-F3905F3A09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" sheetId="6" r:id="rId1"/>
    <sheet name="RESUMO" sheetId="2" r:id="rId2"/>
    <sheet name="COMPOSIÇÕES" sheetId="3" r:id="rId3"/>
    <sheet name="BDI-DESONERADO" sheetId="4" r:id="rId4"/>
    <sheet name="CRONOGRAMA" sheetId="5" r:id="rId5"/>
  </sheets>
  <externalReferences>
    <externalReference r:id="rId6"/>
    <externalReference r:id="rId7"/>
    <externalReference r:id="rId8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OMPANHAMENTO" hidden="1">IF(VALUE([1]MENU!$O$4)=2,"BM","PLE")</definedName>
    <definedName name="ademir" localSheetId="3" hidden="1">{#N/A,#N/A,FALSE,"Cronograma";#N/A,#N/A,FALSE,"Cronogr. 2"}</definedName>
    <definedName name="ademir" localSheetId="2" hidden="1">{#N/A,#N/A,FALSE,"Cronograma";#N/A,#N/A,FALSE,"Cronogr. 2"}</definedName>
    <definedName name="ademir" localSheetId="4" hidden="1">{#N/A,#N/A,FALSE,"Cronograma";#N/A,#N/A,FALSE,"Cronogr. 2"}</definedName>
    <definedName name="ademir" hidden="1">{#N/A,#N/A,FALSE,"Cronograma";#N/A,#N/A,FALSE,"Cronogr. 2"}</definedName>
    <definedName name="_xlnm.Print_Area" localSheetId="3">'BDI-DESONERADO'!$A$1:$E$32</definedName>
    <definedName name="_xlnm.Print_Area" localSheetId="2">COMPOSIÇÕES!$A$1:$G$92</definedName>
    <definedName name="_xlnm.Print_Area" localSheetId="4">CRONOGRAMA!$A$1:$H$34</definedName>
    <definedName name="_xlnm.Print_Area" localSheetId="0">ORÇAMENTO!$A$1:$J$85</definedName>
    <definedName name="_xlnm.Print_Area" localSheetId="1">RESUMO!$A$1:$D$21</definedName>
    <definedName name="AUTOEVENTO" hidden="1">[1]CÁLCULO!$A$12</definedName>
    <definedName name="BDI.Filtro" hidden="1">#REF!</definedName>
    <definedName name="BDI.Opcao" hidden="1">[1]DADOS!$F$18</definedName>
    <definedName name="BDI.TipoObra" hidden="1">#REF!</definedName>
    <definedName name="BM.AFAcumulado" hidden="1">[1]BM!$R1</definedName>
    <definedName name="BM.AFAnterior" hidden="1">[1]BM!$Q1</definedName>
    <definedName name="BM.MaxMed" localSheetId="3" hidden="1">IF('BDI-DESONERADO'!RegimeExecucao="Global",1,[1]BM!$G1)</definedName>
    <definedName name="BM.MaxMed" localSheetId="2" hidden="1">IF(COMPOSIÇÕES!RegimeExecucao="Global",1,[1]BM!$G1)</definedName>
    <definedName name="BM.MaxMed" localSheetId="4" hidden="1">IF(CRONOGRAMA!RegimeExecucao="Global",1,[1]BM!$G1)</definedName>
    <definedName name="BM.MaxMed" hidden="1">IF(RegimeExecucao="Global",1,[1]BM!$G1)</definedName>
    <definedName name="BM.MEDAcumulado" localSheetId="3" hidden="1">IF(COUNTIF([1]BM!$AB$13:$AM$13,BM.medicao)&gt;0,SUM(OFFSET([1]BM!$AB1,0,0,1,MATCH(BM.medicao,[1]BM!$AB$13:$AM$13,0))),0)</definedName>
    <definedName name="BM.MEDAcumulado" localSheetId="2" hidden="1">IF(COUNTIF([1]BM!$AB$13:$AM$13,BM.medicao)&gt;0,SUM(OFFSET([1]BM!$AB1,0,0,1,MATCH(BM.medicao,[1]BM!$AB$13:$AM$13,0))),0)</definedName>
    <definedName name="BM.MEDAcumulado" localSheetId="4" hidden="1">IF(COUNTIF([1]BM!$AB$13:$AM$13,BM.medicao)&gt;0,SUM(OFFSET([1]BM!$AB1,0,0,1,MATCH(BM.medicao,[1]BM!$AB$13:$AM$13,0))),0)</definedName>
    <definedName name="BM.MEDAcumulado" hidden="1">IF(COUNTIF([1]BM!$AB$13:$AM$13,BM.medicao)&gt;0,SUM(OFFSET([1]BM!$AB1,0,0,1,MATCH(BM.medicao,[1]BM!$AB$13:$AM$13,0))),0)</definedName>
    <definedName name="BM.MEDAnterior" localSheetId="3" hidden="1">IF(COUNTIF([1]BM!$AB$13:$AM$13,BM.medicao-1)&gt;0,SUM(OFFSET([1]BM!$AB1,0,0,1,MATCH(BM.medicao-1,[1]BM!$AB$13:$AM$13,0))),0)</definedName>
    <definedName name="BM.MEDAnterior" localSheetId="2" hidden="1">IF(COUNTIF([1]BM!$AB$13:$AM$13,BM.medicao-1)&gt;0,SUM(OFFSET([1]BM!$AB1,0,0,1,MATCH(BM.medicao-1,[1]BM!$AB$13:$AM$13,0))),0)</definedName>
    <definedName name="BM.MEDAnterior" localSheetId="4" hidden="1">IF(COUNTIF([1]BM!$AB$13:$AM$13,BM.medicao-1)&gt;0,SUM(OFFSET([1]BM!$AB1,0,0,1,MATCH(BM.medicao-1,[1]BM!$AB$13:$AM$13,0))),0)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localSheetId="3" hidden="1">IF('BDI-DESONERADO'!RegimeExecucao="Global",-1,-[1]BM!$G1)</definedName>
    <definedName name="BM.MinMed" localSheetId="2" hidden="1">IF(COMPOSIÇÕES!RegimeExecucao="Global",-1,-[1]BM!$G1)</definedName>
    <definedName name="BM.MinMed" localSheetId="4" hidden="1">IF(CRONOGRAMA!RegimeExecucao="Global",-1,-[1]BM!$G1)</definedName>
    <definedName name="BM.MinMed" hidden="1">IF(RegimeExecucao="Global",-1,-[1]BM!$G1)</definedName>
    <definedName name="bosta" localSheetId="3" hidden="1">{#N/A,#N/A,FALSE,"Cronograma";#N/A,#N/A,FALSE,"Cronogr. 2"}</definedName>
    <definedName name="bosta" localSheetId="2" hidden="1">{#N/A,#N/A,FALSE,"Cronograma";#N/A,#N/A,FALSE,"Cronogr. 2"}</definedName>
    <definedName name="bosta" localSheetId="4" hidden="1">{#N/A,#N/A,FALSE,"Cronograma";#N/A,#N/A,FALSE,"Cronogr. 2"}</definedName>
    <definedName name="bosta" hidden="1">{#N/A,#N/A,FALSE,"Cronograma";#N/A,#N/A,FALSE,"Cronogr. 2"}</definedName>
    <definedName name="CA´L" localSheetId="3" hidden="1">{#N/A,#N/A,FALSE,"Cronograma";#N/A,#N/A,FALSE,"Cronogr. 2"}</definedName>
    <definedName name="CA´L" localSheetId="2" hidden="1">{#N/A,#N/A,FALSE,"Cronograma";#N/A,#N/A,FALSE,"Cronogr. 2"}</definedName>
    <definedName name="CA´L" localSheetId="4" hidden="1">{#N/A,#N/A,FALSE,"Cronograma";#N/A,#N/A,FALSE,"Cronogr. 2"}</definedName>
    <definedName name="CA´L" hidden="1">{#N/A,#N/A,FALSE,"Cronograma";#N/A,#N/A,FALSE,"Cronogr. 2"}</definedName>
    <definedName name="CAIXA.Modo" hidden="1">[1]BM!$A$3</definedName>
    <definedName name="CÁLCULO.NúmeroDeEventos" localSheetId="3" hidden="1">IF(AUTOEVENTO&lt;&gt;"manual",MAX([1]CÁLCULO!$M$15:$M$133),MAX(OFFSET([1]EVENTOS!$C$14:$C$35,1,0)))</definedName>
    <definedName name="CÁLCULO.NúmeroDeEventos" localSheetId="2" hidden="1">IF(AUTOEVENTO&lt;&gt;"manual",MAX([1]CÁLCULO!$M$15:$M$133),MAX(OFFSET([1]EVENTOS!$C$14:$C$35,1,0)))</definedName>
    <definedName name="CÁLCULO.NúmeroDeEventos" localSheetId="4" hidden="1">IF(AUTOEVENTO&lt;&gt;"manual",MAX([1]CÁLCULO!$M$15:$M$133),MAX(OFFSET([1]EVENTOS!$C$14:$C$35,1,0)))</definedName>
    <definedName name="CÁLCULO.NúmeroDeEventos" hidden="1">IF(AUTOEVENTO&lt;&gt;"manual",MAX([1]CÁLCULO!$M$15:$M$133),MAX(OFFSET([1]EVENTOS!$C$14:$C$35,1,0)))</definedName>
    <definedName name="CÁLCULO.NúmeroDeFrentes" hidden="1">COLUMN([1]CÁLCULO!$AA$15)-COLUMN([1]CÁLCULO!$Q$15)</definedName>
    <definedName name="CÁLCULO.TotalAdmLocal" localSheetId="3" hidden="1">IF(AUTOEVENTO="manual",SUMIF([1]CÁLCULO!$M$15:$M$133,1,[1]ORÇAMENTO!$X$15:$X$133),0)</definedName>
    <definedName name="CÁLCULO.TotalAdmLocal" localSheetId="2" hidden="1">IF(AUTOEVENTO="manual",SUMIF([1]CÁLCULO!$M$15:$M$133,1,[1]ORÇAMENTO!$X$15:$X$133),0)</definedName>
    <definedName name="CÁLCULO.TotalAdmLocal" localSheetId="4" hidden="1">IF(AUTOEVENTO="manual",SUMIF([1]CÁLCULO!$M$15:$M$133,1,[1]ORÇAMENTO!$X$15:$X$133),0)</definedName>
    <definedName name="CÁLCULO.TotalAdmLocal" hidden="1">IF(AUTOEVENTO="manual",SUMIF([1]CÁLCULO!$M$15:$M$133,1,[1]ORÇAMENTO!$X$15:$X$133),0)</definedName>
    <definedName name="concorrentes" localSheetId="3" hidden="1">{#N/A,#N/A,FALSE,"Cronograma";#N/A,#N/A,FALSE,"Cronogr. 2"}</definedName>
    <definedName name="concorrentes" localSheetId="2" hidden="1">{#N/A,#N/A,FALSE,"Cronograma";#N/A,#N/A,FALSE,"Cronogr. 2"}</definedName>
    <definedName name="concorrentes" localSheetId="4" hidden="1">{#N/A,#N/A,FALSE,"Cronograma";#N/A,#N/A,FALSE,"Cronogr. 2"}</definedName>
    <definedName name="concorrentes" hidden="1">{#N/A,#N/A,FALSE,"Cronograma";#N/A,#N/A,FALSE,"Cronogr. 2"}</definedName>
    <definedName name="CRONO.LinhasNecessarias" localSheetId="3" hidden="1">COUNTIF([1]QCI!$B$13:$B$15,"Manual")+COUNTIF([1]QCI!$B$13:$B$15,"SemiAuto")+COUNT(ORÇAMENTO.ListaCrono)</definedName>
    <definedName name="CRONO.LinhasNecessarias" localSheetId="2" hidden="1">COUNTIF([1]QCI!$B$13:$B$15,"Manual")+COUNTIF([1]QCI!$B$13:$B$15,"SemiAuto")+COUNT(ORÇAMENTO.ListaCrono)</definedName>
    <definedName name="CRONO.LinhasNecessarias" localSheetId="4" hidden="1">COUNTIF([1]QCI!$B$13:$B$15,"Manual")+COUNTIF([1]QCI!$B$13:$B$15,"SemiAuto")+COUNT(ORÇAMENTO.ListaCrono)</definedName>
    <definedName name="CRONO.LinhasNecessarias" hidden="1">COUNTIF([1]QCI!$B$13:$B$15,"Manual")+COUNTIF([1]QCI!$B$13:$B$15,"SemiAuto")+COUNT(ORÇAMENTO.ListaCrono)</definedName>
    <definedName name="CRONO.MaxParc" hidden="1">[1]CRONO!$G1048576+[1]CRONO!A1</definedName>
    <definedName name="CRONO.NivelExibicao" hidden="1">[1]CRONO!$G$10</definedName>
    <definedName name="CRONOPLE.ValorDoEvento" hidden="1">SUMIF([1]CÁLCULO!$M$15:$M$133,[1]CRONOPLE!$B1,OFFSET([1]CÁLCULO!$AA$15:$AA$133,0,[1]CRONOPLE!A$12))</definedName>
    <definedName name="DESONERACAO" localSheetId="3" hidden="1">IF(OR(Import.Desoneracao="DESONERADO",Import.Desoneracao="SIM"),"SIM","NÃO")</definedName>
    <definedName name="DESONERACAO" localSheetId="2" hidden="1">IF(OR(Import.Desoneracao="DESONERADO",Import.Desoneracao="SIM"),"SIM","NÃO")</definedName>
    <definedName name="DESONERACAO" localSheetId="4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hidden="1">[1]EVENTOS!$C$15:OFFSET([1]EVENTOS!$C$35,-1,0)</definedName>
    <definedName name="EVENTOS.ListaValidacao" hidden="1">[1]EVENTOS!$B$15:OFFSET([1]EVENTOS!$B$35,-1,0)</definedName>
    <definedName name="Excel_BuiltIn_Database" localSheetId="3" hidden="1">TEXT(Import.DataBase,"mm-aaaa")</definedName>
    <definedName name="Excel_BuiltIn_Database" localSheetId="2" hidden="1">TEXT(Import.DataBase,"mm-aaaa")</definedName>
    <definedName name="Excel_BuiltIn_Database" localSheetId="4" hidden="1">TEXT(Import.DataBase,"mm-aaaa")</definedName>
    <definedName name="Excel_BuiltIn_Database" hidden="1">TEXT(Import.DataBase,"mm-aaaa")</definedName>
    <definedName name="Import.Apelido" hidden="1">[1]DADOS!$F$16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OFFSET([1]BM!$R$15,1,0):OFFSET([1]BM!$R$133,-1,0)</definedName>
    <definedName name="Import.CNPJ" hidden="1">[1]DADOS!$F$38</definedName>
    <definedName name="Import.Código" hidden="1">OFFSET([1]ORÇAMENTO!$Q$15,1,0):OFFSET([1]ORÇAMENTO!$Q$133,-1,0)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RONOPLE" hidden="1">OFFSET([1]CRONOPLE!$F$15,1,1):OFFSET([1]CRONOPLE!$AF$35,-1,-1)</definedName>
    <definedName name="Import.CTEF" hidden="1">[1]DADOS!$F$36</definedName>
    <definedName name="Import.CustoUnitário" hidden="1">OFFSET([1]ORÇAMENTO!$U$15,1,0):OFFSET([1]ORÇAMENTO!$U$133,-1,0)</definedName>
    <definedName name="Import.DataBase" hidden="1">OFFSET([1]DADOS!$G$19,0,-1)</definedName>
    <definedName name="Import.DataBaseLicit" hidden="1">OFFSET([1]DADOS!$G$40,0,-1)</definedName>
    <definedName name="Import.DataInicioObra" hidden="1">[1]DADOS!$F$46</definedName>
    <definedName name="Import.DescLote" hidden="1">[1]DADOS!$F$17</definedName>
    <definedName name="Import.Descrição" hidden="1">OFFSET([1]ORÇAMENTO!$R$15,1,0):OFFSET([1]ORÇAMENTO!$R$133,-1,0)</definedName>
    <definedName name="Import.Desoneracao" hidden="1">OFFSET([1]DADOS!$G$18,0,-1)</definedName>
    <definedName name="Import.empresa" hidden="1">[1]DADOS!$F$37</definedName>
    <definedName name="Import.Eventos.Nomes" hidden="1">OFFSET([1]EVENTOS!$D$15,1,0):OFFSET([1]EVENTOS!$D$35,-1,0)</definedName>
    <definedName name="Import.Fonte" hidden="1">OFFSET([1]ORÇAMENTO!$P$15,1,0):OFFSET([1]ORÇAMENTO!$P$133,-1,0)</definedName>
    <definedName name="Import.FrenteDeObra" hidden="1">[1]CÁLCULO!$Q$12:OFFSET([1]CÁLCULO!$AA$12,0,-1)</definedName>
    <definedName name="Import.Município" hidden="1">[1]DADOS!$F$6</definedName>
    <definedName name="Import.Nível" hidden="1">OFFSET([1]ORÇAMENTO!$M$15,1,0):OFFSET([1]ORÇAMENTO!$M$133,-1,0)</definedName>
    <definedName name="Import.OpcaoBDI" hidden="1">OFFSET([1]ORÇAMENTO!$V$15,1,0):OFFSET([1]ORÇAMENTO!$V$133,-1,0)</definedName>
    <definedName name="Import.ORÇAMENTO.DivRecurso" hidden="1">OFFSET([1]ORÇAMENTO!$Y$15,1,0):OFFSET([1]ORÇAMENTO!$Y$133,-1,0)</definedName>
    <definedName name="Import.PLE" hidden="1">OFFSET([1]PLE!$G$15,1,1):OFFSET([1]PLE!$AG$35,-1,-1)</definedName>
    <definedName name="Import.PLQ" hidden="1">OFFSET([1]CÁLCULO!$P$15,1,1):OFFSET([1]CÁLCULO!$AA$133,-1,-1)</definedName>
    <definedName name="Import.PLQ.MemCalc" hidden="1">OFFSET([1]CÁLCULO!$I$15,1,0):OFFSET([1]CÁLCULO!$I$133,-1,0)</definedName>
    <definedName name="Import.Proponente" hidden="1">[1]DADOS!$F$5</definedName>
    <definedName name="Import.QCI.Divisao" hidden="1">OFFSET([1]QCI!$V$13,1,0):OFFSET([1]QCI!$V$15,-1,0)</definedName>
    <definedName name="Import.QCI.ItemInv" hidden="1">OFFSET([1]QCI!$E$13,1,0):OFFSET([1]QCI!$E$15,-1,0)</definedName>
    <definedName name="Import.QCI.Qtde" hidden="1">OFFSET([1]QCI!$I$13,1,0):OFFSET([1]QCI!$I$15,-1,0)</definedName>
    <definedName name="Import.QCI.Situacao" hidden="1">OFFSET([1]QCI!$H$13,1,0):OFFSET([1]QCI!$H$15,-1,0)</definedName>
    <definedName name="Import.QCI.SubItemInv" hidden="1">OFFSET([1]QCI!$F$13,1,0):OFFSET([1]QCI!$F$15,-1,0)</definedName>
    <definedName name="Import.QCICP" hidden="1">OFFSET([1]QCI!$W$13,1,0):OFFSET([1]QCI!$W$15,-1,0)</definedName>
    <definedName name="Import.QCIDesc" hidden="1">OFFSET([1]QCI!$R$13,1,0):OFFSET([1]QCI!$R$15,-1,0)</definedName>
    <definedName name="Import.QCIInv" hidden="1">OFFSET([1]QCI!$U$13,1,0):OFFSET([1]QCI!$U$15,-1,0)</definedName>
    <definedName name="Import.QCILote" hidden="1">OFFSET([1]QCI!$T$13,1,0):OFFSET([1]QCI!$T$15,-1,0)</definedName>
    <definedName name="Import.QCIOutros" hidden="1">OFFSET([1]QCI!$X$13,1,0):OFFSET([1]QCI!$X$15,-1,0)</definedName>
    <definedName name="Import.Quantidade" hidden="1">OFFSET([1]ORÇAMENTO!$AJ$15,1,0):OFFSET([1]ORÇAMENTO!$AJ$133,-1,0)</definedName>
    <definedName name="import.recurso" hidden="1">[1]DADOS!$F$4</definedName>
    <definedName name="Import.RegimeExecução" hidden="1">OFFSET([1]DADOS!$G$39,0,-1)</definedName>
    <definedName name="Import.Repasse" hidden="1">[1]DADOS!$F$9</definedName>
    <definedName name="Import.RespFiscalização" hidden="1">[1]DADOS!$F$50:$F$53</definedName>
    <definedName name="Import.RespOrçamento" hidden="1">[1]DADOS!$F$22:$F$24</definedName>
    <definedName name="Import.SICONV" hidden="1">[1]DADOS!$F$8</definedName>
    <definedName name="Import.Unidade" hidden="1">OFFSET([1]ORÇAMENTO!$S$15,1,0):OFFSET([1]ORÇAMENTO!$S$133,-1,0)</definedName>
    <definedName name="Import.UnitarioLicitado" hidden="1">OFFSET([1]ORÇAMENTO!$AL$15,1,0):OFFSET([1]ORÇAMENTO!$AL$133,-1,0)</definedName>
    <definedName name="JR_PAGE_ANCHOR_0_1" localSheetId="0">ORÇAMENTO!#REF!</definedName>
    <definedName name="JR_PAGE_ANCHOR_0_1">#REF!</definedName>
    <definedName name="MENU.CRONO" hidden="1">OFFSET([1]CRONO!$T$11,1,0)</definedName>
    <definedName name="Objeto" hidden="1">[1]MENU!$J$1</definedName>
    <definedName name="ORÇAMENTO.BancoRef" hidden="1">[1]ORÇAMENTO!$F$8</definedName>
    <definedName name="ORÇAMENTO.CodBarra" localSheetId="3" hidden="1">IF(ORÇAMENTO.Fonte="Sinapi",SUBSTITUTE(SUBSTITUTE(ORÇAMENTO.Codigo,"/00","/"),"/0","/"),ORÇAMENTO.Codigo)</definedName>
    <definedName name="ORÇAMENTO.CodBarra" localSheetId="2" hidden="1">IF(ORÇAMENTO.Fonte="Sinapi",SUBSTITUTE(SUBSTITUTE(ORÇAMENTO.Codigo,"/00","/"),"/0","/"),ORÇAMENTO.Codigo)</definedName>
    <definedName name="ORÇAMENTO.CodBarra" localSheetId="4" hidden="1">IF(ORÇAMENTO.Fonte="Sinapi",SUBSTITUTE(SUBSTITUTE(ORÇAMENTO.Codigo,"/00","/"),"/0","/"),ORÇAMENTO.Codigo)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OFFSET([1]ORÇAMENTO!$AD$15,1,0):OFFSET([1]ORÇAMENTO!$AD$133,-1,0)</definedName>
    <definedName name="ORÇAMENTO.MáximoListaCrono" localSheetId="3" hidden="1">MAX(ORÇAMENTO.ListaCrono)</definedName>
    <definedName name="ORÇAMENTO.MáximoListaCrono" localSheetId="2" hidden="1">MAX(ORÇAMENTO.ListaCrono)</definedName>
    <definedName name="ORÇAMENTO.MáximoListaCrono" localSheetId="4" hidden="1">MAX(ORÇAMENTO.ListaCrono)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OFFSET([1]ORÇAMENTO!$P$15,1,0):OFFSET([1]ORÇAMENTO!$S$133,-1,0)</definedName>
    <definedName name="ORÇAMENTO.PasteFormat2" hidden="1">OFFSET([1]ORÇAMENTO!$U$15,1,0):OFFSET([1]ORÇAMENTO!$V$133,-1,0)</definedName>
    <definedName name="ORÇAMENTO.PrecoUnitarioLicitado" hidden="1">[1]ORÇAMENTO!$AL1</definedName>
    <definedName name="ORÇAMENTO.RangeQuant" hidden="1">OFFSET([1]ORÇAMENTO!$T$15,1,0):OFFSET([1]ORÇAMENTO!$T$133,-1,0)</definedName>
    <definedName name="ORÇAMENTO.SumCPMANUAL" hidden="1">SUMIF([1]ORÇAMENTO!$Z$15:$Z$133,"CP",[1]ORÇAMENTO!$AA$15:$AA$133)</definedName>
    <definedName name="ORÇAMENTO.SumINVMANUAL" hidden="1">SUMIF([1]ORÇAMENTO!$Z$15:$Z$133,"RP",[1]ORÇAMENTO!$X$15:$X$133)+SUMIF([1]ORÇAMENTO!$Z$15:$Z$133,"CP",[1]ORÇAMENTO!$X$15:$X$133)+SUMIF([1]ORÇAMENTO!$Z$15:$Z$133,"OU",[1]ORÇAMENTO!$X$15:$X$133)</definedName>
    <definedName name="ORÇAMENTO.SumOUTROSMANUAL" hidden="1">SUMIF([1]ORÇAMENTO!$Z$15:$Z$133,"OU",[1]ORÇAMENTO!$AB$15:$AB$133)</definedName>
    <definedName name="ORÇAMENTO.SumREPASSEMANUAL" localSheetId="3" hidden="1">ORÇAMENTO.SumINVMANUAL-ORÇAMENTO.SumCPMANUAL-ORÇAMENTO.SumOUTROSMANUAL</definedName>
    <definedName name="ORÇAMENTO.SumREPASSEMANUAL" localSheetId="2" hidden="1">ORÇAMENTO.SumINVMANUAL-ORÇAMENTO.SumCPMANUAL-ORÇAMENTO.SumOUTROSMANUAL</definedName>
    <definedName name="ORÇAMENTO.SumREPASSEMANUAL" localSheetId="4" hidden="1">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hidden="1">[1]ORÇAMENTO!$S1</definedName>
    <definedName name="PLE.firstrow" hidden="1">[1]PLE!$15:$15</definedName>
    <definedName name="PLE.lastrow" hidden="1">[1]PLE!$35:$35</definedName>
    <definedName name="PLE.Medicao" hidden="1">[1]PLE!$J$9</definedName>
    <definedName name="PLE.ValorDoEvento" hidden="1">SUMIF([1]CÁLCULO!$M$15:$M$133,[1]PLE!$B1,OFFSET([1]CÁLCULO!$AA$15:$AA$133,0,[1]PLE!A$12))</definedName>
    <definedName name="PO.ValoresBDI" hidden="1">OFFSET([1]ORÇAMENTO!$AH$15,1,0):OFFSET([1]ORÇAMENTO!$AH$133,-1,0)</definedName>
    <definedName name="Popular" localSheetId="3" hidden="1">{#N/A,#N/A,FALSE,"Cronograma";#N/A,#N/A,FALSE,"Cronogr. 2"}</definedName>
    <definedName name="Popular" localSheetId="2" hidden="1">{#N/A,#N/A,FALSE,"Cronograma";#N/A,#N/A,FALSE,"Cronogr. 2"}</definedName>
    <definedName name="Popular" localSheetId="4" hidden="1">{#N/A,#N/A,FALSE,"Cronograma";#N/A,#N/A,FALSE,"Cronogr. 2"}</definedName>
    <definedName name="Popular" hidden="1">{#N/A,#N/A,FALSE,"Cronograma";#N/A,#N/A,FALSE,"Cronogr. 2"}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(COUNTIF([1]QCI!$B$13:$B$15,"Manual")+COUNTIF([1]QCI!$B$13:$B$15,"SemiAuto"))&gt;0</definedName>
    <definedName name="QCI.InvManual" hidden="1">ROUND([1]QCI!$U1,2)</definedName>
    <definedName name="QCI.ItemInvestimento" hidden="1">OFFSET([1]DADOS!$J$2,1,0,COUNTA([1]DADOS!$J:$J)-1,1)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OFFSET([1]DADOS!$A$2,1,MATCH([1]QCI!$E1,[1]DADOS!$2:$2,0)-1,INDEX([1]DADOS!$2:$2,MATCH([1]QCI!$E1,[1]DADOS!$2:$2,0)+1))</definedName>
    <definedName name="QCI.SumCPMANUAL" hidden="1">SUMIF([1]QCI!$B$13:$B$15,"Manual",[1]QCI!$AA$13:$AA$15)</definedName>
    <definedName name="QCI.SumINVMANUAL" hidden="1">SUMIF([1]QCI!$B$13:$B$15,"Manual",[1]QCI!$O$13:$O$15)</definedName>
    <definedName name="QCI.SumOUTROSMANUAL" hidden="1">SUMIF([1]QCI!$B$13:$B$15,"Manual",[1]QCI!$AB$13:$AB$15)</definedName>
    <definedName name="QCI.SumREPASSEMANUAL" localSheetId="3" hidden="1">QCI.SumINVMANUAL-QCI.CPManual-QCI.OutrosManual</definedName>
    <definedName name="QCI.SumREPASSEMANUAL" localSheetId="2" hidden="1">QCI.SumINVMANUAL-QCI.CPManual-QCI.OutrosManual</definedName>
    <definedName name="QCI.SumREPASSEMANUAL" localSheetId="4" hidden="1">QCI.SumINVMANUAL-QCI.CPManual-QCI.OutrosManual</definedName>
    <definedName name="QCI.SumREPASSEMANUAL" hidden="1">QCI.SumINVMANUAL-QCI.CPManual-QCI.OutrosManual</definedName>
    <definedName name="REFERENCIA.Descricao" localSheetId="3" hidden="1">IF(ISNUMBER([1]ORÇAMENTO!$AF1),OFFSET(INDIRECT(ORÇAMENTO.BancoRef),[1]ORÇAMENTO!$AF1-1,3,1),[1]ORÇAMENTO!$AF1)</definedName>
    <definedName name="REFERENCIA.Descricao" localSheetId="2" hidden="1">IF(ISNUMBER([1]ORÇAMENTO!$AF1),OFFSET(INDIRECT(ORÇAMENTO.BancoRef),[1]ORÇAMENTO!$AF1-1,3,1),[1]ORÇAMENTO!$AF1)</definedName>
    <definedName name="REFERENCIA.Descricao" localSheetId="4" hidden="1">IF(ISNUMBER([1]ORÇAMENTO!$AF1),OFFSET(INDIRECT(ORÇAMENTO.BancoRef),[1]ORÇAMENTO!$AF1-1,3,1),[1]ORÇAMENTO!$AF1)</definedName>
    <definedName name="REFERENCIA.Descricao" hidden="1">IF(ISNUMBER([1]ORÇAMENTO!$AF1),OFFSET(INDIRECT(ORÇAMENTO.BancoRef),[1]ORÇAMENTO!$AF1-1,3,1),[1]ORÇAMENTO!$AF1)</definedName>
    <definedName name="REFERENCIA.Desonerado" localSheetId="3" hidden="1">IF(ISNUMBER([1]ORÇAMENTO!$AF1),VALUE(OFFSET(INDIRECT(ORÇAMENTO.BancoRef),[1]ORÇAMENTO!$AF1-1,5,1)),0)</definedName>
    <definedName name="REFERENCIA.Desonerado" localSheetId="2" hidden="1">IF(ISNUMBER([1]ORÇAMENTO!$AF1),VALUE(OFFSET(INDIRECT(ORÇAMENTO.BancoRef),[1]ORÇAMENTO!$AF1-1,5,1)),0)</definedName>
    <definedName name="REFERENCIA.Desonerado" localSheetId="4" hidden="1">IF(ISNUMBER([1]ORÇAMENTO!$AF1),VALUE(OFFSET(INDIRECT(ORÇAMENTO.BancoRef),[1]ORÇAMENTO!$AF1-1,5,1)),0)</definedName>
    <definedName name="REFERENCIA.Desonerado" hidden="1">IF(ISNUMBER([1]ORÇAMENTO!$AF1),VALUE(OFFSET(INDIRECT(ORÇAMENTO.BancoRef),[1]ORÇAMENTO!$AF1-1,5,1)),0)</definedName>
    <definedName name="REFERENCIA.NaoDesonerado" localSheetId="3" hidden="1">IF(ISNUMBER([1]ORÇAMENTO!$AF1),VALUE(OFFSET(INDIRECT(ORÇAMENTO.BancoRef),[1]ORÇAMENTO!$AF1-1,6,1)),0)</definedName>
    <definedName name="REFERENCIA.NaoDesonerado" localSheetId="2" hidden="1">IF(ISNUMBER([1]ORÇAMENTO!$AF1),VALUE(OFFSET(INDIRECT(ORÇAMENTO.BancoRef),[1]ORÇAMENTO!$AF1-1,6,1)),0)</definedName>
    <definedName name="REFERENCIA.NaoDesonerado" localSheetId="4" hidden="1">IF(ISNUMBER([1]ORÇAMENTO!$AF1),VALUE(OFFSET(INDIRECT(ORÇAMENTO.BancoRef),[1]ORÇAMENTO!$AF1-1,6,1)),0)</definedName>
    <definedName name="REFERENCIA.NaoDesonerado" hidden="1">IF(ISNUMBER([1]ORÇAMENTO!$AF1),VALUE(OFFSET(INDIRECT(ORÇAMENTO.BancoRef),[1]ORÇAMENTO!$AF1-1,6,1)),0)</definedName>
    <definedName name="REFERENCIA.Unidade" localSheetId="3" hidden="1">IF(ISNUMBER([1]ORÇAMENTO!$AF1),OFFSET(INDIRECT(ORÇAMENTO.BancoRef),[1]ORÇAMENTO!$AF1-1,4,1),"-")</definedName>
    <definedName name="REFERENCIA.Unidade" localSheetId="2" hidden="1">IF(ISNUMBER([1]ORÇAMENTO!$AF1),OFFSET(INDIRECT(ORÇAMENTO.BancoRef),[1]ORÇAMENTO!$AF1-1,4,1),"-")</definedName>
    <definedName name="REFERENCIA.Unidade" localSheetId="4" hidden="1">IF(ISNUMBER([1]ORÇAMENTO!$AF1),OFFSET(INDIRECT(ORÇAMENTO.BancoRef),[1]ORÇAMENTO!$AF1-1,4,1),"-")</definedName>
    <definedName name="REFERENCIA.Unidade" hidden="1">IF(ISNUMBER([1]ORÇAMENTO!$AF1),OFFSET(INDIRECT(ORÇAMENTO.BancoRef),[1]ORÇAMENTO!$AF1-1,4,1),"-")</definedName>
    <definedName name="RegimeExecucao" localSheetId="3" hidden="1">IF(OR(Import.RegimeExecução="",Import.RegimeExecução="Empreitada por Preço Global",Import.RegimeExecução="Empreitada Integral"),"Global","Unitário")</definedName>
    <definedName name="RegimeExecucao" localSheetId="2" hidden="1">IF(OR(Import.RegimeExecução="",Import.RegimeExecução="Empreitada por Preço Global",Import.RegimeExecução="Empreitada Integral"),"Global","Unitário")</definedName>
    <definedName name="RegimeExecucao" localSheetId="4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io" localSheetId="3" hidden="1">{#N/A,#N/A,FALSE,"Cronograma";#N/A,#N/A,FALSE,"Cronogr. 2"}</definedName>
    <definedName name="rio" localSheetId="2" hidden="1">{#N/A,#N/A,FALSE,"Cronograma";#N/A,#N/A,FALSE,"Cronogr. 2"}</definedName>
    <definedName name="rio" localSheetId="4" hidden="1">{#N/A,#N/A,FALSE,"Cronograma";#N/A,#N/A,FALSE,"Cronogr. 2"}</definedName>
    <definedName name="rio" hidden="1">{#N/A,#N/A,FALSE,"Cronograma";#N/A,#N/A,FALSE,"Cronogr. 2"}</definedName>
    <definedName name="RRE.MaxCPAcum" hidden="1">[1]RRE!$AD$17</definedName>
    <definedName name="RRE.MaxCPAnt" hidden="1">[1]RRE!$AC$17</definedName>
    <definedName name="RRE.MaxOUAcum" hidden="1">[1]RRE!$AD$18</definedName>
    <definedName name="RRE.MaxOUAnt" hidden="1">[1]RRE!$AC$18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ss" localSheetId="3" hidden="1">{#N/A,#N/A,FALSE,"Cronograma";#N/A,#N/A,FALSE,"Cronogr. 2"}</definedName>
    <definedName name="ss" localSheetId="2" hidden="1">{#N/A,#N/A,FALSE,"Cronograma";#N/A,#N/A,FALSE,"Cronogr. 2"}</definedName>
    <definedName name="ss" localSheetId="4" hidden="1">{#N/A,#N/A,FALSE,"Cronograma";#N/A,#N/A,FALSE,"Cronogr. 2"}</definedName>
    <definedName name="ss" hidden="1">{#N/A,#N/A,FALSE,"Cronograma";#N/A,#N/A,FALSE,"Cronogr. 2"}</definedName>
    <definedName name="TIPOORCAMENTO" hidden="1">IF(VALUE([1]MENU!$O$3)=2,"Licitado","Proposto")</definedName>
    <definedName name="_xlnm.Print_Titles" localSheetId="2">COMPOSIÇÕES!$1:$4</definedName>
    <definedName name="_xlnm.Print_Titles" localSheetId="4">CRONOGRAMA!$1:$5</definedName>
    <definedName name="_xlnm.Print_Titles" localSheetId="0">ORÇAMENTO!$1:$5</definedName>
    <definedName name="Versao" hidden="1">[1]MENU!$J$2</definedName>
    <definedName name="VTOTAL1" hidden="1">ROUND([1]ORÇAMENTO!$T1*[1]ORÇAMENTO!$W1,15-13*[1]ORÇAMENTO!$AF$11)</definedName>
    <definedName name="VTOTALBM" localSheetId="3" hidden="1">IF([1]BM!$I1=0,0,CHOOSE(MATCH('BDI-DESONERADO'!RegimeExecucao,{"Global","Unitário"},0),ROUND(ROUND([1]BM!#REF!,15-13*[1]BM!$A$9)/100*[1]BM!$I1,15-13*[1]ORÇAMENTO!$AF$11),ROUND(ROUND([1]BM!#REF!,15-13*[1]BM!$A$9)*ROUND([1]BM!$H1,15-13*[1]ORÇAMENTO!$AF$10),15-13*[1]ORÇAMENTO!$AF$11)))</definedName>
    <definedName name="VTOTALBM" localSheetId="2" hidden="1">IF([1]BM!$I1=0,0,CHOOSE(MATCH(COMPOSIÇÕES!RegimeExecucao,{"Global","Unitário"},0),ROUND(ROUND([1]BM!#REF!,15-13*[1]BM!$A$9)/100*[1]BM!$I1,15-13*[1]ORÇAMENTO!$AF$11),ROUND(ROUND([1]BM!#REF!,15-13*[1]BM!$A$9)*ROUND([1]BM!$H1,15-13*[1]ORÇAMENTO!$AF$10),15-13*[1]ORÇAMENTO!$AF$11)))</definedName>
    <definedName name="VTOTALBM" localSheetId="4" hidden="1">IF([1]BM!$I1=0,0,CHOOSE(MATCH(CRONOGRAMA!RegimeExecucao,{"Global","Unitário"},0),ROUND(ROUND([1]BM!#REF!,15-13*[1]BM!$A$9)/100*[1]BM!$I1,15-13*[1]ORÇAMENTO!$AF$11),ROUND(ROUND([1]BM!#REF!,15-13*[1]BM!$A$9)*ROUND([1]BM!$H1,15-13*[1]ORÇAMENTO!$AF$10),15-13*[1]ORÇAMENTO!$AF$11)))</definedName>
    <definedName name="VTOTALBM" hidden="1">IF([1]BM!$I1=0,0,CHOOSE(MATCH(RegimeExecucao,{"Global","Unitário"},0),ROUND(ROUND([1]BM!#REF!,15-13*[1]BM!$A$9)/100*[1]BM!$I1,15-13*[1]ORÇAMENTO!$AF$11),ROUND(ROUND([1]BM!#REF!,15-13*[1]BM!$A$9)*ROUND([1]BM!$H1,15-13*[1]ORÇAMENTO!$AF$10),15-13*[1]ORÇAMENTO!$AF$11)))</definedName>
    <definedName name="wrn.Cronograma." localSheetId="3" hidden="1">{#N/A,#N/A,FALSE,"Cronograma";#N/A,#N/A,FALSE,"Cronogr. 2"}</definedName>
    <definedName name="wrn.Cronograma." localSheetId="2" hidden="1">{#N/A,#N/A,FALSE,"Cronograma";#N/A,#N/A,FALSE,"Cronogr. 2"}</definedName>
    <definedName name="wrn.Cronograma." localSheetId="4" hidden="1">{#N/A,#N/A,FALSE,"Cronograma";#N/A,#N/A,FALSE,"Cronogr. 2"}</definedName>
    <definedName name="wrn.Cronograma." hidden="1">{#N/A,#N/A,FALSE,"Cronograma";#N/A,#N/A,FALSE,"Cronogr. 2"}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4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5" l="1"/>
  <c r="B12" i="5"/>
  <c r="D7" i="2"/>
  <c r="A7" i="2"/>
  <c r="I16" i="6"/>
  <c r="J16" i="6"/>
  <c r="I17" i="6"/>
  <c r="J17" i="6"/>
  <c r="I21" i="6"/>
  <c r="I20" i="6"/>
  <c r="J19" i="6"/>
  <c r="I19" i="6"/>
  <c r="H21" i="6"/>
  <c r="J21" i="6" s="1"/>
  <c r="H20" i="6"/>
  <c r="J20" i="6" s="1"/>
  <c r="H19" i="6"/>
  <c r="H17" i="6"/>
  <c r="H16" i="6"/>
  <c r="H15" i="6"/>
  <c r="J15" i="6" s="1"/>
  <c r="I15" i="6"/>
  <c r="I45" i="6"/>
  <c r="I46" i="6"/>
  <c r="I47" i="6"/>
  <c r="I48" i="6"/>
  <c r="I49" i="6"/>
  <c r="I50" i="6"/>
  <c r="I51" i="6"/>
  <c r="I52" i="6"/>
  <c r="I53" i="6"/>
  <c r="I56" i="6"/>
  <c r="I57" i="6"/>
  <c r="I58" i="6"/>
  <c r="I59" i="6"/>
  <c r="I60" i="6"/>
  <c r="I61" i="6"/>
  <c r="I62" i="6"/>
  <c r="I63" i="6"/>
  <c r="I64" i="6"/>
  <c r="I67" i="6"/>
  <c r="I68" i="6"/>
  <c r="I69" i="6"/>
  <c r="I70" i="6"/>
  <c r="I71" i="6"/>
  <c r="I72" i="6"/>
  <c r="I73" i="6"/>
  <c r="I74" i="6"/>
  <c r="I75" i="6"/>
  <c r="H75" i="6"/>
  <c r="J75" i="6" s="1"/>
  <c r="H74" i="6"/>
  <c r="J74" i="6" s="1"/>
  <c r="H73" i="6"/>
  <c r="J73" i="6" s="1"/>
  <c r="H72" i="6"/>
  <c r="J72" i="6" s="1"/>
  <c r="H71" i="6"/>
  <c r="J71" i="6" s="1"/>
  <c r="H70" i="6"/>
  <c r="J70" i="6" s="1"/>
  <c r="H69" i="6"/>
  <c r="J69" i="6" s="1"/>
  <c r="H68" i="6"/>
  <c r="J68" i="6" s="1"/>
  <c r="H67" i="6"/>
  <c r="J67" i="6" s="1"/>
  <c r="H66" i="6"/>
  <c r="H64" i="6"/>
  <c r="J64" i="6" s="1"/>
  <c r="H63" i="6"/>
  <c r="J63" i="6" s="1"/>
  <c r="H62" i="6"/>
  <c r="J62" i="6" s="1"/>
  <c r="H61" i="6"/>
  <c r="J61" i="6" s="1"/>
  <c r="H60" i="6"/>
  <c r="J60" i="6" s="1"/>
  <c r="H59" i="6"/>
  <c r="J59" i="6" s="1"/>
  <c r="H58" i="6"/>
  <c r="J58" i="6" s="1"/>
  <c r="H57" i="6"/>
  <c r="J57" i="6" s="1"/>
  <c r="H56" i="6"/>
  <c r="J56" i="6" s="1"/>
  <c r="H55" i="6"/>
  <c r="H53" i="6"/>
  <c r="J53" i="6" s="1"/>
  <c r="H52" i="6"/>
  <c r="J52" i="6" s="1"/>
  <c r="H51" i="6"/>
  <c r="J51" i="6" s="1"/>
  <c r="H50" i="6"/>
  <c r="J50" i="6" s="1"/>
  <c r="H49" i="6"/>
  <c r="J49" i="6" s="1"/>
  <c r="H48" i="6"/>
  <c r="J48" i="6" s="1"/>
  <c r="H47" i="6"/>
  <c r="J47" i="6" s="1"/>
  <c r="H46" i="6"/>
  <c r="J46" i="6" s="1"/>
  <c r="H45" i="6"/>
  <c r="J45" i="6" s="1"/>
  <c r="H44" i="6"/>
  <c r="H42" i="6"/>
  <c r="H41" i="6"/>
  <c r="H40" i="6"/>
  <c r="H39" i="6"/>
  <c r="H38" i="6"/>
  <c r="H37" i="6"/>
  <c r="H36" i="6"/>
  <c r="H35" i="6"/>
  <c r="H34" i="6"/>
  <c r="H33" i="6"/>
  <c r="H31" i="6"/>
  <c r="H30" i="6"/>
  <c r="H29" i="6"/>
  <c r="H28" i="6"/>
  <c r="H27" i="6"/>
  <c r="H26" i="6"/>
  <c r="H25" i="6"/>
  <c r="H24" i="6"/>
  <c r="H23" i="6"/>
  <c r="H22" i="6"/>
  <c r="H11" i="6"/>
  <c r="J11" i="6" s="1"/>
  <c r="H13" i="6"/>
  <c r="J13" i="6" s="1"/>
  <c r="H12" i="6"/>
  <c r="I14" i="6" l="1"/>
  <c r="J14" i="6"/>
  <c r="B4" i="5"/>
  <c r="I12" i="5"/>
  <c r="B13" i="2"/>
  <c r="A13" i="2"/>
  <c r="B12" i="2"/>
  <c r="A12" i="2"/>
  <c r="B11" i="2"/>
  <c r="A11" i="2"/>
  <c r="B10" i="2"/>
  <c r="A10" i="2"/>
  <c r="B9" i="2"/>
  <c r="A9" i="2"/>
  <c r="J66" i="6"/>
  <c r="I66" i="6"/>
  <c r="J55" i="6"/>
  <c r="I55" i="6"/>
  <c r="J44" i="6"/>
  <c r="I44" i="6"/>
  <c r="I43" i="6" s="1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I13" i="6"/>
  <c r="J12" i="6"/>
  <c r="D5" i="2" s="1"/>
  <c r="I12" i="6"/>
  <c r="D4" i="2"/>
  <c r="I11" i="6"/>
  <c r="I10" i="6" s="1"/>
  <c r="H2" i="5"/>
  <c r="I18" i="6" l="1"/>
  <c r="I9" i="6" s="1"/>
  <c r="J18" i="6"/>
  <c r="I32" i="6"/>
  <c r="J10" i="6"/>
  <c r="I54" i="6"/>
  <c r="F11" i="2"/>
  <c r="J32" i="6"/>
  <c r="J65" i="6"/>
  <c r="D6" i="2"/>
  <c r="J43" i="6"/>
  <c r="I65" i="6"/>
  <c r="J54" i="6"/>
  <c r="F11" i="5" l="1"/>
  <c r="G11" i="5" s="1"/>
  <c r="J9" i="6"/>
  <c r="J78" i="6" s="1"/>
  <c r="J77" i="6"/>
  <c r="D9" i="2"/>
  <c r="F15" i="5"/>
  <c r="D10" i="2"/>
  <c r="F17" i="5"/>
  <c r="D12" i="2"/>
  <c r="F21" i="5"/>
  <c r="D11" i="2"/>
  <c r="F19" i="5"/>
  <c r="F25" i="5" s="1"/>
  <c r="F23" i="5"/>
  <c r="D13" i="2"/>
  <c r="B22" i="5"/>
  <c r="B20" i="5"/>
  <c r="B18" i="5"/>
  <c r="B16" i="5"/>
  <c r="B14" i="5"/>
  <c r="F34" i="5"/>
  <c r="B34" i="5"/>
  <c r="F33" i="5"/>
  <c r="B33" i="5"/>
  <c r="F29" i="5"/>
  <c r="A29" i="5"/>
  <c r="I22" i="5"/>
  <c r="I20" i="5"/>
  <c r="I18" i="5"/>
  <c r="I16" i="5"/>
  <c r="I14" i="5"/>
  <c r="I10" i="5"/>
  <c r="B10" i="5"/>
  <c r="B3" i="5"/>
  <c r="B2" i="5"/>
  <c r="B8" i="5" s="1"/>
  <c r="D19" i="4"/>
  <c r="G12" i="4"/>
  <c r="E3" i="3"/>
  <c r="A21" i="2"/>
  <c r="B90" i="3" s="1"/>
  <c r="A20" i="2"/>
  <c r="B89" i="3" s="1"/>
  <c r="J76" i="6" l="1"/>
  <c r="H13" i="5"/>
  <c r="G13" i="5"/>
  <c r="D14" i="2"/>
  <c r="G21" i="5"/>
  <c r="H21" i="5"/>
  <c r="H17" i="5"/>
  <c r="G17" i="5"/>
  <c r="G19" i="5"/>
  <c r="H19" i="5"/>
  <c r="H23" i="5"/>
  <c r="G23" i="5"/>
  <c r="H15" i="5"/>
  <c r="G15" i="5"/>
  <c r="H11" i="5"/>
  <c r="H25" i="5" l="1"/>
  <c r="G11" i="2"/>
  <c r="H4" i="5"/>
  <c r="G9" i="5"/>
  <c r="G25" i="5"/>
  <c r="H9" i="5"/>
  <c r="F9" i="5" l="1"/>
  <c r="J9" i="5"/>
  <c r="G27" i="5"/>
  <c r="H8" i="5" l="1"/>
  <c r="F12" i="5"/>
  <c r="H24" i="5"/>
  <c r="F10" i="5"/>
  <c r="G8" i="5"/>
  <c r="F24" i="5"/>
  <c r="F20" i="5"/>
  <c r="F18" i="5"/>
  <c r="F16" i="5"/>
  <c r="F22" i="5"/>
  <c r="F14" i="5"/>
  <c r="F8" i="5"/>
  <c r="G24" i="5"/>
  <c r="G26" i="5"/>
  <c r="H27" i="5"/>
  <c r="H26" i="5" s="1"/>
  <c r="I24" i="5" l="1"/>
</calcChain>
</file>

<file path=xl/sharedStrings.xml><?xml version="1.0" encoding="utf-8"?>
<sst xmlns="http://schemas.openxmlformats.org/spreadsheetml/2006/main" count="662" uniqueCount="297">
  <si>
    <t>ITEM</t>
  </si>
  <si>
    <t>CÓDIGO</t>
  </si>
  <si>
    <t>DESCRIÇÃO</t>
  </si>
  <si>
    <t>FONTE</t>
  </si>
  <si>
    <t>UNID</t>
  </si>
  <si>
    <t>QUANTIDADE</t>
  </si>
  <si>
    <t>PREÇO UNITÁRIO R$</t>
  </si>
  <si>
    <t>PREÇO TOTAL R$</t>
  </si>
  <si>
    <t>SEM BDI</t>
  </si>
  <si>
    <t>COM BDI</t>
  </si>
  <si>
    <t>1</t>
  </si>
  <si>
    <t>RECAPEAMENTO ASFÁLTICO EM PRÉ-MISTURADO A FRIO (PMF), EM DIVERSAS VIAS DA SEDE DO MUNICIPIO DE LAGOA DOS PATOS - MG</t>
  </si>
  <si>
    <t>1.1</t>
  </si>
  <si>
    <t>SERVIÇOS PRELIMINARES</t>
  </si>
  <si>
    <t>1.1.1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</si>
  <si>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</si>
  <si>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</si>
  <si>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SETOP</t>
  </si>
  <si>
    <t>un</t>
  </si>
  <si>
    <t>1.1.2</t>
  </si>
  <si>
    <t>COMP_2024-09_ADM-LOCAL</t>
  </si>
  <si>
    <t>ADMINISTRAÇÃO LOCAL DE OBRAS, COMPOSTO DE ENGENHEIRO CIVIL E ENCARREGADO GERAL - REFERÊNCIA 2024/09</t>
  </si>
  <si>
    <t>Composições Próprias</t>
  </si>
  <si>
    <t>1.1.3</t>
  </si>
  <si>
    <t>MOBILIZAÇÃO E DESMOBILIZAÇÃO DE OBRA</t>
  </si>
  <si>
    <t>1.2</t>
  </si>
  <si>
    <t>00004721</t>
  </si>
  <si>
    <t>PEDRA BRITADA N. 1 (9,5 A 19 MM) POSTO PEDREIRA/FORNECEDOR, SEM FRETE</t>
  </si>
  <si>
    <t>SINAPI</t>
  </si>
  <si>
    <t>M3</t>
  </si>
  <si>
    <t>95876</t>
  </si>
  <si>
    <t>M3XKM</t>
  </si>
  <si>
    <t>93593</t>
  </si>
  <si>
    <t>102330</t>
  </si>
  <si>
    <t>TXKM</t>
  </si>
  <si>
    <t>102331</t>
  </si>
  <si>
    <t>VALOR BDI TOTAL:</t>
  </si>
  <si>
    <t>VALOR ORÇAMENTO:</t>
  </si>
  <si>
    <t>VALOR TOTAL:</t>
  </si>
  <si>
    <t>________________________________________________________</t>
  </si>
  <si>
    <t>_________________________________________________</t>
  </si>
  <si>
    <t>MAX HENRIQUE VELOSO DA SILVA</t>
  </si>
  <si>
    <t>HERCULES VANDY DURÃES DA FONSECA</t>
  </si>
  <si>
    <t>ENGENHEIRO CIVIL -  CREA: 248.998/D - MG</t>
  </si>
  <si>
    <t>PREFEITO MUNICIPAL DE LAGOA DOS PATOS-MG</t>
  </si>
  <si>
    <t>PLANILHA RESUMO - RECAPEAMENTO ASFÁLTICO DE VIAS</t>
  </si>
  <si>
    <t>UNIDADE</t>
  </si>
  <si>
    <t>VALOR</t>
  </si>
  <si>
    <t>SERVIÇOS PRELIMINARES - PLACA DE OBRA</t>
  </si>
  <si>
    <t>UND</t>
  </si>
  <si>
    <t>SERVIÇOS PRELIMINARES - ADMINISTRAÇÃO LOCAL</t>
  </si>
  <si>
    <t>SERVIÇOS PRELIMINARES - MOBILIZAÇÃO E DESMOBILIZAÇÃO</t>
  </si>
  <si>
    <t>RECAPEAMENTO ASFÁLTICO EM PMF</t>
  </si>
  <si>
    <t>M²</t>
  </si>
  <si>
    <t>VALOR TOTAL ESTIMADO</t>
  </si>
  <si>
    <t>____________________________________________________</t>
  </si>
  <si>
    <t>COMPOSIÇÕES DE PREÇO UNITÁRIO - CPU</t>
  </si>
  <si>
    <t>OBJETO:</t>
  </si>
  <si>
    <t xml:space="preserve">LOCAL: </t>
  </si>
  <si>
    <t>LAGOA DOS PATOS - MG</t>
  </si>
  <si>
    <t>BDI:</t>
  </si>
  <si>
    <t>DATA BASE:</t>
  </si>
  <si>
    <t>DATA:</t>
  </si>
  <si>
    <t>COEFICIENTE</t>
  </si>
  <si>
    <t>PREÇO UNITÁRIO</t>
  </si>
  <si>
    <t>TOTAL</t>
  </si>
  <si>
    <t>ENCARREGADO GERAL COM ENCARGOS COMPLEMENTARES</t>
  </si>
  <si>
    <t>H</t>
  </si>
  <si>
    <t>ENGENHEIRO CIVIL DE OBRA PLENO COM ENCARGOS COMPLEMENTARES</t>
  </si>
  <si>
    <t>CHI</t>
  </si>
  <si>
    <t>CHP</t>
  </si>
  <si>
    <t>ROLO COMPACTADOR DE PNEUS, ESTÁTICO, PRESSÃO VARIÁVEL, POTÊNCIA 110 HP, PESO SEM/COM LASTRO 10,8/27 T, LARGURA DE ROLAGEM 2,30 M - CHI DIURNO. AF_06/2017</t>
  </si>
  <si>
    <t>ROLO COMPACTADOR DE PNEUS, ESTÁTICO, PRESSÃO VARIÁVEL, POTÊNCIA 110 HP, PESO SEM/COM LASTRO 10,8/27 T, LARGURA DE ROLAGEM 2,30 M - CHP DIURNO. AF_06/2017</t>
  </si>
  <si>
    <t>CAMINHÃO DE TRANSPORTE DE MATERIAL ASFÁLTICO 20.000 L, COM CAVALO MECÂNICO DE CAPACIDADE MÁXIMA DE TRAÇÃO COMBINADO DE 45.000 KG, POTÊNCIA 330 CV, INCLUSIVE TANQUE DE ASFALTO COM MAÇARICO - CHP DIURNO. AF_12/2015</t>
  </si>
  <si>
    <t>TRATOR DE PNEUS COM POTÊNCIA DE 85 CV, TRAÇÃO 4X4, COM VASSOURA MECÂNICA ACOPLADA - CHI DIURNO. AF_02/2017</t>
  </si>
  <si>
    <t>TRATOR DE PNEUS COM POTÊNCIA DE 85 CV, TRAÇÃO 4X4, COM VASSOURA MECÂNICA ACOPLADA - CHP DIURNO. AF_03/2017</t>
  </si>
  <si>
    <t>68.09.21</t>
  </si>
  <si>
    <t>T</t>
  </si>
  <si>
    <t>ENCARREGADO GERAL DE OBRAS (HORISTA)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</si>
  <si>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</si>
  <si>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</si>
  <si>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93422</t>
  </si>
  <si>
    <t>GRUPO GERADOR REBOCÁVEL, POTÊNCIA 66 KVA, MOTOR A DIESEL - CHI DIURNO. AF_03/2016</t>
  </si>
  <si>
    <t>93421</t>
  </si>
  <si>
    <t>GRUPO GERADOR REBOCÁVEL, POTÊNCIA 66 KVA, MOTOR A DIESEL - CHP DIURNO. AF_03/2016</t>
  </si>
  <si>
    <t>5942</t>
  </si>
  <si>
    <t>PÁ CARREGADEIRA SOBRE RODAS, POTÊNCIA LÍQUIDA 128 HP, CAPACIDADE DA CAÇAMBA 1,7 A 2,8 M3, PESO OPERACIONAL 11632 KG - CHI DIURNO. AF_06/2014</t>
  </si>
  <si>
    <t>96464</t>
  </si>
  <si>
    <t>96463</t>
  </si>
  <si>
    <t>95632</t>
  </si>
  <si>
    <t>ROLO COMPACTADOR VIBRATORIO TANDEM, ACO LISO, POTENCIA 125 HP, PESO SEM/COM LASTRO 10,20/11,65 T, LARGURA DE TRABALHO 1,73 M - CHI DIURNO. AF_11/2016</t>
  </si>
  <si>
    <t>95631</t>
  </si>
  <si>
    <t>ROLO COMPACTADOR VIBRATORIO TANDEM, ACO LISO, POTENCIA 125 HP, PESO SEM/COM LASTRO 10,20/11,65 T, LARGURA DE TRABALHO 1,73 M - CHP DIURNO. AF_11/2016</t>
  </si>
  <si>
    <t>7030</t>
  </si>
  <si>
    <t>TANQUE DE ASFALTO ESTACIONÁRIO COM SERPENTINA, CAPACIDADE 30.000 L - CHP DIURNO. AF_05/2023</t>
  </si>
  <si>
    <t>96155</t>
  </si>
  <si>
    <t>96157</t>
  </si>
  <si>
    <t>93440</t>
  </si>
  <si>
    <t>USINA DE ASFALTO À FRIO, CAPACIDADE DE 40 A 60 TON/HORA, ELÉTRICA POTÊNCIA 30 CV - CHI DIURNO. AF_05/2023</t>
  </si>
  <si>
    <t>93439</t>
  </si>
  <si>
    <t>USINA DE ASFALTO À FRIO, CAPACIDADE DE 40 A 60 TON/HORA, ELÉTRICA POTÊNCIA 30 CV - CHP DIURNO. AF_05/2023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</si>
  <si>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</si>
  <si>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</si>
  <si>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</si>
  <si>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</si>
  <si>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00000370</t>
  </si>
  <si>
    <t>AREIA MEDIA - POSTO JAZIDA/FORNECEDOR (RETIRADO NA JAZIDA, SEM TRANSPORTE)</t>
  </si>
  <si>
    <t>00001106</t>
  </si>
  <si>
    <t>CAL HIDRATADA CH-I PARA ARGAMASSAS</t>
  </si>
  <si>
    <t>KG</t>
  </si>
  <si>
    <t>MATED-7635</t>
  </si>
  <si>
    <t>ton</t>
  </si>
  <si>
    <t>00004720</t>
  </si>
  <si>
    <t>PEDRA BRITADA N. 0, OU PEDRISCO (4,8 A 9,5 MM) POSTO PEDREIRA/FORNECEDOR, SEM FRETE</t>
  </si>
  <si>
    <t>90776</t>
  </si>
  <si>
    <t>88314</t>
  </si>
  <si>
    <t>RASTELEIRO COM ENCARGOS COMPLEMENTARES</t>
  </si>
  <si>
    <t>88316</t>
  </si>
  <si>
    <t>SERVENTE COM ENCARGOS COMPLEMENTARES</t>
  </si>
  <si>
    <t>DETALHAMENTO DO BDI COM DESONERAÇÃO</t>
  </si>
  <si>
    <t>Projeto: RECAPEAMENTO ASFÁLTICO EM PRÉ-MISTURADO A FRIO (PMF), EM DIVERSAS VIAS DA SEDE DO MUNICIPIO DE LAGOA DOS PATOS - MG</t>
  </si>
  <si>
    <t xml:space="preserve"> </t>
  </si>
  <si>
    <t>Local: Município de Lagoa dos Patos /MG</t>
  </si>
  <si>
    <t>Tipo de obra: Construção de Praças Urbanas, Rodovias, Ferrovias e recapeamento e pavimentação de vias urbanas</t>
  </si>
  <si>
    <t>Conforme legislação tributária municipal, definir estimativa de percentual da base de cálculo para o ISS: 100,00
Sobre a base de cálculo, definir a respectiva alíquota do ISS (entre 2% e 5%): 5,0</t>
  </si>
  <si>
    <t>TAXA DE TRIBUTOS</t>
  </si>
  <si>
    <t>SIGLA</t>
  </si>
  <si>
    <t>COMPOSIÇÃO DO BDI:</t>
  </si>
  <si>
    <t>PERCENTUAIS (%)</t>
  </si>
  <si>
    <t>PIS =</t>
  </si>
  <si>
    <t>CONFINS =</t>
  </si>
  <si>
    <t>AC</t>
  </si>
  <si>
    <t xml:space="preserve">ADMINISTRAÇÃO CENTRAL </t>
  </si>
  <si>
    <t>ISS=</t>
  </si>
  <si>
    <t>S</t>
  </si>
  <si>
    <t>TAXA DE SEGUROS / GARANTIAS</t>
  </si>
  <si>
    <t>SG</t>
  </si>
  <si>
    <t>TAXA DE GARANTIAS</t>
  </si>
  <si>
    <t>R</t>
  </si>
  <si>
    <t xml:space="preserve">TAXA DE RISCOS </t>
  </si>
  <si>
    <t>I =</t>
  </si>
  <si>
    <t>DF</t>
  </si>
  <si>
    <t xml:space="preserve">TAXA DE DESPESAS/FINANCEIRAS </t>
  </si>
  <si>
    <t>L</t>
  </si>
  <si>
    <t>TAXA DE LUCROS/REMUNERAÇÃO</t>
  </si>
  <si>
    <t>I</t>
  </si>
  <si>
    <t>CPRB</t>
  </si>
  <si>
    <t>BDI CALCULADO=</t>
  </si>
  <si>
    <t>BDI % = (1+(AC+S+R+G))*(1+DF)*(1+L)/(1-I)-1</t>
  </si>
  <si>
    <t>ENG. CIVIL CREA/MG 248.998/D</t>
  </si>
  <si>
    <t>CRONOGRAMA FÍSICO-FINANCEIRO</t>
  </si>
  <si>
    <t>PRAZO DE EXECUÇÃO:</t>
  </si>
  <si>
    <t>2 MESES</t>
  </si>
  <si>
    <t>VALOR TOTAL DA OBRA</t>
  </si>
  <si>
    <t>(ALTERAR CONFORME O ORÇAMENTO)</t>
  </si>
  <si>
    <t>ETAPA</t>
  </si>
  <si>
    <t>FÍSICO/FINANCEIRO GLOBAL</t>
  </si>
  <si>
    <t>FÍSICO/FINANCEIRO</t>
  </si>
  <si>
    <t>MÊS 1</t>
  </si>
  <si>
    <t>MÊS 2</t>
  </si>
  <si>
    <t>Físico %</t>
  </si>
  <si>
    <t>Financeiro</t>
  </si>
  <si>
    <t>1.3</t>
  </si>
  <si>
    <t>1.4</t>
  </si>
  <si>
    <t>1.5</t>
  </si>
  <si>
    <t>1.6</t>
  </si>
  <si>
    <t xml:space="preserve">TOTAL </t>
  </si>
  <si>
    <t>ACUMULADO</t>
  </si>
  <si>
    <t>Mão de Obra com Encargos Complementares</t>
  </si>
  <si>
    <t>90778</t>
  </si>
  <si>
    <t>TOTAL Mão de Obra com Encargos Complementares:</t>
  </si>
  <si>
    <t>VALOR:</t>
  </si>
  <si>
    <t>Equipamento Custo Horário</t>
  </si>
  <si>
    <t>TOTAL Equipamento Custo Horário:</t>
  </si>
  <si>
    <t>92242</t>
  </si>
  <si>
    <t>Material</t>
  </si>
  <si>
    <t>EMULSÃO ASFÁLTICA CATIÔNICA RR-2C PARA USO EM PAVIMENTAÇÃO ASFÁLTICA (COLETADO NA ANP ACRESCIDO DE ICMS)</t>
  </si>
  <si>
    <t>TOTAL Material:</t>
  </si>
  <si>
    <t>00004083</t>
  </si>
  <si>
    <t>1.7</t>
  </si>
  <si>
    <t>PLANILHA ORÇAMENTÁRIA DE CUSTOS</t>
  </si>
  <si>
    <t>PREFEITURA MUNICIPAL DE LAGOA DOS PATOS - MG</t>
  </si>
  <si>
    <t>PRAZO DE EXECUÇÃO: 2 MESES</t>
  </si>
  <si>
    <r>
      <t xml:space="preserve">OBRA:  </t>
    </r>
    <r>
      <rPr>
        <sz val="8"/>
        <rFont val="Arial"/>
        <family val="2"/>
      </rPr>
      <t>RECAPEAMENTO ASFÁLTICO EM PRÉ-MISTURADO A FRIO (PMF), EM DIVERSAS VIAS DA SEDE DO MUNICIPIO DE LAGOA DOS PATOS - MG.</t>
    </r>
  </si>
  <si>
    <t>FORMA DE EXECUÇÃO:  ( ) DIRETA   (X) INDIRETA</t>
  </si>
  <si>
    <t>*DEMONSTRATIVO DE BDI EXTRAÍDO DA ABA CALCULO DE BDI*</t>
  </si>
  <si>
    <t>% ISS MUNICIPAL:</t>
  </si>
  <si>
    <t>RECAPEAMENTO ASFÁLTICO EM PRÉ-MISTURADO A FRIO (PMF), EM DIVERSAS VIAS DA SEDE DO MUNICIPIO DE LAGOA DOS PATOS - MG.</t>
  </si>
  <si>
    <t>MOB E DESMOB</t>
  </si>
  <si>
    <t>TRANSPORTE COM CAMINHÃO TANQUE DE TRANSPORTE DE MATERIAL ASFÁLTICO DE 30000 L, EM VIA URBANA PAVIMENTADA, DMT ATÉ 30KM (UNIDADE: TXKM). AF_02/2026</t>
  </si>
  <si>
    <t>TRANSPORTE COM CAMINHÃO TANQUE DE TRANSPORTE DE MATERIAL ASFÁLTICO DE 30000 L, EM VIA URBANA PAVIMENTADA, ADICIONAL PARA DMT EXCEDENTE A 30 KM (UNIDADE: TXKM). AF_02/2026</t>
  </si>
  <si>
    <t>1.3.4</t>
  </si>
  <si>
    <t>COMP-PINT.DE.LIGAÇÃO</t>
  </si>
  <si>
    <t>PINTURA DE LIGAÇÃO ( EXECUÇÃO E FORNECIMENTO DO MATERIAL BETUMINOSO, EXCLUSIVETRANSPORTE DO MATERIAL BETUMINOSO ) 04/2026</t>
  </si>
  <si>
    <t>1.3.5</t>
  </si>
  <si>
    <t>1.3.6</t>
  </si>
  <si>
    <t>1.3.7</t>
  </si>
  <si>
    <t>COMP-PMF-04/26</t>
  </si>
  <si>
    <t>EXECUÇÃO DE PAVIMENTO COM APLICAÇÃO DE PRÉ-MISTURADO A FRIO, CAMADA DE ROLAMENTO - EXCLUSIVE CARGA E TRANSPORTE. 04/2026</t>
  </si>
  <si>
    <t>M³</t>
  </si>
  <si>
    <t>1.3.8</t>
  </si>
  <si>
    <t>TRANSPORTE COM CAMINHÃO BASCULANTE DE 14 M³, EM VIA URBANA PAVIMENTADA, DMT ATÉ 30 KM (UNIDADE: M3XKM). AF_02/2026</t>
  </si>
  <si>
    <t>1.3.9</t>
  </si>
  <si>
    <t>TRANSPORTE COM CAMINHÃO BASCULANTE DE 14 M³, EM VIA URBANA PAVIMENTADA, ADICIONAL PARA DMT EXCEDENTE A 30 KM (UNIDADE: M3XKM). AF_02/2026</t>
  </si>
  <si>
    <t>1.3.10</t>
  </si>
  <si>
    <t>1.3.11</t>
  </si>
  <si>
    <t>1.3.12</t>
  </si>
  <si>
    <t>1.3.13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</si>
  <si>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</si>
  <si>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</si>
  <si>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</si>
  <si>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</si>
  <si>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</si>
  <si>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</si>
  <si>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</si>
  <si>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</si>
  <si>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</si>
  <si>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</si>
  <si>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</si>
  <si>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</si>
  <si>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</si>
  <si>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</si>
  <si>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</si>
  <si>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</si>
  <si>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</si>
  <si>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</si>
  <si>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</si>
  <si>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</si>
  <si>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</si>
  <si>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</si>
  <si>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</si>
  <si>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</si>
  <si>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</si>
  <si>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</si>
  <si>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</si>
  <si>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</si>
  <si>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</si>
  <si>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1.6.10</t>
  </si>
  <si>
    <t>RUA PINHEIROS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</si>
  <si>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</si>
  <si>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</si>
  <si>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</si>
  <si>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</si>
  <si>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</si>
  <si>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</si>
  <si>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</si>
  <si>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</si>
  <si>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</si>
  <si>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1.7.10</t>
  </si>
  <si>
    <t>​COMP_2024-09_ADM-LOCAL​ ADMINISTRAÇÃO LOCAL DE OBRAS, COMPOSTO DE ENGENHEIRO CIVIL E ENCARREGADO GERAL - REFERÊNCIA 2024/09​ (MÊS)</t>
  </si>
  <si>
    <t>​COMP-IMPRIMA-EAI​ IMPRIMAÇÃO ( EXECUÇÃO E FORNECIMENTO DO MATERIAL BETUMINOSO, EXCLUSIVE TRANSPORTE DO MATERIAL BETUMINOSO​ (M²)</t>
  </si>
  <si>
    <t>EQUIPAMENTOS</t>
  </si>
  <si>
    <t>QUANT</t>
  </si>
  <si>
    <t>CUSTO OPERACIONAL</t>
  </si>
  <si>
    <t>CUSTO HORÁRIO</t>
  </si>
  <si>
    <t>PROD</t>
  </si>
  <si>
    <t>IMPR</t>
  </si>
  <si>
    <t>TOTAL EQUIPAMENTOS:</t>
  </si>
  <si>
    <t>MÃO DE OBRA</t>
  </si>
  <si>
    <t>CONSUMO</t>
  </si>
  <si>
    <t>SALÁRIO HORA</t>
  </si>
  <si>
    <t>TOTAL MÃO DE OBRA:</t>
  </si>
  <si>
    <t>Custo Horário da Execução:</t>
  </si>
  <si>
    <t>Produção da Equipe:</t>
  </si>
  <si>
    <t>Custo Unitário da Execução:</t>
  </si>
  <si>
    <t>MATERIAIS</t>
  </si>
  <si>
    <t>VALOR UNITÁRIO</t>
  </si>
  <si>
    <t>CUSTO UNITÁRIO</t>
  </si>
  <si>
    <t>68.09.10</t>
  </si>
  <si>
    <t>EMULSÃO ASFÁLTICA PARA IMPRIMAÇÃO - EAI</t>
  </si>
  <si>
    <t>TOTAL MATERIAIS:</t>
  </si>
  <si>
    <t>Custo Direto Total:</t>
  </si>
  <si>
    <t>​COMP-PINT.DE.LIGAÇÃO​ PINTURA DE LIGAÇÃO ( EXECUÇÃO E FORNECIMENTO DO MATERIAL BETUMINOSO, EXCLUSIVE TRANSPORTE DO MATERIAL BETUMINOSO ) 01/2026​ (M²)</t>
  </si>
  <si>
    <t>​COMP-PMF-04/26​ EXECUÇÃO DE PAVIMENTO COM APLICAÇÃO DE PRÉ-MISTURADO A FRIO, CAMADA DE ROLAMENTO - EXCLUSIVE CARGA E TRANSPORTE. 04/2026​ (M³)</t>
  </si>
  <si>
    <t>EMULSÃO ASFÁLTICA (TIPO: RL-1C|APLICAÇÃO: PAVIMENTAÇÃO ASFÁLTICA|ICMS: INCLUSO)</t>
  </si>
  <si>
    <t>DEMOLIÇÕES E REMOÇÕES</t>
  </si>
  <si>
    <t>1.2.1</t>
  </si>
  <si>
    <t>ED-48492</t>
  </si>
  <si>
    <t>DEMOLIÇÃO MECANIZADA DE REVESTIMENTO ASFÁLTICO, COM EQUIPAMENTO PNEUMÁTICO, INCLUSIVE AFASTAMENTO E EMPILHAMENTO, EXCLUSIVE TRANSPORTE E RETIRADA DO MATERIAL DEMOLIDO</t>
  </si>
  <si>
    <t>m2</t>
  </si>
  <si>
    <t>1.2.2</t>
  </si>
  <si>
    <t>100982</t>
  </si>
  <si>
    <t>CARGA, MANOBRA E DESCARGA DE ENTULHO EM CAMINHÃO BASCULANTE 10 M³ - CARGA COM ESCAVADEIRA HIDRÁULICA (CAÇAMBA DE 0,80 M³ / 111 HP) E DESCARGA LIVRE (UNIDADE: M3). AF_02/2026</t>
  </si>
  <si>
    <t>1.2.3</t>
  </si>
  <si>
    <t>93590</t>
  </si>
  <si>
    <t>TRANSPORTE COM CAMINHÃO BASCULANTE DE 10 M³, EM VIA URBANA PAVIMENTADA, ADICIONAL PARA DMT EXCEDENTE A 30 KM (UNIDADE: M3XKM). AF_02/2026</t>
  </si>
  <si>
    <t>1.3.1</t>
  </si>
  <si>
    <t>COMP-IMPRIMA-EAI</t>
  </si>
  <si>
    <t>IMPRIMAÇÃO ( EXECUÇÃO E FORNECIMENTO DO MATERIAL BETUMINOSO, EXCLUSIVE TRANSPORTE DOMATERIAL BETUMINOSO 04/2026</t>
  </si>
  <si>
    <t>1.3.2</t>
  </si>
  <si>
    <t>1.3.3</t>
  </si>
  <si>
    <t>REGIÃO/MÊS DE REFERÊNCIA: SINAPI -04/2026 - DESONERADO / SETOP - 01/2026 - NORTE DESONERADO / SUDECAP - 01/2026 - DESONERADO / SICRO NOVO - 01/2026 - DESONERADO</t>
  </si>
  <si>
    <r>
      <t xml:space="preserve">LOCAL: </t>
    </r>
    <r>
      <rPr>
        <sz val="8"/>
        <rFont val="Arial"/>
        <family val="2"/>
      </rPr>
      <t>AVENIDA PRESIDENTE MÉDICE DO TRECHO DA ESQUINA COM RUA SEVERO CARDOSO ATE A ESQUINA COM RUA 2,  RUA SETE DE SETEMBRO TRECHO DA ESQUINA COM A RUA MIGUEL BRAGA ATE A RUA COSTA SILVA, RUA MIGUEL BRAGA TRECHO DA ESQUINA COM A SETE DE SETEMBRO ATE A AVENIDA PRESIDENTE MÉDICE, RUA JOANA D'ARC TRECHO DA ESQUINA COM A RUA DUXA ATE A RUA PINHEIROS E RUA PINHEIROS, NO MUNICÍPIO DE LAGOA DOS PATOS-MG</t>
    </r>
  </si>
  <si>
    <t>AVENIDA PRESIDENTE MÉDICE DO TRECHO DA ESQUINA COM RUA SEVERO CARDOSO ATE A ESQUINA COM RUA 2</t>
  </si>
  <si>
    <t>RUA SETE DE SETEMBRO TRECHO DA ESQUINA COM A RUA MIGUEL BRAGA ATE A RUA COSTA SILVA</t>
  </si>
  <si>
    <t>RUA MIGUEL BRAGA TRECHO DA ESQUINA COM A SETE DE SETEMBRO ATE A AVENIDA PRESIDENTE MÉDICE</t>
  </si>
  <si>
    <t>RUA JOANA D'ARC TRECHO DA ESQUINA COM A RUA DUXA ATE A RUA PINHEIROS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</si>
</sst>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\R\$\ #,##0.00"/>
    <numFmt numFmtId="165" formatCode="#,##0.00000000"/>
    <numFmt numFmtId="166" formatCode="_(&quot;R$ &quot;* #,##0.00_);_(&quot;R$ &quot;* \(#,##0.00\);_(&quot;R$ &quot;* &quot;-&quot;??_);_(@_)"/>
    <numFmt numFmtId="167" formatCode="&quot;R$&quot;\ #,##0.00"/>
    <numFmt numFmtId="168" formatCode="&quot;R$&quot;#,##0.00"/>
    <numFmt numFmtId="169" formatCode="#,##0.000000"/>
    <numFmt numFmtId="170" formatCode="\R\$\ #,##0.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name val="Arial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rgb="FFEE0000"/>
      <name val="Arial"/>
      <family val="2"/>
    </font>
    <font>
      <u/>
      <sz val="10"/>
      <name val="Arial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4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name val="Calibri"/>
      <family val="2"/>
      <scheme val="minor"/>
    </font>
    <font>
      <sz val="8"/>
      <color theme="0"/>
      <name val="Arial"/>
      <family val="2"/>
    </font>
    <font>
      <b/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69696"/>
        <bgColor indexed="64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</borders>
  <cellStyleXfs count="13">
    <xf numFmtId="0" fontId="0" fillId="0" borderId="0"/>
    <xf numFmtId="0" fontId="1" fillId="3" borderId="1"/>
    <xf numFmtId="0" fontId="1" fillId="3" borderId="1"/>
    <xf numFmtId="0" fontId="8" fillId="3" borderId="1"/>
    <xf numFmtId="166" fontId="8" fillId="3" borderId="1" applyFont="0" applyFill="0" applyBorder="0" applyAlignment="0" applyProtection="0"/>
    <xf numFmtId="0" fontId="1" fillId="3" borderId="1"/>
    <xf numFmtId="0" fontId="6" fillId="3" borderId="1"/>
    <xf numFmtId="9" fontId="6" fillId="3" borderId="1" applyFont="0" applyFill="0" applyBorder="0" applyAlignment="0" applyProtection="0"/>
    <xf numFmtId="9" fontId="1" fillId="3" borderId="1" applyFont="0" applyFill="0" applyBorder="0" applyAlignment="0" applyProtection="0"/>
    <xf numFmtId="166" fontId="6" fillId="3" borderId="1" applyFont="0" applyFill="0" applyBorder="0" applyAlignment="0" applyProtection="0"/>
    <xf numFmtId="0" fontId="6" fillId="3" borderId="1"/>
    <xf numFmtId="166" fontId="6" fillId="3" borderId="1" applyFont="0" applyFill="0" applyBorder="0" applyAlignment="0" applyProtection="0"/>
    <xf numFmtId="0" fontId="1" fillId="3" borderId="1"/>
  </cellStyleXfs>
  <cellXfs count="315">
    <xf numFmtId="0" fontId="0" fillId="0" borderId="0" xfId="0"/>
    <xf numFmtId="0" fontId="1" fillId="3" borderId="1" xfId="2" applyAlignment="1">
      <alignment vertical="center"/>
    </xf>
    <xf numFmtId="0" fontId="1" fillId="3" borderId="1" xfId="2" applyAlignment="1">
      <alignment horizontal="center" vertical="center"/>
    </xf>
    <xf numFmtId="44" fontId="1" fillId="3" borderId="1" xfId="2" applyNumberFormat="1" applyAlignment="1">
      <alignment vertical="center"/>
    </xf>
    <xf numFmtId="0" fontId="6" fillId="3" borderId="13" xfId="6" applyBorder="1"/>
    <xf numFmtId="0" fontId="6" fillId="3" borderId="14" xfId="6" applyBorder="1"/>
    <xf numFmtId="0" fontId="6" fillId="3" borderId="1" xfId="6"/>
    <xf numFmtId="0" fontId="5" fillId="3" borderId="17" xfId="6" applyFont="1" applyBorder="1" applyAlignment="1">
      <alignment horizontal="center"/>
    </xf>
    <xf numFmtId="0" fontId="6" fillId="3" borderId="17" xfId="6" applyBorder="1"/>
    <xf numFmtId="0" fontId="6" fillId="3" borderId="15" xfId="6" applyBorder="1"/>
    <xf numFmtId="0" fontId="6" fillId="3" borderId="16" xfId="6" applyBorder="1"/>
    <xf numFmtId="0" fontId="10" fillId="4" borderId="18" xfId="5" applyFont="1" applyFill="1" applyBorder="1" applyAlignment="1">
      <alignment horizontal="center" vertical="center" wrapText="1"/>
    </xf>
    <xf numFmtId="0" fontId="10" fillId="4" borderId="11" xfId="5" applyFont="1" applyFill="1" applyBorder="1" applyAlignment="1">
      <alignment horizontal="center" vertical="center" wrapText="1"/>
    </xf>
    <xf numFmtId="0" fontId="10" fillId="4" borderId="19" xfId="5" applyFont="1" applyFill="1" applyBorder="1" applyAlignment="1">
      <alignment horizontal="center" vertical="center" wrapText="1"/>
    </xf>
    <xf numFmtId="0" fontId="9" fillId="3" borderId="16" xfId="5" applyFont="1" applyBorder="1" applyAlignment="1">
      <alignment vertical="center" wrapText="1"/>
    </xf>
    <xf numFmtId="0" fontId="9" fillId="11" borderId="1" xfId="5" applyFont="1" applyFill="1" applyAlignment="1">
      <alignment vertical="center" wrapText="1"/>
    </xf>
    <xf numFmtId="0" fontId="6" fillId="3" borderId="20" xfId="6" applyBorder="1"/>
    <xf numFmtId="0" fontId="6" fillId="3" borderId="3" xfId="6" applyBorder="1"/>
    <xf numFmtId="0" fontId="6" fillId="3" borderId="21" xfId="6" applyBorder="1"/>
    <xf numFmtId="10" fontId="3" fillId="3" borderId="8" xfId="7" applyNumberFormat="1" applyFont="1" applyBorder="1" applyAlignment="1">
      <alignment horizontal="right"/>
    </xf>
    <xf numFmtId="10" fontId="3" fillId="3" borderId="22" xfId="7" applyNumberFormat="1" applyFont="1" applyBorder="1"/>
    <xf numFmtId="10" fontId="6" fillId="8" borderId="3" xfId="7" applyNumberFormat="1" applyFont="1" applyFill="1" applyBorder="1" applyAlignment="1">
      <alignment horizontal="right"/>
    </xf>
    <xf numFmtId="10" fontId="6" fillId="3" borderId="17" xfId="6" applyNumberFormat="1" applyBorder="1"/>
    <xf numFmtId="10" fontId="6" fillId="3" borderId="22" xfId="7" applyNumberFormat="1" applyFont="1" applyBorder="1"/>
    <xf numFmtId="10" fontId="6" fillId="3" borderId="3" xfId="6" applyNumberFormat="1" applyBorder="1"/>
    <xf numFmtId="10" fontId="3" fillId="3" borderId="22" xfId="7" applyNumberFormat="1" applyFont="1" applyFill="1" applyBorder="1"/>
    <xf numFmtId="0" fontId="6" fillId="3" borderId="23" xfId="6" applyBorder="1"/>
    <xf numFmtId="0" fontId="6" fillId="3" borderId="24" xfId="6" applyBorder="1"/>
    <xf numFmtId="10" fontId="3" fillId="3" borderId="25" xfId="7" applyNumberFormat="1" applyFont="1" applyBorder="1"/>
    <xf numFmtId="0" fontId="5" fillId="3" borderId="1" xfId="6" applyFont="1" applyAlignment="1">
      <alignment horizontal="right"/>
    </xf>
    <xf numFmtId="10" fontId="10" fillId="4" borderId="26" xfId="8" applyNumberFormat="1" applyFont="1" applyFill="1" applyBorder="1" applyAlignment="1">
      <alignment horizontal="center" vertical="center" wrapText="1"/>
    </xf>
    <xf numFmtId="0" fontId="11" fillId="3" borderId="1" xfId="6" applyFont="1" applyAlignment="1">
      <alignment vertical="center" wrapText="1"/>
    </xf>
    <xf numFmtId="0" fontId="11" fillId="3" borderId="17" xfId="6" applyFont="1" applyBorder="1" applyAlignment="1">
      <alignment vertical="center" wrapText="1"/>
    </xf>
    <xf numFmtId="0" fontId="11" fillId="3" borderId="1" xfId="6" applyFont="1" applyAlignment="1">
      <alignment vertical="center"/>
    </xf>
    <xf numFmtId="0" fontId="11" fillId="3" borderId="1" xfId="6" applyFont="1"/>
    <xf numFmtId="0" fontId="11" fillId="3" borderId="15" xfId="6" applyFont="1" applyBorder="1" applyAlignment="1">
      <alignment vertical="center"/>
    </xf>
    <xf numFmtId="0" fontId="11" fillId="3" borderId="16" xfId="6" applyFont="1" applyBorder="1" applyAlignment="1">
      <alignment vertical="center" wrapText="1"/>
    </xf>
    <xf numFmtId="0" fontId="11" fillId="3" borderId="17" xfId="6" applyFont="1" applyBorder="1"/>
    <xf numFmtId="4" fontId="11" fillId="3" borderId="1" xfId="6" applyNumberFormat="1" applyFont="1"/>
    <xf numFmtId="0" fontId="11" fillId="3" borderId="15" xfId="6" applyFont="1" applyBorder="1"/>
    <xf numFmtId="0" fontId="11" fillId="3" borderId="16" xfId="6" applyFont="1" applyBorder="1"/>
    <xf numFmtId="0" fontId="11" fillId="3" borderId="1" xfId="6" applyFont="1" applyAlignment="1">
      <alignment horizontal="center"/>
    </xf>
    <xf numFmtId="0" fontId="11" fillId="3" borderId="16" xfId="6" applyFont="1" applyBorder="1" applyAlignment="1">
      <alignment horizontal="center"/>
    </xf>
    <xf numFmtId="0" fontId="11" fillId="3" borderId="27" xfId="6" applyFont="1" applyBorder="1" applyAlignment="1">
      <alignment vertical="center"/>
    </xf>
    <xf numFmtId="0" fontId="11" fillId="3" borderId="28" xfId="6" applyFont="1" applyBorder="1" applyAlignment="1">
      <alignment vertical="center"/>
    </xf>
    <xf numFmtId="0" fontId="11" fillId="3" borderId="29" xfId="6" applyFont="1" applyBorder="1" applyAlignment="1">
      <alignment vertical="center"/>
    </xf>
    <xf numFmtId="0" fontId="5" fillId="8" borderId="20" xfId="6" applyFont="1" applyFill="1" applyBorder="1" applyAlignment="1">
      <alignment horizontal="left" vertical="center"/>
    </xf>
    <xf numFmtId="14" fontId="6" fillId="8" borderId="22" xfId="6" applyNumberFormat="1" applyFill="1" applyBorder="1" applyAlignment="1">
      <alignment horizontal="center" vertical="center"/>
    </xf>
    <xf numFmtId="0" fontId="5" fillId="8" borderId="4" xfId="6" applyFont="1" applyFill="1" applyBorder="1" applyAlignment="1">
      <alignment horizontal="left" vertical="center"/>
    </xf>
    <xf numFmtId="0" fontId="5" fillId="8" borderId="30" xfId="6" applyFont="1" applyFill="1" applyBorder="1" applyAlignment="1">
      <alignment horizontal="left" vertical="center"/>
    </xf>
    <xf numFmtId="0" fontId="5" fillId="3" borderId="20" xfId="6" applyFont="1" applyBorder="1" applyAlignment="1">
      <alignment horizontal="left" wrapText="1"/>
    </xf>
    <xf numFmtId="167" fontId="5" fillId="3" borderId="4" xfId="6" applyNumberFormat="1" applyFont="1" applyBorder="1" applyAlignment="1">
      <alignment horizontal="left" vertical="center" wrapText="1"/>
    </xf>
    <xf numFmtId="166" fontId="5" fillId="3" borderId="22" xfId="9" applyFont="1" applyFill="1" applyBorder="1" applyAlignment="1">
      <alignment horizontal="left" vertical="center"/>
    </xf>
    <xf numFmtId="0" fontId="13" fillId="3" borderId="1" xfId="6" applyFont="1"/>
    <xf numFmtId="0" fontId="4" fillId="4" borderId="3" xfId="10" applyFont="1" applyFill="1" applyBorder="1" applyAlignment="1">
      <alignment horizontal="center" vertical="center"/>
    </xf>
    <xf numFmtId="0" fontId="4" fillId="4" borderId="22" xfId="10" applyFont="1" applyFill="1" applyBorder="1" applyAlignment="1">
      <alignment horizontal="center" vertical="center"/>
    </xf>
    <xf numFmtId="49" fontId="4" fillId="4" borderId="3" xfId="10" applyNumberFormat="1" applyFont="1" applyFill="1" applyBorder="1" applyAlignment="1">
      <alignment horizontal="center" vertical="center" wrapText="1"/>
    </xf>
    <xf numFmtId="10" fontId="4" fillId="4" borderId="3" xfId="10" applyNumberFormat="1" applyFont="1" applyFill="1" applyBorder="1" applyAlignment="1">
      <alignment horizontal="center" vertical="center" wrapText="1"/>
    </xf>
    <xf numFmtId="10" fontId="4" fillId="4" borderId="3" xfId="10" applyNumberFormat="1" applyFont="1" applyFill="1" applyBorder="1" applyAlignment="1">
      <alignment horizontal="center" vertical="center"/>
    </xf>
    <xf numFmtId="10" fontId="4" fillId="4" borderId="22" xfId="10" applyNumberFormat="1" applyFont="1" applyFill="1" applyBorder="1" applyAlignment="1">
      <alignment horizontal="center" vertical="center"/>
    </xf>
    <xf numFmtId="49" fontId="6" fillId="5" borderId="3" xfId="10" applyNumberFormat="1" applyFill="1" applyBorder="1" applyAlignment="1">
      <alignment horizontal="center" vertical="center" wrapText="1"/>
    </xf>
    <xf numFmtId="168" fontId="6" fillId="5" borderId="3" xfId="11" applyNumberFormat="1" applyFont="1" applyFill="1" applyBorder="1" applyAlignment="1">
      <alignment horizontal="center" vertical="center" wrapText="1"/>
    </xf>
    <xf numFmtId="168" fontId="6" fillId="5" borderId="22" xfId="11" applyNumberFormat="1" applyFont="1" applyFill="1" applyBorder="1" applyAlignment="1">
      <alignment horizontal="center" vertical="center" wrapText="1"/>
    </xf>
    <xf numFmtId="49" fontId="5" fillId="3" borderId="3" xfId="10" applyNumberFormat="1" applyFont="1" applyBorder="1" applyAlignment="1">
      <alignment horizontal="center" vertical="center" wrapText="1"/>
    </xf>
    <xf numFmtId="10" fontId="6" fillId="3" borderId="3" xfId="6" applyNumberFormat="1" applyBorder="1" applyAlignment="1">
      <alignment horizontal="center"/>
    </xf>
    <xf numFmtId="10" fontId="6" fillId="8" borderId="3" xfId="6" applyNumberFormat="1" applyFill="1" applyBorder="1" applyAlignment="1">
      <alignment horizontal="center"/>
    </xf>
    <xf numFmtId="10" fontId="6" fillId="8" borderId="22" xfId="6" applyNumberFormat="1" applyFill="1" applyBorder="1" applyAlignment="1">
      <alignment horizontal="center"/>
    </xf>
    <xf numFmtId="10" fontId="6" fillId="3" borderId="1" xfId="6" applyNumberFormat="1"/>
    <xf numFmtId="49" fontId="6" fillId="3" borderId="3" xfId="10" applyNumberFormat="1" applyBorder="1" applyAlignment="1">
      <alignment horizontal="center" vertical="center" wrapText="1"/>
    </xf>
    <xf numFmtId="168" fontId="6" fillId="3" borderId="3" xfId="11" applyNumberFormat="1" applyFont="1" applyFill="1" applyBorder="1" applyAlignment="1">
      <alignment horizontal="center" vertical="center" wrapText="1"/>
    </xf>
    <xf numFmtId="167" fontId="6" fillId="8" borderId="3" xfId="6" applyNumberFormat="1" applyFill="1" applyBorder="1" applyAlignment="1">
      <alignment horizontal="center"/>
    </xf>
    <xf numFmtId="167" fontId="6" fillId="8" borderId="22" xfId="6" applyNumberFormat="1" applyFill="1" applyBorder="1" applyAlignment="1">
      <alignment horizontal="center"/>
    </xf>
    <xf numFmtId="0" fontId="14" fillId="3" borderId="1" xfId="6" applyFont="1"/>
    <xf numFmtId="49" fontId="12" fillId="12" borderId="3" xfId="10" applyNumberFormat="1" applyFont="1" applyFill="1" applyBorder="1" applyAlignment="1">
      <alignment horizontal="center" vertical="center" wrapText="1"/>
    </xf>
    <xf numFmtId="10" fontId="4" fillId="5" borderId="3" xfId="10" applyNumberFormat="1" applyFont="1" applyFill="1" applyBorder="1" applyAlignment="1">
      <alignment horizontal="center" vertical="center" wrapText="1"/>
    </xf>
    <xf numFmtId="10" fontId="4" fillId="5" borderId="3" xfId="10" applyNumberFormat="1" applyFont="1" applyFill="1" applyBorder="1" applyAlignment="1">
      <alignment horizontal="center" vertical="center"/>
    </xf>
    <xf numFmtId="10" fontId="4" fillId="5" borderId="22" xfId="10" applyNumberFormat="1" applyFont="1" applyFill="1" applyBorder="1" applyAlignment="1">
      <alignment horizontal="center" vertical="center"/>
    </xf>
    <xf numFmtId="168" fontId="4" fillId="5" borderId="3" xfId="10" applyNumberFormat="1" applyFont="1" applyFill="1" applyBorder="1" applyAlignment="1">
      <alignment horizontal="center" vertical="center" wrapText="1"/>
    </xf>
    <xf numFmtId="168" fontId="4" fillId="5" borderId="22" xfId="10" applyNumberFormat="1" applyFont="1" applyFill="1" applyBorder="1" applyAlignment="1">
      <alignment horizontal="center" vertical="center" wrapText="1"/>
    </xf>
    <xf numFmtId="168" fontId="4" fillId="4" borderId="3" xfId="11" applyNumberFormat="1" applyFont="1" applyFill="1" applyBorder="1" applyAlignment="1">
      <alignment horizontal="center" vertical="center" wrapText="1"/>
    </xf>
    <xf numFmtId="168" fontId="4" fillId="4" borderId="22" xfId="11" applyNumberFormat="1" applyFont="1" applyFill="1" applyBorder="1" applyAlignment="1">
      <alignment horizontal="center" vertical="center" wrapText="1"/>
    </xf>
    <xf numFmtId="0" fontId="5" fillId="3" borderId="1" xfId="6" applyFont="1"/>
    <xf numFmtId="0" fontId="5" fillId="8" borderId="15" xfId="6" applyFont="1" applyFill="1" applyBorder="1" applyAlignment="1">
      <alignment wrapText="1"/>
    </xf>
    <xf numFmtId="0" fontId="5" fillId="8" borderId="16" xfId="6" applyFont="1" applyFill="1" applyBorder="1" applyAlignment="1">
      <alignment wrapText="1"/>
    </xf>
    <xf numFmtId="0" fontId="5" fillId="8" borderId="9" xfId="6" applyFont="1" applyFill="1" applyBorder="1" applyAlignment="1">
      <alignment wrapText="1"/>
    </xf>
    <xf numFmtId="2" fontId="6" fillId="3" borderId="1" xfId="6" applyNumberFormat="1"/>
    <xf numFmtId="0" fontId="5" fillId="8" borderId="27" xfId="6" applyFont="1" applyFill="1" applyBorder="1" applyAlignment="1">
      <alignment wrapText="1"/>
    </xf>
    <xf numFmtId="0" fontId="5" fillId="8" borderId="28" xfId="6" applyFont="1" applyFill="1" applyBorder="1" applyAlignment="1">
      <alignment wrapText="1"/>
    </xf>
    <xf numFmtId="0" fontId="5" fillId="8" borderId="29" xfId="6" applyFont="1" applyFill="1" applyBorder="1" applyAlignment="1">
      <alignment wrapText="1"/>
    </xf>
    <xf numFmtId="0" fontId="5" fillId="8" borderId="1" xfId="6" applyFont="1" applyFill="1" applyAlignment="1">
      <alignment wrapText="1"/>
    </xf>
    <xf numFmtId="0" fontId="2" fillId="9" borderId="15" xfId="2" applyFont="1" applyFill="1" applyBorder="1" applyAlignment="1">
      <alignment horizontal="center" vertical="center"/>
    </xf>
    <xf numFmtId="0" fontId="2" fillId="9" borderId="1" xfId="2" applyFont="1" applyFill="1" applyAlignment="1">
      <alignment horizontal="center" vertical="center"/>
    </xf>
    <xf numFmtId="44" fontId="2" fillId="9" borderId="16" xfId="2" applyNumberFormat="1" applyFont="1" applyFill="1" applyBorder="1" applyAlignment="1">
      <alignment horizontal="center" vertical="center"/>
    </xf>
    <xf numFmtId="0" fontId="2" fillId="6" borderId="15" xfId="2" applyFont="1" applyFill="1" applyBorder="1" applyAlignment="1">
      <alignment horizontal="center" vertical="center"/>
    </xf>
    <xf numFmtId="0" fontId="2" fillId="6" borderId="1" xfId="2" applyFont="1" applyFill="1" applyAlignment="1">
      <alignment horizontal="center" vertical="center"/>
    </xf>
    <xf numFmtId="44" fontId="2" fillId="6" borderId="16" xfId="2" applyNumberFormat="1" applyFont="1" applyFill="1" applyBorder="1" applyAlignment="1">
      <alignment horizontal="center" vertical="center"/>
    </xf>
    <xf numFmtId="0" fontId="1" fillId="3" borderId="15" xfId="2" applyBorder="1" applyAlignment="1">
      <alignment vertical="center"/>
    </xf>
    <xf numFmtId="44" fontId="1" fillId="3" borderId="16" xfId="2" applyNumberFormat="1" applyBorder="1" applyAlignment="1">
      <alignment vertical="center"/>
    </xf>
    <xf numFmtId="0" fontId="1" fillId="3" borderId="15" xfId="2" applyBorder="1" applyAlignment="1">
      <alignment vertical="center" wrapText="1"/>
    </xf>
    <xf numFmtId="0" fontId="2" fillId="6" borderId="15" xfId="2" applyFont="1" applyFill="1" applyBorder="1" applyAlignment="1">
      <alignment horizontal="center" vertical="center" wrapText="1"/>
    </xf>
    <xf numFmtId="0" fontId="1" fillId="6" borderId="1" xfId="2" applyFill="1" applyAlignment="1">
      <alignment horizontal="center" vertical="center"/>
    </xf>
    <xf numFmtId="44" fontId="1" fillId="6" borderId="16" xfId="2" applyNumberFormat="1" applyFill="1" applyBorder="1" applyAlignment="1">
      <alignment vertical="center"/>
    </xf>
    <xf numFmtId="0" fontId="6" fillId="8" borderId="15" xfId="2" applyFont="1" applyFill="1" applyBorder="1" applyAlignment="1">
      <alignment vertical="center"/>
    </xf>
    <xf numFmtId="4" fontId="6" fillId="8" borderId="1" xfId="2" applyNumberFormat="1" applyFont="1" applyFill="1" applyAlignment="1">
      <alignment horizontal="center"/>
    </xf>
    <xf numFmtId="44" fontId="2" fillId="10" borderId="16" xfId="2" applyNumberFormat="1" applyFont="1" applyFill="1" applyBorder="1" applyAlignment="1">
      <alignment vertical="center"/>
    </xf>
    <xf numFmtId="0" fontId="17" fillId="3" borderId="1" xfId="12" applyFont="1"/>
    <xf numFmtId="2" fontId="18" fillId="8" borderId="4" xfId="12" applyNumberFormat="1" applyFont="1" applyFill="1" applyBorder="1" applyAlignment="1">
      <alignment horizontal="center" vertical="center"/>
    </xf>
    <xf numFmtId="14" fontId="17" fillId="8" borderId="30" xfId="12" applyNumberFormat="1" applyFont="1" applyFill="1" applyBorder="1" applyAlignment="1">
      <alignment horizontal="center" vertical="center"/>
    </xf>
    <xf numFmtId="0" fontId="18" fillId="3" borderId="40" xfId="12" applyFont="1" applyBorder="1" applyAlignment="1">
      <alignment horizontal="center" vertical="center" wrapText="1"/>
    </xf>
    <xf numFmtId="10" fontId="18" fillId="8" borderId="40" xfId="12" applyNumberFormat="1" applyFont="1" applyFill="1" applyBorder="1" applyAlignment="1">
      <alignment horizontal="center" vertical="center"/>
    </xf>
    <xf numFmtId="0" fontId="20" fillId="3" borderId="1" xfId="12" applyFont="1"/>
    <xf numFmtId="0" fontId="21" fillId="13" borderId="34" xfId="12" applyFont="1" applyFill="1" applyBorder="1" applyAlignment="1">
      <alignment horizontal="left" vertical="center" wrapText="1"/>
    </xf>
    <xf numFmtId="164" fontId="21" fillId="13" borderId="2" xfId="12" applyNumberFormat="1" applyFont="1" applyFill="1" applyBorder="1" applyAlignment="1">
      <alignment horizontal="right" vertical="center" wrapText="1"/>
    </xf>
    <xf numFmtId="164" fontId="21" fillId="13" borderId="35" xfId="12" applyNumberFormat="1" applyFont="1" applyFill="1" applyBorder="1" applyAlignment="1">
      <alignment horizontal="right" vertical="center" wrapText="1"/>
    </xf>
    <xf numFmtId="0" fontId="21" fillId="6" borderId="34" xfId="12" applyFont="1" applyFill="1" applyBorder="1" applyAlignment="1">
      <alignment horizontal="left" vertical="center" wrapText="1"/>
    </xf>
    <xf numFmtId="164" fontId="21" fillId="6" borderId="2" xfId="12" applyNumberFormat="1" applyFont="1" applyFill="1" applyBorder="1" applyAlignment="1">
      <alignment horizontal="right" vertical="center" wrapText="1"/>
    </xf>
    <xf numFmtId="164" fontId="21" fillId="6" borderId="35" xfId="12" applyNumberFormat="1" applyFont="1" applyFill="1" applyBorder="1" applyAlignment="1">
      <alignment horizontal="right" vertical="center" wrapText="1"/>
    </xf>
    <xf numFmtId="0" fontId="22" fillId="3" borderId="34" xfId="12" applyFont="1" applyBorder="1" applyAlignment="1">
      <alignment horizontal="left" vertical="center" wrapText="1"/>
    </xf>
    <xf numFmtId="0" fontId="22" fillId="3" borderId="2" xfId="12" applyFont="1" applyBorder="1" applyAlignment="1">
      <alignment horizontal="center" vertical="center" wrapText="1"/>
    </xf>
    <xf numFmtId="0" fontId="22" fillId="3" borderId="2" xfId="12" applyFont="1" applyBorder="1" applyAlignment="1">
      <alignment horizontal="left" vertical="center" wrapText="1"/>
    </xf>
    <xf numFmtId="4" fontId="22" fillId="3" borderId="2" xfId="12" applyNumberFormat="1" applyFont="1" applyBorder="1" applyAlignment="1">
      <alignment horizontal="right" vertical="center" wrapText="1"/>
    </xf>
    <xf numFmtId="164" fontId="22" fillId="3" borderId="2" xfId="12" applyNumberFormat="1" applyFont="1" applyBorder="1" applyAlignment="1">
      <alignment horizontal="right" vertical="center" wrapText="1"/>
    </xf>
    <xf numFmtId="164" fontId="22" fillId="3" borderId="35" xfId="12" applyNumberFormat="1" applyFont="1" applyBorder="1" applyAlignment="1">
      <alignment horizontal="right" vertical="center" wrapText="1"/>
    </xf>
    <xf numFmtId="164" fontId="21" fillId="3" borderId="35" xfId="12" applyNumberFormat="1" applyFont="1" applyBorder="1" applyAlignment="1">
      <alignment horizontal="right" vertical="center" wrapText="1"/>
    </xf>
    <xf numFmtId="0" fontId="20" fillId="3" borderId="15" xfId="12" applyFont="1" applyBorder="1" applyAlignment="1" applyProtection="1">
      <alignment wrapText="1"/>
      <protection locked="0"/>
    </xf>
    <xf numFmtId="164" fontId="21" fillId="7" borderId="35" xfId="12" applyNumberFormat="1" applyFont="1" applyFill="1" applyBorder="1" applyAlignment="1">
      <alignment horizontal="right" vertical="center" wrapText="1"/>
    </xf>
    <xf numFmtId="0" fontId="20" fillId="3" borderId="15" xfId="12" applyFont="1" applyBorder="1"/>
    <xf numFmtId="0" fontId="20" fillId="3" borderId="16" xfId="12" applyFont="1" applyBorder="1"/>
    <xf numFmtId="0" fontId="3" fillId="3" borderId="15" xfId="12" applyFont="1" applyBorder="1"/>
    <xf numFmtId="0" fontId="3" fillId="3" borderId="1" xfId="12" applyFont="1"/>
    <xf numFmtId="0" fontId="3" fillId="3" borderId="16" xfId="12" applyFont="1" applyBorder="1"/>
    <xf numFmtId="0" fontId="20" fillId="3" borderId="27" xfId="12" applyFont="1" applyBorder="1"/>
    <xf numFmtId="0" fontId="20" fillId="3" borderId="28" xfId="12" applyFont="1" applyBorder="1"/>
    <xf numFmtId="0" fontId="20" fillId="3" borderId="29" xfId="12" applyFont="1" applyBorder="1"/>
    <xf numFmtId="167" fontId="6" fillId="3" borderId="1" xfId="6" applyNumberFormat="1"/>
    <xf numFmtId="4" fontId="1" fillId="3" borderId="1" xfId="2" applyNumberFormat="1" applyAlignment="1">
      <alignment vertical="center"/>
    </xf>
    <xf numFmtId="0" fontId="17" fillId="3" borderId="1" xfId="3" applyFont="1"/>
    <xf numFmtId="0" fontId="18" fillId="8" borderId="3" xfId="3" applyFont="1" applyFill="1" applyBorder="1" applyAlignment="1">
      <alignment horizontal="right" vertical="center"/>
    </xf>
    <xf numFmtId="0" fontId="20" fillId="0" borderId="0" xfId="0" applyFont="1"/>
    <xf numFmtId="0" fontId="21" fillId="2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22" fillId="3" borderId="2" xfId="0" applyFont="1" applyFill="1" applyBorder="1" applyAlignment="1">
      <alignment horizontal="justify" vertical="top" wrapText="1"/>
    </xf>
    <xf numFmtId="165" fontId="22" fillId="3" borderId="2" xfId="0" applyNumberFormat="1" applyFont="1" applyFill="1" applyBorder="1" applyAlignment="1">
      <alignment horizontal="right" vertical="top" wrapText="1"/>
    </xf>
    <xf numFmtId="164" fontId="22" fillId="3" borderId="2" xfId="0" applyNumberFormat="1" applyFont="1" applyFill="1" applyBorder="1" applyAlignment="1">
      <alignment horizontal="right" vertical="top" wrapText="1"/>
    </xf>
    <xf numFmtId="0" fontId="20" fillId="3" borderId="1" xfId="0" applyFont="1" applyFill="1" applyBorder="1" applyAlignment="1" applyProtection="1">
      <alignment wrapText="1"/>
      <protection locked="0"/>
    </xf>
    <xf numFmtId="0" fontId="22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left" vertical="center" wrapText="1"/>
    </xf>
    <xf numFmtId="165" fontId="22" fillId="3" borderId="2" xfId="0" applyNumberFormat="1" applyFont="1" applyFill="1" applyBorder="1" applyAlignment="1">
      <alignment horizontal="center" vertical="center" wrapText="1"/>
    </xf>
    <xf numFmtId="169" fontId="22" fillId="3" borderId="2" xfId="0" applyNumberFormat="1" applyFont="1" applyFill="1" applyBorder="1" applyAlignment="1">
      <alignment horizontal="center" vertical="center" wrapText="1"/>
    </xf>
    <xf numFmtId="170" fontId="22" fillId="3" borderId="2" xfId="0" applyNumberFormat="1" applyFont="1" applyFill="1" applyBorder="1" applyAlignment="1">
      <alignment horizontal="right" vertical="center" wrapText="1"/>
    </xf>
    <xf numFmtId="4" fontId="22" fillId="3" borderId="2" xfId="0" applyNumberFormat="1" applyFont="1" applyFill="1" applyBorder="1" applyAlignment="1">
      <alignment horizontal="right" vertical="center" wrapText="1"/>
    </xf>
    <xf numFmtId="164" fontId="22" fillId="3" borderId="2" xfId="0" applyNumberFormat="1" applyFont="1" applyFill="1" applyBorder="1" applyAlignment="1">
      <alignment horizontal="right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24" fillId="8" borderId="15" xfId="0" applyFont="1" applyFill="1" applyBorder="1" applyAlignment="1">
      <alignment horizontal="center" vertical="top" wrapText="1"/>
    </xf>
    <xf numFmtId="164" fontId="24" fillId="8" borderId="1" xfId="0" applyNumberFormat="1" applyFont="1" applyFill="1" applyBorder="1" applyAlignment="1">
      <alignment horizontal="right" vertical="top" wrapText="1"/>
    </xf>
    <xf numFmtId="0" fontId="24" fillId="8" borderId="1" xfId="0" applyFont="1" applyFill="1" applyBorder="1" applyAlignment="1">
      <alignment horizontal="justify" vertical="top" wrapText="1"/>
    </xf>
    <xf numFmtId="0" fontId="24" fillId="8" borderId="1" xfId="0" applyFont="1" applyFill="1" applyBorder="1" applyAlignment="1">
      <alignment horizontal="center" vertical="top" wrapText="1"/>
    </xf>
    <xf numFmtId="165" fontId="24" fillId="8" borderId="1" xfId="0" applyNumberFormat="1" applyFont="1" applyFill="1" applyBorder="1" applyAlignment="1">
      <alignment horizontal="right" vertical="top" wrapText="1"/>
    </xf>
    <xf numFmtId="0" fontId="24" fillId="8" borderId="27" xfId="0" applyFont="1" applyFill="1" applyBorder="1" applyAlignment="1" applyProtection="1">
      <alignment wrapText="1"/>
      <protection locked="0"/>
    </xf>
    <xf numFmtId="0" fontId="24" fillId="8" borderId="28" xfId="0" applyFont="1" applyFill="1" applyBorder="1" applyAlignment="1" applyProtection="1">
      <alignment wrapText="1"/>
      <protection locked="0"/>
    </xf>
    <xf numFmtId="0" fontId="21" fillId="2" borderId="33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18" fillId="8" borderId="20" xfId="3" applyFont="1" applyFill="1" applyBorder="1" applyAlignment="1">
      <alignment horizontal="left" vertical="center"/>
    </xf>
    <xf numFmtId="0" fontId="18" fillId="3" borderId="20" xfId="3" applyFont="1" applyBorder="1" applyAlignment="1">
      <alignment horizontal="left" wrapText="1"/>
    </xf>
    <xf numFmtId="0" fontId="21" fillId="2" borderId="35" xfId="0" applyFont="1" applyFill="1" applyBorder="1" applyAlignment="1">
      <alignment horizontal="center" vertical="center" wrapText="1"/>
    </xf>
    <xf numFmtId="0" fontId="22" fillId="3" borderId="34" xfId="0" applyFont="1" applyFill="1" applyBorder="1" applyAlignment="1">
      <alignment horizontal="center" vertical="top" wrapText="1"/>
    </xf>
    <xf numFmtId="164" fontId="22" fillId="3" borderId="35" xfId="0" applyNumberFormat="1" applyFont="1" applyFill="1" applyBorder="1" applyAlignment="1">
      <alignment horizontal="right" vertical="top" wrapText="1"/>
    </xf>
    <xf numFmtId="0" fontId="20" fillId="3" borderId="15" xfId="0" applyFont="1" applyFill="1" applyBorder="1" applyAlignment="1" applyProtection="1">
      <alignment wrapText="1"/>
      <protection locked="0"/>
    </xf>
    <xf numFmtId="164" fontId="21" fillId="3" borderId="35" xfId="0" applyNumberFormat="1" applyFont="1" applyFill="1" applyBorder="1" applyAlignment="1">
      <alignment horizontal="right" vertical="top" wrapText="1"/>
    </xf>
    <xf numFmtId="4" fontId="21" fillId="3" borderId="35" xfId="0" applyNumberFormat="1" applyFont="1" applyFill="1" applyBorder="1" applyAlignment="1">
      <alignment horizontal="right" vertical="center" wrapText="1"/>
    </xf>
    <xf numFmtId="0" fontId="22" fillId="3" borderId="34" xfId="0" applyFont="1" applyFill="1" applyBorder="1" applyAlignment="1">
      <alignment horizontal="center" vertical="center" wrapText="1"/>
    </xf>
    <xf numFmtId="170" fontId="22" fillId="3" borderId="35" xfId="0" applyNumberFormat="1" applyFont="1" applyFill="1" applyBorder="1" applyAlignment="1">
      <alignment horizontal="right" vertical="center" wrapText="1"/>
    </xf>
    <xf numFmtId="170" fontId="21" fillId="3" borderId="35" xfId="0" applyNumberFormat="1" applyFont="1" applyFill="1" applyBorder="1" applyAlignment="1">
      <alignment horizontal="right" vertical="center" wrapText="1"/>
    </xf>
    <xf numFmtId="4" fontId="22" fillId="3" borderId="35" xfId="0" applyNumberFormat="1" applyFont="1" applyFill="1" applyBorder="1" applyAlignment="1">
      <alignment horizontal="right" vertical="center" wrapText="1"/>
    </xf>
    <xf numFmtId="169" fontId="22" fillId="3" borderId="35" xfId="0" applyNumberFormat="1" applyFont="1" applyFill="1" applyBorder="1" applyAlignment="1">
      <alignment horizontal="right" vertical="center" wrapText="1"/>
    </xf>
    <xf numFmtId="164" fontId="22" fillId="3" borderId="35" xfId="0" applyNumberFormat="1" applyFont="1" applyFill="1" applyBorder="1" applyAlignment="1">
      <alignment horizontal="right" vertical="center" wrapText="1"/>
    </xf>
    <xf numFmtId="164" fontId="21" fillId="3" borderId="35" xfId="0" applyNumberFormat="1" applyFont="1" applyFill="1" applyBorder="1" applyAlignment="1">
      <alignment horizontal="right" vertical="center" wrapText="1"/>
    </xf>
    <xf numFmtId="0" fontId="20" fillId="0" borderId="16" xfId="0" applyFont="1" applyBorder="1"/>
    <xf numFmtId="164" fontId="10" fillId="8" borderId="28" xfId="0" applyNumberFormat="1" applyFont="1" applyFill="1" applyBorder="1" applyAlignment="1">
      <alignment horizontal="right" vertical="top" wrapText="1"/>
    </xf>
    <xf numFmtId="0" fontId="20" fillId="0" borderId="29" xfId="0" applyFont="1" applyBorder="1"/>
    <xf numFmtId="0" fontId="10" fillId="4" borderId="2" xfId="12" applyFont="1" applyFill="1" applyBorder="1" applyAlignment="1">
      <alignment horizontal="center" vertical="center" wrapText="1"/>
    </xf>
    <xf numFmtId="0" fontId="10" fillId="4" borderId="35" xfId="12" applyFont="1" applyFill="1" applyBorder="1" applyAlignment="1">
      <alignment horizontal="center" vertical="center" wrapText="1"/>
    </xf>
    <xf numFmtId="0" fontId="20" fillId="3" borderId="1" xfId="12" applyFont="1" applyAlignment="1" applyProtection="1">
      <alignment wrapText="1"/>
      <protection locked="0"/>
    </xf>
    <xf numFmtId="0" fontId="5" fillId="8" borderId="1" xfId="12" applyFont="1" applyFill="1" applyAlignment="1">
      <alignment horizontal="right" vertical="center"/>
    </xf>
    <xf numFmtId="0" fontId="18" fillId="8" borderId="20" xfId="12" applyFont="1" applyFill="1" applyBorder="1" applyAlignment="1">
      <alignment horizontal="left" vertical="center" wrapText="1"/>
    </xf>
    <xf numFmtId="0" fontId="18" fillId="8" borderId="3" xfId="12" applyFont="1" applyFill="1" applyBorder="1" applyAlignment="1">
      <alignment horizontal="left" vertical="center" wrapText="1"/>
    </xf>
    <xf numFmtId="0" fontId="17" fillId="8" borderId="4" xfId="12" applyFont="1" applyFill="1" applyBorder="1" applyAlignment="1">
      <alignment horizontal="center" vertical="center" wrapText="1"/>
    </xf>
    <xf numFmtId="0" fontId="17" fillId="8" borderId="5" xfId="12" applyFont="1" applyFill="1" applyBorder="1" applyAlignment="1">
      <alignment horizontal="center" vertical="center" wrapText="1"/>
    </xf>
    <xf numFmtId="0" fontId="17" fillId="8" borderId="6" xfId="12" applyFont="1" applyFill="1" applyBorder="1" applyAlignment="1">
      <alignment horizontal="center" vertical="center" wrapText="1"/>
    </xf>
    <xf numFmtId="0" fontId="16" fillId="8" borderId="18" xfId="12" applyFont="1" applyFill="1" applyBorder="1" applyAlignment="1">
      <alignment horizontal="center" vertical="center"/>
    </xf>
    <xf numFmtId="0" fontId="16" fillId="8" borderId="39" xfId="12" applyFont="1" applyFill="1" applyBorder="1" applyAlignment="1">
      <alignment horizontal="center" vertical="center"/>
    </xf>
    <xf numFmtId="0" fontId="16" fillId="8" borderId="19" xfId="12" applyFont="1" applyFill="1" applyBorder="1" applyAlignment="1">
      <alignment horizontal="center" vertical="center"/>
    </xf>
    <xf numFmtId="0" fontId="18" fillId="3" borderId="20" xfId="12" applyFont="1" applyBorder="1" applyAlignment="1">
      <alignment horizontal="center" vertical="center"/>
    </xf>
    <xf numFmtId="0" fontId="18" fillId="3" borderId="3" xfId="12" applyFont="1" applyBorder="1" applyAlignment="1">
      <alignment horizontal="center" vertical="center"/>
    </xf>
    <xf numFmtId="0" fontId="18" fillId="3" borderId="4" xfId="12" applyFont="1" applyBorder="1" applyAlignment="1">
      <alignment horizontal="center" vertical="center"/>
    </xf>
    <xf numFmtId="0" fontId="18" fillId="3" borderId="5" xfId="12" applyFont="1" applyBorder="1" applyAlignment="1">
      <alignment horizontal="center" vertical="center"/>
    </xf>
    <xf numFmtId="0" fontId="18" fillId="3" borderId="6" xfId="12" applyFont="1" applyBorder="1" applyAlignment="1">
      <alignment horizontal="center" vertical="center"/>
    </xf>
    <xf numFmtId="0" fontId="18" fillId="8" borderId="4" xfId="12" applyFont="1" applyFill="1" applyBorder="1" applyAlignment="1">
      <alignment horizontal="center" vertical="center" wrapText="1"/>
    </xf>
    <xf numFmtId="0" fontId="18" fillId="8" borderId="5" xfId="12" applyFont="1" applyFill="1" applyBorder="1" applyAlignment="1">
      <alignment horizontal="center" vertical="center" wrapText="1"/>
    </xf>
    <xf numFmtId="0" fontId="18" fillId="8" borderId="30" xfId="12" applyFont="1" applyFill="1" applyBorder="1" applyAlignment="1">
      <alignment horizontal="center" vertical="center" wrapText="1"/>
    </xf>
    <xf numFmtId="0" fontId="21" fillId="6" borderId="2" xfId="12" applyFont="1" applyFill="1" applyBorder="1" applyAlignment="1">
      <alignment horizontal="left" vertical="center" wrapText="1"/>
    </xf>
    <xf numFmtId="0" fontId="17" fillId="8" borderId="41" xfId="12" applyFont="1" applyFill="1" applyBorder="1" applyAlignment="1">
      <alignment horizontal="left" vertical="center" wrapText="1"/>
    </xf>
    <xf numFmtId="0" fontId="17" fillId="8" borderId="5" xfId="12" applyFont="1" applyFill="1" applyBorder="1" applyAlignment="1">
      <alignment horizontal="left" vertical="center" wrapText="1"/>
    </xf>
    <xf numFmtId="0" fontId="17" fillId="8" borderId="6" xfId="12" applyFont="1" applyFill="1" applyBorder="1" applyAlignment="1">
      <alignment horizontal="left" vertical="center" wrapText="1"/>
    </xf>
    <xf numFmtId="0" fontId="18" fillId="8" borderId="7" xfId="12" applyFont="1" applyFill="1" applyBorder="1" applyAlignment="1">
      <alignment horizontal="right" vertical="center" wrapText="1"/>
    </xf>
    <xf numFmtId="10" fontId="19" fillId="8" borderId="7" xfId="12" applyNumberFormat="1" applyFont="1" applyFill="1" applyBorder="1" applyAlignment="1">
      <alignment horizontal="center" vertical="center" wrapText="1"/>
    </xf>
    <xf numFmtId="0" fontId="19" fillId="8" borderId="7" xfId="12" applyFont="1" applyFill="1" applyBorder="1" applyAlignment="1">
      <alignment horizontal="center" vertical="center" wrapText="1"/>
    </xf>
    <xf numFmtId="49" fontId="18" fillId="3" borderId="41" xfId="12" applyNumberFormat="1" applyFont="1" applyBorder="1" applyAlignment="1">
      <alignment horizontal="left" vertical="center"/>
    </xf>
    <xf numFmtId="49" fontId="18" fillId="3" borderId="5" xfId="12" applyNumberFormat="1" applyFont="1" applyBorder="1" applyAlignment="1">
      <alignment horizontal="left" vertical="center"/>
    </xf>
    <xf numFmtId="49" fontId="18" fillId="3" borderId="30" xfId="12" applyNumberFormat="1" applyFont="1" applyBorder="1" applyAlignment="1">
      <alignment horizontal="left" vertical="center"/>
    </xf>
    <xf numFmtId="0" fontId="10" fillId="4" borderId="34" xfId="12" applyFont="1" applyFill="1" applyBorder="1" applyAlignment="1">
      <alignment horizontal="center" vertical="center" wrapText="1"/>
    </xf>
    <xf numFmtId="0" fontId="10" fillId="4" borderId="2" xfId="12" applyFont="1" applyFill="1" applyBorder="1" applyAlignment="1">
      <alignment horizontal="center" vertical="center" wrapText="1"/>
    </xf>
    <xf numFmtId="0" fontId="10" fillId="4" borderId="35" xfId="12" applyFont="1" applyFill="1" applyBorder="1" applyAlignment="1">
      <alignment horizontal="center" vertical="center" wrapText="1"/>
    </xf>
    <xf numFmtId="0" fontId="21" fillId="13" borderId="2" xfId="12" applyFont="1" applyFill="1" applyBorder="1" applyAlignment="1">
      <alignment horizontal="left" vertical="center" wrapText="1"/>
    </xf>
    <xf numFmtId="0" fontId="17" fillId="3" borderId="28" xfId="12" applyFont="1" applyBorder="1" applyAlignment="1">
      <alignment horizontal="center" vertical="center"/>
    </xf>
    <xf numFmtId="0" fontId="20" fillId="3" borderId="28" xfId="12" applyFont="1" applyBorder="1" applyAlignment="1">
      <alignment horizontal="center" vertical="center"/>
    </xf>
    <xf numFmtId="0" fontId="21" fillId="3" borderId="2" xfId="12" applyFont="1" applyBorder="1" applyAlignment="1">
      <alignment horizontal="right" vertical="center" wrapText="1"/>
    </xf>
    <xf numFmtId="0" fontId="5" fillId="8" borderId="1" xfId="12" applyFont="1" applyFill="1" applyAlignment="1">
      <alignment horizontal="center" vertical="center"/>
    </xf>
    <xf numFmtId="0" fontId="18" fillId="3" borderId="1" xfId="12" applyFont="1" applyAlignment="1">
      <alignment horizontal="center" vertical="center"/>
    </xf>
    <xf numFmtId="0" fontId="18" fillId="3" borderId="1" xfId="12" applyFont="1" applyAlignment="1">
      <alignment horizontal="center"/>
    </xf>
    <xf numFmtId="0" fontId="23" fillId="8" borderId="36" xfId="2" applyFont="1" applyFill="1" applyBorder="1" applyAlignment="1">
      <alignment horizontal="center" vertical="center"/>
    </xf>
    <xf numFmtId="0" fontId="23" fillId="8" borderId="37" xfId="2" applyFont="1" applyFill="1" applyBorder="1" applyAlignment="1">
      <alignment horizontal="center" vertical="center"/>
    </xf>
    <xf numFmtId="0" fontId="23" fillId="8" borderId="38" xfId="2" applyFont="1" applyFill="1" applyBorder="1" applyAlignment="1">
      <alignment horizontal="center" vertical="center"/>
    </xf>
    <xf numFmtId="0" fontId="2" fillId="10" borderId="15" xfId="2" applyFont="1" applyFill="1" applyBorder="1" applyAlignment="1">
      <alignment horizontal="center" vertical="center"/>
    </xf>
    <xf numFmtId="0" fontId="2" fillId="10" borderId="1" xfId="2" applyFont="1" applyFill="1" applyAlignment="1">
      <alignment horizontal="center" vertical="center"/>
    </xf>
    <xf numFmtId="0" fontId="7" fillId="3" borderId="15" xfId="2" applyFont="1" applyBorder="1" applyAlignment="1">
      <alignment horizontal="center"/>
    </xf>
    <xf numFmtId="0" fontId="7" fillId="3" borderId="1" xfId="2" applyFont="1" applyAlignment="1">
      <alignment horizontal="center"/>
    </xf>
    <xf numFmtId="0" fontId="7" fillId="3" borderId="16" xfId="2" applyFont="1" applyBorder="1" applyAlignment="1">
      <alignment horizontal="center"/>
    </xf>
    <xf numFmtId="0" fontId="3" fillId="3" borderId="27" xfId="2" applyFont="1" applyBorder="1" applyAlignment="1">
      <alignment horizontal="center"/>
    </xf>
    <xf numFmtId="0" fontId="3" fillId="3" borderId="28" xfId="2" applyFont="1" applyBorder="1" applyAlignment="1">
      <alignment horizontal="center"/>
    </xf>
    <xf numFmtId="0" fontId="3" fillId="3" borderId="29" xfId="2" applyFont="1" applyBorder="1" applyAlignment="1">
      <alignment horizontal="center"/>
    </xf>
    <xf numFmtId="0" fontId="5" fillId="8" borderId="10" xfId="3" applyFont="1" applyFill="1" applyBorder="1" applyAlignment="1">
      <alignment horizontal="center" vertical="center"/>
    </xf>
    <xf numFmtId="0" fontId="5" fillId="8" borderId="11" xfId="3" applyFont="1" applyFill="1" applyBorder="1" applyAlignment="1">
      <alignment horizontal="center" vertical="center"/>
    </xf>
    <xf numFmtId="0" fontId="5" fillId="8" borderId="12" xfId="3" applyFont="1" applyFill="1" applyBorder="1" applyAlignment="1">
      <alignment horizontal="center" vertical="center"/>
    </xf>
    <xf numFmtId="0" fontId="17" fillId="8" borderId="3" xfId="3" applyFont="1" applyFill="1" applyBorder="1" applyAlignment="1">
      <alignment horizontal="left" vertical="center"/>
    </xf>
    <xf numFmtId="0" fontId="17" fillId="8" borderId="22" xfId="3" applyFont="1" applyFill="1" applyBorder="1" applyAlignment="1">
      <alignment horizontal="left" vertical="center"/>
    </xf>
    <xf numFmtId="10" fontId="17" fillId="8" borderId="3" xfId="3" applyNumberFormat="1" applyFont="1" applyFill="1" applyBorder="1" applyAlignment="1">
      <alignment horizontal="center" vertical="center"/>
    </xf>
    <xf numFmtId="10" fontId="17" fillId="8" borderId="22" xfId="3" applyNumberFormat="1" applyFont="1" applyFill="1" applyBorder="1" applyAlignment="1">
      <alignment horizontal="center" vertical="center"/>
    </xf>
    <xf numFmtId="14" fontId="17" fillId="8" borderId="3" xfId="3" applyNumberFormat="1" applyFont="1" applyFill="1" applyBorder="1" applyAlignment="1">
      <alignment horizontal="center" vertical="center"/>
    </xf>
    <xf numFmtId="14" fontId="17" fillId="8" borderId="22" xfId="3" applyNumberFormat="1" applyFont="1" applyFill="1" applyBorder="1" applyAlignment="1">
      <alignment horizontal="center" vertical="center"/>
    </xf>
    <xf numFmtId="0" fontId="20" fillId="3" borderId="41" xfId="0" applyFont="1" applyFill="1" applyBorder="1" applyAlignment="1" applyProtection="1">
      <alignment horizontal="center" wrapText="1"/>
      <protection locked="0"/>
    </xf>
    <xf numFmtId="0" fontId="20" fillId="3" borderId="5" xfId="0" applyFont="1" applyFill="1" applyBorder="1" applyAlignment="1" applyProtection="1">
      <alignment horizontal="center" wrapText="1"/>
      <protection locked="0"/>
    </xf>
    <xf numFmtId="0" fontId="20" fillId="3" borderId="30" xfId="0" applyFont="1" applyFill="1" applyBorder="1" applyAlignment="1" applyProtection="1">
      <alignment horizontal="center" wrapText="1"/>
      <protection locked="0"/>
    </xf>
    <xf numFmtId="0" fontId="17" fillId="8" borderId="3" xfId="3" applyFont="1" applyFill="1" applyBorder="1" applyAlignment="1">
      <alignment horizontal="left" vertical="center" wrapText="1"/>
    </xf>
    <xf numFmtId="0" fontId="17" fillId="3" borderId="3" xfId="3" applyFont="1" applyBorder="1" applyAlignment="1">
      <alignment horizontal="left" wrapText="1"/>
    </xf>
    <xf numFmtId="0" fontId="21" fillId="3" borderId="2" xfId="0" applyFont="1" applyFill="1" applyBorder="1" applyAlignment="1">
      <alignment horizontal="right" vertical="top" wrapText="1"/>
    </xf>
    <xf numFmtId="0" fontId="21" fillId="3" borderId="2" xfId="0" applyFont="1" applyFill="1" applyBorder="1" applyAlignment="1">
      <alignment horizontal="right" vertical="center" wrapText="1"/>
    </xf>
    <xf numFmtId="0" fontId="22" fillId="3" borderId="1" xfId="0" applyFont="1" applyFill="1" applyBorder="1" applyAlignment="1">
      <alignment horizontal="left" vertical="top" wrapText="1"/>
    </xf>
    <xf numFmtId="0" fontId="22" fillId="3" borderId="16" xfId="0" applyFont="1" applyFill="1" applyBorder="1" applyAlignment="1">
      <alignment horizontal="left" vertical="top" wrapText="1"/>
    </xf>
    <xf numFmtId="0" fontId="21" fillId="2" borderId="34" xfId="0" applyFont="1" applyFill="1" applyBorder="1" applyAlignment="1">
      <alignment horizontal="left"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10" fillId="4" borderId="45" xfId="0" applyFont="1" applyFill="1" applyBorder="1" applyAlignment="1">
      <alignment horizontal="left" vertical="center" wrapText="1"/>
    </xf>
    <xf numFmtId="0" fontId="10" fillId="4" borderId="33" xfId="0" applyFont="1" applyFill="1" applyBorder="1" applyAlignment="1">
      <alignment horizontal="left" vertical="center" wrapText="1"/>
    </xf>
    <xf numFmtId="0" fontId="10" fillId="4" borderId="46" xfId="0" applyFont="1" applyFill="1" applyBorder="1" applyAlignment="1">
      <alignment horizontal="left" vertical="center" wrapText="1"/>
    </xf>
    <xf numFmtId="0" fontId="22" fillId="3" borderId="2" xfId="0" applyFont="1" applyFill="1" applyBorder="1" applyAlignment="1">
      <alignment horizontal="left" vertical="center" wrapText="1"/>
    </xf>
    <xf numFmtId="0" fontId="21" fillId="2" borderId="35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8" borderId="28" xfId="0" applyFont="1" applyFill="1" applyBorder="1" applyAlignment="1">
      <alignment horizontal="right" vertical="top" wrapText="1"/>
    </xf>
    <xf numFmtId="0" fontId="21" fillId="2" borderId="33" xfId="0" applyFont="1" applyFill="1" applyBorder="1" applyAlignment="1">
      <alignment horizontal="left" vertical="center" wrapText="1"/>
    </xf>
    <xf numFmtId="0" fontId="25" fillId="3" borderId="1" xfId="2" applyFont="1" applyAlignment="1">
      <alignment horizontal="center"/>
    </xf>
    <xf numFmtId="0" fontId="20" fillId="3" borderId="1" xfId="2" applyFont="1" applyAlignment="1">
      <alignment horizontal="center"/>
    </xf>
    <xf numFmtId="0" fontId="21" fillId="2" borderId="47" xfId="0" applyFont="1" applyFill="1" applyBorder="1" applyAlignment="1">
      <alignment horizontal="left" vertical="center" wrapText="1"/>
    </xf>
    <xf numFmtId="0" fontId="21" fillId="2" borderId="42" xfId="0" applyFont="1" applyFill="1" applyBorder="1" applyAlignment="1">
      <alignment horizontal="left" vertical="center" wrapText="1"/>
    </xf>
    <xf numFmtId="0" fontId="21" fillId="2" borderId="43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2" fillId="3" borderId="44" xfId="0" applyFont="1" applyFill="1" applyBorder="1" applyAlignment="1">
      <alignment horizontal="left" vertical="center" wrapText="1"/>
    </xf>
    <xf numFmtId="0" fontId="6" fillId="3" borderId="9" xfId="6" applyBorder="1" applyAlignment="1">
      <alignment horizontal="center"/>
    </xf>
    <xf numFmtId="0" fontId="12" fillId="3" borderId="13" xfId="6" applyFont="1" applyBorder="1" applyAlignment="1">
      <alignment horizontal="center" vertical="center" wrapText="1"/>
    </xf>
    <xf numFmtId="0" fontId="11" fillId="3" borderId="1" xfId="6" applyFont="1" applyAlignment="1">
      <alignment horizontal="center"/>
    </xf>
    <xf numFmtId="0" fontId="16" fillId="8" borderId="10" xfId="5" applyFont="1" applyFill="1" applyBorder="1" applyAlignment="1">
      <alignment horizontal="center" vertical="center" wrapText="1"/>
    </xf>
    <xf numFmtId="0" fontId="16" fillId="8" borderId="11" xfId="5" applyFont="1" applyFill="1" applyBorder="1" applyAlignment="1">
      <alignment horizontal="center" vertical="center" wrapText="1"/>
    </xf>
    <xf numFmtId="0" fontId="16" fillId="8" borderId="12" xfId="5" applyFont="1" applyFill="1" applyBorder="1" applyAlignment="1">
      <alignment horizontal="center" vertical="center" wrapText="1"/>
    </xf>
    <xf numFmtId="0" fontId="5" fillId="3" borderId="15" xfId="6" applyFont="1" applyBorder="1" applyAlignment="1">
      <alignment horizontal="left" vertical="center" wrapText="1"/>
    </xf>
    <xf numFmtId="0" fontId="5" fillId="3" borderId="1" xfId="6" applyFont="1" applyAlignment="1">
      <alignment horizontal="left" vertical="center" wrapText="1"/>
    </xf>
    <xf numFmtId="0" fontId="5" fillId="3" borderId="16" xfId="6" applyFont="1" applyBorder="1" applyAlignment="1">
      <alignment horizontal="left" vertical="center" wrapText="1"/>
    </xf>
    <xf numFmtId="0" fontId="5" fillId="3" borderId="15" xfId="6" applyFont="1" applyBorder="1" applyAlignment="1">
      <alignment horizontal="left"/>
    </xf>
    <xf numFmtId="0" fontId="5" fillId="3" borderId="1" xfId="6" applyFont="1" applyAlignment="1">
      <alignment horizontal="left"/>
    </xf>
    <xf numFmtId="0" fontId="5" fillId="3" borderId="16" xfId="6" applyFont="1" applyBorder="1" applyAlignment="1">
      <alignment horizontal="left"/>
    </xf>
    <xf numFmtId="0" fontId="5" fillId="3" borderId="1" xfId="6" applyFont="1" applyAlignment="1">
      <alignment horizontal="left" vertical="center"/>
    </xf>
    <xf numFmtId="0" fontId="5" fillId="3" borderId="16" xfId="6" applyFont="1" applyBorder="1" applyAlignment="1">
      <alignment horizontal="left" vertical="center"/>
    </xf>
    <xf numFmtId="0" fontId="6" fillId="3" borderId="1" xfId="6" applyAlignment="1">
      <alignment horizontal="left"/>
    </xf>
    <xf numFmtId="0" fontId="5" fillId="8" borderId="1" xfId="6" applyFont="1" applyFill="1" applyAlignment="1">
      <alignment horizontal="center" wrapText="1"/>
    </xf>
    <xf numFmtId="0" fontId="6" fillId="8" borderId="28" xfId="6" applyFill="1" applyBorder="1" applyAlignment="1">
      <alignment horizontal="center" wrapText="1"/>
    </xf>
    <xf numFmtId="0" fontId="5" fillId="8" borderId="15" xfId="6" applyFont="1" applyFill="1" applyBorder="1" applyAlignment="1">
      <alignment horizontal="left"/>
    </xf>
    <xf numFmtId="0" fontId="5" fillId="8" borderId="1" xfId="6" applyFont="1" applyFill="1" applyAlignment="1">
      <alignment horizontal="left"/>
    </xf>
    <xf numFmtId="0" fontId="5" fillId="8" borderId="16" xfId="6" applyFont="1" applyFill="1" applyBorder="1" applyAlignment="1">
      <alignment horizontal="left"/>
    </xf>
    <xf numFmtId="0" fontId="5" fillId="8" borderId="20" xfId="10" applyFont="1" applyFill="1" applyBorder="1" applyAlignment="1">
      <alignment horizontal="center" vertical="center" wrapText="1"/>
    </xf>
    <xf numFmtId="0" fontId="5" fillId="8" borderId="3" xfId="10" applyFont="1" applyFill="1" applyBorder="1" applyAlignment="1">
      <alignment horizontal="left" vertical="center" wrapText="1"/>
    </xf>
    <xf numFmtId="0" fontId="5" fillId="8" borderId="3" xfId="10" applyFont="1" applyFill="1" applyBorder="1" applyAlignment="1">
      <alignment horizontal="center" vertical="center" wrapText="1"/>
    </xf>
    <xf numFmtId="49" fontId="12" fillId="12" borderId="7" xfId="10" applyNumberFormat="1" applyFont="1" applyFill="1" applyBorder="1" applyAlignment="1">
      <alignment horizontal="center" vertical="center" wrapText="1"/>
    </xf>
    <xf numFmtId="49" fontId="12" fillId="12" borderId="8" xfId="10" applyNumberFormat="1" applyFont="1" applyFill="1" applyBorder="1" applyAlignment="1">
      <alignment horizontal="center" vertical="center" wrapText="1"/>
    </xf>
    <xf numFmtId="0" fontId="5" fillId="8" borderId="31" xfId="10" applyFont="1" applyFill="1" applyBorder="1" applyAlignment="1">
      <alignment horizontal="center" vertical="center" wrapText="1"/>
    </xf>
    <xf numFmtId="0" fontId="5" fillId="8" borderId="13" xfId="10" applyFont="1" applyFill="1" applyBorder="1" applyAlignment="1">
      <alignment horizontal="center" vertical="center" wrapText="1"/>
    </xf>
    <xf numFmtId="0" fontId="5" fillId="8" borderId="32" xfId="10" applyFont="1" applyFill="1" applyBorder="1" applyAlignment="1">
      <alignment horizontal="center" vertical="center" wrapText="1"/>
    </xf>
    <xf numFmtId="0" fontId="4" fillId="4" borderId="20" xfId="10" applyFont="1" applyFill="1" applyBorder="1" applyAlignment="1">
      <alignment horizontal="center" vertical="center" wrapText="1"/>
    </xf>
    <xf numFmtId="0" fontId="4" fillId="4" borderId="3" xfId="10" applyFont="1" applyFill="1" applyBorder="1" applyAlignment="1">
      <alignment horizontal="left" vertical="center" wrapText="1"/>
    </xf>
    <xf numFmtId="0" fontId="5" fillId="8" borderId="3" xfId="10" applyFont="1" applyFill="1" applyBorder="1" applyAlignment="1">
      <alignment horizontal="left" vertical="center"/>
    </xf>
    <xf numFmtId="0" fontId="5" fillId="8" borderId="3" xfId="10" applyFont="1" applyFill="1" applyBorder="1" applyAlignment="1">
      <alignment horizontal="center" vertical="center"/>
    </xf>
    <xf numFmtId="0" fontId="5" fillId="12" borderId="4" xfId="10" applyFont="1" applyFill="1" applyBorder="1" applyAlignment="1">
      <alignment horizontal="center" vertical="center" wrapText="1"/>
    </xf>
    <xf numFmtId="0" fontId="5" fillId="12" borderId="30" xfId="10" applyFont="1" applyFill="1" applyBorder="1" applyAlignment="1">
      <alignment horizontal="center" vertical="center" wrapText="1"/>
    </xf>
    <xf numFmtId="0" fontId="5" fillId="8" borderId="10" xfId="6" applyFont="1" applyFill="1" applyBorder="1" applyAlignment="1">
      <alignment horizontal="center" vertical="center"/>
    </xf>
    <xf numFmtId="0" fontId="5" fillId="8" borderId="11" xfId="6" applyFont="1" applyFill="1" applyBorder="1" applyAlignment="1">
      <alignment horizontal="center" vertical="center"/>
    </xf>
    <xf numFmtId="0" fontId="5" fillId="8" borderId="12" xfId="6" applyFont="1" applyFill="1" applyBorder="1" applyAlignment="1">
      <alignment horizontal="center" vertical="center"/>
    </xf>
    <xf numFmtId="0" fontId="6" fillId="8" borderId="4" xfId="6" applyFill="1" applyBorder="1" applyAlignment="1">
      <alignment horizontal="left" vertical="center" wrapText="1"/>
    </xf>
    <xf numFmtId="0" fontId="6" fillId="8" borderId="5" xfId="6" applyFill="1" applyBorder="1" applyAlignment="1">
      <alignment horizontal="left" vertical="center" wrapText="1"/>
    </xf>
    <xf numFmtId="0" fontId="6" fillId="8" borderId="6" xfId="6" applyFill="1" applyBorder="1" applyAlignment="1">
      <alignment horizontal="left" vertical="center" wrapText="1"/>
    </xf>
    <xf numFmtId="0" fontId="6" fillId="3" borderId="4" xfId="6" applyBorder="1" applyAlignment="1">
      <alignment horizontal="left" wrapText="1"/>
    </xf>
    <xf numFmtId="0" fontId="6" fillId="3" borderId="5" xfId="6" applyBorder="1" applyAlignment="1">
      <alignment horizontal="left" wrapText="1"/>
    </xf>
    <xf numFmtId="0" fontId="6" fillId="3" borderId="6" xfId="6" applyBorder="1" applyAlignment="1">
      <alignment horizontal="left" wrapText="1"/>
    </xf>
    <xf numFmtId="0" fontId="6" fillId="3" borderId="20" xfId="6" applyBorder="1" applyAlignment="1">
      <alignment horizontal="center"/>
    </xf>
    <xf numFmtId="0" fontId="6" fillId="3" borderId="3" xfId="6" applyBorder="1" applyAlignment="1">
      <alignment horizontal="center"/>
    </xf>
    <xf numFmtId="0" fontId="6" fillId="3" borderId="22" xfId="6" applyBorder="1" applyAlignment="1">
      <alignment horizontal="center"/>
    </xf>
  </cellXfs>
  <cellStyles count="13">
    <cellStyle name="Moeda 2" xfId="4" xr:uid="{07D83589-0E00-4B92-A490-F2D39C465722}"/>
    <cellStyle name="Moeda 3" xfId="9" xr:uid="{6B419ED2-9506-4CAE-9D0B-880018140FE1}"/>
    <cellStyle name="Moeda 5" xfId="11" xr:uid="{634BBFD2-4AEC-4A98-B11F-B28F2CA741A0}"/>
    <cellStyle name="Normal" xfId="0" builtinId="0"/>
    <cellStyle name="Normal 2" xfId="1" xr:uid="{C718B378-EBED-4A8E-AE65-F4E9056AD7FE}"/>
    <cellStyle name="Normal 2 2" xfId="10" xr:uid="{83AA22EC-5109-42FF-ABC0-11F9E8F13603}"/>
    <cellStyle name="Normal 3" xfId="2" xr:uid="{35332C91-F9C4-4F6A-AF5D-DBC049C4FB4D}"/>
    <cellStyle name="Normal 3 2" xfId="3" xr:uid="{6802C395-8DB0-43A8-9042-DAD0D6FB0230}"/>
    <cellStyle name="Normal 4" xfId="5" xr:uid="{73FF16E9-97B2-4D16-8910-35C6370AEEFF}"/>
    <cellStyle name="Normal 5" xfId="12" xr:uid="{FB82922E-9E95-4EAD-AB9F-C1EF9AA5B8EE}"/>
    <cellStyle name="Normal 65" xfId="6" xr:uid="{A4B7471E-DE91-4E7B-B638-191621322330}"/>
    <cellStyle name="Porcentagem 2" xfId="8" xr:uid="{38B754C9-C858-4CAB-99CA-FC26405E9F02}"/>
    <cellStyle name="Porcentagem 2 2" xfId="7" xr:uid="{A806F649-93E9-4BE1-A5A8-8CE0591D06D2}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54895</xdr:colOff>
      <xdr:row>0</xdr:row>
      <xdr:rowOff>78422</xdr:rowOff>
    </xdr:from>
    <xdr:to>
      <xdr:col>1</xdr:col>
      <xdr:colOff>854799</xdr:colOff>
      <xdr:row>0</xdr:row>
      <xdr:rowOff>658118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45F5AC3-6178-47CC-8B2A-5FC94B26C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95" y="78422"/>
          <a:ext cx="1317489" cy="579696"/>
        </a:xfrm>
        <a:prstGeom prst="rect">
          <a:avLst/>
        </a:prstGeom>
      </xdr:spPr>
    </xdr:pic>
    <xdr:clientData/>
  </xdr:twoCellAnchor>
  <xdr:twoCellAnchor editAs="oneCell">
    <xdr:from>
      <xdr:col>8</xdr:col>
      <xdr:colOff>646126</xdr:colOff>
      <xdr:row>0</xdr:row>
      <xdr:rowOff>101948</xdr:rowOff>
    </xdr:from>
    <xdr:to>
      <xdr:col>9</xdr:col>
      <xdr:colOff>690113</xdr:colOff>
      <xdr:row>0</xdr:row>
      <xdr:rowOff>661037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0BB84A4-326B-4F56-8FF4-1C5C67F32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2820" y="101948"/>
          <a:ext cx="923882" cy="5590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44238</xdr:colOff>
      <xdr:row>0</xdr:row>
      <xdr:rowOff>29492</xdr:rowOff>
    </xdr:from>
    <xdr:to>
      <xdr:col>0</xdr:col>
      <xdr:colOff>857226</xdr:colOff>
      <xdr:row>0</xdr:row>
      <xdr:rowOff>376023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23C8715-86BF-4ED7-B832-320702470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38" y="29492"/>
          <a:ext cx="812988" cy="3465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474453</xdr:colOff>
      <xdr:row>0</xdr:row>
      <xdr:rowOff>34507</xdr:rowOff>
    </xdr:from>
    <xdr:to>
      <xdr:col>3</xdr:col>
      <xdr:colOff>1029452</xdr:colOff>
      <xdr:row>0</xdr:row>
      <xdr:rowOff>370937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99061C8-6DA4-4C0A-919D-35157432A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2883" y="34507"/>
          <a:ext cx="554999" cy="3364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34917</xdr:colOff>
      <xdr:row>0</xdr:row>
      <xdr:rowOff>34095</xdr:rowOff>
    </xdr:from>
    <xdr:to>
      <xdr:col>1</xdr:col>
      <xdr:colOff>462540</xdr:colOff>
      <xdr:row>0</xdr:row>
      <xdr:rowOff>646570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E93F980-A524-4947-9659-8251BCC76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17" y="34095"/>
          <a:ext cx="1436914" cy="61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854973</xdr:colOff>
      <xdr:row>0</xdr:row>
      <xdr:rowOff>65178</xdr:rowOff>
    </xdr:from>
    <xdr:to>
      <xdr:col>6</xdr:col>
      <xdr:colOff>636682</xdr:colOff>
      <xdr:row>0</xdr:row>
      <xdr:rowOff>624267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8B479C8-5434-4930-8B35-A04057DAB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0837" y="65178"/>
          <a:ext cx="920396" cy="5590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532534</xdr:colOff>
      <xdr:row>20</xdr:row>
      <xdr:rowOff>148071</xdr:rowOff>
    </xdr:from>
    <xdr:ext cx="2438400" cy="392182"/>
    <xdr:pic>
      <xdr:nvPicPr>
        <xdr:cNvPr id="2" name="Imagem 1">
          <a:extLst>
            <a:ext uri="{FF2B5EF4-FFF2-40B4-BE49-F238E27FC236}">
              <a16:creationId xmlns:a16="http://schemas.microsoft.com/office/drawing/2014/main" id="{BF4E6E86-E40D-43F9-8AC7-854FD091A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025" y="5401558"/>
          <a:ext cx="2438400" cy="392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69012</xdr:colOff>
      <xdr:row>0</xdr:row>
      <xdr:rowOff>60385</xdr:rowOff>
    </xdr:from>
    <xdr:to>
      <xdr:col>2</xdr:col>
      <xdr:colOff>39435</xdr:colOff>
      <xdr:row>0</xdr:row>
      <xdr:rowOff>672860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729076D0-C3F2-4898-9114-EC8D57535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12" y="60385"/>
          <a:ext cx="1436914" cy="61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1045319</xdr:colOff>
      <xdr:row>0</xdr:row>
      <xdr:rowOff>81190</xdr:rowOff>
    </xdr:from>
    <xdr:to>
      <xdr:col>4</xdr:col>
      <xdr:colOff>851272</xdr:colOff>
      <xdr:row>0</xdr:row>
      <xdr:rowOff>640279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CBAD33E-0922-4B64-B672-75A36027B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3399" y="81190"/>
          <a:ext cx="922313" cy="5590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38858</xdr:colOff>
      <xdr:row>0</xdr:row>
      <xdr:rowOff>31085</xdr:rowOff>
    </xdr:from>
    <xdr:to>
      <xdr:col>1</xdr:col>
      <xdr:colOff>683897</xdr:colOff>
      <xdr:row>0</xdr:row>
      <xdr:rowOff>571034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3B9FC6-FB60-4137-95B3-79C59E6CC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58" y="31085"/>
          <a:ext cx="1266141" cy="53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330282</xdr:colOff>
      <xdr:row>0</xdr:row>
      <xdr:rowOff>51759</xdr:rowOff>
    </xdr:from>
    <xdr:to>
      <xdr:col>7</xdr:col>
      <xdr:colOff>1198359</xdr:colOff>
      <xdr:row>0</xdr:row>
      <xdr:rowOff>577971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916B1A9-3042-46C6-91FC-134142D9A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4388" y="51759"/>
          <a:ext cx="868077" cy="52621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TO%201368%20-%20PLANILHA%20NOVA%20LICITA&#199;&#195;O%20%20QUADRA%20FNDE%20LAGOA%20DOS%20PATOS\3-%20DOCS%20DILIG&#202;NCIA%2018-10-22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-LAGOA%20DOS%20PATOS\LPT-0187-%20RECAPEAMENTO%20ASF&#193;LTICO%20EM%20PR&#201;-MISTURADO%20A%20FRIO%20(PMF),%20EM%20DIVERSAS%20VIAS%20DA%20SEDE%20(ETAPA%201)\PLANILHA\PLANILHA%20MULTIPLA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-ENGENHEIRO%20NAVARRO\ENV-0106%20-%20CONSTRU&#199;&#195;O%20DE%20PRA&#199;A%20P&#218;BLICA%20NA%20COMUNIDADE%20DE%20MARIA%20PRETA\PLANILHA\PLANILHA%20M&#218;LTIPL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1">
          <cell r="J1" t="str">
            <v>PM</v>
          </cell>
        </row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MUNICIPAL DE JURAMENTO</v>
          </cell>
          <cell r="J5" t="str">
            <v>Pavimentação</v>
          </cell>
        </row>
        <row r="6">
          <cell r="F6" t="str">
            <v>JURAMENTO-MG</v>
          </cell>
          <cell r="J6" t="str">
            <v xml:space="preserve">Drenagem </v>
          </cell>
        </row>
        <row r="7">
          <cell r="F7" t="str">
            <v>01067517-36</v>
          </cell>
          <cell r="J7" t="str">
            <v>Abastecimento de água</v>
          </cell>
        </row>
        <row r="8">
          <cell r="F8" t="str">
            <v>033805/2019</v>
          </cell>
          <cell r="J8" t="str">
            <v>Esgotamento sanitário</v>
          </cell>
        </row>
        <row r="9">
          <cell r="F9">
            <v>429750</v>
          </cell>
          <cell r="J9" t="str">
            <v>Energia elétrica e iluminação pública</v>
          </cell>
        </row>
        <row r="10">
          <cell r="F10">
            <v>9229.06</v>
          </cell>
          <cell r="J10" t="str">
            <v>Coleta e tratamento de resíduos sólidos</v>
          </cell>
        </row>
        <row r="11">
          <cell r="F11">
            <v>1E-3</v>
          </cell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F13">
            <v>0.04</v>
          </cell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 xml:space="preserve">CONSTRUÇÃO DO CENTRO DE COMERCIALIZAÇÃO DE JURAMENTO </v>
          </cell>
          <cell r="J16" t="str">
            <v>Instrumentos e ações em planejamento e gestão pública</v>
          </cell>
        </row>
        <row r="17">
          <cell r="F17" t="str">
            <v xml:space="preserve">CONSTRUÇÃO DO CENTRO DE COMERCIALIZAÇÃO DA AGRICULTURA FAMILIAR DO MUNICÍPIO DE JURAMENTO-MG </v>
          </cell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GABRIEL VINICIUS MARTINS</v>
          </cell>
        </row>
        <row r="23">
          <cell r="F23" t="str">
            <v>230.779/D-MG</v>
          </cell>
        </row>
        <row r="24">
          <cell r="F24" t="str">
            <v>MG20210066160</v>
          </cell>
        </row>
      </sheetData>
      <sheetData sheetId="2"/>
      <sheetData sheetId="3"/>
      <sheetData sheetId="4">
        <row r="8">
          <cell r="F8" t="str">
            <v>'[Referência 01-2022.xls]Banco'!$a5:$a$65536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  <row r="39">
          <cell r="X39">
            <v>0</v>
          </cell>
          <cell r="Z39" t="str">
            <v/>
          </cell>
          <cell r="AA39">
            <v>0</v>
          </cell>
          <cell r="AB39">
            <v>0</v>
          </cell>
        </row>
        <row r="40">
          <cell r="X40">
            <v>0</v>
          </cell>
          <cell r="Z40" t="str">
            <v/>
          </cell>
          <cell r="AA40">
            <v>0</v>
          </cell>
          <cell r="AB40">
            <v>0</v>
          </cell>
        </row>
        <row r="41">
          <cell r="X41">
            <v>0</v>
          </cell>
          <cell r="Z41" t="str">
            <v/>
          </cell>
          <cell r="AA41">
            <v>0</v>
          </cell>
          <cell r="AB41">
            <v>0</v>
          </cell>
        </row>
        <row r="42">
          <cell r="X42">
            <v>0</v>
          </cell>
          <cell r="Z42" t="str">
            <v/>
          </cell>
          <cell r="AA42">
            <v>0</v>
          </cell>
          <cell r="AB42">
            <v>0</v>
          </cell>
        </row>
        <row r="43">
          <cell r="X43">
            <v>0</v>
          </cell>
          <cell r="Z43" t="str">
            <v/>
          </cell>
          <cell r="AA43">
            <v>0</v>
          </cell>
          <cell r="AB43">
            <v>0</v>
          </cell>
        </row>
        <row r="44">
          <cell r="X44">
            <v>0</v>
          </cell>
          <cell r="Z44" t="str">
            <v/>
          </cell>
          <cell r="AA44">
            <v>0</v>
          </cell>
          <cell r="AB44">
            <v>0</v>
          </cell>
        </row>
        <row r="45">
          <cell r="X45">
            <v>0</v>
          </cell>
          <cell r="Z45" t="str">
            <v/>
          </cell>
          <cell r="AA45">
            <v>0</v>
          </cell>
          <cell r="AB45">
            <v>0</v>
          </cell>
        </row>
        <row r="46">
          <cell r="X46">
            <v>0</v>
          </cell>
          <cell r="Z46" t="str">
            <v/>
          </cell>
          <cell r="AA46">
            <v>0</v>
          </cell>
          <cell r="AB46">
            <v>0</v>
          </cell>
        </row>
        <row r="47">
          <cell r="X47">
            <v>0</v>
          </cell>
          <cell r="Z47" t="str">
            <v/>
          </cell>
          <cell r="AA47">
            <v>0</v>
          </cell>
          <cell r="AB47">
            <v>0</v>
          </cell>
        </row>
        <row r="48">
          <cell r="X48">
            <v>0</v>
          </cell>
          <cell r="Z48" t="str">
            <v/>
          </cell>
          <cell r="AA48">
            <v>0</v>
          </cell>
          <cell r="AB48">
            <v>0</v>
          </cell>
        </row>
        <row r="49">
          <cell r="X49">
            <v>0</v>
          </cell>
          <cell r="Z49" t="str">
            <v/>
          </cell>
          <cell r="AA49">
            <v>0</v>
          </cell>
          <cell r="AB49">
            <v>0</v>
          </cell>
        </row>
        <row r="50">
          <cell r="X50">
            <v>0</v>
          </cell>
          <cell r="Z50" t="str">
            <v/>
          </cell>
          <cell r="AA50">
            <v>0</v>
          </cell>
          <cell r="AB50">
            <v>0</v>
          </cell>
        </row>
        <row r="51">
          <cell r="X51">
            <v>0</v>
          </cell>
          <cell r="Z51" t="str">
            <v/>
          </cell>
          <cell r="AA51">
            <v>0</v>
          </cell>
          <cell r="AB51">
            <v>0</v>
          </cell>
        </row>
        <row r="52">
          <cell r="X52">
            <v>0</v>
          </cell>
          <cell r="Z52" t="str">
            <v/>
          </cell>
          <cell r="AA52">
            <v>0</v>
          </cell>
          <cell r="AB52">
            <v>0</v>
          </cell>
        </row>
        <row r="53">
          <cell r="X53">
            <v>0</v>
          </cell>
          <cell r="Z53" t="str">
            <v/>
          </cell>
          <cell r="AA53">
            <v>0</v>
          </cell>
          <cell r="AB53">
            <v>0</v>
          </cell>
        </row>
        <row r="54">
          <cell r="X54">
            <v>0</v>
          </cell>
          <cell r="Z54" t="str">
            <v/>
          </cell>
          <cell r="AA54">
            <v>0</v>
          </cell>
          <cell r="AB54">
            <v>0</v>
          </cell>
        </row>
        <row r="55">
          <cell r="X55">
            <v>0</v>
          </cell>
          <cell r="Z55" t="str">
            <v/>
          </cell>
          <cell r="AA55">
            <v>0</v>
          </cell>
          <cell r="AB55">
            <v>0</v>
          </cell>
        </row>
        <row r="56">
          <cell r="X56">
            <v>0</v>
          </cell>
          <cell r="Z56" t="str">
            <v/>
          </cell>
          <cell r="AA56">
            <v>0</v>
          </cell>
          <cell r="AB56">
            <v>0</v>
          </cell>
        </row>
        <row r="57">
          <cell r="X57">
            <v>0</v>
          </cell>
          <cell r="Z57" t="str">
            <v/>
          </cell>
          <cell r="AA57">
            <v>0</v>
          </cell>
          <cell r="AB57">
            <v>0</v>
          </cell>
        </row>
        <row r="58">
          <cell r="X58">
            <v>0</v>
          </cell>
          <cell r="Z58" t="str">
            <v/>
          </cell>
          <cell r="AA58">
            <v>0</v>
          </cell>
          <cell r="AB58">
            <v>0</v>
          </cell>
        </row>
        <row r="59">
          <cell r="X59">
            <v>0</v>
          </cell>
          <cell r="Z59" t="str">
            <v/>
          </cell>
          <cell r="AA59">
            <v>0</v>
          </cell>
          <cell r="AB59">
            <v>0</v>
          </cell>
        </row>
        <row r="60">
          <cell r="X60">
            <v>0</v>
          </cell>
          <cell r="Z60" t="str">
            <v/>
          </cell>
          <cell r="AA60">
            <v>0</v>
          </cell>
          <cell r="AB60">
            <v>0</v>
          </cell>
        </row>
        <row r="61">
          <cell r="X61">
            <v>0</v>
          </cell>
          <cell r="Z61" t="str">
            <v/>
          </cell>
          <cell r="AA61">
            <v>0</v>
          </cell>
          <cell r="AB61">
            <v>0</v>
          </cell>
        </row>
        <row r="62">
          <cell r="X62">
            <v>0</v>
          </cell>
          <cell r="Z62" t="str">
            <v/>
          </cell>
          <cell r="AA62">
            <v>0</v>
          </cell>
          <cell r="AB62">
            <v>0</v>
          </cell>
        </row>
        <row r="63">
          <cell r="X63">
            <v>0</v>
          </cell>
          <cell r="Z63" t="str">
            <v/>
          </cell>
          <cell r="AA63">
            <v>0</v>
          </cell>
          <cell r="AB63">
            <v>0</v>
          </cell>
        </row>
        <row r="64">
          <cell r="X64">
            <v>0</v>
          </cell>
          <cell r="Z64" t="str">
            <v/>
          </cell>
          <cell r="AA64">
            <v>0</v>
          </cell>
          <cell r="AB64">
            <v>0</v>
          </cell>
        </row>
        <row r="65">
          <cell r="X65">
            <v>0</v>
          </cell>
          <cell r="Z65" t="str">
            <v/>
          </cell>
          <cell r="AA65">
            <v>0</v>
          </cell>
          <cell r="AB65">
            <v>0</v>
          </cell>
        </row>
        <row r="66">
          <cell r="X66">
            <v>0</v>
          </cell>
          <cell r="Z66" t="str">
            <v/>
          </cell>
          <cell r="AA66">
            <v>0</v>
          </cell>
          <cell r="AB66">
            <v>0</v>
          </cell>
        </row>
        <row r="67">
          <cell r="X67">
            <v>0</v>
          </cell>
          <cell r="Z67" t="str">
            <v/>
          </cell>
          <cell r="AA67">
            <v>0</v>
          </cell>
          <cell r="AB67">
            <v>0</v>
          </cell>
        </row>
        <row r="68">
          <cell r="X68">
            <v>0</v>
          </cell>
          <cell r="Z68" t="str">
            <v/>
          </cell>
          <cell r="AA68">
            <v>0</v>
          </cell>
          <cell r="AB68">
            <v>0</v>
          </cell>
        </row>
        <row r="69">
          <cell r="X69">
            <v>0</v>
          </cell>
          <cell r="Z69" t="str">
            <v/>
          </cell>
          <cell r="AA69">
            <v>0</v>
          </cell>
          <cell r="AB69">
            <v>0</v>
          </cell>
        </row>
        <row r="70">
          <cell r="X70">
            <v>0</v>
          </cell>
          <cell r="Z70" t="str">
            <v/>
          </cell>
          <cell r="AA70">
            <v>0</v>
          </cell>
          <cell r="AB70">
            <v>0</v>
          </cell>
        </row>
        <row r="71">
          <cell r="X71">
            <v>0</v>
          </cell>
          <cell r="Z71" t="str">
            <v/>
          </cell>
          <cell r="AA71">
            <v>0</v>
          </cell>
          <cell r="AB71">
            <v>0</v>
          </cell>
        </row>
        <row r="72">
          <cell r="X72">
            <v>0</v>
          </cell>
          <cell r="Z72" t="str">
            <v/>
          </cell>
          <cell r="AA72">
            <v>0</v>
          </cell>
          <cell r="AB72">
            <v>0</v>
          </cell>
        </row>
        <row r="73">
          <cell r="X73">
            <v>0</v>
          </cell>
          <cell r="Z73" t="str">
            <v/>
          </cell>
          <cell r="AA73">
            <v>0</v>
          </cell>
          <cell r="AB73">
            <v>0</v>
          </cell>
        </row>
        <row r="74">
          <cell r="X74">
            <v>0</v>
          </cell>
          <cell r="Z74" t="str">
            <v/>
          </cell>
          <cell r="AA74">
            <v>0</v>
          </cell>
          <cell r="AB74">
            <v>0</v>
          </cell>
        </row>
        <row r="75">
          <cell r="X75">
            <v>0</v>
          </cell>
          <cell r="Z75" t="str">
            <v/>
          </cell>
          <cell r="AA75">
            <v>0</v>
          </cell>
          <cell r="AB75">
            <v>0</v>
          </cell>
        </row>
        <row r="76">
          <cell r="X76">
            <v>0</v>
          </cell>
          <cell r="Z76" t="str">
            <v/>
          </cell>
          <cell r="AA76">
            <v>0</v>
          </cell>
          <cell r="AB76">
            <v>0</v>
          </cell>
        </row>
        <row r="77">
          <cell r="X77">
            <v>0</v>
          </cell>
          <cell r="Z77" t="str">
            <v/>
          </cell>
          <cell r="AA77">
            <v>0</v>
          </cell>
          <cell r="AB77">
            <v>0</v>
          </cell>
        </row>
        <row r="78">
          <cell r="X78">
            <v>0</v>
          </cell>
          <cell r="Z78" t="str">
            <v/>
          </cell>
          <cell r="AA78">
            <v>0</v>
          </cell>
          <cell r="AB78">
            <v>0</v>
          </cell>
        </row>
        <row r="79">
          <cell r="X79">
            <v>0</v>
          </cell>
          <cell r="Z79" t="str">
            <v/>
          </cell>
          <cell r="AA79">
            <v>0</v>
          </cell>
          <cell r="AB79">
            <v>0</v>
          </cell>
        </row>
        <row r="80">
          <cell r="X80">
            <v>0</v>
          </cell>
          <cell r="Z80" t="str">
            <v/>
          </cell>
          <cell r="AA80">
            <v>0</v>
          </cell>
          <cell r="AB80">
            <v>0</v>
          </cell>
        </row>
        <row r="81">
          <cell r="X81">
            <v>0</v>
          </cell>
          <cell r="Z81" t="str">
            <v/>
          </cell>
          <cell r="AA81">
            <v>0</v>
          </cell>
          <cell r="AB81">
            <v>0</v>
          </cell>
        </row>
        <row r="82">
          <cell r="X82">
            <v>0</v>
          </cell>
          <cell r="Z82" t="str">
            <v/>
          </cell>
          <cell r="AA82">
            <v>0</v>
          </cell>
          <cell r="AB82">
            <v>0</v>
          </cell>
        </row>
        <row r="83">
          <cell r="X83">
            <v>0</v>
          </cell>
          <cell r="Z83" t="str">
            <v/>
          </cell>
          <cell r="AA83">
            <v>0</v>
          </cell>
          <cell r="AB83">
            <v>0</v>
          </cell>
        </row>
        <row r="84">
          <cell r="X84">
            <v>0</v>
          </cell>
          <cell r="Z84" t="str">
            <v/>
          </cell>
          <cell r="AA84">
            <v>0</v>
          </cell>
          <cell r="AB84">
            <v>0</v>
          </cell>
        </row>
        <row r="85">
          <cell r="X85">
            <v>0</v>
          </cell>
          <cell r="Z85" t="str">
            <v/>
          </cell>
          <cell r="AA85">
            <v>0</v>
          </cell>
          <cell r="AB85">
            <v>0</v>
          </cell>
        </row>
        <row r="86">
          <cell r="X86">
            <v>0</v>
          </cell>
          <cell r="Z86" t="str">
            <v/>
          </cell>
          <cell r="AA86">
            <v>0</v>
          </cell>
          <cell r="AB86">
            <v>0</v>
          </cell>
        </row>
        <row r="87">
          <cell r="X87">
            <v>0</v>
          </cell>
          <cell r="Z87" t="str">
            <v/>
          </cell>
          <cell r="AA87">
            <v>0</v>
          </cell>
          <cell r="AB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  <cell r="AB88">
            <v>0</v>
          </cell>
        </row>
        <row r="89">
          <cell r="X89">
            <v>0</v>
          </cell>
          <cell r="Z89" t="str">
            <v/>
          </cell>
          <cell r="AA89">
            <v>0</v>
          </cell>
          <cell r="AB89">
            <v>0</v>
          </cell>
        </row>
        <row r="90">
          <cell r="X90">
            <v>0</v>
          </cell>
          <cell r="Z90" t="str">
            <v/>
          </cell>
          <cell r="AA90">
            <v>0</v>
          </cell>
          <cell r="AB90">
            <v>0</v>
          </cell>
        </row>
        <row r="91">
          <cell r="X91">
            <v>0</v>
          </cell>
          <cell r="Z91" t="str">
            <v/>
          </cell>
          <cell r="AA91">
            <v>0</v>
          </cell>
          <cell r="AB91">
            <v>0</v>
          </cell>
        </row>
        <row r="92">
          <cell r="X92">
            <v>0</v>
          </cell>
          <cell r="Z92" t="str">
            <v/>
          </cell>
          <cell r="AA92">
            <v>0</v>
          </cell>
          <cell r="AB92">
            <v>0</v>
          </cell>
        </row>
        <row r="93">
          <cell r="X93">
            <v>0</v>
          </cell>
          <cell r="Z93" t="str">
            <v/>
          </cell>
          <cell r="AA93">
            <v>0</v>
          </cell>
          <cell r="AB93">
            <v>0</v>
          </cell>
        </row>
        <row r="94">
          <cell r="X94">
            <v>0</v>
          </cell>
          <cell r="Z94" t="str">
            <v/>
          </cell>
          <cell r="AA94">
            <v>0</v>
          </cell>
          <cell r="AB94">
            <v>0</v>
          </cell>
        </row>
        <row r="95">
          <cell r="X95">
            <v>0</v>
          </cell>
          <cell r="Z95" t="str">
            <v/>
          </cell>
          <cell r="AA95">
            <v>0</v>
          </cell>
          <cell r="AB95">
            <v>0</v>
          </cell>
        </row>
        <row r="96">
          <cell r="X96">
            <v>0</v>
          </cell>
          <cell r="Z96" t="str">
            <v/>
          </cell>
          <cell r="AA96">
            <v>0</v>
          </cell>
          <cell r="AB96">
            <v>0</v>
          </cell>
        </row>
        <row r="97">
          <cell r="X97">
            <v>0</v>
          </cell>
          <cell r="Z97" t="str">
            <v/>
          </cell>
          <cell r="AA97">
            <v>0</v>
          </cell>
          <cell r="AB97">
            <v>0</v>
          </cell>
        </row>
        <row r="98">
          <cell r="X98">
            <v>0</v>
          </cell>
          <cell r="Z98" t="str">
            <v/>
          </cell>
          <cell r="AA98">
            <v>0</v>
          </cell>
          <cell r="AB98">
            <v>0</v>
          </cell>
        </row>
        <row r="99">
          <cell r="X99">
            <v>0</v>
          </cell>
          <cell r="Z99" t="str">
            <v/>
          </cell>
          <cell r="AA99">
            <v>0</v>
          </cell>
          <cell r="AB99">
            <v>0</v>
          </cell>
        </row>
        <row r="100">
          <cell r="X100">
            <v>0</v>
          </cell>
          <cell r="Z100" t="str">
            <v/>
          </cell>
          <cell r="AA100">
            <v>0</v>
          </cell>
          <cell r="AB100">
            <v>0</v>
          </cell>
        </row>
        <row r="101">
          <cell r="X101">
            <v>0</v>
          </cell>
          <cell r="Z101" t="str">
            <v/>
          </cell>
          <cell r="AA101">
            <v>0</v>
          </cell>
          <cell r="AB101">
            <v>0</v>
          </cell>
        </row>
        <row r="102">
          <cell r="X102">
            <v>0</v>
          </cell>
          <cell r="Z102" t="str">
            <v/>
          </cell>
          <cell r="AA102">
            <v>0</v>
          </cell>
          <cell r="AB102">
            <v>0</v>
          </cell>
        </row>
        <row r="103">
          <cell r="X103">
            <v>0</v>
          </cell>
          <cell r="Z103" t="str">
            <v/>
          </cell>
          <cell r="AA103">
            <v>0</v>
          </cell>
          <cell r="AB103">
            <v>0</v>
          </cell>
        </row>
        <row r="104">
          <cell r="X104">
            <v>0</v>
          </cell>
          <cell r="Z104" t="str">
            <v/>
          </cell>
          <cell r="AA104">
            <v>0</v>
          </cell>
          <cell r="AB104">
            <v>0</v>
          </cell>
        </row>
        <row r="105">
          <cell r="X105">
            <v>0</v>
          </cell>
          <cell r="Z105" t="str">
            <v/>
          </cell>
          <cell r="AA105">
            <v>0</v>
          </cell>
          <cell r="AB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  <cell r="AB106">
            <v>0</v>
          </cell>
        </row>
        <row r="107">
          <cell r="X107">
            <v>0</v>
          </cell>
          <cell r="Z107" t="str">
            <v/>
          </cell>
          <cell r="AA107">
            <v>0</v>
          </cell>
          <cell r="AB107">
            <v>0</v>
          </cell>
        </row>
        <row r="108">
          <cell r="X108">
            <v>0</v>
          </cell>
          <cell r="Z108" t="str">
            <v/>
          </cell>
          <cell r="AA108">
            <v>0</v>
          </cell>
          <cell r="AB108">
            <v>0</v>
          </cell>
        </row>
        <row r="109">
          <cell r="X109">
            <v>0</v>
          </cell>
          <cell r="Z109" t="str">
            <v/>
          </cell>
          <cell r="AA109">
            <v>0</v>
          </cell>
          <cell r="AB109">
            <v>0</v>
          </cell>
        </row>
        <row r="110">
          <cell r="X110">
            <v>0</v>
          </cell>
          <cell r="Z110" t="str">
            <v/>
          </cell>
          <cell r="AA110">
            <v>0</v>
          </cell>
          <cell r="AB110">
            <v>0</v>
          </cell>
        </row>
        <row r="111">
          <cell r="X111">
            <v>0</v>
          </cell>
          <cell r="Z111" t="str">
            <v/>
          </cell>
          <cell r="AA111">
            <v>0</v>
          </cell>
          <cell r="AB111">
            <v>0</v>
          </cell>
        </row>
        <row r="112">
          <cell r="X112">
            <v>0</v>
          </cell>
          <cell r="Z112" t="str">
            <v/>
          </cell>
          <cell r="AA112">
            <v>0</v>
          </cell>
          <cell r="AB112">
            <v>0</v>
          </cell>
        </row>
        <row r="113">
          <cell r="X113">
            <v>0</v>
          </cell>
          <cell r="Z113" t="str">
            <v/>
          </cell>
          <cell r="AA113">
            <v>0</v>
          </cell>
          <cell r="AB113">
            <v>0</v>
          </cell>
        </row>
        <row r="114">
          <cell r="X114">
            <v>0</v>
          </cell>
          <cell r="Z114" t="str">
            <v/>
          </cell>
          <cell r="AA114">
            <v>0</v>
          </cell>
          <cell r="AB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  <cell r="AB115">
            <v>0</v>
          </cell>
        </row>
        <row r="116">
          <cell r="X116">
            <v>0</v>
          </cell>
          <cell r="Z116" t="str">
            <v/>
          </cell>
          <cell r="AA116">
            <v>0</v>
          </cell>
          <cell r="AB116">
            <v>0</v>
          </cell>
        </row>
        <row r="117">
          <cell r="X117">
            <v>0</v>
          </cell>
          <cell r="Z117" t="str">
            <v/>
          </cell>
          <cell r="AA117">
            <v>0</v>
          </cell>
          <cell r="AB117">
            <v>0</v>
          </cell>
        </row>
        <row r="118">
          <cell r="X118">
            <v>0</v>
          </cell>
          <cell r="Z118" t="str">
            <v/>
          </cell>
          <cell r="AA118">
            <v>0</v>
          </cell>
          <cell r="AB118">
            <v>0</v>
          </cell>
        </row>
        <row r="119">
          <cell r="X119">
            <v>0</v>
          </cell>
          <cell r="Z119" t="str">
            <v/>
          </cell>
          <cell r="AA119">
            <v>0</v>
          </cell>
          <cell r="AB119">
            <v>0</v>
          </cell>
        </row>
        <row r="120">
          <cell r="X120">
            <v>0</v>
          </cell>
          <cell r="Z120" t="str">
            <v/>
          </cell>
          <cell r="AA120">
            <v>0</v>
          </cell>
          <cell r="AB120">
            <v>0</v>
          </cell>
        </row>
        <row r="121">
          <cell r="X121">
            <v>0</v>
          </cell>
          <cell r="Z121" t="str">
            <v/>
          </cell>
          <cell r="AA121">
            <v>0</v>
          </cell>
          <cell r="AB121">
            <v>0</v>
          </cell>
        </row>
        <row r="122">
          <cell r="X122">
            <v>0</v>
          </cell>
          <cell r="Z122" t="str">
            <v/>
          </cell>
          <cell r="AA122">
            <v>0</v>
          </cell>
          <cell r="AB122">
            <v>0</v>
          </cell>
        </row>
        <row r="123">
          <cell r="X123">
            <v>0</v>
          </cell>
          <cell r="Z123" t="str">
            <v/>
          </cell>
          <cell r="AA123">
            <v>0</v>
          </cell>
          <cell r="AB123">
            <v>0</v>
          </cell>
        </row>
        <row r="124">
          <cell r="X124">
            <v>0</v>
          </cell>
          <cell r="Z124" t="str">
            <v/>
          </cell>
          <cell r="AA124">
            <v>0</v>
          </cell>
          <cell r="AB124">
            <v>0</v>
          </cell>
        </row>
        <row r="125">
          <cell r="X125">
            <v>0</v>
          </cell>
          <cell r="Z125" t="str">
            <v/>
          </cell>
          <cell r="AA125">
            <v>0</v>
          </cell>
          <cell r="AB125">
            <v>0</v>
          </cell>
        </row>
        <row r="126">
          <cell r="X126">
            <v>0</v>
          </cell>
          <cell r="Z126" t="str">
            <v/>
          </cell>
          <cell r="AA126">
            <v>0</v>
          </cell>
          <cell r="AB126">
            <v>0</v>
          </cell>
        </row>
        <row r="127">
          <cell r="X127">
            <v>0</v>
          </cell>
          <cell r="Z127" t="str">
            <v/>
          </cell>
          <cell r="AA127">
            <v>0</v>
          </cell>
          <cell r="AB127">
            <v>0</v>
          </cell>
        </row>
        <row r="128">
          <cell r="X128">
            <v>0</v>
          </cell>
          <cell r="Z128" t="str">
            <v/>
          </cell>
          <cell r="AA128">
            <v>0</v>
          </cell>
          <cell r="AB128">
            <v>0</v>
          </cell>
        </row>
        <row r="129">
          <cell r="X129">
            <v>0</v>
          </cell>
          <cell r="Z129" t="str">
            <v/>
          </cell>
          <cell r="AA129">
            <v>0</v>
          </cell>
          <cell r="AB129">
            <v>0</v>
          </cell>
        </row>
        <row r="130">
          <cell r="X130">
            <v>0</v>
          </cell>
          <cell r="Z130" t="str">
            <v/>
          </cell>
          <cell r="AA130">
            <v>0</v>
          </cell>
          <cell r="AB130">
            <v>0</v>
          </cell>
        </row>
        <row r="131">
          <cell r="X131">
            <v>0</v>
          </cell>
          <cell r="Z131" t="str">
            <v/>
          </cell>
          <cell r="AA131">
            <v>0</v>
          </cell>
          <cell r="AB131">
            <v>0</v>
          </cell>
        </row>
        <row r="132">
          <cell r="X132">
            <v>0</v>
          </cell>
          <cell r="Z132" t="str">
            <v/>
          </cell>
          <cell r="AA132">
            <v>0</v>
          </cell>
          <cell r="AB132">
            <v>0</v>
          </cell>
        </row>
      </sheetData>
      <sheetData sheetId="5">
        <row r="12">
          <cell r="A12">
            <v>2</v>
          </cell>
          <cell r="Q12" t="str">
            <v>COSNTRUÇÃO DO MERCADO</v>
          </cell>
          <cell r="AA12" t="str">
            <v>.</v>
          </cell>
        </row>
        <row r="15">
          <cell r="M15">
            <v>1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 t="str">
            <v/>
          </cell>
        </row>
        <row r="20">
          <cell r="M20">
            <v>3</v>
          </cell>
        </row>
        <row r="21">
          <cell r="M21" t="str">
            <v/>
          </cell>
        </row>
        <row r="22">
          <cell r="M22">
            <v>4</v>
          </cell>
        </row>
        <row r="23">
          <cell r="M23">
            <v>4</v>
          </cell>
        </row>
        <row r="24">
          <cell r="M24">
            <v>4</v>
          </cell>
        </row>
        <row r="25">
          <cell r="M25">
            <v>4</v>
          </cell>
        </row>
        <row r="26">
          <cell r="M26">
            <v>4</v>
          </cell>
        </row>
        <row r="27">
          <cell r="M27">
            <v>4</v>
          </cell>
        </row>
        <row r="28">
          <cell r="M28">
            <v>4</v>
          </cell>
        </row>
        <row r="29">
          <cell r="M29">
            <v>4</v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>
            <v>4</v>
          </cell>
        </row>
        <row r="37">
          <cell r="M37">
            <v>4</v>
          </cell>
        </row>
        <row r="38">
          <cell r="M38">
            <v>4</v>
          </cell>
        </row>
        <row r="39">
          <cell r="M39">
            <v>4</v>
          </cell>
        </row>
        <row r="40">
          <cell r="M40">
            <v>4</v>
          </cell>
        </row>
        <row r="41">
          <cell r="M41">
            <v>4</v>
          </cell>
        </row>
        <row r="42">
          <cell r="M42">
            <v>4</v>
          </cell>
        </row>
        <row r="43">
          <cell r="M43">
            <v>4</v>
          </cell>
        </row>
        <row r="44">
          <cell r="M44">
            <v>4</v>
          </cell>
        </row>
        <row r="45">
          <cell r="M45" t="str">
            <v/>
          </cell>
        </row>
        <row r="46">
          <cell r="M46">
            <v>5</v>
          </cell>
        </row>
        <row r="47">
          <cell r="M47">
            <v>5</v>
          </cell>
        </row>
        <row r="48">
          <cell r="M48">
            <v>5</v>
          </cell>
        </row>
        <row r="49">
          <cell r="M49">
            <v>5</v>
          </cell>
        </row>
        <row r="50">
          <cell r="M50">
            <v>5</v>
          </cell>
        </row>
        <row r="51">
          <cell r="M51">
            <v>5</v>
          </cell>
        </row>
        <row r="52">
          <cell r="M52">
            <v>5</v>
          </cell>
        </row>
        <row r="53">
          <cell r="M53">
            <v>5</v>
          </cell>
        </row>
        <row r="54">
          <cell r="M54">
            <v>5</v>
          </cell>
        </row>
        <row r="55">
          <cell r="M55">
            <v>5</v>
          </cell>
        </row>
        <row r="56">
          <cell r="M56">
            <v>5</v>
          </cell>
        </row>
        <row r="57">
          <cell r="M57" t="str">
            <v/>
          </cell>
        </row>
        <row r="58">
          <cell r="M58">
            <v>6</v>
          </cell>
        </row>
        <row r="59">
          <cell r="M59">
            <v>6</v>
          </cell>
        </row>
        <row r="60">
          <cell r="M60" t="str">
            <v/>
          </cell>
        </row>
        <row r="61">
          <cell r="M61">
            <v>7</v>
          </cell>
        </row>
        <row r="62">
          <cell r="M62">
            <v>7</v>
          </cell>
        </row>
        <row r="63">
          <cell r="M63">
            <v>7</v>
          </cell>
        </row>
        <row r="64">
          <cell r="M64">
            <v>7</v>
          </cell>
        </row>
        <row r="65">
          <cell r="M65">
            <v>7</v>
          </cell>
        </row>
        <row r="66">
          <cell r="M66" t="str">
            <v/>
          </cell>
        </row>
        <row r="67">
          <cell r="M67">
            <v>8</v>
          </cell>
        </row>
        <row r="68">
          <cell r="M68">
            <v>8</v>
          </cell>
        </row>
        <row r="69">
          <cell r="M69">
            <v>8</v>
          </cell>
        </row>
        <row r="70">
          <cell r="M70">
            <v>8</v>
          </cell>
        </row>
        <row r="71">
          <cell r="M71">
            <v>8</v>
          </cell>
        </row>
        <row r="72">
          <cell r="M72">
            <v>8</v>
          </cell>
        </row>
        <row r="73">
          <cell r="M73">
            <v>8</v>
          </cell>
        </row>
        <row r="74">
          <cell r="M74">
            <v>8</v>
          </cell>
        </row>
        <row r="75">
          <cell r="M75" t="str">
            <v/>
          </cell>
        </row>
        <row r="76">
          <cell r="M76">
            <v>9</v>
          </cell>
        </row>
        <row r="77">
          <cell r="M77">
            <v>9</v>
          </cell>
        </row>
        <row r="78">
          <cell r="M78">
            <v>9</v>
          </cell>
        </row>
        <row r="79">
          <cell r="M79">
            <v>9</v>
          </cell>
        </row>
        <row r="80">
          <cell r="M80">
            <v>9</v>
          </cell>
        </row>
        <row r="81">
          <cell r="M81">
            <v>9</v>
          </cell>
        </row>
        <row r="82">
          <cell r="M82">
            <v>9</v>
          </cell>
        </row>
        <row r="83">
          <cell r="M83" t="str">
            <v/>
          </cell>
        </row>
        <row r="84">
          <cell r="M84">
            <v>10</v>
          </cell>
        </row>
        <row r="85">
          <cell r="M85">
            <v>10</v>
          </cell>
        </row>
        <row r="86">
          <cell r="M86">
            <v>10</v>
          </cell>
        </row>
        <row r="87">
          <cell r="M87">
            <v>10</v>
          </cell>
        </row>
        <row r="88">
          <cell r="M88">
            <v>10</v>
          </cell>
        </row>
        <row r="89">
          <cell r="M89">
            <v>10</v>
          </cell>
        </row>
        <row r="90">
          <cell r="M90" t="str">
            <v/>
          </cell>
        </row>
        <row r="91">
          <cell r="M91">
            <v>11</v>
          </cell>
        </row>
        <row r="92">
          <cell r="M92">
            <v>11</v>
          </cell>
        </row>
        <row r="93">
          <cell r="M93" t="str">
            <v/>
          </cell>
        </row>
        <row r="94">
          <cell r="M94">
            <v>12</v>
          </cell>
        </row>
        <row r="95">
          <cell r="M95">
            <v>12</v>
          </cell>
        </row>
        <row r="96">
          <cell r="M96">
            <v>12</v>
          </cell>
        </row>
        <row r="97">
          <cell r="M97" t="str">
            <v/>
          </cell>
        </row>
        <row r="98">
          <cell r="M98">
            <v>13</v>
          </cell>
        </row>
        <row r="99">
          <cell r="M99">
            <v>13</v>
          </cell>
        </row>
        <row r="100">
          <cell r="M100">
            <v>13</v>
          </cell>
        </row>
        <row r="101">
          <cell r="M101">
            <v>13</v>
          </cell>
        </row>
        <row r="102">
          <cell r="M102">
            <v>13</v>
          </cell>
        </row>
        <row r="103">
          <cell r="M103" t="str">
            <v/>
          </cell>
        </row>
        <row r="104">
          <cell r="M104">
            <v>14</v>
          </cell>
        </row>
        <row r="105">
          <cell r="M105">
            <v>14</v>
          </cell>
        </row>
        <row r="106">
          <cell r="M106">
            <v>14</v>
          </cell>
        </row>
        <row r="107">
          <cell r="M107">
            <v>14</v>
          </cell>
        </row>
        <row r="108">
          <cell r="M108">
            <v>14</v>
          </cell>
        </row>
        <row r="109">
          <cell r="M109">
            <v>14</v>
          </cell>
        </row>
        <row r="110">
          <cell r="M110">
            <v>14</v>
          </cell>
        </row>
        <row r="111">
          <cell r="M111">
            <v>14</v>
          </cell>
        </row>
        <row r="112">
          <cell r="M112" t="str">
            <v/>
          </cell>
        </row>
        <row r="113">
          <cell r="M113">
            <v>15</v>
          </cell>
        </row>
        <row r="114">
          <cell r="M114" t="str">
            <v/>
          </cell>
        </row>
        <row r="115">
          <cell r="M115">
            <v>16</v>
          </cell>
        </row>
        <row r="116">
          <cell r="M116" t="str">
            <v/>
          </cell>
        </row>
        <row r="117">
          <cell r="M117">
            <v>17</v>
          </cell>
        </row>
        <row r="118">
          <cell r="M118" t="str">
            <v/>
          </cell>
        </row>
        <row r="119">
          <cell r="M119">
            <v>18</v>
          </cell>
        </row>
        <row r="120">
          <cell r="M120">
            <v>18</v>
          </cell>
        </row>
        <row r="121">
          <cell r="M121">
            <v>18</v>
          </cell>
        </row>
        <row r="122">
          <cell r="M122">
            <v>18</v>
          </cell>
        </row>
        <row r="123">
          <cell r="M123">
            <v>18</v>
          </cell>
        </row>
        <row r="124">
          <cell r="M124">
            <v>18</v>
          </cell>
        </row>
        <row r="125">
          <cell r="M125" t="str">
            <v/>
          </cell>
        </row>
        <row r="126">
          <cell r="M126">
            <v>19</v>
          </cell>
        </row>
        <row r="127">
          <cell r="M127">
            <v>19</v>
          </cell>
        </row>
        <row r="128">
          <cell r="M128">
            <v>19</v>
          </cell>
        </row>
        <row r="129">
          <cell r="M129">
            <v>19</v>
          </cell>
        </row>
        <row r="130">
          <cell r="M130">
            <v>19</v>
          </cell>
        </row>
        <row r="131">
          <cell r="M131" t="str">
            <v/>
          </cell>
        </row>
        <row r="132">
          <cell r="M132">
            <v>20</v>
          </cell>
        </row>
      </sheetData>
      <sheetData sheetId="6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  <row r="27">
          <cell r="C27">
            <v>13</v>
          </cell>
        </row>
        <row r="28">
          <cell r="C28">
            <v>14</v>
          </cell>
        </row>
        <row r="29">
          <cell r="C29">
            <v>15</v>
          </cell>
        </row>
        <row r="30">
          <cell r="C30">
            <v>16</v>
          </cell>
        </row>
        <row r="31">
          <cell r="C31">
            <v>17</v>
          </cell>
        </row>
        <row r="32">
          <cell r="C32">
            <v>18</v>
          </cell>
        </row>
        <row r="33">
          <cell r="C33">
            <v>19</v>
          </cell>
        </row>
        <row r="34">
          <cell r="C34">
            <v>20</v>
          </cell>
        </row>
      </sheetData>
      <sheetData sheetId="7">
        <row r="10">
          <cell r="G10">
            <v>2</v>
          </cell>
        </row>
      </sheetData>
      <sheetData sheetId="8"/>
      <sheetData sheetId="9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Para aplicação de Adm. Local é necessário definir os eventos manualmente.</v>
          </cell>
        </row>
        <row r="35">
          <cell r="A35" t="str">
            <v>F</v>
          </cell>
        </row>
      </sheetData>
      <sheetData sheetId="10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TR$</v>
          </cell>
          <cell r="O15">
            <v>0</v>
          </cell>
          <cell r="AA15">
            <v>0</v>
          </cell>
          <cell r="AB15">
            <v>0</v>
          </cell>
        </row>
      </sheetData>
      <sheetData sheetId="1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>
        <row r="7">
          <cell r="O7">
            <v>438979.06</v>
          </cell>
        </row>
        <row r="17">
          <cell r="AC17">
            <v>0</v>
          </cell>
          <cell r="AD17">
            <v>0</v>
          </cell>
        </row>
        <row r="18">
          <cell r="AC18">
            <v>0</v>
          </cell>
          <cell r="AD18">
            <v>0</v>
          </cell>
        </row>
      </sheetData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RESUMO"/>
      <sheetName val="COMPOSIÇÕES"/>
      <sheetName val="BDI-DESONERADO"/>
      <sheetName val="CRONOGRAMA"/>
    </sheetNames>
    <sheetDataSet>
      <sheetData sheetId="0">
        <row r="91">
          <cell r="A91" t="str">
            <v>RESPOSÁVEL TÉCNICO:</v>
          </cell>
          <cell r="F91" t="str">
            <v>RESPONSÁVEL LEGAL:</v>
          </cell>
        </row>
        <row r="98">
          <cell r="B98" t="str">
            <v>MAX HENRIQUE VELOSO DA SILVA</v>
          </cell>
          <cell r="E98" t="str">
            <v>HERCULES VANDY DURÃES DA FONSECA</v>
          </cell>
        </row>
        <row r="99">
          <cell r="B99" t="str">
            <v>ENGENHEIRO CIVIL -  CREA: 248.998/D - MG</v>
          </cell>
          <cell r="E99" t="str">
            <v>PREFEITO MUNICIPAL DE LAGOA DOS PATOS-MG</v>
          </cell>
        </row>
      </sheetData>
      <sheetData sheetId="1"/>
      <sheetData sheetId="2">
        <row r="2">
          <cell r="B2" t="str">
            <v>RECAPEAMENTO ASFÁLTICO EM PRÉ-MISTURADO A FRIO (PMF), EM DIVERSAS VIAS DA SEDE DO MUNICIPIO DE LAGOA DOS PATOS - MG</v>
          </cell>
        </row>
        <row r="3">
          <cell r="B3" t="str">
            <v>LAGOA DOS PATOS - MG</v>
          </cell>
        </row>
        <row r="61">
          <cell r="B61" t="str">
            <v>MAX HENRIQUE VELOSO DA SILVA</v>
          </cell>
        </row>
        <row r="62">
          <cell r="B62" t="str">
            <v>ENGENHEIRO CIVIL -  CREA: 248.998/D - MG</v>
          </cell>
        </row>
      </sheetData>
      <sheetData sheetId="3">
        <row r="19">
          <cell r="D19">
            <v>0.29769428939090381</v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P.U."/>
      <sheetName val="PO-ADITIVO"/>
      <sheetName val="ORÇAMENTO"/>
      <sheetName val="MC"/>
      <sheetName val="BDI"/>
      <sheetName val="COMPOSIÇÕES"/>
      <sheetName val="CRONOGRAMA"/>
      <sheetName val="Modelo Planilha Orcamentaria"/>
    </sheetNames>
    <sheetDataSet>
      <sheetData sheetId="0"/>
      <sheetData sheetId="1"/>
      <sheetData sheetId="2">
        <row r="2">
          <cell r="A2" t="str">
            <v>ITEM</v>
          </cell>
          <cell r="B2" t="str">
            <v>CÓDIGO</v>
          </cell>
          <cell r="C2" t="str">
            <v>DESCRIÇÃO</v>
          </cell>
          <cell r="D2" t="str">
            <v>FONTE</v>
          </cell>
          <cell r="E2" t="str">
            <v>UNID</v>
          </cell>
          <cell r="F2" t="str">
            <v>QUANTIDADE</v>
          </cell>
          <cell r="G2" t="str">
            <v>PREÇO UNITÁRIO R$</v>
          </cell>
          <cell r="I2" t="str">
            <v>PREÇO TOTAL R$</v>
          </cell>
        </row>
        <row r="3">
          <cell r="G3" t="str">
            <v>SEM BDI</v>
          </cell>
          <cell r="H3" t="str">
            <v>COM BDI</v>
          </cell>
          <cell r="I3" t="str">
            <v>SEM BDI</v>
          </cell>
          <cell r="J3" t="str">
            <v>COM BDI</v>
          </cell>
        </row>
        <row r="4">
          <cell r="A4" t="str">
            <v>1</v>
          </cell>
          <cell r="B4" t="str">
            <v>CONSTRUÇÃO DA PRAÇA PÚBLICA NA COMUNIDADE DE MARIA PRETA</v>
          </cell>
          <cell r="I4">
            <v>43033.95</v>
          </cell>
          <cell r="J4" t="e">
            <v>#N/A</v>
          </cell>
        </row>
        <row r="5">
          <cell r="A5" t="str">
            <v>1.1</v>
          </cell>
          <cell r="B5" t="str">
            <v>SERVIÇOS PRELIMINARES</v>
          </cell>
          <cell r="I5">
            <v>1130.27</v>
          </cell>
          <cell r="J5" t="e">
            <v>#N/A</v>
          </cell>
        </row>
        <row r="6">
          <cell r="A6" t="str">
            <v>1.1.1</v>
          </cell>
          <cell r="B6" t="str">
            <v>ED-28427</v>
          </cell>
          <cell r="C6" t="str">
    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    </cell>
          <cell r="D6" t="str">
            <v>SETOP</v>
          </cell>
          <cell r="E6" t="str">
            <v>un</v>
          </cell>
          <cell r="F6">
            <v>1</v>
          </cell>
          <cell r="G6">
            <v>1130.27</v>
          </cell>
          <cell r="H6">
            <v>1466.7449244698569</v>
          </cell>
          <cell r="I6">
            <v>1130.27</v>
          </cell>
          <cell r="J6">
            <v>1466.7449244698569</v>
          </cell>
        </row>
        <row r="7">
          <cell r="A7" t="str">
            <v>1.1.2</v>
          </cell>
          <cell r="B7" t="str">
            <v>CPU-01</v>
          </cell>
          <cell r="C7" t="str">
            <v>ADMINISTRAÇÃO LOCAL DE OBRAS</v>
          </cell>
          <cell r="D7" t="str">
            <v>CPU</v>
          </cell>
          <cell r="E7" t="str">
            <v xml:space="preserve">MÊS </v>
          </cell>
          <cell r="F7">
            <v>3</v>
          </cell>
          <cell r="G7">
            <v>6341.72</v>
          </cell>
          <cell r="H7">
            <v>8229.6138289160826</v>
          </cell>
          <cell r="I7">
            <v>19025.16</v>
          </cell>
          <cell r="J7">
            <v>24688.84148674825</v>
          </cell>
        </row>
        <row r="8">
          <cell r="A8" t="str">
            <v>1.1.3</v>
          </cell>
          <cell r="B8">
            <v>105009</v>
          </cell>
          <cell r="C8" t="str">
            <v>EXECUÇÃO DE LOCAÇÃO DE OBRA COM GABARITO</v>
          </cell>
          <cell r="D8" t="str">
            <v>SINAPI</v>
          </cell>
          <cell r="E8" t="str">
            <v>M</v>
          </cell>
          <cell r="F8" t="e">
            <v>#N/A</v>
          </cell>
          <cell r="G8">
            <v>85.84</v>
          </cell>
          <cell r="H8">
            <v>111.39407780131519</v>
          </cell>
          <cell r="I8" t="e">
            <v>#N/A</v>
          </cell>
          <cell r="J8" t="e">
            <v>#N/A</v>
          </cell>
        </row>
        <row r="9">
          <cell r="A9" t="str">
            <v>1.2</v>
          </cell>
          <cell r="B9" t="str">
            <v>PISOS</v>
          </cell>
          <cell r="I9">
            <v>13759.43</v>
          </cell>
          <cell r="J9">
            <v>17855.54</v>
          </cell>
        </row>
        <row r="10">
          <cell r="A10" t="str">
            <v>1.2.1</v>
          </cell>
          <cell r="B10" t="str">
            <v>ED-51123</v>
          </cell>
          <cell r="C10" t="str">
            <v>REGULARIZAÇÃO MANUAL E COMPACTAÇÃO MECANIZADA DE TERRENO COM PLACA VIBRATÓRIA, EXCLUSIVE DESMATAMENTO, DESTOCAMENTO, LIMPEZA/ROÇADA DO TERRENO</v>
          </cell>
          <cell r="D10" t="str">
            <v>SETOP</v>
          </cell>
          <cell r="E10" t="str">
            <v>m2</v>
          </cell>
          <cell r="F10">
            <v>107.1</v>
          </cell>
          <cell r="G10">
            <v>5.62</v>
          </cell>
          <cell r="H10">
            <v>7.2930419063768799</v>
          </cell>
          <cell r="I10">
            <v>601.90199999999993</v>
          </cell>
          <cell r="J10">
            <v>781.08478817296384</v>
          </cell>
        </row>
        <row r="11">
          <cell r="A11" t="str">
            <v>1.2.2</v>
          </cell>
          <cell r="B11" t="str">
            <v>ED-8914</v>
          </cell>
          <cell r="C11" t="str">
            <v>EXECUÇÃO DE PAVIMENTO COM PISO INTERTRAVADO, TIPO SEXTAVADO, ESP. 8CM, COM FCK DE 35MPA, INCLUSIVE COLCHÃO DE AREIA, ESP. 6CM, PARA ASSENTAMENTO, COMPACTAÇÃO MECANIZADA, CARGA E DESCARGA MECÂNICA EM CAMINHÃO, EXCLUSIVE TRANSPORTE DE PISO INTERTRAVADO</v>
          </cell>
          <cell r="D11" t="str">
            <v>SETOP</v>
          </cell>
          <cell r="E11" t="str">
            <v>m2</v>
          </cell>
          <cell r="F11">
            <v>84.57</v>
          </cell>
          <cell r="G11">
            <v>94.72</v>
          </cell>
          <cell r="H11">
            <v>122.9176030911064</v>
          </cell>
          <cell r="I11">
            <v>8010.4703999999992</v>
          </cell>
          <cell r="J11">
            <v>10395.141693414867</v>
          </cell>
        </row>
        <row r="12">
          <cell r="A12" t="str">
            <v>1.2.3</v>
          </cell>
          <cell r="B12" t="str">
            <v>94990</v>
          </cell>
          <cell r="C12" t="str">
            <v>EXECUÇÃO DE PASSEIO (CALÇADA) OU PISO DE CONCRETO COM CONCRETO MOLDADO IN LOCO, FEITO EM OBRA, ACABAMENTO CONVENCIONAL, NÃO ARMADO. AF_08/2022</v>
          </cell>
          <cell r="D12" t="str">
            <v>SINAPI</v>
          </cell>
          <cell r="E12" t="str">
            <v>M3</v>
          </cell>
          <cell r="F12">
            <v>0.13</v>
          </cell>
          <cell r="G12">
            <v>840.88</v>
          </cell>
          <cell r="H12">
            <v>1091.2051740630232</v>
          </cell>
          <cell r="I12">
            <v>109.31440000000001</v>
          </cell>
          <cell r="J12">
            <v>141.85667262819302</v>
          </cell>
        </row>
        <row r="13">
          <cell r="A13" t="str">
            <v>1.2.4</v>
          </cell>
          <cell r="B13" t="str">
            <v>94273</v>
          </cell>
          <cell r="C13" t="str">
            <v>ASSENTAMENTO DE GUIA (MEIO-FIO) EM TRECHO RETO, CONFECCIONADA EM CONCRETO PRÉ-FABRICADO, DIMENSÕES 100X15X13X30 CM (COMPRIMENTO X BASE INFERIOR X BASE SUPERIOR X ALTURA). AF_01/2024</v>
          </cell>
          <cell r="D13" t="str">
            <v>SINAPI</v>
          </cell>
          <cell r="E13" t="str">
            <v>M</v>
          </cell>
          <cell r="F13">
            <v>42.4</v>
          </cell>
          <cell r="G13">
            <v>63.4</v>
          </cell>
          <cell r="H13">
            <v>82.273817947383293</v>
          </cell>
          <cell r="I13">
            <v>2688.16</v>
          </cell>
          <cell r="J13">
            <v>3488.4098809690513</v>
          </cell>
        </row>
        <row r="14">
          <cell r="A14" t="str">
            <v>1.2.5</v>
          </cell>
          <cell r="B14" t="str">
            <v>94275</v>
          </cell>
          <cell r="C14" t="str">
            <v>ASSENTAMENTO DE GUIA (MEIO-FIO) EM TRECHO RETO, CONFECCIONADA EM CONCRETO PRÉ-FABRICADO, DIMENSÕES 100X15X13X20 CM (COMPRIMENTO X BASE INFERIOR X BASE SUPERIOR X ALTURA). AF_01/2024</v>
          </cell>
          <cell r="D14" t="str">
            <v>SINAPI</v>
          </cell>
          <cell r="E14" t="str">
            <v>M</v>
          </cell>
          <cell r="F14">
            <v>32.36</v>
          </cell>
          <cell r="G14">
            <v>57.55</v>
          </cell>
          <cell r="H14">
            <v>74.68230635444651</v>
          </cell>
          <cell r="I14">
            <v>1862.318</v>
          </cell>
          <cell r="J14">
            <v>2416.719433629889</v>
          </cell>
        </row>
        <row r="15">
          <cell r="A15" t="str">
            <v>1.2.6</v>
          </cell>
          <cell r="B15" t="str">
            <v>ED-50459</v>
          </cell>
          <cell r="C15" t="str">
            <v>PINTURA ACRÍLICA PARA PISO EM PASSEIO/SUPERFÍCIE CIMENTADA, DUAS (2) DEMÃOS, COM APLICAÇÃO MANUAL</v>
          </cell>
          <cell r="D15" t="str">
            <v>SETOP</v>
          </cell>
          <cell r="E15" t="str">
            <v>m2</v>
          </cell>
          <cell r="F15">
            <v>37.54</v>
          </cell>
          <cell r="G15">
            <v>12.98</v>
          </cell>
          <cell r="H15">
            <v>16.844071876293931</v>
          </cell>
          <cell r="I15">
            <v>487.26920000000001</v>
          </cell>
          <cell r="J15">
            <v>632.32645823607413</v>
          </cell>
        </row>
        <row r="16">
          <cell r="A16" t="str">
            <v>1.3</v>
          </cell>
          <cell r="B16" t="str">
            <v>URBANIZAÇÃO E MOBILIÁRIOS</v>
          </cell>
          <cell r="I16">
            <v>23326.83</v>
          </cell>
          <cell r="J16">
            <v>30271.09</v>
          </cell>
        </row>
        <row r="17">
          <cell r="A17" t="str">
            <v>1.3.1</v>
          </cell>
          <cell r="B17" t="str">
            <v>ED-15451</v>
          </cell>
          <cell r="C17" t="str">
            <v>BANCO EM CONCRETO APARENTE, TIPO-2, PADRÃO SEE-MG, SEM ENCOSTO, POLIDO COM ACABAMENTO EM VERNIZ, ESP. 5CM, COMPRIMENTO 150CM, LARGURA 40CM, ALTURA 45CM, EXCLUSIVE FIXAÇÃO EM PISO</v>
          </cell>
          <cell r="D17" t="str">
            <v>SETOP</v>
          </cell>
          <cell r="E17" t="str">
            <v>un</v>
          </cell>
          <cell r="F17">
            <v>4</v>
          </cell>
          <cell r="G17">
            <v>229.68</v>
          </cell>
          <cell r="H17">
            <v>298.05442438730279</v>
          </cell>
          <cell r="I17">
            <v>918.72</v>
          </cell>
          <cell r="J17">
            <v>1192.2176975492112</v>
          </cell>
        </row>
        <row r="18">
          <cell r="A18" t="str">
            <v>1.3.2</v>
          </cell>
          <cell r="B18" t="str">
            <v>103210</v>
          </cell>
          <cell r="C18" t="str">
            <v>INSTALAÇÃO DE PLACA ORIENTATIVA SOBRE EXERCÍCIOS, 2,00M X 1,00M, EM TUBO DE AÇO CARBONO - PARA ACADEMIA AO AR LIVRE / ACADEMIA DA TERCEIRA IDADE - ATI, INSTALADO SOBRE PISO DE CONCRETO EXISTENTE. AF_10/2021</v>
          </cell>
          <cell r="D18" t="str">
            <v>SINAPI</v>
          </cell>
          <cell r="E18" t="str">
            <v>UN</v>
          </cell>
          <cell r="F18">
            <v>1</v>
          </cell>
          <cell r="G18">
            <v>2309.2199999999998</v>
          </cell>
          <cell r="H18">
            <v>2996.6616069472625</v>
          </cell>
          <cell r="I18">
            <v>2309.2199999999998</v>
          </cell>
          <cell r="J18">
            <v>2996.6616069472625</v>
          </cell>
        </row>
        <row r="19">
          <cell r="A19" t="str">
            <v>1.3.3</v>
          </cell>
          <cell r="B19" t="str">
            <v>S09145</v>
          </cell>
          <cell r="C19" t="str">
            <v>Equipamento de ginástica - elíptico - galvanizado - Rev 01</v>
          </cell>
          <cell r="D19" t="str">
            <v>ORSE</v>
          </cell>
          <cell r="E19" t="str">
            <v>un</v>
          </cell>
          <cell r="F19">
            <v>2</v>
          </cell>
          <cell r="G19">
            <v>2866.67</v>
          </cell>
          <cell r="H19">
            <v>3720.0612885682222</v>
          </cell>
          <cell r="I19">
            <v>5733.34</v>
          </cell>
          <cell r="J19">
            <v>7440.1225771364443</v>
          </cell>
        </row>
        <row r="20">
          <cell r="A20" t="str">
            <v>1.3.4</v>
          </cell>
          <cell r="B20" t="str">
            <v>S09148</v>
          </cell>
          <cell r="C20" t="str">
            <v>Equipamento de ginástica - simulador de caminhada duplo - galvanizado - Rev 01</v>
          </cell>
          <cell r="D20" t="str">
            <v>ORSE</v>
          </cell>
          <cell r="E20" t="str">
            <v>un</v>
          </cell>
          <cell r="F20">
            <v>1</v>
          </cell>
          <cell r="G20">
            <v>4243.67</v>
          </cell>
          <cell r="H20">
            <v>5506.9863250594972</v>
          </cell>
          <cell r="I20">
            <v>4243.67</v>
          </cell>
          <cell r="J20">
            <v>5506.9863250594972</v>
          </cell>
        </row>
        <row r="21">
          <cell r="A21" t="str">
            <v>1.3.5</v>
          </cell>
          <cell r="B21" t="str">
            <v>S09147</v>
          </cell>
          <cell r="C21" t="str">
            <v>Equipamento de ginástica - leg press duplo - galvanizado - Rev 01</v>
          </cell>
          <cell r="D21" t="str">
            <v>ORSE</v>
          </cell>
          <cell r="E21" t="str">
            <v>un</v>
          </cell>
          <cell r="F21">
            <v>1</v>
          </cell>
          <cell r="G21">
            <v>2830.58</v>
          </cell>
          <cell r="H21">
            <v>3673.2275016641042</v>
          </cell>
          <cell r="I21">
            <v>2830.58</v>
          </cell>
          <cell r="J21">
            <v>3673.2275016641042</v>
          </cell>
        </row>
        <row r="22">
          <cell r="A22" t="str">
            <v>1.3.6</v>
          </cell>
          <cell r="B22" t="str">
            <v>103208</v>
          </cell>
          <cell r="C22" t="str">
            <v>INSTALAÇÃO DE ROTAÇÃO VERTICAL DUPLO, EM TUBO DE ACO CARBONO - EQUIPAMENTO DE GINASTICA PARA ACADEMIA AO AR LIVRE / ACADEMIA DA TERCEIRA IDADE - ATI, INSTALADO SOBRE PISO DE CONCRETO EXISTENTE. AF_10/2021</v>
          </cell>
          <cell r="D22" t="str">
            <v>SINAPI</v>
          </cell>
          <cell r="E22" t="str">
            <v>UN</v>
          </cell>
          <cell r="F22">
            <v>1</v>
          </cell>
          <cell r="G22">
            <v>1974.14</v>
          </cell>
          <cell r="H22">
            <v>2561.8302044581587</v>
          </cell>
          <cell r="I22">
            <v>1974.14</v>
          </cell>
          <cell r="J22">
            <v>2561.8302044581587</v>
          </cell>
        </row>
        <row r="23">
          <cell r="A23" t="str">
            <v>1.3.7</v>
          </cell>
          <cell r="B23" t="str">
            <v>S09144</v>
          </cell>
          <cell r="C23" t="str">
            <v>Equipamento de ginástica - cavalgada simples - galvanizado - Rev 01</v>
          </cell>
          <cell r="D23" t="str">
            <v>ORSE</v>
          </cell>
          <cell r="E23" t="str">
            <v>un</v>
          </cell>
          <cell r="F23">
            <v>2</v>
          </cell>
          <cell r="G23">
            <v>2658.58</v>
          </cell>
          <cell r="H23">
            <v>3450.024083888869</v>
          </cell>
          <cell r="I23">
            <v>5317.16</v>
          </cell>
          <cell r="J23">
            <v>6900.0481677777379</v>
          </cell>
        </row>
        <row r="24">
          <cell r="A24" t="str">
            <v>1.4</v>
          </cell>
          <cell r="B24" t="str">
            <v>ARBORIZAÇÃO</v>
          </cell>
          <cell r="I24">
            <v>1112.57</v>
          </cell>
          <cell r="J24">
            <v>1443.77</v>
          </cell>
        </row>
        <row r="25">
          <cell r="A25" t="str">
            <v>1.4.1</v>
          </cell>
          <cell r="B25" t="str">
            <v>103946</v>
          </cell>
          <cell r="C25" t="str">
            <v>PLANTIO DE GRAMA ESMERALDA OU SÃO CARLOS OU CURITIBANA, EM PLACAS. AF_07/2024</v>
          </cell>
          <cell r="D25" t="str">
            <v>SINAPI</v>
          </cell>
          <cell r="E25" t="str">
            <v>M2</v>
          </cell>
          <cell r="F25">
            <v>11.12</v>
          </cell>
          <cell r="G25">
            <v>15.81</v>
          </cell>
          <cell r="H25">
            <v>20.516546715270188</v>
          </cell>
          <cell r="I25">
            <v>175.80719999999999</v>
          </cell>
          <cell r="J25">
            <v>228.14399947380448</v>
          </cell>
        </row>
        <row r="26">
          <cell r="A26" t="str">
            <v>1.4.2</v>
          </cell>
          <cell r="B26" t="str">
            <v>S07669</v>
          </cell>
          <cell r="C26" t="str">
            <v>Planta - Agave (agave angustifolia), fornecimento e plantio</v>
          </cell>
          <cell r="D26" t="str">
            <v>ORSE</v>
          </cell>
          <cell r="E26" t="str">
            <v>un</v>
          </cell>
          <cell r="F26">
            <v>8</v>
          </cell>
          <cell r="G26">
            <v>56</v>
          </cell>
          <cell r="H26">
            <v>72.670880205890612</v>
          </cell>
          <cell r="I26">
            <v>448</v>
          </cell>
          <cell r="J26">
            <v>581.36704164712489</v>
          </cell>
        </row>
        <row r="27">
          <cell r="A27" t="str">
            <v>1.4.3</v>
          </cell>
          <cell r="B27" t="str">
            <v>ED-25497</v>
          </cell>
          <cell r="C27" t="str">
            <v>FORNECIMENTO DE ÁRVORE OITI COM ALTURA MÉDIA DE 2,00M, EXCLUSIVE PLANTIO</v>
          </cell>
          <cell r="D27" t="str">
            <v>SETOP</v>
          </cell>
          <cell r="E27" t="str">
            <v>un</v>
          </cell>
          <cell r="F27">
            <v>2</v>
          </cell>
          <cell r="G27">
            <v>104.38</v>
          </cell>
          <cell r="H27">
            <v>135.45332992662253</v>
          </cell>
          <cell r="I27">
            <v>208.76</v>
          </cell>
          <cell r="J27">
            <v>270.90665985324506</v>
          </cell>
        </row>
        <row r="28">
          <cell r="A28" t="str">
            <v>1.4.4</v>
          </cell>
          <cell r="B28" t="str">
            <v>21.33.11</v>
          </cell>
          <cell r="C28" t="str">
            <v>ÁRVORE - ESCUMILHA AFRICANA - LAGERSTROEMIA SPECIOSA - H&gt;=1,80 METROS</v>
          </cell>
          <cell r="D28" t="str">
            <v>SUDECAP</v>
          </cell>
          <cell r="E28" t="str">
            <v>UN</v>
          </cell>
          <cell r="F28">
            <v>2</v>
          </cell>
          <cell r="G28">
            <v>140</v>
          </cell>
          <cell r="H28">
            <v>181.67720051472654</v>
          </cell>
          <cell r="I28">
            <v>280</v>
          </cell>
          <cell r="J28">
            <v>363.35440102945307</v>
          </cell>
        </row>
        <row r="29">
          <cell r="A29" t="str">
            <v>1.5</v>
          </cell>
          <cell r="B29" t="str">
            <v>ILUMINAÇÃO</v>
          </cell>
          <cell r="I29">
            <v>3704.85</v>
          </cell>
          <cell r="J29">
            <v>6122.38</v>
          </cell>
        </row>
        <row r="30">
          <cell r="A30" t="str">
            <v>1.5.1</v>
          </cell>
          <cell r="B30" t="str">
            <v>CPU-02</v>
          </cell>
          <cell r="C30" t="str">
            <v>POSTE TUBULAR EM AÇO GALVANIZADO, H= 9,00 M, COM TRÊS PÉTALAS, INCLUSIVE LUMINARIAS LED DE 100W</v>
          </cell>
          <cell r="D30" t="str">
            <v>CPU</v>
          </cell>
          <cell r="E30" t="str">
            <v>UN</v>
          </cell>
          <cell r="F30">
            <v>1</v>
          </cell>
          <cell r="G30">
            <v>3704.85</v>
          </cell>
          <cell r="H30">
            <v>4807.7626880498901</v>
          </cell>
          <cell r="I30">
            <v>3704.85</v>
          </cell>
          <cell r="J30">
            <v>4807.7626880498901</v>
          </cell>
        </row>
        <row r="31">
          <cell r="A31" t="str">
            <v>1.5.2</v>
          </cell>
          <cell r="B31" t="str">
            <v>CPU-03</v>
          </cell>
          <cell r="C31" t="str">
            <v>POSTE TUBULAR EM AÇO GALVANIZADO DECORATIVO PARA JARDIM, H= 3,00 M, COM LUMINARIA TIPO GLOBO LEITOSO. FORNECIMENTO E INSTALAÇÃO (UN)</v>
          </cell>
          <cell r="D31" t="str">
            <v>CPU</v>
          </cell>
          <cell r="E31" t="str">
            <v>UN</v>
          </cell>
          <cell r="F31">
            <v>1</v>
          </cell>
          <cell r="G31">
            <v>1013.04</v>
          </cell>
          <cell r="H31">
            <v>1314.616222924561</v>
          </cell>
          <cell r="I31">
            <v>1013.04</v>
          </cell>
          <cell r="J31">
            <v>1314.616222924561</v>
          </cell>
        </row>
        <row r="32">
          <cell r="H32" t="str">
            <v>VALOR BDI TOTAL:</v>
          </cell>
          <cell r="J32" t="e">
            <v>#N/A</v>
          </cell>
        </row>
        <row r="33">
          <cell r="H33" t="str">
            <v>VALOR ORÇAMENTO:</v>
          </cell>
          <cell r="J33">
            <v>43033.95</v>
          </cell>
        </row>
        <row r="34">
          <cell r="H34" t="str">
            <v>VALOR TOTAL:</v>
          </cell>
          <cell r="J34" t="e">
            <v>#N/A</v>
          </cell>
        </row>
        <row r="36">
          <cell r="A36" t="str">
            <v>RESPONSÁVEL TÉCNICO:</v>
          </cell>
          <cell r="F36" t="str">
            <v>RESPONSÁVEL LEGAL:</v>
          </cell>
        </row>
        <row r="37">
          <cell r="A37" t="str">
            <v>____________________________________________
MAX HENRIQUE VELOSO DA SILVA
ENGENHEIRO CIVIL - CREA: 248.998/D - MG</v>
          </cell>
          <cell r="F37" t="str">
            <v>______________________________________________
HUGO FELIPE DE ALMEIDA SILVA
PREFEITO MUNICIPAL DE ENGENHEIRO NAVARRO</v>
          </cell>
        </row>
      </sheetData>
      <sheetData sheetId="3">
        <row r="6">
          <cell r="I6">
            <v>45889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D86C7-0625-4DDE-AC8C-C381CA39260D}">
  <sheetPr>
    <tabColor rgb="FF92D050"/>
    <outlinePr summaryBelow="0"/>
    <pageSetUpPr fitToPage="1"/>
  </sheetPr>
  <dimension ref="A1:J85"/>
  <sheetViews>
    <sheetView showGridLines="0" tabSelected="1" view="pageBreakPreview" topLeftCell="A73" zoomScaleNormal="100" zoomScaleSheetLayoutView="100" workbookViewId="0">
      <selection activeCell="K1" sqref="K1"/>
    </sheetView>
  </sheetViews>
  <sheetFormatPr defaultColWidth="9" defaultRowHeight="11.25" x14ac:dyDescent="0.2"/>
  <cols>
    <col min="1" max="1" width="7.42578125" style="110" customWidth="1"/>
    <col min="2" max="2" width="13.42578125" style="110" bestFit="1" customWidth="1"/>
    <col min="3" max="3" width="65.42578125" style="110" bestFit="1" customWidth="1"/>
    <col min="4" max="4" width="10" style="110" customWidth="1"/>
    <col min="5" max="5" width="8.5703125" style="110" customWidth="1"/>
    <col min="6" max="6" width="10.42578125" style="110" bestFit="1" customWidth="1"/>
    <col min="7" max="8" width="11.5703125" style="110" customWidth="1"/>
    <col min="9" max="9" width="12.7109375" style="110" customWidth="1"/>
    <col min="10" max="10" width="14.140625" style="110" bestFit="1" customWidth="1"/>
    <col min="11" max="16384" width="9" style="110"/>
  </cols>
  <sheetData>
    <row r="1" spans="1:10" s="105" customFormat="1" ht="57.75" customHeight="1" x14ac:dyDescent="0.2">
      <c r="A1" s="191" t="s">
        <v>180</v>
      </c>
      <c r="B1" s="192"/>
      <c r="C1" s="192"/>
      <c r="D1" s="192"/>
      <c r="E1" s="192"/>
      <c r="F1" s="192"/>
      <c r="G1" s="192"/>
      <c r="H1" s="192"/>
      <c r="I1" s="192"/>
      <c r="J1" s="193"/>
    </row>
    <row r="2" spans="1:10" s="105" customFormat="1" ht="15" customHeight="1" x14ac:dyDescent="0.2">
      <c r="A2" s="194" t="s">
        <v>181</v>
      </c>
      <c r="B2" s="195"/>
      <c r="C2" s="195"/>
      <c r="D2" s="195"/>
      <c r="E2" s="195"/>
      <c r="F2" s="196" t="s">
        <v>182</v>
      </c>
      <c r="G2" s="197"/>
      <c r="H2" s="198"/>
      <c r="I2" s="106" t="s">
        <v>62</v>
      </c>
      <c r="J2" s="107">
        <v>46174</v>
      </c>
    </row>
    <row r="3" spans="1:10" s="105" customFormat="1" ht="24.4" customHeight="1" x14ac:dyDescent="0.2">
      <c r="A3" s="186" t="s">
        <v>183</v>
      </c>
      <c r="B3" s="187"/>
      <c r="C3" s="187"/>
      <c r="D3" s="187"/>
      <c r="E3" s="187"/>
      <c r="F3" s="199" t="s">
        <v>184</v>
      </c>
      <c r="G3" s="200"/>
      <c r="H3" s="200"/>
      <c r="I3" s="200"/>
      <c r="J3" s="201"/>
    </row>
    <row r="4" spans="1:10" s="105" customFormat="1" ht="46.9" customHeight="1" x14ac:dyDescent="0.2">
      <c r="A4" s="186" t="s">
        <v>292</v>
      </c>
      <c r="B4" s="187"/>
      <c r="C4" s="187"/>
      <c r="D4" s="187"/>
      <c r="E4" s="187"/>
      <c r="F4" s="188" t="s">
        <v>185</v>
      </c>
      <c r="G4" s="189"/>
      <c r="H4" s="189"/>
      <c r="I4" s="190"/>
      <c r="J4" s="108" t="s">
        <v>186</v>
      </c>
    </row>
    <row r="5" spans="1:10" s="105" customFormat="1" ht="29.25" customHeight="1" x14ac:dyDescent="0.2">
      <c r="A5" s="203" t="s">
        <v>291</v>
      </c>
      <c r="B5" s="204"/>
      <c r="C5" s="204"/>
      <c r="D5" s="204"/>
      <c r="E5" s="205"/>
      <c r="F5" s="206" t="s">
        <v>60</v>
      </c>
      <c r="G5" s="206"/>
      <c r="H5" s="207">
        <v>0.29770000000000002</v>
      </c>
      <c r="I5" s="208"/>
      <c r="J5" s="109">
        <v>0.05</v>
      </c>
    </row>
    <row r="6" spans="1:10" s="105" customFormat="1" ht="11.65" customHeight="1" x14ac:dyDescent="0.2">
      <c r="A6" s="209"/>
      <c r="B6" s="210"/>
      <c r="C6" s="210"/>
      <c r="D6" s="210"/>
      <c r="E6" s="210"/>
      <c r="F6" s="210"/>
      <c r="G6" s="210"/>
      <c r="H6" s="210"/>
      <c r="I6" s="210"/>
      <c r="J6" s="211"/>
    </row>
    <row r="7" spans="1:10" ht="12.2" customHeight="1" x14ac:dyDescent="0.2">
      <c r="A7" s="212" t="s">
        <v>0</v>
      </c>
      <c r="B7" s="213" t="s">
        <v>1</v>
      </c>
      <c r="C7" s="213" t="s">
        <v>2</v>
      </c>
      <c r="D7" s="213" t="s">
        <v>3</v>
      </c>
      <c r="E7" s="213" t="s">
        <v>4</v>
      </c>
      <c r="F7" s="213" t="s">
        <v>5</v>
      </c>
      <c r="G7" s="213" t="s">
        <v>6</v>
      </c>
      <c r="H7" s="213"/>
      <c r="I7" s="213" t="s">
        <v>7</v>
      </c>
      <c r="J7" s="214"/>
    </row>
    <row r="8" spans="1:10" ht="10.15" customHeight="1" x14ac:dyDescent="0.2">
      <c r="A8" s="212"/>
      <c r="B8" s="213"/>
      <c r="C8" s="213"/>
      <c r="D8" s="213"/>
      <c r="E8" s="213"/>
      <c r="F8" s="213"/>
      <c r="G8" s="182" t="s">
        <v>8</v>
      </c>
      <c r="H8" s="182" t="s">
        <v>9</v>
      </c>
      <c r="I8" s="182" t="s">
        <v>8</v>
      </c>
      <c r="J8" s="183" t="s">
        <v>9</v>
      </c>
    </row>
    <row r="9" spans="1:10" ht="20.100000000000001" customHeight="1" x14ac:dyDescent="0.2">
      <c r="A9" s="111" t="s">
        <v>10</v>
      </c>
      <c r="B9" s="215" t="s">
        <v>187</v>
      </c>
      <c r="C9" s="215"/>
      <c r="D9" s="215"/>
      <c r="E9" s="215"/>
      <c r="F9" s="215"/>
      <c r="G9" s="215"/>
      <c r="H9" s="215"/>
      <c r="I9" s="112">
        <f>ROUND(SUM(I10+I18+I32+I43+I54+I65+I14),2)</f>
        <v>372373.62</v>
      </c>
      <c r="J9" s="113">
        <f>ROUND(SUM(J10+J18+J32+J43+J54+J65+J14),2)</f>
        <v>483237.13</v>
      </c>
    </row>
    <row r="10" spans="1:10" ht="20.100000000000001" customHeight="1" x14ac:dyDescent="0.2">
      <c r="A10" s="114" t="s">
        <v>12</v>
      </c>
      <c r="B10" s="202" t="s">
        <v>13</v>
      </c>
      <c r="C10" s="202"/>
      <c r="D10" s="202"/>
      <c r="E10" s="202"/>
      <c r="F10" s="202"/>
      <c r="G10" s="202"/>
      <c r="H10" s="202"/>
      <c r="I10" s="115">
        <f>ROUND(SUM(I11:I13),2)</f>
        <v>21860.28</v>
      </c>
      <c r="J10" s="116">
        <f>ROUND(SUM(J11:J13),2)</f>
        <v>28368.09</v>
      </c>
    </row>
    <row r="11" spans="1:10" ht="56.25" x14ac:dyDescent="0.2">
      <c r="A11" s="117" t="s">
        <v>14</v>
      </c>
      <c r="B11" s="118" t="s">
        <v>15</v>
      </c>
      <c r="C11" s="119" t="s">
        <v>16</v>
      </c>
      <c r="D11" s="118" t="s">
        <v>17</v>
      </c>
      <c r="E11" s="118" t="s">
        <v>18</v>
      </c>
      <c r="F11" s="120">
        <v>1</v>
      </c>
      <c r="G11" s="121">
        <v>1187.0999999999999</v>
      </c>
      <c r="H11" s="121">
        <f>ROUND(SUM((G11*(1+$H$5))),2)</f>
        <v>1540.5</v>
      </c>
      <c r="I11" s="121">
        <f>ROUND(SUM(F11*G11),2)</f>
        <v>1187.0999999999999</v>
      </c>
      <c r="J11" s="122">
        <f>ROUND(SUM(F11*H11),2)</f>
        <v>1540.5</v>
      </c>
    </row>
    <row r="12" spans="1:10" ht="22.5" x14ac:dyDescent="0.2">
      <c r="A12" s="117" t="s">
        <v>19</v>
      </c>
      <c r="B12" s="118" t="s">
        <v>20</v>
      </c>
      <c r="C12" s="119" t="s">
        <v>21</v>
      </c>
      <c r="D12" s="118" t="s">
        <v>22</v>
      </c>
      <c r="E12" s="118" t="s">
        <v>49</v>
      </c>
      <c r="F12" s="120">
        <v>1</v>
      </c>
      <c r="G12" s="121">
        <v>11201.44</v>
      </c>
      <c r="H12" s="121">
        <f>ROUND(SUM((G12*(1+$H$5))),2)</f>
        <v>14536.11</v>
      </c>
      <c r="I12" s="121">
        <f t="shared" ref="I12:I13" si="0">ROUND(SUM(F12*G12),2)</f>
        <v>11201.44</v>
      </c>
      <c r="J12" s="122">
        <f t="shared" ref="J12" si="1">ROUND(SUM(F12*H12),2)</f>
        <v>14536.11</v>
      </c>
    </row>
    <row r="13" spans="1:10" x14ac:dyDescent="0.2">
      <c r="A13" s="117" t="s">
        <v>23</v>
      </c>
      <c r="B13" s="118" t="s">
        <v>188</v>
      </c>
      <c r="C13" s="119" t="s">
        <v>24</v>
      </c>
      <c r="D13" s="118"/>
      <c r="E13" s="118" t="s">
        <v>49</v>
      </c>
      <c r="F13" s="120">
        <v>1</v>
      </c>
      <c r="G13" s="121">
        <v>9471.74</v>
      </c>
      <c r="H13" s="121">
        <f>ROUND(SUM((G13*(1+$H$5))),2)</f>
        <v>12291.48</v>
      </c>
      <c r="I13" s="121">
        <f t="shared" si="0"/>
        <v>9471.74</v>
      </c>
      <c r="J13" s="122">
        <f>ROUND(SUM(F13*H13),2)</f>
        <v>12291.48</v>
      </c>
    </row>
    <row r="14" spans="1:10" ht="20.100000000000001" customHeight="1" x14ac:dyDescent="0.2">
      <c r="A14" s="114" t="s">
        <v>25</v>
      </c>
      <c r="B14" s="202" t="s">
        <v>275</v>
      </c>
      <c r="C14" s="202"/>
      <c r="D14" s="202"/>
      <c r="E14" s="202"/>
      <c r="F14" s="202"/>
      <c r="G14" s="202"/>
      <c r="H14" s="202"/>
      <c r="I14" s="115">
        <f>ROUND(SUM(I15:I17),2)</f>
        <v>284.62</v>
      </c>
      <c r="J14" s="116">
        <f>ROUND(SUM(J15:J17),2)</f>
        <v>369.31</v>
      </c>
    </row>
    <row r="15" spans="1:10" ht="33.75" x14ac:dyDescent="0.2">
      <c r="A15" s="117" t="s">
        <v>276</v>
      </c>
      <c r="B15" s="118" t="s">
        <v>277</v>
      </c>
      <c r="C15" s="119" t="s">
        <v>278</v>
      </c>
      <c r="D15" s="118" t="s">
        <v>17</v>
      </c>
      <c r="E15" s="118" t="s">
        <v>279</v>
      </c>
      <c r="F15" s="120">
        <v>26</v>
      </c>
      <c r="G15" s="121">
        <v>10.55</v>
      </c>
      <c r="H15" s="121">
        <f t="shared" ref="H15:H21" si="2">ROUND(SUM((G15*(1+$H$5))),2)</f>
        <v>13.69</v>
      </c>
      <c r="I15" s="121">
        <f>ROUND(SUM(F15*G15),2)</f>
        <v>274.3</v>
      </c>
      <c r="J15" s="122">
        <f>ROUND(SUM(F15*H15),2)</f>
        <v>355.94</v>
      </c>
    </row>
    <row r="16" spans="1:10" ht="33.75" x14ac:dyDescent="0.2">
      <c r="A16" s="117" t="s">
        <v>280</v>
      </c>
      <c r="B16" s="118" t="s">
        <v>281</v>
      </c>
      <c r="C16" s="119" t="s">
        <v>282</v>
      </c>
      <c r="D16" s="118" t="s">
        <v>28</v>
      </c>
      <c r="E16" s="118" t="s">
        <v>29</v>
      </c>
      <c r="F16" s="120">
        <v>0.78</v>
      </c>
      <c r="G16" s="121">
        <v>9.84</v>
      </c>
      <c r="H16" s="121">
        <f t="shared" si="2"/>
        <v>12.77</v>
      </c>
      <c r="I16" s="121">
        <f t="shared" ref="I16:I17" si="3">ROUND(SUM(F16*G16),2)</f>
        <v>7.68</v>
      </c>
      <c r="J16" s="122">
        <f t="shared" ref="J16:J17" si="4">ROUND(SUM(F16*H16),2)</f>
        <v>9.9600000000000009</v>
      </c>
    </row>
    <row r="17" spans="1:10" ht="22.5" x14ac:dyDescent="0.2">
      <c r="A17" s="117" t="s">
        <v>283</v>
      </c>
      <c r="B17" s="118" t="s">
        <v>284</v>
      </c>
      <c r="C17" s="119" t="s">
        <v>285</v>
      </c>
      <c r="D17" s="118" t="s">
        <v>28</v>
      </c>
      <c r="E17" s="118" t="s">
        <v>31</v>
      </c>
      <c r="F17" s="120">
        <v>2.42</v>
      </c>
      <c r="G17" s="121">
        <v>1.0900000000000001</v>
      </c>
      <c r="H17" s="121">
        <f t="shared" si="2"/>
        <v>1.41</v>
      </c>
      <c r="I17" s="121">
        <f t="shared" si="3"/>
        <v>2.64</v>
      </c>
      <c r="J17" s="122">
        <f t="shared" si="4"/>
        <v>3.41</v>
      </c>
    </row>
    <row r="18" spans="1:10" ht="20.100000000000001" customHeight="1" x14ac:dyDescent="0.2">
      <c r="A18" s="114" t="s">
        <v>162</v>
      </c>
      <c r="B18" s="202" t="s">
        <v>293</v>
      </c>
      <c r="C18" s="202"/>
      <c r="D18" s="202"/>
      <c r="E18" s="202"/>
      <c r="F18" s="202"/>
      <c r="G18" s="202"/>
      <c r="H18" s="202"/>
      <c r="I18" s="115">
        <f>ROUND(SUM(I19:I31),2)</f>
        <v>89517.15</v>
      </c>
      <c r="J18" s="116">
        <f>ROUND(SUM(J19:J31),2)</f>
        <v>116168.39</v>
      </c>
    </row>
    <row r="19" spans="1:10" ht="22.5" x14ac:dyDescent="0.2">
      <c r="A19" s="117" t="s">
        <v>286</v>
      </c>
      <c r="B19" s="118" t="s">
        <v>287</v>
      </c>
      <c r="C19" s="119" t="s">
        <v>288</v>
      </c>
      <c r="D19" s="118" t="s">
        <v>22</v>
      </c>
      <c r="E19" s="118" t="s">
        <v>53</v>
      </c>
      <c r="F19" s="120">
        <v>26</v>
      </c>
      <c r="G19" s="121">
        <v>3.43</v>
      </c>
      <c r="H19" s="121">
        <f t="shared" si="2"/>
        <v>4.45</v>
      </c>
      <c r="I19" s="121">
        <f t="shared" ref="I19:I21" si="5">ROUND(SUM(F19*G19),2)</f>
        <v>89.18</v>
      </c>
      <c r="J19" s="122">
        <f t="shared" ref="J19:J21" si="6">ROUND(SUM(F19*H19),2)</f>
        <v>115.7</v>
      </c>
    </row>
    <row r="20" spans="1:10" ht="22.5" x14ac:dyDescent="0.2">
      <c r="A20" s="117" t="s">
        <v>289</v>
      </c>
      <c r="B20" s="118" t="s">
        <v>33</v>
      </c>
      <c r="C20" s="119" t="s">
        <v>189</v>
      </c>
      <c r="D20" s="118" t="s">
        <v>28</v>
      </c>
      <c r="E20" s="118" t="s">
        <v>34</v>
      </c>
      <c r="F20" s="120">
        <v>0.39</v>
      </c>
      <c r="G20" s="121">
        <v>1.64</v>
      </c>
      <c r="H20" s="121">
        <f t="shared" si="2"/>
        <v>2.13</v>
      </c>
      <c r="I20" s="121">
        <f t="shared" si="5"/>
        <v>0.64</v>
      </c>
      <c r="J20" s="122">
        <f t="shared" si="6"/>
        <v>0.83</v>
      </c>
    </row>
    <row r="21" spans="1:10" ht="33.75" x14ac:dyDescent="0.2">
      <c r="A21" s="117" t="s">
        <v>290</v>
      </c>
      <c r="B21" s="118" t="s">
        <v>35</v>
      </c>
      <c r="C21" s="119" t="s">
        <v>190</v>
      </c>
      <c r="D21" s="118" t="s">
        <v>28</v>
      </c>
      <c r="E21" s="118" t="s">
        <v>34</v>
      </c>
      <c r="F21" s="120">
        <v>4.82</v>
      </c>
      <c r="G21" s="121">
        <v>0.62</v>
      </c>
      <c r="H21" s="121">
        <f t="shared" si="2"/>
        <v>0.8</v>
      </c>
      <c r="I21" s="121">
        <f t="shared" si="5"/>
        <v>2.99</v>
      </c>
      <c r="J21" s="122">
        <f t="shared" si="6"/>
        <v>3.86</v>
      </c>
    </row>
    <row r="22" spans="1:10" ht="33.75" x14ac:dyDescent="0.2">
      <c r="A22" s="117" t="s">
        <v>191</v>
      </c>
      <c r="B22" s="118" t="s">
        <v>192</v>
      </c>
      <c r="C22" s="119" t="s">
        <v>193</v>
      </c>
      <c r="D22" s="118" t="s">
        <v>22</v>
      </c>
      <c r="E22" s="118" t="s">
        <v>53</v>
      </c>
      <c r="F22" s="120">
        <v>2218.89</v>
      </c>
      <c r="G22" s="121">
        <v>1.97</v>
      </c>
      <c r="H22" s="121">
        <f t="shared" ref="H22:H31" si="7">ROUND(SUM((G22*(1+$H$5))),2)</f>
        <v>2.56</v>
      </c>
      <c r="I22" s="121">
        <f t="shared" ref="I22:I31" si="8">ROUND(SUM(F22*G22),2)</f>
        <v>4371.21</v>
      </c>
      <c r="J22" s="122">
        <f t="shared" ref="J22:J31" si="9">ROUND(SUM(F22*H22),2)</f>
        <v>5680.36</v>
      </c>
    </row>
    <row r="23" spans="1:10" ht="22.5" x14ac:dyDescent="0.2">
      <c r="A23" s="117" t="s">
        <v>194</v>
      </c>
      <c r="B23" s="118" t="s">
        <v>33</v>
      </c>
      <c r="C23" s="119" t="s">
        <v>189</v>
      </c>
      <c r="D23" s="118" t="s">
        <v>28</v>
      </c>
      <c r="E23" s="118" t="s">
        <v>34</v>
      </c>
      <c r="F23" s="120">
        <v>33.28</v>
      </c>
      <c r="G23" s="121">
        <v>1.64</v>
      </c>
      <c r="H23" s="121">
        <f t="shared" si="7"/>
        <v>2.13</v>
      </c>
      <c r="I23" s="121">
        <f t="shared" si="8"/>
        <v>54.58</v>
      </c>
      <c r="J23" s="122">
        <f t="shared" si="9"/>
        <v>70.89</v>
      </c>
    </row>
    <row r="24" spans="1:10" ht="33.75" x14ac:dyDescent="0.2">
      <c r="A24" s="117" t="s">
        <v>195</v>
      </c>
      <c r="B24" s="118" t="s">
        <v>35</v>
      </c>
      <c r="C24" s="119" t="s">
        <v>190</v>
      </c>
      <c r="D24" s="118" t="s">
        <v>28</v>
      </c>
      <c r="E24" s="118" t="s">
        <v>34</v>
      </c>
      <c r="F24" s="120">
        <v>411.6</v>
      </c>
      <c r="G24" s="121">
        <v>0.62</v>
      </c>
      <c r="H24" s="121">
        <f t="shared" si="7"/>
        <v>0.8</v>
      </c>
      <c r="I24" s="121">
        <f t="shared" si="8"/>
        <v>255.19</v>
      </c>
      <c r="J24" s="122">
        <f t="shared" si="9"/>
        <v>329.28</v>
      </c>
    </row>
    <row r="25" spans="1:10" ht="22.5" x14ac:dyDescent="0.2">
      <c r="A25" s="117" t="s">
        <v>196</v>
      </c>
      <c r="B25" s="118" t="s">
        <v>197</v>
      </c>
      <c r="C25" s="119" t="s">
        <v>198</v>
      </c>
      <c r="D25" s="118" t="s">
        <v>22</v>
      </c>
      <c r="E25" s="118" t="s">
        <v>199</v>
      </c>
      <c r="F25" s="120">
        <v>66.569999999999993</v>
      </c>
      <c r="G25" s="121">
        <v>1056.3399999999999</v>
      </c>
      <c r="H25" s="121">
        <f t="shared" si="7"/>
        <v>1370.81</v>
      </c>
      <c r="I25" s="121">
        <f t="shared" si="8"/>
        <v>70320.55</v>
      </c>
      <c r="J25" s="122">
        <f t="shared" si="9"/>
        <v>91254.82</v>
      </c>
    </row>
    <row r="26" spans="1:10" ht="22.5" x14ac:dyDescent="0.2">
      <c r="A26" s="117" t="s">
        <v>200</v>
      </c>
      <c r="B26" s="118" t="s">
        <v>30</v>
      </c>
      <c r="C26" s="119" t="s">
        <v>201</v>
      </c>
      <c r="D26" s="118" t="s">
        <v>28</v>
      </c>
      <c r="E26" s="118" t="s">
        <v>31</v>
      </c>
      <c r="F26" s="120">
        <v>1997.1030000000001</v>
      </c>
      <c r="G26" s="121">
        <v>2.5299999999999998</v>
      </c>
      <c r="H26" s="121">
        <f t="shared" si="7"/>
        <v>3.28</v>
      </c>
      <c r="I26" s="121">
        <f t="shared" si="8"/>
        <v>5052.67</v>
      </c>
      <c r="J26" s="122">
        <f t="shared" si="9"/>
        <v>6550.5</v>
      </c>
    </row>
    <row r="27" spans="1:10" ht="22.5" x14ac:dyDescent="0.2">
      <c r="A27" s="117" t="s">
        <v>202</v>
      </c>
      <c r="B27" s="118" t="s">
        <v>32</v>
      </c>
      <c r="C27" s="119" t="s">
        <v>203</v>
      </c>
      <c r="D27" s="118" t="s">
        <v>28</v>
      </c>
      <c r="E27" s="118" t="s">
        <v>31</v>
      </c>
      <c r="F27" s="120">
        <v>5525.31</v>
      </c>
      <c r="G27" s="121">
        <v>0.96</v>
      </c>
      <c r="H27" s="121">
        <f t="shared" si="7"/>
        <v>1.25</v>
      </c>
      <c r="I27" s="121">
        <f t="shared" si="8"/>
        <v>5304.3</v>
      </c>
      <c r="J27" s="122">
        <f t="shared" si="9"/>
        <v>6906.64</v>
      </c>
    </row>
    <row r="28" spans="1:10" ht="22.5" x14ac:dyDescent="0.2">
      <c r="A28" s="117" t="s">
        <v>204</v>
      </c>
      <c r="B28" s="118" t="s">
        <v>33</v>
      </c>
      <c r="C28" s="119" t="s">
        <v>189</v>
      </c>
      <c r="D28" s="118" t="s">
        <v>28</v>
      </c>
      <c r="E28" s="118" t="s">
        <v>34</v>
      </c>
      <c r="F28" s="120">
        <v>335.51</v>
      </c>
      <c r="G28" s="121">
        <v>1.64</v>
      </c>
      <c r="H28" s="121">
        <f t="shared" si="7"/>
        <v>2.13</v>
      </c>
      <c r="I28" s="121">
        <f t="shared" si="8"/>
        <v>550.24</v>
      </c>
      <c r="J28" s="122">
        <f t="shared" si="9"/>
        <v>714.64</v>
      </c>
    </row>
    <row r="29" spans="1:10" ht="33.75" x14ac:dyDescent="0.2">
      <c r="A29" s="117" t="s">
        <v>205</v>
      </c>
      <c r="B29" s="118" t="s">
        <v>35</v>
      </c>
      <c r="C29" s="119" t="s">
        <v>190</v>
      </c>
      <c r="D29" s="118" t="s">
        <v>28</v>
      </c>
      <c r="E29" s="118" t="s">
        <v>34</v>
      </c>
      <c r="F29" s="120">
        <v>4451.1400000000003</v>
      </c>
      <c r="G29" s="121">
        <v>0.62</v>
      </c>
      <c r="H29" s="121">
        <f t="shared" si="7"/>
        <v>0.8</v>
      </c>
      <c r="I29" s="121">
        <f t="shared" si="8"/>
        <v>2759.71</v>
      </c>
      <c r="J29" s="122">
        <f t="shared" si="9"/>
        <v>3560.91</v>
      </c>
    </row>
    <row r="30" spans="1:10" ht="22.5" x14ac:dyDescent="0.2">
      <c r="A30" s="117" t="s">
        <v>206</v>
      </c>
      <c r="B30" s="118" t="s">
        <v>30</v>
      </c>
      <c r="C30" s="119" t="s">
        <v>201</v>
      </c>
      <c r="D30" s="118" t="s">
        <v>28</v>
      </c>
      <c r="E30" s="118" t="s">
        <v>31</v>
      </c>
      <c r="F30" s="120">
        <v>42.4</v>
      </c>
      <c r="G30" s="121">
        <v>2.5299999999999998</v>
      </c>
      <c r="H30" s="121">
        <f t="shared" si="7"/>
        <v>3.28</v>
      </c>
      <c r="I30" s="121">
        <f t="shared" si="8"/>
        <v>107.27</v>
      </c>
      <c r="J30" s="122">
        <f t="shared" si="9"/>
        <v>139.07</v>
      </c>
    </row>
    <row r="31" spans="1:10" ht="22.5" x14ac:dyDescent="0.2">
      <c r="A31" s="117" t="s">
        <v>207</v>
      </c>
      <c r="B31" s="118" t="s">
        <v>30</v>
      </c>
      <c r="C31" s="119" t="s">
        <v>201</v>
      </c>
      <c r="D31" s="118" t="s">
        <v>28</v>
      </c>
      <c r="E31" s="118" t="s">
        <v>31</v>
      </c>
      <c r="F31" s="120">
        <v>256.37</v>
      </c>
      <c r="G31" s="121">
        <v>2.5299999999999998</v>
      </c>
      <c r="H31" s="121">
        <f t="shared" si="7"/>
        <v>3.28</v>
      </c>
      <c r="I31" s="121">
        <f t="shared" si="8"/>
        <v>648.62</v>
      </c>
      <c r="J31" s="122">
        <f t="shared" si="9"/>
        <v>840.89</v>
      </c>
    </row>
    <row r="32" spans="1:10" ht="20.100000000000001" customHeight="1" x14ac:dyDescent="0.2">
      <c r="A32" s="114" t="s">
        <v>163</v>
      </c>
      <c r="B32" s="202" t="s">
        <v>294</v>
      </c>
      <c r="C32" s="202"/>
      <c r="D32" s="202"/>
      <c r="E32" s="202"/>
      <c r="F32" s="202"/>
      <c r="G32" s="202"/>
      <c r="H32" s="202"/>
      <c r="I32" s="115">
        <f>ROUND(SUM(I33:I42),2)</f>
        <v>132437.76000000001</v>
      </c>
      <c r="J32" s="116">
        <f>ROUND(SUM(J33:J42),2)</f>
        <v>171867.51</v>
      </c>
    </row>
    <row r="33" spans="1:10" ht="33.75" x14ac:dyDescent="0.2">
      <c r="A33" s="117" t="s">
        <v>208</v>
      </c>
      <c r="B33" s="118" t="s">
        <v>192</v>
      </c>
      <c r="C33" s="119" t="s">
        <v>193</v>
      </c>
      <c r="D33" s="118" t="s">
        <v>22</v>
      </c>
      <c r="E33" s="118" t="s">
        <v>53</v>
      </c>
      <c r="F33" s="120">
        <v>3286.44</v>
      </c>
      <c r="G33" s="121">
        <v>1.97</v>
      </c>
      <c r="H33" s="121">
        <f t="shared" ref="H33:H42" si="10">ROUND(SUM((G33*(1+$H$5))),2)</f>
        <v>2.56</v>
      </c>
      <c r="I33" s="121">
        <f t="shared" ref="I33:I42" si="11">ROUND(SUM(F33*G33),2)</f>
        <v>6474.29</v>
      </c>
      <c r="J33" s="122">
        <f t="shared" ref="J33:J42" si="12">ROUND(SUM(F33*H33),2)</f>
        <v>8413.2900000000009</v>
      </c>
    </row>
    <row r="34" spans="1:10" ht="22.5" x14ac:dyDescent="0.2">
      <c r="A34" s="117" t="s">
        <v>209</v>
      </c>
      <c r="B34" s="118" t="s">
        <v>33</v>
      </c>
      <c r="C34" s="119" t="s">
        <v>189</v>
      </c>
      <c r="D34" s="118" t="s">
        <v>28</v>
      </c>
      <c r="E34" s="118" t="s">
        <v>34</v>
      </c>
      <c r="F34" s="120">
        <v>49.3</v>
      </c>
      <c r="G34" s="121">
        <v>1.64</v>
      </c>
      <c r="H34" s="121">
        <f t="shared" si="10"/>
        <v>2.13</v>
      </c>
      <c r="I34" s="121">
        <f t="shared" si="11"/>
        <v>80.849999999999994</v>
      </c>
      <c r="J34" s="122">
        <f t="shared" si="12"/>
        <v>105.01</v>
      </c>
    </row>
    <row r="35" spans="1:10" ht="33.75" x14ac:dyDescent="0.2">
      <c r="A35" s="117" t="s">
        <v>210</v>
      </c>
      <c r="B35" s="118" t="s">
        <v>35</v>
      </c>
      <c r="C35" s="119" t="s">
        <v>190</v>
      </c>
      <c r="D35" s="118" t="s">
        <v>28</v>
      </c>
      <c r="E35" s="118" t="s">
        <v>34</v>
      </c>
      <c r="F35" s="120">
        <v>609.63</v>
      </c>
      <c r="G35" s="121">
        <v>0.62</v>
      </c>
      <c r="H35" s="121">
        <f t="shared" si="10"/>
        <v>0.8</v>
      </c>
      <c r="I35" s="121">
        <f t="shared" si="11"/>
        <v>377.97</v>
      </c>
      <c r="J35" s="122">
        <f t="shared" si="12"/>
        <v>487.7</v>
      </c>
    </row>
    <row r="36" spans="1:10" ht="22.5" x14ac:dyDescent="0.2">
      <c r="A36" s="117" t="s">
        <v>211</v>
      </c>
      <c r="B36" s="118" t="s">
        <v>197</v>
      </c>
      <c r="C36" s="119" t="s">
        <v>198</v>
      </c>
      <c r="D36" s="118" t="s">
        <v>22</v>
      </c>
      <c r="E36" s="118" t="s">
        <v>199</v>
      </c>
      <c r="F36" s="120">
        <v>98.59</v>
      </c>
      <c r="G36" s="121">
        <v>1056.3399999999999</v>
      </c>
      <c r="H36" s="121">
        <f t="shared" si="10"/>
        <v>1370.81</v>
      </c>
      <c r="I36" s="121">
        <f t="shared" si="11"/>
        <v>104144.56</v>
      </c>
      <c r="J36" s="122">
        <f t="shared" si="12"/>
        <v>135148.16</v>
      </c>
    </row>
    <row r="37" spans="1:10" ht="22.5" x14ac:dyDescent="0.2">
      <c r="A37" s="117" t="s">
        <v>212</v>
      </c>
      <c r="B37" s="118" t="s">
        <v>30</v>
      </c>
      <c r="C37" s="119" t="s">
        <v>201</v>
      </c>
      <c r="D37" s="118" t="s">
        <v>28</v>
      </c>
      <c r="E37" s="118" t="s">
        <v>31</v>
      </c>
      <c r="F37" s="120">
        <v>2957.7</v>
      </c>
      <c r="G37" s="121">
        <v>2.5299999999999998</v>
      </c>
      <c r="H37" s="121">
        <f t="shared" si="10"/>
        <v>3.28</v>
      </c>
      <c r="I37" s="121">
        <f t="shared" si="11"/>
        <v>7482.98</v>
      </c>
      <c r="J37" s="122">
        <f t="shared" si="12"/>
        <v>9701.26</v>
      </c>
    </row>
    <row r="38" spans="1:10" ht="22.5" x14ac:dyDescent="0.2">
      <c r="A38" s="117" t="s">
        <v>213</v>
      </c>
      <c r="B38" s="118" t="s">
        <v>32</v>
      </c>
      <c r="C38" s="119" t="s">
        <v>203</v>
      </c>
      <c r="D38" s="118" t="s">
        <v>28</v>
      </c>
      <c r="E38" s="118" t="s">
        <v>31</v>
      </c>
      <c r="F38" s="120">
        <v>8182.97</v>
      </c>
      <c r="G38" s="121">
        <v>0.96</v>
      </c>
      <c r="H38" s="121">
        <f t="shared" si="10"/>
        <v>1.25</v>
      </c>
      <c r="I38" s="121">
        <f t="shared" si="11"/>
        <v>7855.65</v>
      </c>
      <c r="J38" s="122">
        <f t="shared" si="12"/>
        <v>10228.709999999999</v>
      </c>
    </row>
    <row r="39" spans="1:10" ht="22.5" x14ac:dyDescent="0.2">
      <c r="A39" s="117" t="s">
        <v>214</v>
      </c>
      <c r="B39" s="118" t="s">
        <v>33</v>
      </c>
      <c r="C39" s="119" t="s">
        <v>189</v>
      </c>
      <c r="D39" s="118" t="s">
        <v>28</v>
      </c>
      <c r="E39" s="118" t="s">
        <v>34</v>
      </c>
      <c r="F39" s="120">
        <v>496.89</v>
      </c>
      <c r="G39" s="121">
        <v>1.64</v>
      </c>
      <c r="H39" s="121">
        <f t="shared" si="10"/>
        <v>2.13</v>
      </c>
      <c r="I39" s="121">
        <f t="shared" si="11"/>
        <v>814.9</v>
      </c>
      <c r="J39" s="122">
        <f t="shared" si="12"/>
        <v>1058.3800000000001</v>
      </c>
    </row>
    <row r="40" spans="1:10" ht="33.75" x14ac:dyDescent="0.2">
      <c r="A40" s="117" t="s">
        <v>215</v>
      </c>
      <c r="B40" s="118" t="s">
        <v>35</v>
      </c>
      <c r="C40" s="119" t="s">
        <v>190</v>
      </c>
      <c r="D40" s="118" t="s">
        <v>28</v>
      </c>
      <c r="E40" s="118" t="s">
        <v>34</v>
      </c>
      <c r="F40" s="120">
        <v>6592.12</v>
      </c>
      <c r="G40" s="121">
        <v>0.62</v>
      </c>
      <c r="H40" s="121">
        <f t="shared" si="10"/>
        <v>0.8</v>
      </c>
      <c r="I40" s="121">
        <f t="shared" si="11"/>
        <v>4087.11</v>
      </c>
      <c r="J40" s="122">
        <f t="shared" si="12"/>
        <v>5273.7</v>
      </c>
    </row>
    <row r="41" spans="1:10" ht="22.5" x14ac:dyDescent="0.2">
      <c r="A41" s="117" t="s">
        <v>216</v>
      </c>
      <c r="B41" s="118" t="s">
        <v>30</v>
      </c>
      <c r="C41" s="119" t="s">
        <v>201</v>
      </c>
      <c r="D41" s="118" t="s">
        <v>28</v>
      </c>
      <c r="E41" s="118" t="s">
        <v>31</v>
      </c>
      <c r="F41" s="120">
        <v>62.79</v>
      </c>
      <c r="G41" s="121">
        <v>2.5299999999999998</v>
      </c>
      <c r="H41" s="121">
        <f t="shared" si="10"/>
        <v>3.28</v>
      </c>
      <c r="I41" s="121">
        <f t="shared" si="11"/>
        <v>158.86000000000001</v>
      </c>
      <c r="J41" s="122">
        <f t="shared" si="12"/>
        <v>205.95</v>
      </c>
    </row>
    <row r="42" spans="1:10" ht="22.5" x14ac:dyDescent="0.2">
      <c r="A42" s="117" t="s">
        <v>217</v>
      </c>
      <c r="B42" s="118" t="s">
        <v>30</v>
      </c>
      <c r="C42" s="119" t="s">
        <v>201</v>
      </c>
      <c r="D42" s="118" t="s">
        <v>28</v>
      </c>
      <c r="E42" s="118" t="s">
        <v>31</v>
      </c>
      <c r="F42" s="120">
        <v>379.68</v>
      </c>
      <c r="G42" s="121">
        <v>2.5299999999999998</v>
      </c>
      <c r="H42" s="121">
        <f t="shared" si="10"/>
        <v>3.28</v>
      </c>
      <c r="I42" s="121">
        <f t="shared" si="11"/>
        <v>960.59</v>
      </c>
      <c r="J42" s="122">
        <f t="shared" si="12"/>
        <v>1245.3499999999999</v>
      </c>
    </row>
    <row r="43" spans="1:10" ht="20.100000000000001" customHeight="1" x14ac:dyDescent="0.2">
      <c r="A43" s="114" t="s">
        <v>164</v>
      </c>
      <c r="B43" s="202" t="s">
        <v>295</v>
      </c>
      <c r="C43" s="202"/>
      <c r="D43" s="202"/>
      <c r="E43" s="202"/>
      <c r="F43" s="202"/>
      <c r="G43" s="202"/>
      <c r="H43" s="202"/>
      <c r="I43" s="115">
        <f>ROUND(SUM(I44:I53),2)</f>
        <v>31729.17</v>
      </c>
      <c r="J43" s="116">
        <f>ROUND(SUM(J44:J53),2)</f>
        <v>41175.67</v>
      </c>
    </row>
    <row r="44" spans="1:10" ht="33.75" x14ac:dyDescent="0.2">
      <c r="A44" s="117" t="s">
        <v>218</v>
      </c>
      <c r="B44" s="118" t="s">
        <v>192</v>
      </c>
      <c r="C44" s="119" t="s">
        <v>193</v>
      </c>
      <c r="D44" s="118" t="s">
        <v>22</v>
      </c>
      <c r="E44" s="118" t="s">
        <v>53</v>
      </c>
      <c r="F44" s="120">
        <v>787.36</v>
      </c>
      <c r="G44" s="121">
        <v>1.97</v>
      </c>
      <c r="H44" s="121">
        <f t="shared" ref="H44:H53" si="13">ROUND(SUM((G44*(1+$H$5))),2)</f>
        <v>2.56</v>
      </c>
      <c r="I44" s="121">
        <f t="shared" ref="I44:I53" si="14">ROUND(SUM(F44*G44),2)</f>
        <v>1551.1</v>
      </c>
      <c r="J44" s="122">
        <f t="shared" ref="J44:J53" si="15">ROUND(SUM(F44*H44),2)</f>
        <v>2015.64</v>
      </c>
    </row>
    <row r="45" spans="1:10" ht="22.5" x14ac:dyDescent="0.2">
      <c r="A45" s="117" t="s">
        <v>219</v>
      </c>
      <c r="B45" s="118" t="s">
        <v>33</v>
      </c>
      <c r="C45" s="119" t="s">
        <v>189</v>
      </c>
      <c r="D45" s="118" t="s">
        <v>28</v>
      </c>
      <c r="E45" s="118" t="s">
        <v>34</v>
      </c>
      <c r="F45" s="120">
        <v>11.81</v>
      </c>
      <c r="G45" s="121">
        <v>1.64</v>
      </c>
      <c r="H45" s="121">
        <f t="shared" si="13"/>
        <v>2.13</v>
      </c>
      <c r="I45" s="121">
        <f t="shared" si="14"/>
        <v>19.37</v>
      </c>
      <c r="J45" s="122">
        <f t="shared" si="15"/>
        <v>25.16</v>
      </c>
    </row>
    <row r="46" spans="1:10" ht="33.75" x14ac:dyDescent="0.2">
      <c r="A46" s="117" t="s">
        <v>220</v>
      </c>
      <c r="B46" s="118" t="s">
        <v>35</v>
      </c>
      <c r="C46" s="119" t="s">
        <v>190</v>
      </c>
      <c r="D46" s="118" t="s">
        <v>28</v>
      </c>
      <c r="E46" s="118" t="s">
        <v>34</v>
      </c>
      <c r="F46" s="120">
        <v>146.06</v>
      </c>
      <c r="G46" s="121">
        <v>0.62</v>
      </c>
      <c r="H46" s="121">
        <f t="shared" si="13"/>
        <v>0.8</v>
      </c>
      <c r="I46" s="121">
        <f t="shared" si="14"/>
        <v>90.56</v>
      </c>
      <c r="J46" s="122">
        <f t="shared" si="15"/>
        <v>116.85</v>
      </c>
    </row>
    <row r="47" spans="1:10" ht="22.5" x14ac:dyDescent="0.2">
      <c r="A47" s="117" t="s">
        <v>221</v>
      </c>
      <c r="B47" s="118" t="s">
        <v>197</v>
      </c>
      <c r="C47" s="119" t="s">
        <v>198</v>
      </c>
      <c r="D47" s="118" t="s">
        <v>22</v>
      </c>
      <c r="E47" s="118" t="s">
        <v>199</v>
      </c>
      <c r="F47" s="120">
        <v>23.62</v>
      </c>
      <c r="G47" s="121">
        <v>1056.3399999999999</v>
      </c>
      <c r="H47" s="121">
        <f t="shared" si="13"/>
        <v>1370.81</v>
      </c>
      <c r="I47" s="121">
        <f t="shared" si="14"/>
        <v>24950.75</v>
      </c>
      <c r="J47" s="122">
        <f t="shared" si="15"/>
        <v>32378.53</v>
      </c>
    </row>
    <row r="48" spans="1:10" ht="22.5" x14ac:dyDescent="0.2">
      <c r="A48" s="117" t="s">
        <v>222</v>
      </c>
      <c r="B48" s="118" t="s">
        <v>30</v>
      </c>
      <c r="C48" s="119" t="s">
        <v>201</v>
      </c>
      <c r="D48" s="118" t="s">
        <v>28</v>
      </c>
      <c r="E48" s="118" t="s">
        <v>31</v>
      </c>
      <c r="F48" s="120">
        <v>708.6</v>
      </c>
      <c r="G48" s="121">
        <v>2.5299999999999998</v>
      </c>
      <c r="H48" s="121">
        <f t="shared" si="13"/>
        <v>3.28</v>
      </c>
      <c r="I48" s="121">
        <f t="shared" si="14"/>
        <v>1792.76</v>
      </c>
      <c r="J48" s="122">
        <f t="shared" si="15"/>
        <v>2324.21</v>
      </c>
    </row>
    <row r="49" spans="1:10" ht="22.5" x14ac:dyDescent="0.2">
      <c r="A49" s="117" t="s">
        <v>223</v>
      </c>
      <c r="B49" s="118" t="s">
        <v>32</v>
      </c>
      <c r="C49" s="119" t="s">
        <v>203</v>
      </c>
      <c r="D49" s="118" t="s">
        <v>28</v>
      </c>
      <c r="E49" s="118" t="s">
        <v>31</v>
      </c>
      <c r="F49" s="120">
        <v>1960.46</v>
      </c>
      <c r="G49" s="121">
        <v>0.96</v>
      </c>
      <c r="H49" s="121">
        <f t="shared" si="13"/>
        <v>1.25</v>
      </c>
      <c r="I49" s="121">
        <f t="shared" si="14"/>
        <v>1882.04</v>
      </c>
      <c r="J49" s="122">
        <f t="shared" si="15"/>
        <v>2450.58</v>
      </c>
    </row>
    <row r="50" spans="1:10" ht="22.5" x14ac:dyDescent="0.2">
      <c r="A50" s="117" t="s">
        <v>224</v>
      </c>
      <c r="B50" s="118" t="s">
        <v>33</v>
      </c>
      <c r="C50" s="119" t="s">
        <v>189</v>
      </c>
      <c r="D50" s="118" t="s">
        <v>28</v>
      </c>
      <c r="E50" s="118" t="s">
        <v>34</v>
      </c>
      <c r="F50" s="120">
        <v>119.04</v>
      </c>
      <c r="G50" s="121">
        <v>1.64</v>
      </c>
      <c r="H50" s="121">
        <f t="shared" si="13"/>
        <v>2.13</v>
      </c>
      <c r="I50" s="121">
        <f t="shared" si="14"/>
        <v>195.23</v>
      </c>
      <c r="J50" s="122">
        <f t="shared" si="15"/>
        <v>253.56</v>
      </c>
    </row>
    <row r="51" spans="1:10" ht="33.75" x14ac:dyDescent="0.2">
      <c r="A51" s="117" t="s">
        <v>225</v>
      </c>
      <c r="B51" s="118" t="s">
        <v>35</v>
      </c>
      <c r="C51" s="119" t="s">
        <v>190</v>
      </c>
      <c r="D51" s="118" t="s">
        <v>28</v>
      </c>
      <c r="E51" s="118" t="s">
        <v>34</v>
      </c>
      <c r="F51" s="120">
        <v>1579.33</v>
      </c>
      <c r="G51" s="121">
        <v>0.62</v>
      </c>
      <c r="H51" s="121">
        <f t="shared" si="13"/>
        <v>0.8</v>
      </c>
      <c r="I51" s="121">
        <f t="shared" si="14"/>
        <v>979.18</v>
      </c>
      <c r="J51" s="122">
        <f t="shared" si="15"/>
        <v>1263.46</v>
      </c>
    </row>
    <row r="52" spans="1:10" ht="22.5" x14ac:dyDescent="0.2">
      <c r="A52" s="117" t="s">
        <v>226</v>
      </c>
      <c r="B52" s="118" t="s">
        <v>30</v>
      </c>
      <c r="C52" s="119" t="s">
        <v>201</v>
      </c>
      <c r="D52" s="118" t="s">
        <v>28</v>
      </c>
      <c r="E52" s="118" t="s">
        <v>31</v>
      </c>
      <c r="F52" s="120">
        <v>15.04</v>
      </c>
      <c r="G52" s="121">
        <v>2.5299999999999998</v>
      </c>
      <c r="H52" s="121">
        <f t="shared" si="13"/>
        <v>3.28</v>
      </c>
      <c r="I52" s="121">
        <f t="shared" si="14"/>
        <v>38.049999999999997</v>
      </c>
      <c r="J52" s="122">
        <f t="shared" si="15"/>
        <v>49.33</v>
      </c>
    </row>
    <row r="53" spans="1:10" ht="22.5" x14ac:dyDescent="0.2">
      <c r="A53" s="117" t="s">
        <v>227</v>
      </c>
      <c r="B53" s="118" t="s">
        <v>30</v>
      </c>
      <c r="C53" s="119" t="s">
        <v>201</v>
      </c>
      <c r="D53" s="118" t="s">
        <v>28</v>
      </c>
      <c r="E53" s="118" t="s">
        <v>31</v>
      </c>
      <c r="F53" s="120">
        <v>90.96</v>
      </c>
      <c r="G53" s="121">
        <v>2.5299999999999998</v>
      </c>
      <c r="H53" s="121">
        <f t="shared" si="13"/>
        <v>3.28</v>
      </c>
      <c r="I53" s="121">
        <f t="shared" si="14"/>
        <v>230.13</v>
      </c>
      <c r="J53" s="122">
        <f t="shared" si="15"/>
        <v>298.35000000000002</v>
      </c>
    </row>
    <row r="54" spans="1:10" ht="20.100000000000001" customHeight="1" x14ac:dyDescent="0.2">
      <c r="A54" s="114" t="s">
        <v>165</v>
      </c>
      <c r="B54" s="202" t="s">
        <v>296</v>
      </c>
      <c r="C54" s="202"/>
      <c r="D54" s="202"/>
      <c r="E54" s="202"/>
      <c r="F54" s="202"/>
      <c r="G54" s="202"/>
      <c r="H54" s="202"/>
      <c r="I54" s="115">
        <f>ROUND(SUM(I55:I64),2)</f>
        <v>63982.34</v>
      </c>
      <c r="J54" s="116">
        <f>ROUND(SUM(J55:J64),2)</f>
        <v>83031.33</v>
      </c>
    </row>
    <row r="55" spans="1:10" ht="33.75" x14ac:dyDescent="0.2">
      <c r="A55" s="117" t="s">
        <v>228</v>
      </c>
      <c r="B55" s="118" t="s">
        <v>192</v>
      </c>
      <c r="C55" s="119" t="s">
        <v>193</v>
      </c>
      <c r="D55" s="118" t="s">
        <v>22</v>
      </c>
      <c r="E55" s="118" t="s">
        <v>53</v>
      </c>
      <c r="F55" s="120">
        <v>1587.74</v>
      </c>
      <c r="G55" s="121">
        <v>1.97</v>
      </c>
      <c r="H55" s="121">
        <f t="shared" ref="H55:H64" si="16">ROUND(SUM((G55*(1+$H$5))),2)</f>
        <v>2.56</v>
      </c>
      <c r="I55" s="121">
        <f t="shared" ref="I55:I64" si="17">ROUND(SUM(F55*G55),2)</f>
        <v>3127.85</v>
      </c>
      <c r="J55" s="122">
        <f t="shared" ref="J55:J64" si="18">ROUND(SUM(F55*H55),2)</f>
        <v>4064.61</v>
      </c>
    </row>
    <row r="56" spans="1:10" ht="22.5" x14ac:dyDescent="0.2">
      <c r="A56" s="117" t="s">
        <v>229</v>
      </c>
      <c r="B56" s="118" t="s">
        <v>33</v>
      </c>
      <c r="C56" s="119" t="s">
        <v>189</v>
      </c>
      <c r="D56" s="118" t="s">
        <v>28</v>
      </c>
      <c r="E56" s="118" t="s">
        <v>34</v>
      </c>
      <c r="F56" s="120">
        <v>23.82</v>
      </c>
      <c r="G56" s="121">
        <v>1.64</v>
      </c>
      <c r="H56" s="121">
        <f t="shared" si="16"/>
        <v>2.13</v>
      </c>
      <c r="I56" s="121">
        <f t="shared" si="17"/>
        <v>39.06</v>
      </c>
      <c r="J56" s="122">
        <f t="shared" si="18"/>
        <v>50.74</v>
      </c>
    </row>
    <row r="57" spans="1:10" ht="33.75" x14ac:dyDescent="0.2">
      <c r="A57" s="117" t="s">
        <v>230</v>
      </c>
      <c r="B57" s="118" t="s">
        <v>35</v>
      </c>
      <c r="C57" s="119" t="s">
        <v>190</v>
      </c>
      <c r="D57" s="118" t="s">
        <v>28</v>
      </c>
      <c r="E57" s="118" t="s">
        <v>34</v>
      </c>
      <c r="F57" s="120">
        <v>294.52999999999997</v>
      </c>
      <c r="G57" s="121">
        <v>0.62</v>
      </c>
      <c r="H57" s="121">
        <f t="shared" si="16"/>
        <v>0.8</v>
      </c>
      <c r="I57" s="121">
        <f t="shared" si="17"/>
        <v>182.61</v>
      </c>
      <c r="J57" s="122">
        <f t="shared" si="18"/>
        <v>235.62</v>
      </c>
    </row>
    <row r="58" spans="1:10" ht="22.5" x14ac:dyDescent="0.2">
      <c r="A58" s="117" t="s">
        <v>231</v>
      </c>
      <c r="B58" s="118" t="s">
        <v>197</v>
      </c>
      <c r="C58" s="119" t="s">
        <v>198</v>
      </c>
      <c r="D58" s="118" t="s">
        <v>22</v>
      </c>
      <c r="E58" s="118" t="s">
        <v>199</v>
      </c>
      <c r="F58" s="120">
        <v>47.63</v>
      </c>
      <c r="G58" s="121">
        <v>1056.3399999999999</v>
      </c>
      <c r="H58" s="121">
        <f t="shared" si="16"/>
        <v>1370.81</v>
      </c>
      <c r="I58" s="121">
        <f t="shared" si="17"/>
        <v>50313.47</v>
      </c>
      <c r="J58" s="122">
        <f t="shared" si="18"/>
        <v>65291.68</v>
      </c>
    </row>
    <row r="59" spans="1:10" ht="22.5" x14ac:dyDescent="0.2">
      <c r="A59" s="117" t="s">
        <v>232</v>
      </c>
      <c r="B59" s="118" t="s">
        <v>30</v>
      </c>
      <c r="C59" s="119" t="s">
        <v>201</v>
      </c>
      <c r="D59" s="118" t="s">
        <v>28</v>
      </c>
      <c r="E59" s="118" t="s">
        <v>31</v>
      </c>
      <c r="F59" s="120">
        <v>1428.9</v>
      </c>
      <c r="G59" s="121">
        <v>2.5299999999999998</v>
      </c>
      <c r="H59" s="121">
        <f t="shared" si="16"/>
        <v>3.28</v>
      </c>
      <c r="I59" s="121">
        <f t="shared" si="17"/>
        <v>3615.12</v>
      </c>
      <c r="J59" s="122">
        <f t="shared" si="18"/>
        <v>4686.79</v>
      </c>
    </row>
    <row r="60" spans="1:10" ht="22.5" x14ac:dyDescent="0.2">
      <c r="A60" s="117" t="s">
        <v>233</v>
      </c>
      <c r="B60" s="118" t="s">
        <v>32</v>
      </c>
      <c r="C60" s="119" t="s">
        <v>203</v>
      </c>
      <c r="D60" s="118" t="s">
        <v>28</v>
      </c>
      <c r="E60" s="118" t="s">
        <v>31</v>
      </c>
      <c r="F60" s="120">
        <v>3953.29</v>
      </c>
      <c r="G60" s="121">
        <v>0.96</v>
      </c>
      <c r="H60" s="121">
        <f t="shared" si="16"/>
        <v>1.25</v>
      </c>
      <c r="I60" s="121">
        <f t="shared" si="17"/>
        <v>3795.16</v>
      </c>
      <c r="J60" s="122">
        <f t="shared" si="18"/>
        <v>4941.6099999999997</v>
      </c>
    </row>
    <row r="61" spans="1:10" ht="22.5" x14ac:dyDescent="0.2">
      <c r="A61" s="117" t="s">
        <v>234</v>
      </c>
      <c r="B61" s="118" t="s">
        <v>33</v>
      </c>
      <c r="C61" s="119" t="s">
        <v>189</v>
      </c>
      <c r="D61" s="118" t="s">
        <v>28</v>
      </c>
      <c r="E61" s="118" t="s">
        <v>34</v>
      </c>
      <c r="F61" s="120">
        <v>240.06</v>
      </c>
      <c r="G61" s="121">
        <v>1.64</v>
      </c>
      <c r="H61" s="121">
        <f t="shared" si="16"/>
        <v>2.13</v>
      </c>
      <c r="I61" s="121">
        <f t="shared" si="17"/>
        <v>393.7</v>
      </c>
      <c r="J61" s="122">
        <f t="shared" si="18"/>
        <v>511.33</v>
      </c>
    </row>
    <row r="62" spans="1:10" ht="33.75" x14ac:dyDescent="0.2">
      <c r="A62" s="117" t="s">
        <v>235</v>
      </c>
      <c r="B62" s="118" t="s">
        <v>35</v>
      </c>
      <c r="C62" s="119" t="s">
        <v>190</v>
      </c>
      <c r="D62" s="118" t="s">
        <v>28</v>
      </c>
      <c r="E62" s="118" t="s">
        <v>34</v>
      </c>
      <c r="F62" s="120">
        <v>3184.73</v>
      </c>
      <c r="G62" s="121">
        <v>0.62</v>
      </c>
      <c r="H62" s="121">
        <f t="shared" si="16"/>
        <v>0.8</v>
      </c>
      <c r="I62" s="121">
        <f t="shared" si="17"/>
        <v>1974.53</v>
      </c>
      <c r="J62" s="122">
        <f t="shared" si="18"/>
        <v>2547.7800000000002</v>
      </c>
    </row>
    <row r="63" spans="1:10" ht="22.5" x14ac:dyDescent="0.2">
      <c r="A63" s="117" t="s">
        <v>236</v>
      </c>
      <c r="B63" s="118" t="s">
        <v>30</v>
      </c>
      <c r="C63" s="119" t="s">
        <v>201</v>
      </c>
      <c r="D63" s="118" t="s">
        <v>28</v>
      </c>
      <c r="E63" s="118" t="s">
        <v>31</v>
      </c>
      <c r="F63" s="120">
        <v>30.34</v>
      </c>
      <c r="G63" s="121">
        <v>2.5299999999999998</v>
      </c>
      <c r="H63" s="121">
        <f t="shared" si="16"/>
        <v>3.28</v>
      </c>
      <c r="I63" s="121">
        <f t="shared" si="17"/>
        <v>76.760000000000005</v>
      </c>
      <c r="J63" s="122">
        <f t="shared" si="18"/>
        <v>99.52</v>
      </c>
    </row>
    <row r="64" spans="1:10" ht="22.5" x14ac:dyDescent="0.2">
      <c r="A64" s="117" t="s">
        <v>237</v>
      </c>
      <c r="B64" s="118" t="s">
        <v>30</v>
      </c>
      <c r="C64" s="119" t="s">
        <v>201</v>
      </c>
      <c r="D64" s="118" t="s">
        <v>28</v>
      </c>
      <c r="E64" s="118" t="s">
        <v>31</v>
      </c>
      <c r="F64" s="120">
        <v>183.43</v>
      </c>
      <c r="G64" s="121">
        <v>2.5299999999999998</v>
      </c>
      <c r="H64" s="121">
        <f t="shared" si="16"/>
        <v>3.28</v>
      </c>
      <c r="I64" s="121">
        <f t="shared" si="17"/>
        <v>464.08</v>
      </c>
      <c r="J64" s="122">
        <f t="shared" si="18"/>
        <v>601.65</v>
      </c>
    </row>
    <row r="65" spans="1:10" ht="20.100000000000001" customHeight="1" x14ac:dyDescent="0.2">
      <c r="A65" s="114" t="s">
        <v>179</v>
      </c>
      <c r="B65" s="202" t="s">
        <v>238</v>
      </c>
      <c r="C65" s="202"/>
      <c r="D65" s="202"/>
      <c r="E65" s="202"/>
      <c r="F65" s="202"/>
      <c r="G65" s="202"/>
      <c r="H65" s="202"/>
      <c r="I65" s="115">
        <f>ROUND(SUM(I66:I75),2)</f>
        <v>32562.3</v>
      </c>
      <c r="J65" s="116">
        <f>ROUND(SUM(J66:J75),2)</f>
        <v>42256.83</v>
      </c>
    </row>
    <row r="66" spans="1:10" ht="33.75" x14ac:dyDescent="0.2">
      <c r="A66" s="117" t="s">
        <v>239</v>
      </c>
      <c r="B66" s="118" t="s">
        <v>192</v>
      </c>
      <c r="C66" s="119" t="s">
        <v>193</v>
      </c>
      <c r="D66" s="118" t="s">
        <v>22</v>
      </c>
      <c r="E66" s="118" t="s">
        <v>53</v>
      </c>
      <c r="F66" s="120">
        <v>808.15</v>
      </c>
      <c r="G66" s="121">
        <v>1.97</v>
      </c>
      <c r="H66" s="121">
        <f t="shared" ref="H66:H75" si="19">ROUND(SUM((G66*(1+$H$5))),2)</f>
        <v>2.56</v>
      </c>
      <c r="I66" s="121">
        <f t="shared" ref="I66:I75" si="20">ROUND(SUM(F66*G66),2)</f>
        <v>1592.06</v>
      </c>
      <c r="J66" s="122">
        <f t="shared" ref="J66:J75" si="21">ROUND(SUM(F66*H66),2)</f>
        <v>2068.86</v>
      </c>
    </row>
    <row r="67" spans="1:10" ht="22.5" x14ac:dyDescent="0.2">
      <c r="A67" s="117" t="s">
        <v>240</v>
      </c>
      <c r="B67" s="118" t="s">
        <v>33</v>
      </c>
      <c r="C67" s="119" t="s">
        <v>189</v>
      </c>
      <c r="D67" s="118" t="s">
        <v>28</v>
      </c>
      <c r="E67" s="118" t="s">
        <v>34</v>
      </c>
      <c r="F67" s="120">
        <v>12.12</v>
      </c>
      <c r="G67" s="121">
        <v>1.64</v>
      </c>
      <c r="H67" s="121">
        <f t="shared" si="19"/>
        <v>2.13</v>
      </c>
      <c r="I67" s="121">
        <f t="shared" si="20"/>
        <v>19.88</v>
      </c>
      <c r="J67" s="122">
        <f t="shared" si="21"/>
        <v>25.82</v>
      </c>
    </row>
    <row r="68" spans="1:10" ht="33.75" x14ac:dyDescent="0.2">
      <c r="A68" s="117" t="s">
        <v>241</v>
      </c>
      <c r="B68" s="118" t="s">
        <v>35</v>
      </c>
      <c r="C68" s="119" t="s">
        <v>190</v>
      </c>
      <c r="D68" s="118" t="s">
        <v>28</v>
      </c>
      <c r="E68" s="118" t="s">
        <v>34</v>
      </c>
      <c r="F68" s="120">
        <v>149.91</v>
      </c>
      <c r="G68" s="121">
        <v>0.62</v>
      </c>
      <c r="H68" s="121">
        <f t="shared" si="19"/>
        <v>0.8</v>
      </c>
      <c r="I68" s="121">
        <f t="shared" si="20"/>
        <v>92.94</v>
      </c>
      <c r="J68" s="122">
        <f t="shared" si="21"/>
        <v>119.93</v>
      </c>
    </row>
    <row r="69" spans="1:10" ht="22.5" x14ac:dyDescent="0.2">
      <c r="A69" s="117" t="s">
        <v>242</v>
      </c>
      <c r="B69" s="118" t="s">
        <v>197</v>
      </c>
      <c r="C69" s="119" t="s">
        <v>198</v>
      </c>
      <c r="D69" s="118" t="s">
        <v>22</v>
      </c>
      <c r="E69" s="118" t="s">
        <v>199</v>
      </c>
      <c r="F69" s="120">
        <v>24.24</v>
      </c>
      <c r="G69" s="121">
        <v>1056.3399999999999</v>
      </c>
      <c r="H69" s="121">
        <f t="shared" si="19"/>
        <v>1370.81</v>
      </c>
      <c r="I69" s="121">
        <f t="shared" si="20"/>
        <v>25605.68</v>
      </c>
      <c r="J69" s="122">
        <f t="shared" si="21"/>
        <v>33228.43</v>
      </c>
    </row>
    <row r="70" spans="1:10" ht="22.5" x14ac:dyDescent="0.2">
      <c r="A70" s="117" t="s">
        <v>243</v>
      </c>
      <c r="B70" s="118" t="s">
        <v>30</v>
      </c>
      <c r="C70" s="119" t="s">
        <v>201</v>
      </c>
      <c r="D70" s="118" t="s">
        <v>28</v>
      </c>
      <c r="E70" s="118" t="s">
        <v>31</v>
      </c>
      <c r="F70" s="120">
        <v>727.2</v>
      </c>
      <c r="G70" s="121">
        <v>2.5299999999999998</v>
      </c>
      <c r="H70" s="121">
        <f t="shared" si="19"/>
        <v>3.28</v>
      </c>
      <c r="I70" s="121">
        <f t="shared" si="20"/>
        <v>1839.82</v>
      </c>
      <c r="J70" s="122">
        <f t="shared" si="21"/>
        <v>2385.2199999999998</v>
      </c>
    </row>
    <row r="71" spans="1:10" ht="22.5" x14ac:dyDescent="0.2">
      <c r="A71" s="117" t="s">
        <v>244</v>
      </c>
      <c r="B71" s="118" t="s">
        <v>32</v>
      </c>
      <c r="C71" s="119" t="s">
        <v>203</v>
      </c>
      <c r="D71" s="118" t="s">
        <v>28</v>
      </c>
      <c r="E71" s="118" t="s">
        <v>31</v>
      </c>
      <c r="F71" s="120">
        <v>2011.92</v>
      </c>
      <c r="G71" s="121">
        <v>0.96</v>
      </c>
      <c r="H71" s="121">
        <f t="shared" si="19"/>
        <v>1.25</v>
      </c>
      <c r="I71" s="121">
        <f t="shared" si="20"/>
        <v>1931.44</v>
      </c>
      <c r="J71" s="122">
        <f t="shared" si="21"/>
        <v>2514.9</v>
      </c>
    </row>
    <row r="72" spans="1:10" ht="22.5" x14ac:dyDescent="0.2">
      <c r="A72" s="117" t="s">
        <v>245</v>
      </c>
      <c r="B72" s="118" t="s">
        <v>33</v>
      </c>
      <c r="C72" s="119" t="s">
        <v>189</v>
      </c>
      <c r="D72" s="118" t="s">
        <v>28</v>
      </c>
      <c r="E72" s="118" t="s">
        <v>34</v>
      </c>
      <c r="F72" s="120">
        <v>122.17</v>
      </c>
      <c r="G72" s="121">
        <v>1.64</v>
      </c>
      <c r="H72" s="121">
        <f t="shared" si="19"/>
        <v>2.13</v>
      </c>
      <c r="I72" s="121">
        <f t="shared" si="20"/>
        <v>200.36</v>
      </c>
      <c r="J72" s="122">
        <f t="shared" si="21"/>
        <v>260.22000000000003</v>
      </c>
    </row>
    <row r="73" spans="1:10" ht="33.75" x14ac:dyDescent="0.2">
      <c r="A73" s="117" t="s">
        <v>246</v>
      </c>
      <c r="B73" s="118" t="s">
        <v>35</v>
      </c>
      <c r="C73" s="119" t="s">
        <v>190</v>
      </c>
      <c r="D73" s="118" t="s">
        <v>28</v>
      </c>
      <c r="E73" s="118" t="s">
        <v>34</v>
      </c>
      <c r="F73" s="120">
        <v>1620.78</v>
      </c>
      <c r="G73" s="121">
        <v>0.62</v>
      </c>
      <c r="H73" s="121">
        <f t="shared" si="19"/>
        <v>0.8</v>
      </c>
      <c r="I73" s="121">
        <f t="shared" si="20"/>
        <v>1004.88</v>
      </c>
      <c r="J73" s="122">
        <f t="shared" si="21"/>
        <v>1296.6199999999999</v>
      </c>
    </row>
    <row r="74" spans="1:10" ht="22.5" x14ac:dyDescent="0.2">
      <c r="A74" s="117" t="s">
        <v>247</v>
      </c>
      <c r="B74" s="118" t="s">
        <v>30</v>
      </c>
      <c r="C74" s="119" t="s">
        <v>201</v>
      </c>
      <c r="D74" s="118" t="s">
        <v>28</v>
      </c>
      <c r="E74" s="118" t="s">
        <v>31</v>
      </c>
      <c r="F74" s="120">
        <v>15.44</v>
      </c>
      <c r="G74" s="121">
        <v>2.5299999999999998</v>
      </c>
      <c r="H74" s="121">
        <f t="shared" si="19"/>
        <v>3.28</v>
      </c>
      <c r="I74" s="121">
        <f t="shared" si="20"/>
        <v>39.06</v>
      </c>
      <c r="J74" s="122">
        <f t="shared" si="21"/>
        <v>50.64</v>
      </c>
    </row>
    <row r="75" spans="1:10" ht="22.5" x14ac:dyDescent="0.2">
      <c r="A75" s="117" t="s">
        <v>248</v>
      </c>
      <c r="B75" s="118" t="s">
        <v>30</v>
      </c>
      <c r="C75" s="119" t="s">
        <v>201</v>
      </c>
      <c r="D75" s="118" t="s">
        <v>28</v>
      </c>
      <c r="E75" s="118" t="s">
        <v>31</v>
      </c>
      <c r="F75" s="120">
        <v>93.35</v>
      </c>
      <c r="G75" s="121">
        <v>2.5299999999999998</v>
      </c>
      <c r="H75" s="121">
        <f t="shared" si="19"/>
        <v>3.28</v>
      </c>
      <c r="I75" s="121">
        <f t="shared" si="20"/>
        <v>236.18</v>
      </c>
      <c r="J75" s="122">
        <f t="shared" si="21"/>
        <v>306.19</v>
      </c>
    </row>
    <row r="76" spans="1:10" ht="15" customHeight="1" x14ac:dyDescent="0.2">
      <c r="A76" s="124"/>
      <c r="B76" s="184"/>
      <c r="C76" s="184"/>
      <c r="D76" s="184"/>
      <c r="E76" s="184"/>
      <c r="F76" s="184"/>
      <c r="G76" s="184"/>
      <c r="H76" s="218" t="s">
        <v>36</v>
      </c>
      <c r="I76" s="218"/>
      <c r="J76" s="123">
        <f>ROUND(SUM(J78-J77),2)</f>
        <v>110863.51</v>
      </c>
    </row>
    <row r="77" spans="1:10" ht="15" customHeight="1" x14ac:dyDescent="0.2">
      <c r="A77" s="124"/>
      <c r="B77" s="184"/>
      <c r="C77" s="184"/>
      <c r="D77" s="184"/>
      <c r="E77" s="184"/>
      <c r="F77" s="184"/>
      <c r="G77" s="184"/>
      <c r="H77" s="218" t="s">
        <v>37</v>
      </c>
      <c r="I77" s="218"/>
      <c r="J77" s="123">
        <f>I9</f>
        <v>372373.62</v>
      </c>
    </row>
    <row r="78" spans="1:10" ht="15" customHeight="1" x14ac:dyDescent="0.2">
      <c r="A78" s="124"/>
      <c r="B78" s="184"/>
      <c r="C78" s="184"/>
      <c r="D78" s="184"/>
      <c r="E78" s="184"/>
      <c r="F78" s="184"/>
      <c r="G78" s="184"/>
      <c r="H78" s="218" t="s">
        <v>38</v>
      </c>
      <c r="I78" s="218"/>
      <c r="J78" s="125">
        <f>J9</f>
        <v>483237.13</v>
      </c>
    </row>
    <row r="79" spans="1:10" x14ac:dyDescent="0.2">
      <c r="A79" s="126"/>
      <c r="J79" s="127"/>
    </row>
    <row r="80" spans="1:10" x14ac:dyDescent="0.2">
      <c r="A80" s="126"/>
      <c r="J80" s="127"/>
    </row>
    <row r="81" spans="1:10" x14ac:dyDescent="0.2">
      <c r="A81" s="126"/>
      <c r="J81" s="127"/>
    </row>
    <row r="82" spans="1:10" x14ac:dyDescent="0.2">
      <c r="A82" s="126"/>
      <c r="J82" s="127"/>
    </row>
    <row r="83" spans="1:10" s="129" customFormat="1" ht="12.75" x14ac:dyDescent="0.2">
      <c r="A83" s="128"/>
      <c r="C83" s="219" t="s">
        <v>39</v>
      </c>
      <c r="D83" s="219"/>
      <c r="E83" s="185"/>
      <c r="F83" s="185"/>
      <c r="G83" s="219" t="s">
        <v>40</v>
      </c>
      <c r="H83" s="219"/>
      <c r="I83" s="219"/>
      <c r="J83" s="130"/>
    </row>
    <row r="84" spans="1:10" x14ac:dyDescent="0.2">
      <c r="A84" s="126"/>
      <c r="C84" s="220" t="s">
        <v>41</v>
      </c>
      <c r="D84" s="220"/>
      <c r="G84" s="221" t="s">
        <v>42</v>
      </c>
      <c r="H84" s="221"/>
      <c r="I84" s="221"/>
      <c r="J84" s="127"/>
    </row>
    <row r="85" spans="1:10" ht="12" thickBot="1" x14ac:dyDescent="0.25">
      <c r="A85" s="131"/>
      <c r="B85" s="132"/>
      <c r="C85" s="216" t="s">
        <v>43</v>
      </c>
      <c r="D85" s="216"/>
      <c r="E85" s="132"/>
      <c r="F85" s="132"/>
      <c r="G85" s="217" t="s">
        <v>44</v>
      </c>
      <c r="H85" s="217"/>
      <c r="I85" s="217"/>
      <c r="J85" s="133"/>
    </row>
  </sheetData>
  <mergeCells count="36">
    <mergeCell ref="C85:D85"/>
    <mergeCell ref="G85:I85"/>
    <mergeCell ref="B32:H32"/>
    <mergeCell ref="B43:H43"/>
    <mergeCell ref="B54:H54"/>
    <mergeCell ref="B65:H65"/>
    <mergeCell ref="H76:I76"/>
    <mergeCell ref="H77:I77"/>
    <mergeCell ref="H78:I78"/>
    <mergeCell ref="C83:D83"/>
    <mergeCell ref="G83:I83"/>
    <mergeCell ref="C84:D84"/>
    <mergeCell ref="G84:I84"/>
    <mergeCell ref="B18:H18"/>
    <mergeCell ref="A5:E5"/>
    <mergeCell ref="F5:G5"/>
    <mergeCell ref="H5:I5"/>
    <mergeCell ref="A6:J6"/>
    <mergeCell ref="A7:A8"/>
    <mergeCell ref="B7:B8"/>
    <mergeCell ref="C7:C8"/>
    <mergeCell ref="D7:D8"/>
    <mergeCell ref="E7:E8"/>
    <mergeCell ref="F7:F8"/>
    <mergeCell ref="G7:H7"/>
    <mergeCell ref="I7:J7"/>
    <mergeCell ref="B9:H9"/>
    <mergeCell ref="B10:H10"/>
    <mergeCell ref="B14:H14"/>
    <mergeCell ref="A4:E4"/>
    <mergeCell ref="F4:I4"/>
    <mergeCell ref="A1:J1"/>
    <mergeCell ref="A2:E2"/>
    <mergeCell ref="F2:H2"/>
    <mergeCell ref="A3:E3"/>
    <mergeCell ref="F3:J3"/>
  </mergeCells>
  <pageMargins left="0.39370078740157483" right="0.39370078740157483" top="0.39370078740157483" bottom="0.39370078740157483" header="0.19685039370078741" footer="0.19685039370078741"/>
  <pageSetup paperSize="9" scale="84" fitToHeight="0" orientation="landscape" r:id="rId1"/>
  <rowBreaks count="2" manualBreakCount="2">
    <brk id="42" max="9" man="1"/>
    <brk id="73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4CAD9-6753-460D-A56B-58ABEB6183DE}">
  <sheetPr>
    <tabColor rgb="FF92D050"/>
    <pageSetUpPr fitToPage="1"/>
  </sheetPr>
  <dimension ref="A1:G21"/>
  <sheetViews>
    <sheetView showGridLines="0" view="pageBreakPreview" zoomScaleNormal="100" zoomScaleSheetLayoutView="100" workbookViewId="0">
      <selection activeCell="A10" sqref="A10"/>
    </sheetView>
  </sheetViews>
  <sheetFormatPr defaultColWidth="8.85546875" defaultRowHeight="15" x14ac:dyDescent="0.25"/>
  <cols>
    <col min="1" max="1" width="106.28515625" style="1" bestFit="1" customWidth="1"/>
    <col min="2" max="2" width="14.85546875" style="2" customWidth="1"/>
    <col min="3" max="3" width="12.28515625" style="2" customWidth="1"/>
    <col min="4" max="4" width="16.140625" style="3" customWidth="1"/>
    <col min="5" max="6" width="8.85546875" style="1"/>
    <col min="7" max="7" width="9.28515625" style="1" bestFit="1" customWidth="1"/>
    <col min="8" max="16384" width="8.85546875" style="1"/>
  </cols>
  <sheetData>
    <row r="1" spans="1:7" ht="32.65" customHeight="1" x14ac:dyDescent="0.25">
      <c r="A1" s="222" t="s">
        <v>45</v>
      </c>
      <c r="B1" s="223"/>
      <c r="C1" s="223"/>
      <c r="D1" s="224"/>
    </row>
    <row r="2" spans="1:7" s="2" customFormat="1" x14ac:dyDescent="0.25">
      <c r="A2" s="90" t="s">
        <v>2</v>
      </c>
      <c r="B2" s="91" t="s">
        <v>5</v>
      </c>
      <c r="C2" s="91" t="s">
        <v>46</v>
      </c>
      <c r="D2" s="92" t="s">
        <v>47</v>
      </c>
    </row>
    <row r="3" spans="1:7" s="2" customFormat="1" x14ac:dyDescent="0.25">
      <c r="A3" s="93" t="s">
        <v>13</v>
      </c>
      <c r="B3" s="94"/>
      <c r="C3" s="94"/>
      <c r="D3" s="95"/>
    </row>
    <row r="4" spans="1:7" x14ac:dyDescent="0.25">
      <c r="A4" s="96" t="s">
        <v>48</v>
      </c>
      <c r="B4" s="2">
        <v>1</v>
      </c>
      <c r="C4" s="2" t="s">
        <v>49</v>
      </c>
      <c r="D4" s="97">
        <f>ORÇAMENTO!J11</f>
        <v>1540.5</v>
      </c>
    </row>
    <row r="5" spans="1:7" x14ac:dyDescent="0.25">
      <c r="A5" s="96" t="s">
        <v>50</v>
      </c>
      <c r="B5" s="2">
        <v>1</v>
      </c>
      <c r="C5" s="2" t="s">
        <v>49</v>
      </c>
      <c r="D5" s="97">
        <f>ORÇAMENTO!J12</f>
        <v>14536.11</v>
      </c>
    </row>
    <row r="6" spans="1:7" x14ac:dyDescent="0.25">
      <c r="A6" s="98" t="s">
        <v>51</v>
      </c>
      <c r="B6" s="2">
        <v>1</v>
      </c>
      <c r="C6" s="2" t="s">
        <v>49</v>
      </c>
      <c r="D6" s="97">
        <f>ORÇAMENTO!J13</f>
        <v>12291.48</v>
      </c>
    </row>
    <row r="7" spans="1:7" x14ac:dyDescent="0.25">
      <c r="A7" s="98" t="str">
        <f>ORÇAMENTO!B14</f>
        <v>DEMOLIÇÕES E REMOÇÕES</v>
      </c>
      <c r="B7" s="2">
        <v>1</v>
      </c>
      <c r="C7" s="2" t="s">
        <v>49</v>
      </c>
      <c r="D7" s="97">
        <f>ORÇAMENTO!J14</f>
        <v>369.31</v>
      </c>
    </row>
    <row r="8" spans="1:7" x14ac:dyDescent="0.25">
      <c r="A8" s="99" t="s">
        <v>52</v>
      </c>
      <c r="B8" s="100"/>
      <c r="C8" s="100"/>
      <c r="D8" s="101"/>
    </row>
    <row r="9" spans="1:7" x14ac:dyDescent="0.2">
      <c r="A9" s="102" t="str">
        <f>ORÇAMENTO!B18</f>
        <v>AVENIDA PRESIDENTE MÉDICE DO TRECHO DA ESQUINA COM RUA SEVERO CARDOSO ATE A ESQUINA COM RUA 2</v>
      </c>
      <c r="B9" s="103">
        <f>ORÇAMENTO!F22</f>
        <v>2218.89</v>
      </c>
      <c r="C9" s="2" t="s">
        <v>53</v>
      </c>
      <c r="D9" s="97">
        <f>ORÇAMENTO!J18</f>
        <v>116168.39</v>
      </c>
    </row>
    <row r="10" spans="1:7" x14ac:dyDescent="0.2">
      <c r="A10" s="102" t="str">
        <f>ORÇAMENTO!B32</f>
        <v>RUA SETE DE SETEMBRO TRECHO DA ESQUINA COM A RUA MIGUEL BRAGA ATE A RUA COSTA SILVA</v>
      </c>
      <c r="B10" s="103">
        <f>ORÇAMENTO!F33</f>
        <v>3286.44</v>
      </c>
      <c r="C10" s="2" t="s">
        <v>53</v>
      </c>
      <c r="D10" s="97">
        <f>ORÇAMENTO!J32</f>
        <v>171867.51</v>
      </c>
    </row>
    <row r="11" spans="1:7" x14ac:dyDescent="0.2">
      <c r="A11" s="102" t="str">
        <f>ORÇAMENTO!B43</f>
        <v>RUA MIGUEL BRAGA TRECHO DA ESQUINA COM A SETE DE SETEMBRO ATE A AVENIDA PRESIDENTE MÉDICE</v>
      </c>
      <c r="B11" s="103">
        <f>ORÇAMENTO!F44</f>
        <v>787.36</v>
      </c>
      <c r="C11" s="2" t="s">
        <v>53</v>
      </c>
      <c r="D11" s="97">
        <f>ORÇAMENTO!J43</f>
        <v>41175.67</v>
      </c>
      <c r="F11" s="135">
        <f>SUM(B9:B13)</f>
        <v>8688.58</v>
      </c>
      <c r="G11" s="3">
        <f>D14/F11</f>
        <v>55.617503665731341</v>
      </c>
    </row>
    <row r="12" spans="1:7" x14ac:dyDescent="0.2">
      <c r="A12" s="102" t="str">
        <f>ORÇAMENTO!B54</f>
        <v>RUA JOANA D'ARC TRECHO DA ESQUINA COM A RUA DUXA ATE A RUA PINHEIROS</v>
      </c>
      <c r="B12" s="103">
        <f>ORÇAMENTO!F55</f>
        <v>1587.74</v>
      </c>
      <c r="C12" s="2" t="s">
        <v>53</v>
      </c>
      <c r="D12" s="97">
        <f>ORÇAMENTO!J54</f>
        <v>83031.33</v>
      </c>
    </row>
    <row r="13" spans="1:7" x14ac:dyDescent="0.2">
      <c r="A13" s="102" t="str">
        <f>ORÇAMENTO!B65</f>
        <v>RUA PINHEIROS</v>
      </c>
      <c r="B13" s="103">
        <f>ORÇAMENTO!F66</f>
        <v>808.15</v>
      </c>
      <c r="C13" s="2" t="s">
        <v>53</v>
      </c>
      <c r="D13" s="97">
        <f>ORÇAMENTO!J65</f>
        <v>42256.83</v>
      </c>
    </row>
    <row r="14" spans="1:7" x14ac:dyDescent="0.25">
      <c r="A14" s="225" t="s">
        <v>54</v>
      </c>
      <c r="B14" s="226"/>
      <c r="C14" s="226"/>
      <c r="D14" s="104">
        <f>ROUND(SUM(D4:D13),2)</f>
        <v>483237.13</v>
      </c>
    </row>
    <row r="15" spans="1:7" x14ac:dyDescent="0.25">
      <c r="A15" s="96"/>
      <c r="D15" s="97"/>
    </row>
    <row r="16" spans="1:7" x14ac:dyDescent="0.25">
      <c r="A16" s="96"/>
      <c r="D16" s="97"/>
    </row>
    <row r="17" spans="1:4" x14ac:dyDescent="0.25">
      <c r="A17" s="96"/>
      <c r="D17" s="97"/>
    </row>
    <row r="18" spans="1:4" x14ac:dyDescent="0.25">
      <c r="A18" s="96"/>
      <c r="D18" s="97"/>
    </row>
    <row r="19" spans="1:4" x14ac:dyDescent="0.2">
      <c r="A19" s="227" t="s">
        <v>55</v>
      </c>
      <c r="B19" s="228"/>
      <c r="C19" s="228"/>
      <c r="D19" s="229"/>
    </row>
    <row r="20" spans="1:4" x14ac:dyDescent="0.2">
      <c r="A20" s="227" t="str">
        <f>[2]COMPOSIÇÕES!B61</f>
        <v>MAX HENRIQUE VELOSO DA SILVA</v>
      </c>
      <c r="B20" s="228"/>
      <c r="C20" s="228"/>
      <c r="D20" s="229"/>
    </row>
    <row r="21" spans="1:4" ht="15.75" thickBot="1" x14ac:dyDescent="0.25">
      <c r="A21" s="230" t="str">
        <f>[2]COMPOSIÇÕES!B62</f>
        <v>ENGENHEIRO CIVIL -  CREA: 248.998/D - MG</v>
      </c>
      <c r="B21" s="231"/>
      <c r="C21" s="231"/>
      <c r="D21" s="232"/>
    </row>
  </sheetData>
  <mergeCells count="5">
    <mergeCell ref="A1:D1"/>
    <mergeCell ref="A14:C14"/>
    <mergeCell ref="A19:D19"/>
    <mergeCell ref="A20:D20"/>
    <mergeCell ref="A21:D21"/>
  </mergeCells>
  <phoneticPr fontId="15" type="noConversion"/>
  <pageMargins left="0.39370078740157483" right="0.39370078740157483" top="0.39370078740157483" bottom="0.39370078740157483" header="0" footer="0"/>
  <pageSetup paperSize="9" scale="63" fitToHeight="0" orientation="portrait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82EAE-3990-44AB-87C3-19F219563AF8}">
  <sheetPr>
    <tabColor rgb="FF92D050"/>
    <pageSetUpPr fitToPage="1"/>
  </sheetPr>
  <dimension ref="A1:G99"/>
  <sheetViews>
    <sheetView showGridLines="0" view="pageBreakPreview" zoomScale="110" zoomScaleNormal="115" zoomScaleSheetLayoutView="110" workbookViewId="0">
      <selection activeCell="A5" sqref="A5:G5"/>
    </sheetView>
  </sheetViews>
  <sheetFormatPr defaultRowHeight="11.25" x14ac:dyDescent="0.2"/>
  <cols>
    <col min="1" max="1" width="14.5703125" style="136" customWidth="1"/>
    <col min="2" max="2" width="72.7109375" style="136" customWidth="1"/>
    <col min="3" max="3" width="9.140625" style="136" bestFit="1" customWidth="1"/>
    <col min="4" max="4" width="7.42578125" style="136" bestFit="1" customWidth="1"/>
    <col min="5" max="5" width="16.5703125" style="136" customWidth="1"/>
    <col min="6" max="6" width="16.42578125" style="136" customWidth="1"/>
    <col min="7" max="7" width="11.42578125" style="136" bestFit="1" customWidth="1"/>
    <col min="8" max="255" width="9" style="136"/>
    <col min="256" max="256" width="14.5703125" style="136" customWidth="1"/>
    <col min="257" max="257" width="72.7109375" style="136" customWidth="1"/>
    <col min="258" max="259" width="10.7109375" style="136" customWidth="1"/>
    <col min="260" max="260" width="14.5703125" style="136" customWidth="1"/>
    <col min="261" max="261" width="10.7109375" style="136" customWidth="1"/>
    <col min="262" max="262" width="15" style="136" customWidth="1"/>
    <col min="263" max="511" width="9" style="136"/>
    <col min="512" max="512" width="14.5703125" style="136" customWidth="1"/>
    <col min="513" max="513" width="72.7109375" style="136" customWidth="1"/>
    <col min="514" max="515" width="10.7109375" style="136" customWidth="1"/>
    <col min="516" max="516" width="14.5703125" style="136" customWidth="1"/>
    <col min="517" max="517" width="10.7109375" style="136" customWidth="1"/>
    <col min="518" max="518" width="15" style="136" customWidth="1"/>
    <col min="519" max="767" width="9" style="136"/>
    <col min="768" max="768" width="14.5703125" style="136" customWidth="1"/>
    <col min="769" max="769" width="72.7109375" style="136" customWidth="1"/>
    <col min="770" max="771" width="10.7109375" style="136" customWidth="1"/>
    <col min="772" max="772" width="14.5703125" style="136" customWidth="1"/>
    <col min="773" max="773" width="10.7109375" style="136" customWidth="1"/>
    <col min="774" max="774" width="15" style="136" customWidth="1"/>
    <col min="775" max="1023" width="9" style="136"/>
    <col min="1024" max="1024" width="14.5703125" style="136" customWidth="1"/>
    <col min="1025" max="1025" width="72.7109375" style="136" customWidth="1"/>
    <col min="1026" max="1027" width="10.7109375" style="136" customWidth="1"/>
    <col min="1028" max="1028" width="14.5703125" style="136" customWidth="1"/>
    <col min="1029" max="1029" width="10.7109375" style="136" customWidth="1"/>
    <col min="1030" max="1030" width="15" style="136" customWidth="1"/>
    <col min="1031" max="1279" width="9" style="136"/>
    <col min="1280" max="1280" width="14.5703125" style="136" customWidth="1"/>
    <col min="1281" max="1281" width="72.7109375" style="136" customWidth="1"/>
    <col min="1282" max="1283" width="10.7109375" style="136" customWidth="1"/>
    <col min="1284" max="1284" width="14.5703125" style="136" customWidth="1"/>
    <col min="1285" max="1285" width="10.7109375" style="136" customWidth="1"/>
    <col min="1286" max="1286" width="15" style="136" customWidth="1"/>
    <col min="1287" max="1535" width="9" style="136"/>
    <col min="1536" max="1536" width="14.5703125" style="136" customWidth="1"/>
    <col min="1537" max="1537" width="72.7109375" style="136" customWidth="1"/>
    <col min="1538" max="1539" width="10.7109375" style="136" customWidth="1"/>
    <col min="1540" max="1540" width="14.5703125" style="136" customWidth="1"/>
    <col min="1541" max="1541" width="10.7109375" style="136" customWidth="1"/>
    <col min="1542" max="1542" width="15" style="136" customWidth="1"/>
    <col min="1543" max="1791" width="9" style="136"/>
    <col min="1792" max="1792" width="14.5703125" style="136" customWidth="1"/>
    <col min="1793" max="1793" width="72.7109375" style="136" customWidth="1"/>
    <col min="1794" max="1795" width="10.7109375" style="136" customWidth="1"/>
    <col min="1796" max="1796" width="14.5703125" style="136" customWidth="1"/>
    <col min="1797" max="1797" width="10.7109375" style="136" customWidth="1"/>
    <col min="1798" max="1798" width="15" style="136" customWidth="1"/>
    <col min="1799" max="2047" width="9" style="136"/>
    <col min="2048" max="2048" width="14.5703125" style="136" customWidth="1"/>
    <col min="2049" max="2049" width="72.7109375" style="136" customWidth="1"/>
    <col min="2050" max="2051" width="10.7109375" style="136" customWidth="1"/>
    <col min="2052" max="2052" width="14.5703125" style="136" customWidth="1"/>
    <col min="2053" max="2053" width="10.7109375" style="136" customWidth="1"/>
    <col min="2054" max="2054" width="15" style="136" customWidth="1"/>
    <col min="2055" max="2303" width="9" style="136"/>
    <col min="2304" max="2304" width="14.5703125" style="136" customWidth="1"/>
    <col min="2305" max="2305" width="72.7109375" style="136" customWidth="1"/>
    <col min="2306" max="2307" width="10.7109375" style="136" customWidth="1"/>
    <col min="2308" max="2308" width="14.5703125" style="136" customWidth="1"/>
    <col min="2309" max="2309" width="10.7109375" style="136" customWidth="1"/>
    <col min="2310" max="2310" width="15" style="136" customWidth="1"/>
    <col min="2311" max="2559" width="9" style="136"/>
    <col min="2560" max="2560" width="14.5703125" style="136" customWidth="1"/>
    <col min="2561" max="2561" width="72.7109375" style="136" customWidth="1"/>
    <col min="2562" max="2563" width="10.7109375" style="136" customWidth="1"/>
    <col min="2564" max="2564" width="14.5703125" style="136" customWidth="1"/>
    <col min="2565" max="2565" width="10.7109375" style="136" customWidth="1"/>
    <col min="2566" max="2566" width="15" style="136" customWidth="1"/>
    <col min="2567" max="2815" width="9" style="136"/>
    <col min="2816" max="2816" width="14.5703125" style="136" customWidth="1"/>
    <col min="2817" max="2817" width="72.7109375" style="136" customWidth="1"/>
    <col min="2818" max="2819" width="10.7109375" style="136" customWidth="1"/>
    <col min="2820" max="2820" width="14.5703125" style="136" customWidth="1"/>
    <col min="2821" max="2821" width="10.7109375" style="136" customWidth="1"/>
    <col min="2822" max="2822" width="15" style="136" customWidth="1"/>
    <col min="2823" max="3071" width="9" style="136"/>
    <col min="3072" max="3072" width="14.5703125" style="136" customWidth="1"/>
    <col min="3073" max="3073" width="72.7109375" style="136" customWidth="1"/>
    <col min="3074" max="3075" width="10.7109375" style="136" customWidth="1"/>
    <col min="3076" max="3076" width="14.5703125" style="136" customWidth="1"/>
    <col min="3077" max="3077" width="10.7109375" style="136" customWidth="1"/>
    <col min="3078" max="3078" width="15" style="136" customWidth="1"/>
    <col min="3079" max="3327" width="9" style="136"/>
    <col min="3328" max="3328" width="14.5703125" style="136" customWidth="1"/>
    <col min="3329" max="3329" width="72.7109375" style="136" customWidth="1"/>
    <col min="3330" max="3331" width="10.7109375" style="136" customWidth="1"/>
    <col min="3332" max="3332" width="14.5703125" style="136" customWidth="1"/>
    <col min="3333" max="3333" width="10.7109375" style="136" customWidth="1"/>
    <col min="3334" max="3334" width="15" style="136" customWidth="1"/>
    <col min="3335" max="3583" width="9" style="136"/>
    <col min="3584" max="3584" width="14.5703125" style="136" customWidth="1"/>
    <col min="3585" max="3585" width="72.7109375" style="136" customWidth="1"/>
    <col min="3586" max="3587" width="10.7109375" style="136" customWidth="1"/>
    <col min="3588" max="3588" width="14.5703125" style="136" customWidth="1"/>
    <col min="3589" max="3589" width="10.7109375" style="136" customWidth="1"/>
    <col min="3590" max="3590" width="15" style="136" customWidth="1"/>
    <col min="3591" max="3839" width="9" style="136"/>
    <col min="3840" max="3840" width="14.5703125" style="136" customWidth="1"/>
    <col min="3841" max="3841" width="72.7109375" style="136" customWidth="1"/>
    <col min="3842" max="3843" width="10.7109375" style="136" customWidth="1"/>
    <col min="3844" max="3844" width="14.5703125" style="136" customWidth="1"/>
    <col min="3845" max="3845" width="10.7109375" style="136" customWidth="1"/>
    <col min="3846" max="3846" width="15" style="136" customWidth="1"/>
    <col min="3847" max="4095" width="9" style="136"/>
    <col min="4096" max="4096" width="14.5703125" style="136" customWidth="1"/>
    <col min="4097" max="4097" width="72.7109375" style="136" customWidth="1"/>
    <col min="4098" max="4099" width="10.7109375" style="136" customWidth="1"/>
    <col min="4100" max="4100" width="14.5703125" style="136" customWidth="1"/>
    <col min="4101" max="4101" width="10.7109375" style="136" customWidth="1"/>
    <col min="4102" max="4102" width="15" style="136" customWidth="1"/>
    <col min="4103" max="4351" width="9" style="136"/>
    <col min="4352" max="4352" width="14.5703125" style="136" customWidth="1"/>
    <col min="4353" max="4353" width="72.7109375" style="136" customWidth="1"/>
    <col min="4354" max="4355" width="10.7109375" style="136" customWidth="1"/>
    <col min="4356" max="4356" width="14.5703125" style="136" customWidth="1"/>
    <col min="4357" max="4357" width="10.7109375" style="136" customWidth="1"/>
    <col min="4358" max="4358" width="15" style="136" customWidth="1"/>
    <col min="4359" max="4607" width="9" style="136"/>
    <col min="4608" max="4608" width="14.5703125" style="136" customWidth="1"/>
    <col min="4609" max="4609" width="72.7109375" style="136" customWidth="1"/>
    <col min="4610" max="4611" width="10.7109375" style="136" customWidth="1"/>
    <col min="4612" max="4612" width="14.5703125" style="136" customWidth="1"/>
    <col min="4613" max="4613" width="10.7109375" style="136" customWidth="1"/>
    <col min="4614" max="4614" width="15" style="136" customWidth="1"/>
    <col min="4615" max="4863" width="9" style="136"/>
    <col min="4864" max="4864" width="14.5703125" style="136" customWidth="1"/>
    <col min="4865" max="4865" width="72.7109375" style="136" customWidth="1"/>
    <col min="4866" max="4867" width="10.7109375" style="136" customWidth="1"/>
    <col min="4868" max="4868" width="14.5703125" style="136" customWidth="1"/>
    <col min="4869" max="4869" width="10.7109375" style="136" customWidth="1"/>
    <col min="4870" max="4870" width="15" style="136" customWidth="1"/>
    <col min="4871" max="5119" width="9" style="136"/>
    <col min="5120" max="5120" width="14.5703125" style="136" customWidth="1"/>
    <col min="5121" max="5121" width="72.7109375" style="136" customWidth="1"/>
    <col min="5122" max="5123" width="10.7109375" style="136" customWidth="1"/>
    <col min="5124" max="5124" width="14.5703125" style="136" customWidth="1"/>
    <col min="5125" max="5125" width="10.7109375" style="136" customWidth="1"/>
    <col min="5126" max="5126" width="15" style="136" customWidth="1"/>
    <col min="5127" max="5375" width="9" style="136"/>
    <col min="5376" max="5376" width="14.5703125" style="136" customWidth="1"/>
    <col min="5377" max="5377" width="72.7109375" style="136" customWidth="1"/>
    <col min="5378" max="5379" width="10.7109375" style="136" customWidth="1"/>
    <col min="5380" max="5380" width="14.5703125" style="136" customWidth="1"/>
    <col min="5381" max="5381" width="10.7109375" style="136" customWidth="1"/>
    <col min="5382" max="5382" width="15" style="136" customWidth="1"/>
    <col min="5383" max="5631" width="9" style="136"/>
    <col min="5632" max="5632" width="14.5703125" style="136" customWidth="1"/>
    <col min="5633" max="5633" width="72.7109375" style="136" customWidth="1"/>
    <col min="5634" max="5635" width="10.7109375" style="136" customWidth="1"/>
    <col min="5636" max="5636" width="14.5703125" style="136" customWidth="1"/>
    <col min="5637" max="5637" width="10.7109375" style="136" customWidth="1"/>
    <col min="5638" max="5638" width="15" style="136" customWidth="1"/>
    <col min="5639" max="5887" width="9" style="136"/>
    <col min="5888" max="5888" width="14.5703125" style="136" customWidth="1"/>
    <col min="5889" max="5889" width="72.7109375" style="136" customWidth="1"/>
    <col min="5890" max="5891" width="10.7109375" style="136" customWidth="1"/>
    <col min="5892" max="5892" width="14.5703125" style="136" customWidth="1"/>
    <col min="5893" max="5893" width="10.7109375" style="136" customWidth="1"/>
    <col min="5894" max="5894" width="15" style="136" customWidth="1"/>
    <col min="5895" max="6143" width="9" style="136"/>
    <col min="6144" max="6144" width="14.5703125" style="136" customWidth="1"/>
    <col min="6145" max="6145" width="72.7109375" style="136" customWidth="1"/>
    <col min="6146" max="6147" width="10.7109375" style="136" customWidth="1"/>
    <col min="6148" max="6148" width="14.5703125" style="136" customWidth="1"/>
    <col min="6149" max="6149" width="10.7109375" style="136" customWidth="1"/>
    <col min="6150" max="6150" width="15" style="136" customWidth="1"/>
    <col min="6151" max="6399" width="9" style="136"/>
    <col min="6400" max="6400" width="14.5703125" style="136" customWidth="1"/>
    <col min="6401" max="6401" width="72.7109375" style="136" customWidth="1"/>
    <col min="6402" max="6403" width="10.7109375" style="136" customWidth="1"/>
    <col min="6404" max="6404" width="14.5703125" style="136" customWidth="1"/>
    <col min="6405" max="6405" width="10.7109375" style="136" customWidth="1"/>
    <col min="6406" max="6406" width="15" style="136" customWidth="1"/>
    <col min="6407" max="6655" width="9" style="136"/>
    <col min="6656" max="6656" width="14.5703125" style="136" customWidth="1"/>
    <col min="6657" max="6657" width="72.7109375" style="136" customWidth="1"/>
    <col min="6658" max="6659" width="10.7109375" style="136" customWidth="1"/>
    <col min="6660" max="6660" width="14.5703125" style="136" customWidth="1"/>
    <col min="6661" max="6661" width="10.7109375" style="136" customWidth="1"/>
    <col min="6662" max="6662" width="15" style="136" customWidth="1"/>
    <col min="6663" max="6911" width="9" style="136"/>
    <col min="6912" max="6912" width="14.5703125" style="136" customWidth="1"/>
    <col min="6913" max="6913" width="72.7109375" style="136" customWidth="1"/>
    <col min="6914" max="6915" width="10.7109375" style="136" customWidth="1"/>
    <col min="6916" max="6916" width="14.5703125" style="136" customWidth="1"/>
    <col min="6917" max="6917" width="10.7109375" style="136" customWidth="1"/>
    <col min="6918" max="6918" width="15" style="136" customWidth="1"/>
    <col min="6919" max="7167" width="9" style="136"/>
    <col min="7168" max="7168" width="14.5703125" style="136" customWidth="1"/>
    <col min="7169" max="7169" width="72.7109375" style="136" customWidth="1"/>
    <col min="7170" max="7171" width="10.7109375" style="136" customWidth="1"/>
    <col min="7172" max="7172" width="14.5703125" style="136" customWidth="1"/>
    <col min="7173" max="7173" width="10.7109375" style="136" customWidth="1"/>
    <col min="7174" max="7174" width="15" style="136" customWidth="1"/>
    <col min="7175" max="7423" width="9" style="136"/>
    <col min="7424" max="7424" width="14.5703125" style="136" customWidth="1"/>
    <col min="7425" max="7425" width="72.7109375" style="136" customWidth="1"/>
    <col min="7426" max="7427" width="10.7109375" style="136" customWidth="1"/>
    <col min="7428" max="7428" width="14.5703125" style="136" customWidth="1"/>
    <col min="7429" max="7429" width="10.7109375" style="136" customWidth="1"/>
    <col min="7430" max="7430" width="15" style="136" customWidth="1"/>
    <col min="7431" max="7679" width="9" style="136"/>
    <col min="7680" max="7680" width="14.5703125" style="136" customWidth="1"/>
    <col min="7681" max="7681" width="72.7109375" style="136" customWidth="1"/>
    <col min="7682" max="7683" width="10.7109375" style="136" customWidth="1"/>
    <col min="7684" max="7684" width="14.5703125" style="136" customWidth="1"/>
    <col min="7685" max="7685" width="10.7109375" style="136" customWidth="1"/>
    <col min="7686" max="7686" width="15" style="136" customWidth="1"/>
    <col min="7687" max="7935" width="9" style="136"/>
    <col min="7936" max="7936" width="14.5703125" style="136" customWidth="1"/>
    <col min="7937" max="7937" width="72.7109375" style="136" customWidth="1"/>
    <col min="7938" max="7939" width="10.7109375" style="136" customWidth="1"/>
    <col min="7940" max="7940" width="14.5703125" style="136" customWidth="1"/>
    <col min="7941" max="7941" width="10.7109375" style="136" customWidth="1"/>
    <col min="7942" max="7942" width="15" style="136" customWidth="1"/>
    <col min="7943" max="8191" width="9" style="136"/>
    <col min="8192" max="8192" width="14.5703125" style="136" customWidth="1"/>
    <col min="8193" max="8193" width="72.7109375" style="136" customWidth="1"/>
    <col min="8194" max="8195" width="10.7109375" style="136" customWidth="1"/>
    <col min="8196" max="8196" width="14.5703125" style="136" customWidth="1"/>
    <col min="8197" max="8197" width="10.7109375" style="136" customWidth="1"/>
    <col min="8198" max="8198" width="15" style="136" customWidth="1"/>
    <col min="8199" max="8447" width="9" style="136"/>
    <col min="8448" max="8448" width="14.5703125" style="136" customWidth="1"/>
    <col min="8449" max="8449" width="72.7109375" style="136" customWidth="1"/>
    <col min="8450" max="8451" width="10.7109375" style="136" customWidth="1"/>
    <col min="8452" max="8452" width="14.5703125" style="136" customWidth="1"/>
    <col min="8453" max="8453" width="10.7109375" style="136" customWidth="1"/>
    <col min="8454" max="8454" width="15" style="136" customWidth="1"/>
    <col min="8455" max="8703" width="9" style="136"/>
    <col min="8704" max="8704" width="14.5703125" style="136" customWidth="1"/>
    <col min="8705" max="8705" width="72.7109375" style="136" customWidth="1"/>
    <col min="8706" max="8707" width="10.7109375" style="136" customWidth="1"/>
    <col min="8708" max="8708" width="14.5703125" style="136" customWidth="1"/>
    <col min="8709" max="8709" width="10.7109375" style="136" customWidth="1"/>
    <col min="8710" max="8710" width="15" style="136" customWidth="1"/>
    <col min="8711" max="8959" width="9" style="136"/>
    <col min="8960" max="8960" width="14.5703125" style="136" customWidth="1"/>
    <col min="8961" max="8961" width="72.7109375" style="136" customWidth="1"/>
    <col min="8962" max="8963" width="10.7109375" style="136" customWidth="1"/>
    <col min="8964" max="8964" width="14.5703125" style="136" customWidth="1"/>
    <col min="8965" max="8965" width="10.7109375" style="136" customWidth="1"/>
    <col min="8966" max="8966" width="15" style="136" customWidth="1"/>
    <col min="8967" max="9215" width="9" style="136"/>
    <col min="9216" max="9216" width="14.5703125" style="136" customWidth="1"/>
    <col min="9217" max="9217" width="72.7109375" style="136" customWidth="1"/>
    <col min="9218" max="9219" width="10.7109375" style="136" customWidth="1"/>
    <col min="9220" max="9220" width="14.5703125" style="136" customWidth="1"/>
    <col min="9221" max="9221" width="10.7109375" style="136" customWidth="1"/>
    <col min="9222" max="9222" width="15" style="136" customWidth="1"/>
    <col min="9223" max="9471" width="9" style="136"/>
    <col min="9472" max="9472" width="14.5703125" style="136" customWidth="1"/>
    <col min="9473" max="9473" width="72.7109375" style="136" customWidth="1"/>
    <col min="9474" max="9475" width="10.7109375" style="136" customWidth="1"/>
    <col min="9476" max="9476" width="14.5703125" style="136" customWidth="1"/>
    <col min="9477" max="9477" width="10.7109375" style="136" customWidth="1"/>
    <col min="9478" max="9478" width="15" style="136" customWidth="1"/>
    <col min="9479" max="9727" width="9" style="136"/>
    <col min="9728" max="9728" width="14.5703125" style="136" customWidth="1"/>
    <col min="9729" max="9729" width="72.7109375" style="136" customWidth="1"/>
    <col min="9730" max="9731" width="10.7109375" style="136" customWidth="1"/>
    <col min="9732" max="9732" width="14.5703125" style="136" customWidth="1"/>
    <col min="9733" max="9733" width="10.7109375" style="136" customWidth="1"/>
    <col min="9734" max="9734" width="15" style="136" customWidth="1"/>
    <col min="9735" max="9983" width="9" style="136"/>
    <col min="9984" max="9984" width="14.5703125" style="136" customWidth="1"/>
    <col min="9985" max="9985" width="72.7109375" style="136" customWidth="1"/>
    <col min="9986" max="9987" width="10.7109375" style="136" customWidth="1"/>
    <col min="9988" max="9988" width="14.5703125" style="136" customWidth="1"/>
    <col min="9989" max="9989" width="10.7109375" style="136" customWidth="1"/>
    <col min="9990" max="9990" width="15" style="136" customWidth="1"/>
    <col min="9991" max="10239" width="9" style="136"/>
    <col min="10240" max="10240" width="14.5703125" style="136" customWidth="1"/>
    <col min="10241" max="10241" width="72.7109375" style="136" customWidth="1"/>
    <col min="10242" max="10243" width="10.7109375" style="136" customWidth="1"/>
    <col min="10244" max="10244" width="14.5703125" style="136" customWidth="1"/>
    <col min="10245" max="10245" width="10.7109375" style="136" customWidth="1"/>
    <col min="10246" max="10246" width="15" style="136" customWidth="1"/>
    <col min="10247" max="10495" width="9" style="136"/>
    <col min="10496" max="10496" width="14.5703125" style="136" customWidth="1"/>
    <col min="10497" max="10497" width="72.7109375" style="136" customWidth="1"/>
    <col min="10498" max="10499" width="10.7109375" style="136" customWidth="1"/>
    <col min="10500" max="10500" width="14.5703125" style="136" customWidth="1"/>
    <col min="10501" max="10501" width="10.7109375" style="136" customWidth="1"/>
    <col min="10502" max="10502" width="15" style="136" customWidth="1"/>
    <col min="10503" max="10751" width="9" style="136"/>
    <col min="10752" max="10752" width="14.5703125" style="136" customWidth="1"/>
    <col min="10753" max="10753" width="72.7109375" style="136" customWidth="1"/>
    <col min="10754" max="10755" width="10.7109375" style="136" customWidth="1"/>
    <col min="10756" max="10756" width="14.5703125" style="136" customWidth="1"/>
    <col min="10757" max="10757" width="10.7109375" style="136" customWidth="1"/>
    <col min="10758" max="10758" width="15" style="136" customWidth="1"/>
    <col min="10759" max="11007" width="9" style="136"/>
    <col min="11008" max="11008" width="14.5703125" style="136" customWidth="1"/>
    <col min="11009" max="11009" width="72.7109375" style="136" customWidth="1"/>
    <col min="11010" max="11011" width="10.7109375" style="136" customWidth="1"/>
    <col min="11012" max="11012" width="14.5703125" style="136" customWidth="1"/>
    <col min="11013" max="11013" width="10.7109375" style="136" customWidth="1"/>
    <col min="11014" max="11014" width="15" style="136" customWidth="1"/>
    <col min="11015" max="11263" width="9" style="136"/>
    <col min="11264" max="11264" width="14.5703125" style="136" customWidth="1"/>
    <col min="11265" max="11265" width="72.7109375" style="136" customWidth="1"/>
    <col min="11266" max="11267" width="10.7109375" style="136" customWidth="1"/>
    <col min="11268" max="11268" width="14.5703125" style="136" customWidth="1"/>
    <col min="11269" max="11269" width="10.7109375" style="136" customWidth="1"/>
    <col min="11270" max="11270" width="15" style="136" customWidth="1"/>
    <col min="11271" max="11519" width="9" style="136"/>
    <col min="11520" max="11520" width="14.5703125" style="136" customWidth="1"/>
    <col min="11521" max="11521" width="72.7109375" style="136" customWidth="1"/>
    <col min="11522" max="11523" width="10.7109375" style="136" customWidth="1"/>
    <col min="11524" max="11524" width="14.5703125" style="136" customWidth="1"/>
    <col min="11525" max="11525" width="10.7109375" style="136" customWidth="1"/>
    <col min="11526" max="11526" width="15" style="136" customWidth="1"/>
    <col min="11527" max="11775" width="9" style="136"/>
    <col min="11776" max="11776" width="14.5703125" style="136" customWidth="1"/>
    <col min="11777" max="11777" width="72.7109375" style="136" customWidth="1"/>
    <col min="11778" max="11779" width="10.7109375" style="136" customWidth="1"/>
    <col min="11780" max="11780" width="14.5703125" style="136" customWidth="1"/>
    <col min="11781" max="11781" width="10.7109375" style="136" customWidth="1"/>
    <col min="11782" max="11782" width="15" style="136" customWidth="1"/>
    <col min="11783" max="12031" width="9" style="136"/>
    <col min="12032" max="12032" width="14.5703125" style="136" customWidth="1"/>
    <col min="12033" max="12033" width="72.7109375" style="136" customWidth="1"/>
    <col min="12034" max="12035" width="10.7109375" style="136" customWidth="1"/>
    <col min="12036" max="12036" width="14.5703125" style="136" customWidth="1"/>
    <col min="12037" max="12037" width="10.7109375" style="136" customWidth="1"/>
    <col min="12038" max="12038" width="15" style="136" customWidth="1"/>
    <col min="12039" max="12287" width="9" style="136"/>
    <col min="12288" max="12288" width="14.5703125" style="136" customWidth="1"/>
    <col min="12289" max="12289" width="72.7109375" style="136" customWidth="1"/>
    <col min="12290" max="12291" width="10.7109375" style="136" customWidth="1"/>
    <col min="12292" max="12292" width="14.5703125" style="136" customWidth="1"/>
    <col min="12293" max="12293" width="10.7109375" style="136" customWidth="1"/>
    <col min="12294" max="12294" width="15" style="136" customWidth="1"/>
    <col min="12295" max="12543" width="9" style="136"/>
    <col min="12544" max="12544" width="14.5703125" style="136" customWidth="1"/>
    <col min="12545" max="12545" width="72.7109375" style="136" customWidth="1"/>
    <col min="12546" max="12547" width="10.7109375" style="136" customWidth="1"/>
    <col min="12548" max="12548" width="14.5703125" style="136" customWidth="1"/>
    <col min="12549" max="12549" width="10.7109375" style="136" customWidth="1"/>
    <col min="12550" max="12550" width="15" style="136" customWidth="1"/>
    <col min="12551" max="12799" width="9" style="136"/>
    <col min="12800" max="12800" width="14.5703125" style="136" customWidth="1"/>
    <col min="12801" max="12801" width="72.7109375" style="136" customWidth="1"/>
    <col min="12802" max="12803" width="10.7109375" style="136" customWidth="1"/>
    <col min="12804" max="12804" width="14.5703125" style="136" customWidth="1"/>
    <col min="12805" max="12805" width="10.7109375" style="136" customWidth="1"/>
    <col min="12806" max="12806" width="15" style="136" customWidth="1"/>
    <col min="12807" max="13055" width="9" style="136"/>
    <col min="13056" max="13056" width="14.5703125" style="136" customWidth="1"/>
    <col min="13057" max="13057" width="72.7109375" style="136" customWidth="1"/>
    <col min="13058" max="13059" width="10.7109375" style="136" customWidth="1"/>
    <col min="13060" max="13060" width="14.5703125" style="136" customWidth="1"/>
    <col min="13061" max="13061" width="10.7109375" style="136" customWidth="1"/>
    <col min="13062" max="13062" width="15" style="136" customWidth="1"/>
    <col min="13063" max="13311" width="9" style="136"/>
    <col min="13312" max="13312" width="14.5703125" style="136" customWidth="1"/>
    <col min="13313" max="13313" width="72.7109375" style="136" customWidth="1"/>
    <col min="13314" max="13315" width="10.7109375" style="136" customWidth="1"/>
    <col min="13316" max="13316" width="14.5703125" style="136" customWidth="1"/>
    <col min="13317" max="13317" width="10.7109375" style="136" customWidth="1"/>
    <col min="13318" max="13318" width="15" style="136" customWidth="1"/>
    <col min="13319" max="13567" width="9" style="136"/>
    <col min="13568" max="13568" width="14.5703125" style="136" customWidth="1"/>
    <col min="13569" max="13569" width="72.7109375" style="136" customWidth="1"/>
    <col min="13570" max="13571" width="10.7109375" style="136" customWidth="1"/>
    <col min="13572" max="13572" width="14.5703125" style="136" customWidth="1"/>
    <col min="13573" max="13573" width="10.7109375" style="136" customWidth="1"/>
    <col min="13574" max="13574" width="15" style="136" customWidth="1"/>
    <col min="13575" max="13823" width="9" style="136"/>
    <col min="13824" max="13824" width="14.5703125" style="136" customWidth="1"/>
    <col min="13825" max="13825" width="72.7109375" style="136" customWidth="1"/>
    <col min="13826" max="13827" width="10.7109375" style="136" customWidth="1"/>
    <col min="13828" max="13828" width="14.5703125" style="136" customWidth="1"/>
    <col min="13829" max="13829" width="10.7109375" style="136" customWidth="1"/>
    <col min="13830" max="13830" width="15" style="136" customWidth="1"/>
    <col min="13831" max="14079" width="9" style="136"/>
    <col min="14080" max="14080" width="14.5703125" style="136" customWidth="1"/>
    <col min="14081" max="14081" width="72.7109375" style="136" customWidth="1"/>
    <col min="14082" max="14083" width="10.7109375" style="136" customWidth="1"/>
    <col min="14084" max="14084" width="14.5703125" style="136" customWidth="1"/>
    <col min="14085" max="14085" width="10.7109375" style="136" customWidth="1"/>
    <col min="14086" max="14086" width="15" style="136" customWidth="1"/>
    <col min="14087" max="14335" width="9" style="136"/>
    <col min="14336" max="14336" width="14.5703125" style="136" customWidth="1"/>
    <col min="14337" max="14337" width="72.7109375" style="136" customWidth="1"/>
    <col min="14338" max="14339" width="10.7109375" style="136" customWidth="1"/>
    <col min="14340" max="14340" width="14.5703125" style="136" customWidth="1"/>
    <col min="14341" max="14341" width="10.7109375" style="136" customWidth="1"/>
    <col min="14342" max="14342" width="15" style="136" customWidth="1"/>
    <col min="14343" max="14591" width="9" style="136"/>
    <col min="14592" max="14592" width="14.5703125" style="136" customWidth="1"/>
    <col min="14593" max="14593" width="72.7109375" style="136" customWidth="1"/>
    <col min="14594" max="14595" width="10.7109375" style="136" customWidth="1"/>
    <col min="14596" max="14596" width="14.5703125" style="136" customWidth="1"/>
    <col min="14597" max="14597" width="10.7109375" style="136" customWidth="1"/>
    <col min="14598" max="14598" width="15" style="136" customWidth="1"/>
    <col min="14599" max="14847" width="9" style="136"/>
    <col min="14848" max="14848" width="14.5703125" style="136" customWidth="1"/>
    <col min="14849" max="14849" width="72.7109375" style="136" customWidth="1"/>
    <col min="14850" max="14851" width="10.7109375" style="136" customWidth="1"/>
    <col min="14852" max="14852" width="14.5703125" style="136" customWidth="1"/>
    <col min="14853" max="14853" width="10.7109375" style="136" customWidth="1"/>
    <col min="14854" max="14854" width="15" style="136" customWidth="1"/>
    <col min="14855" max="15103" width="9" style="136"/>
    <col min="15104" max="15104" width="14.5703125" style="136" customWidth="1"/>
    <col min="15105" max="15105" width="72.7109375" style="136" customWidth="1"/>
    <col min="15106" max="15107" width="10.7109375" style="136" customWidth="1"/>
    <col min="15108" max="15108" width="14.5703125" style="136" customWidth="1"/>
    <col min="15109" max="15109" width="10.7109375" style="136" customWidth="1"/>
    <col min="15110" max="15110" width="15" style="136" customWidth="1"/>
    <col min="15111" max="15359" width="9" style="136"/>
    <col min="15360" max="15360" width="14.5703125" style="136" customWidth="1"/>
    <col min="15361" max="15361" width="72.7109375" style="136" customWidth="1"/>
    <col min="15362" max="15363" width="10.7109375" style="136" customWidth="1"/>
    <col min="15364" max="15364" width="14.5703125" style="136" customWidth="1"/>
    <col min="15365" max="15365" width="10.7109375" style="136" customWidth="1"/>
    <col min="15366" max="15366" width="15" style="136" customWidth="1"/>
    <col min="15367" max="15615" width="9" style="136"/>
    <col min="15616" max="15616" width="14.5703125" style="136" customWidth="1"/>
    <col min="15617" max="15617" width="72.7109375" style="136" customWidth="1"/>
    <col min="15618" max="15619" width="10.7109375" style="136" customWidth="1"/>
    <col min="15620" max="15620" width="14.5703125" style="136" customWidth="1"/>
    <col min="15621" max="15621" width="10.7109375" style="136" customWidth="1"/>
    <col min="15622" max="15622" width="15" style="136" customWidth="1"/>
    <col min="15623" max="15871" width="9" style="136"/>
    <col min="15872" max="15872" width="14.5703125" style="136" customWidth="1"/>
    <col min="15873" max="15873" width="72.7109375" style="136" customWidth="1"/>
    <col min="15874" max="15875" width="10.7109375" style="136" customWidth="1"/>
    <col min="15876" max="15876" width="14.5703125" style="136" customWidth="1"/>
    <col min="15877" max="15877" width="10.7109375" style="136" customWidth="1"/>
    <col min="15878" max="15878" width="15" style="136" customWidth="1"/>
    <col min="15879" max="16127" width="9" style="136"/>
    <col min="16128" max="16128" width="14.5703125" style="136" customWidth="1"/>
    <col min="16129" max="16129" width="72.7109375" style="136" customWidth="1"/>
    <col min="16130" max="16131" width="10.7109375" style="136" customWidth="1"/>
    <col min="16132" max="16132" width="14.5703125" style="136" customWidth="1"/>
    <col min="16133" max="16133" width="10.7109375" style="136" customWidth="1"/>
    <col min="16134" max="16134" width="15" style="136" customWidth="1"/>
    <col min="16135" max="16384" width="9" style="136"/>
  </cols>
  <sheetData>
    <row r="1" spans="1:7" ht="53.45" customHeight="1" x14ac:dyDescent="0.2">
      <c r="A1" s="233" t="s">
        <v>56</v>
      </c>
      <c r="B1" s="234"/>
      <c r="C1" s="234"/>
      <c r="D1" s="234"/>
      <c r="E1" s="234"/>
      <c r="F1" s="234"/>
      <c r="G1" s="235"/>
    </row>
    <row r="2" spans="1:7" x14ac:dyDescent="0.2">
      <c r="A2" s="164" t="s">
        <v>57</v>
      </c>
      <c r="B2" s="236" t="s">
        <v>11</v>
      </c>
      <c r="C2" s="236"/>
      <c r="D2" s="236"/>
      <c r="E2" s="236"/>
      <c r="F2" s="236"/>
      <c r="G2" s="237"/>
    </row>
    <row r="3" spans="1:7" x14ac:dyDescent="0.2">
      <c r="A3" s="164" t="s">
        <v>58</v>
      </c>
      <c r="B3" s="245" t="s">
        <v>59</v>
      </c>
      <c r="C3" s="245"/>
      <c r="D3" s="137"/>
      <c r="E3" s="238">
        <f>'[2]BDI-DESONERADO'!D19</f>
        <v>0.29769428939090381</v>
      </c>
      <c r="F3" s="238"/>
      <c r="G3" s="239"/>
    </row>
    <row r="4" spans="1:7" x14ac:dyDescent="0.2">
      <c r="A4" s="165"/>
      <c r="B4" s="246"/>
      <c r="C4" s="246"/>
      <c r="D4" s="137"/>
      <c r="E4" s="240">
        <v>46174</v>
      </c>
      <c r="F4" s="240"/>
      <c r="G4" s="241"/>
    </row>
    <row r="5" spans="1:7" s="138" customFormat="1" ht="6.2" customHeight="1" x14ac:dyDescent="0.2">
      <c r="A5" s="242"/>
      <c r="B5" s="243"/>
      <c r="C5" s="243"/>
      <c r="D5" s="243"/>
      <c r="E5" s="243"/>
      <c r="F5" s="243"/>
      <c r="G5" s="244"/>
    </row>
    <row r="6" spans="1:7" s="138" customFormat="1" ht="20.100000000000001" customHeight="1" x14ac:dyDescent="0.2">
      <c r="A6" s="253" t="s">
        <v>249</v>
      </c>
      <c r="B6" s="254"/>
      <c r="C6" s="254"/>
      <c r="D6" s="254"/>
      <c r="E6" s="254"/>
      <c r="F6" s="254"/>
      <c r="G6" s="255"/>
    </row>
    <row r="7" spans="1:7" s="138" customFormat="1" ht="19.7" customHeight="1" x14ac:dyDescent="0.2">
      <c r="A7" s="251" t="s">
        <v>168</v>
      </c>
      <c r="B7" s="252"/>
      <c r="C7" s="139" t="s">
        <v>3</v>
      </c>
      <c r="D7" s="139" t="s">
        <v>4</v>
      </c>
      <c r="E7" s="139" t="s">
        <v>63</v>
      </c>
      <c r="F7" s="139" t="s">
        <v>64</v>
      </c>
      <c r="G7" s="166" t="s">
        <v>65</v>
      </c>
    </row>
    <row r="8" spans="1:7" s="138" customFormat="1" ht="15" customHeight="1" x14ac:dyDescent="0.2">
      <c r="A8" s="167" t="s">
        <v>114</v>
      </c>
      <c r="B8" s="141" t="s">
        <v>66</v>
      </c>
      <c r="C8" s="140" t="s">
        <v>28</v>
      </c>
      <c r="D8" s="140" t="s">
        <v>67</v>
      </c>
      <c r="E8" s="142">
        <v>160</v>
      </c>
      <c r="F8" s="143">
        <v>56.34</v>
      </c>
      <c r="G8" s="168">
        <v>9014.4</v>
      </c>
    </row>
    <row r="9" spans="1:7" s="138" customFormat="1" ht="21.2" customHeight="1" x14ac:dyDescent="0.2">
      <c r="A9" s="167" t="s">
        <v>169</v>
      </c>
      <c r="B9" s="141" t="s">
        <v>68</v>
      </c>
      <c r="C9" s="140" t="s">
        <v>28</v>
      </c>
      <c r="D9" s="140" t="s">
        <v>67</v>
      </c>
      <c r="E9" s="142">
        <v>16</v>
      </c>
      <c r="F9" s="143">
        <v>136.69</v>
      </c>
      <c r="G9" s="168">
        <v>2187.04</v>
      </c>
    </row>
    <row r="10" spans="1:7" s="138" customFormat="1" ht="23.85" customHeight="1" x14ac:dyDescent="0.2">
      <c r="A10" s="169"/>
      <c r="B10" s="144"/>
      <c r="C10" s="144"/>
      <c r="D10" s="144"/>
      <c r="E10" s="247" t="s">
        <v>170</v>
      </c>
      <c r="F10" s="247"/>
      <c r="G10" s="170">
        <v>11201.44</v>
      </c>
    </row>
    <row r="11" spans="1:7" s="138" customFormat="1" ht="19.7" customHeight="1" x14ac:dyDescent="0.2">
      <c r="A11" s="169"/>
      <c r="B11" s="144"/>
      <c r="C11" s="144"/>
      <c r="D11" s="144"/>
      <c r="E11" s="248" t="s">
        <v>171</v>
      </c>
      <c r="F11" s="248"/>
      <c r="G11" s="171">
        <v>11201.44</v>
      </c>
    </row>
    <row r="12" spans="1:7" s="138" customFormat="1" ht="10.15" customHeight="1" x14ac:dyDescent="0.2">
      <c r="A12" s="169"/>
      <c r="B12" s="144"/>
      <c r="C12" s="144"/>
      <c r="D12" s="144"/>
      <c r="E12" s="249"/>
      <c r="F12" s="249"/>
      <c r="G12" s="250"/>
    </row>
    <row r="13" spans="1:7" s="138" customFormat="1" ht="20.100000000000001" customHeight="1" x14ac:dyDescent="0.2">
      <c r="A13" s="253" t="s">
        <v>250</v>
      </c>
      <c r="B13" s="254"/>
      <c r="C13" s="254"/>
      <c r="D13" s="254"/>
      <c r="E13" s="254"/>
      <c r="F13" s="254"/>
      <c r="G13" s="255"/>
    </row>
    <row r="14" spans="1:7" s="138" customFormat="1" ht="13.15" customHeight="1" x14ac:dyDescent="0.2">
      <c r="A14" s="264" t="s">
        <v>251</v>
      </c>
      <c r="B14" s="265"/>
      <c r="C14" s="266" t="s">
        <v>252</v>
      </c>
      <c r="D14" s="139"/>
      <c r="E14" s="267" t="s">
        <v>253</v>
      </c>
      <c r="F14" s="267"/>
      <c r="G14" s="257" t="s">
        <v>254</v>
      </c>
    </row>
    <row r="15" spans="1:7" s="138" customFormat="1" ht="12.2" customHeight="1" x14ac:dyDescent="0.2">
      <c r="A15" s="264"/>
      <c r="B15" s="265"/>
      <c r="C15" s="266"/>
      <c r="D15" s="139" t="s">
        <v>256</v>
      </c>
      <c r="E15" s="139" t="s">
        <v>255</v>
      </c>
      <c r="F15" s="139" t="s">
        <v>256</v>
      </c>
      <c r="G15" s="257"/>
    </row>
    <row r="16" spans="1:7" s="138" customFormat="1" ht="40.15" customHeight="1" x14ac:dyDescent="0.2">
      <c r="A16" s="172" t="s">
        <v>174</v>
      </c>
      <c r="B16" s="146" t="s">
        <v>73</v>
      </c>
      <c r="C16" s="147">
        <v>1</v>
      </c>
      <c r="D16" s="148">
        <v>0</v>
      </c>
      <c r="E16" s="149">
        <v>462.91</v>
      </c>
      <c r="F16" s="149">
        <v>0</v>
      </c>
      <c r="G16" s="173">
        <v>462.91</v>
      </c>
    </row>
    <row r="17" spans="1:7" s="138" customFormat="1" ht="24" customHeight="1" x14ac:dyDescent="0.2">
      <c r="A17" s="172" t="s">
        <v>95</v>
      </c>
      <c r="B17" s="146" t="s">
        <v>74</v>
      </c>
      <c r="C17" s="147">
        <v>1</v>
      </c>
      <c r="D17" s="148">
        <v>0.21</v>
      </c>
      <c r="E17" s="149">
        <v>0</v>
      </c>
      <c r="F17" s="149">
        <v>65.599999999999994</v>
      </c>
      <c r="G17" s="173">
        <v>13.776</v>
      </c>
    </row>
    <row r="18" spans="1:7" s="138" customFormat="1" ht="24" customHeight="1" x14ac:dyDescent="0.2">
      <c r="A18" s="172" t="s">
        <v>96</v>
      </c>
      <c r="B18" s="146" t="s">
        <v>75</v>
      </c>
      <c r="C18" s="147">
        <v>1</v>
      </c>
      <c r="D18" s="148">
        <v>0</v>
      </c>
      <c r="E18" s="149">
        <v>165.88</v>
      </c>
      <c r="F18" s="149">
        <v>0</v>
      </c>
      <c r="G18" s="173">
        <v>131.04519999999999</v>
      </c>
    </row>
    <row r="19" spans="1:7" s="138" customFormat="1" ht="15" customHeight="1" x14ac:dyDescent="0.2">
      <c r="A19" s="169"/>
      <c r="B19" s="144"/>
      <c r="C19" s="144"/>
      <c r="D19" s="144"/>
      <c r="E19" s="248" t="s">
        <v>257</v>
      </c>
      <c r="F19" s="248"/>
      <c r="G19" s="174">
        <v>607.73119999999994</v>
      </c>
    </row>
    <row r="20" spans="1:7" s="138" customFormat="1" ht="20.100000000000001" customHeight="1" x14ac:dyDescent="0.2">
      <c r="A20" s="251" t="s">
        <v>258</v>
      </c>
      <c r="B20" s="252"/>
      <c r="C20" s="252"/>
      <c r="D20" s="139" t="s">
        <v>4</v>
      </c>
      <c r="E20" s="139" t="s">
        <v>259</v>
      </c>
      <c r="F20" s="139" t="s">
        <v>260</v>
      </c>
      <c r="G20" s="166" t="s">
        <v>254</v>
      </c>
    </row>
    <row r="21" spans="1:7" s="138" customFormat="1" ht="15" customHeight="1" x14ac:dyDescent="0.2">
      <c r="A21" s="172" t="s">
        <v>178</v>
      </c>
      <c r="B21" s="268" t="s">
        <v>78</v>
      </c>
      <c r="C21" s="268"/>
      <c r="D21" s="145" t="s">
        <v>67</v>
      </c>
      <c r="E21" s="147">
        <v>0.1</v>
      </c>
      <c r="F21" s="150">
        <v>48.94</v>
      </c>
      <c r="G21" s="175">
        <v>4.8899999999999997</v>
      </c>
    </row>
    <row r="22" spans="1:7" s="138" customFormat="1" ht="15" customHeight="1" x14ac:dyDescent="0.2">
      <c r="A22" s="172" t="s">
        <v>117</v>
      </c>
      <c r="B22" s="268" t="s">
        <v>118</v>
      </c>
      <c r="C22" s="268"/>
      <c r="D22" s="145" t="s">
        <v>67</v>
      </c>
      <c r="E22" s="147">
        <v>4</v>
      </c>
      <c r="F22" s="150">
        <v>23.58</v>
      </c>
      <c r="G22" s="175">
        <v>94.32</v>
      </c>
    </row>
    <row r="23" spans="1:7" s="138" customFormat="1" ht="15" customHeight="1" x14ac:dyDescent="0.2">
      <c r="A23" s="169"/>
      <c r="B23" s="144"/>
      <c r="C23" s="144"/>
      <c r="D23" s="144"/>
      <c r="E23" s="248" t="s">
        <v>261</v>
      </c>
      <c r="F23" s="248"/>
      <c r="G23" s="171">
        <v>99.21</v>
      </c>
    </row>
    <row r="24" spans="1:7" s="138" customFormat="1" ht="15" customHeight="1" x14ac:dyDescent="0.2">
      <c r="A24" s="169"/>
      <c r="B24" s="144"/>
      <c r="C24" s="144"/>
      <c r="D24" s="144"/>
      <c r="E24" s="248" t="s">
        <v>262</v>
      </c>
      <c r="F24" s="248"/>
      <c r="G24" s="173">
        <v>706.94119999999998</v>
      </c>
    </row>
    <row r="25" spans="1:7" s="138" customFormat="1" ht="15" customHeight="1" x14ac:dyDescent="0.2">
      <c r="A25" s="169"/>
      <c r="B25" s="144"/>
      <c r="C25" s="144"/>
      <c r="D25" s="144"/>
      <c r="E25" s="248" t="s">
        <v>263</v>
      </c>
      <c r="F25" s="248"/>
      <c r="G25" s="176">
        <v>1080</v>
      </c>
    </row>
    <row r="26" spans="1:7" s="138" customFormat="1" ht="15" customHeight="1" x14ac:dyDescent="0.2">
      <c r="A26" s="169"/>
      <c r="B26" s="144"/>
      <c r="C26" s="144"/>
      <c r="D26" s="144"/>
      <c r="E26" s="248" t="s">
        <v>264</v>
      </c>
      <c r="F26" s="248"/>
      <c r="G26" s="173">
        <v>0.65459999999999996</v>
      </c>
    </row>
    <row r="27" spans="1:7" s="138" customFormat="1" ht="20.100000000000001" customHeight="1" x14ac:dyDescent="0.2">
      <c r="A27" s="251" t="s">
        <v>265</v>
      </c>
      <c r="B27" s="252"/>
      <c r="C27" s="252"/>
      <c r="D27" s="139" t="s">
        <v>4</v>
      </c>
      <c r="E27" s="139" t="s">
        <v>259</v>
      </c>
      <c r="F27" s="139" t="s">
        <v>266</v>
      </c>
      <c r="G27" s="166" t="s">
        <v>267</v>
      </c>
    </row>
    <row r="28" spans="1:7" s="138" customFormat="1" ht="15" customHeight="1" x14ac:dyDescent="0.2">
      <c r="A28" s="172" t="s">
        <v>268</v>
      </c>
      <c r="B28" s="256" t="s">
        <v>269</v>
      </c>
      <c r="C28" s="256"/>
      <c r="D28" s="145" t="s">
        <v>77</v>
      </c>
      <c r="E28" s="147">
        <v>1.1999999999999999E-3</v>
      </c>
      <c r="F28" s="151">
        <v>2314.69</v>
      </c>
      <c r="G28" s="177">
        <v>2.78</v>
      </c>
    </row>
    <row r="29" spans="1:7" s="138" customFormat="1" ht="15" customHeight="1" x14ac:dyDescent="0.2">
      <c r="A29" s="169"/>
      <c r="B29" s="144"/>
      <c r="C29" s="144"/>
      <c r="D29" s="144"/>
      <c r="E29" s="248" t="s">
        <v>270</v>
      </c>
      <c r="F29" s="248"/>
      <c r="G29" s="178">
        <v>2.78</v>
      </c>
    </row>
    <row r="30" spans="1:7" s="138" customFormat="1" ht="15" customHeight="1" x14ac:dyDescent="0.2">
      <c r="A30" s="169"/>
      <c r="B30" s="144"/>
      <c r="C30" s="144"/>
      <c r="D30" s="144"/>
      <c r="E30" s="248" t="s">
        <v>271</v>
      </c>
      <c r="F30" s="248"/>
      <c r="G30" s="173">
        <v>3.4346000000000001</v>
      </c>
    </row>
    <row r="31" spans="1:7" s="138" customFormat="1" ht="15" customHeight="1" x14ac:dyDescent="0.2">
      <c r="A31" s="169"/>
      <c r="B31" s="144"/>
      <c r="C31" s="144"/>
      <c r="D31" s="144"/>
      <c r="E31" s="248" t="s">
        <v>171</v>
      </c>
      <c r="F31" s="248"/>
      <c r="G31" s="171">
        <v>3.43</v>
      </c>
    </row>
    <row r="32" spans="1:7" s="138" customFormat="1" ht="10.15" customHeight="1" x14ac:dyDescent="0.2">
      <c r="A32" s="169"/>
      <c r="B32" s="144"/>
      <c r="C32" s="144"/>
      <c r="D32" s="144"/>
      <c r="E32" s="249"/>
      <c r="F32" s="249"/>
      <c r="G32" s="250"/>
    </row>
    <row r="33" spans="1:7" s="138" customFormat="1" ht="23.85" customHeight="1" x14ac:dyDescent="0.2">
      <c r="A33" s="253" t="s">
        <v>272</v>
      </c>
      <c r="B33" s="254"/>
      <c r="C33" s="254"/>
      <c r="D33" s="254"/>
      <c r="E33" s="254"/>
      <c r="F33" s="254"/>
      <c r="G33" s="255"/>
    </row>
    <row r="34" spans="1:7" s="138" customFormat="1" ht="13.15" customHeight="1" x14ac:dyDescent="0.2">
      <c r="A34" s="264" t="s">
        <v>251</v>
      </c>
      <c r="B34" s="265"/>
      <c r="C34" s="266" t="s">
        <v>252</v>
      </c>
      <c r="D34" s="139"/>
      <c r="E34" s="267" t="s">
        <v>253</v>
      </c>
      <c r="F34" s="267"/>
      <c r="G34" s="257" t="s">
        <v>254</v>
      </c>
    </row>
    <row r="35" spans="1:7" s="138" customFormat="1" ht="12.2" customHeight="1" x14ac:dyDescent="0.2">
      <c r="A35" s="264"/>
      <c r="B35" s="265"/>
      <c r="C35" s="266"/>
      <c r="D35" s="139" t="s">
        <v>256</v>
      </c>
      <c r="E35" s="139" t="s">
        <v>255</v>
      </c>
      <c r="F35" s="139" t="s">
        <v>256</v>
      </c>
      <c r="G35" s="257"/>
    </row>
    <row r="36" spans="1:7" s="138" customFormat="1" ht="40.15" customHeight="1" x14ac:dyDescent="0.2">
      <c r="A36" s="172" t="s">
        <v>174</v>
      </c>
      <c r="B36" s="146" t="s">
        <v>73</v>
      </c>
      <c r="C36" s="147">
        <v>1</v>
      </c>
      <c r="D36" s="148">
        <v>0</v>
      </c>
      <c r="E36" s="149">
        <v>462.91</v>
      </c>
      <c r="F36" s="149">
        <v>0</v>
      </c>
      <c r="G36" s="173">
        <v>462.91</v>
      </c>
    </row>
    <row r="37" spans="1:7" s="138" customFormat="1" ht="24" customHeight="1" x14ac:dyDescent="0.2">
      <c r="A37" s="172" t="s">
        <v>95</v>
      </c>
      <c r="B37" s="146" t="s">
        <v>74</v>
      </c>
      <c r="C37" s="147">
        <v>1</v>
      </c>
      <c r="D37" s="148">
        <v>0.21</v>
      </c>
      <c r="E37" s="149">
        <v>0</v>
      </c>
      <c r="F37" s="149">
        <v>65.599999999999994</v>
      </c>
      <c r="G37" s="173">
        <v>13.776</v>
      </c>
    </row>
    <row r="38" spans="1:7" s="138" customFormat="1" ht="24" customHeight="1" x14ac:dyDescent="0.2">
      <c r="A38" s="172" t="s">
        <v>96</v>
      </c>
      <c r="B38" s="146" t="s">
        <v>75</v>
      </c>
      <c r="C38" s="147">
        <v>1</v>
      </c>
      <c r="D38" s="148">
        <v>0</v>
      </c>
      <c r="E38" s="149">
        <v>165.88</v>
      </c>
      <c r="F38" s="149">
        <v>0</v>
      </c>
      <c r="G38" s="173">
        <v>131.04519999999999</v>
      </c>
    </row>
    <row r="39" spans="1:7" s="138" customFormat="1" ht="15" customHeight="1" x14ac:dyDescent="0.2">
      <c r="A39" s="169"/>
      <c r="B39" s="144"/>
      <c r="C39" s="144"/>
      <c r="D39" s="144"/>
      <c r="E39" s="248" t="s">
        <v>257</v>
      </c>
      <c r="F39" s="248"/>
      <c r="G39" s="174">
        <v>607.73119999999994</v>
      </c>
    </row>
    <row r="40" spans="1:7" s="138" customFormat="1" ht="20.100000000000001" customHeight="1" x14ac:dyDescent="0.2">
      <c r="A40" s="251" t="s">
        <v>258</v>
      </c>
      <c r="B40" s="252"/>
      <c r="C40" s="252"/>
      <c r="D40" s="139" t="s">
        <v>4</v>
      </c>
      <c r="E40" s="139" t="s">
        <v>259</v>
      </c>
      <c r="F40" s="139" t="s">
        <v>260</v>
      </c>
      <c r="G40" s="166" t="s">
        <v>254</v>
      </c>
    </row>
    <row r="41" spans="1:7" s="138" customFormat="1" ht="15" customHeight="1" x14ac:dyDescent="0.2">
      <c r="A41" s="172" t="s">
        <v>178</v>
      </c>
      <c r="B41" s="268" t="s">
        <v>78</v>
      </c>
      <c r="C41" s="268"/>
      <c r="D41" s="145" t="s">
        <v>67</v>
      </c>
      <c r="E41" s="147">
        <v>0.1</v>
      </c>
      <c r="F41" s="150">
        <v>48.94</v>
      </c>
      <c r="G41" s="175">
        <v>4.8899999999999997</v>
      </c>
    </row>
    <row r="42" spans="1:7" s="138" customFormat="1" ht="15" customHeight="1" x14ac:dyDescent="0.2">
      <c r="A42" s="172" t="s">
        <v>117</v>
      </c>
      <c r="B42" s="268" t="s">
        <v>118</v>
      </c>
      <c r="C42" s="268"/>
      <c r="D42" s="145" t="s">
        <v>67</v>
      </c>
      <c r="E42" s="147">
        <v>4</v>
      </c>
      <c r="F42" s="150">
        <v>23.58</v>
      </c>
      <c r="G42" s="175">
        <v>94.32</v>
      </c>
    </row>
    <row r="43" spans="1:7" s="138" customFormat="1" ht="15" customHeight="1" x14ac:dyDescent="0.2">
      <c r="A43" s="169"/>
      <c r="B43" s="144"/>
      <c r="C43" s="144"/>
      <c r="D43" s="144"/>
      <c r="E43" s="248" t="s">
        <v>261</v>
      </c>
      <c r="F43" s="248"/>
      <c r="G43" s="171">
        <v>99.21</v>
      </c>
    </row>
    <row r="44" spans="1:7" s="138" customFormat="1" ht="15" customHeight="1" x14ac:dyDescent="0.2">
      <c r="A44" s="169"/>
      <c r="B44" s="144"/>
      <c r="C44" s="144"/>
      <c r="D44" s="144"/>
      <c r="E44" s="248" t="s">
        <v>262</v>
      </c>
      <c r="F44" s="248"/>
      <c r="G44" s="173">
        <v>706.94119999999998</v>
      </c>
    </row>
    <row r="45" spans="1:7" s="138" customFormat="1" ht="15" customHeight="1" x14ac:dyDescent="0.2">
      <c r="A45" s="169"/>
      <c r="B45" s="144"/>
      <c r="C45" s="144"/>
      <c r="D45" s="144"/>
      <c r="E45" s="248" t="s">
        <v>263</v>
      </c>
      <c r="F45" s="248"/>
      <c r="G45" s="176">
        <v>1580</v>
      </c>
    </row>
    <row r="46" spans="1:7" s="138" customFormat="1" ht="15" customHeight="1" x14ac:dyDescent="0.2">
      <c r="A46" s="169"/>
      <c r="B46" s="144"/>
      <c r="C46" s="144"/>
      <c r="D46" s="144"/>
      <c r="E46" s="248" t="s">
        <v>264</v>
      </c>
      <c r="F46" s="248"/>
      <c r="G46" s="173">
        <v>0.44740000000000002</v>
      </c>
    </row>
    <row r="47" spans="1:7" s="138" customFormat="1" ht="20.100000000000001" customHeight="1" x14ac:dyDescent="0.2">
      <c r="A47" s="251" t="s">
        <v>265</v>
      </c>
      <c r="B47" s="252"/>
      <c r="C47" s="252"/>
      <c r="D47" s="139" t="s">
        <v>4</v>
      </c>
      <c r="E47" s="139" t="s">
        <v>259</v>
      </c>
      <c r="F47" s="139" t="s">
        <v>266</v>
      </c>
      <c r="G47" s="166" t="s">
        <v>267</v>
      </c>
    </row>
    <row r="48" spans="1:7" s="138" customFormat="1" ht="19.149999999999999" customHeight="1" x14ac:dyDescent="0.2">
      <c r="A48" s="172" t="s">
        <v>76</v>
      </c>
      <c r="B48" s="256" t="s">
        <v>176</v>
      </c>
      <c r="C48" s="256"/>
      <c r="D48" s="145" t="s">
        <v>77</v>
      </c>
      <c r="E48" s="147">
        <v>5.0000000000000001E-4</v>
      </c>
      <c r="F48" s="151">
        <v>3047.27</v>
      </c>
      <c r="G48" s="177">
        <v>1.52</v>
      </c>
    </row>
    <row r="49" spans="1:7" s="138" customFormat="1" ht="15" customHeight="1" x14ac:dyDescent="0.2">
      <c r="A49" s="169"/>
      <c r="B49" s="144"/>
      <c r="C49" s="144"/>
      <c r="D49" s="144"/>
      <c r="E49" s="248" t="s">
        <v>270</v>
      </c>
      <c r="F49" s="248"/>
      <c r="G49" s="178">
        <v>1.52</v>
      </c>
    </row>
    <row r="50" spans="1:7" s="138" customFormat="1" ht="15" customHeight="1" x14ac:dyDescent="0.2">
      <c r="A50" s="169"/>
      <c r="B50" s="144"/>
      <c r="C50" s="144"/>
      <c r="D50" s="144"/>
      <c r="E50" s="248" t="s">
        <v>271</v>
      </c>
      <c r="F50" s="248"/>
      <c r="G50" s="173">
        <v>1.9674</v>
      </c>
    </row>
    <row r="51" spans="1:7" s="138" customFormat="1" ht="15" customHeight="1" x14ac:dyDescent="0.2">
      <c r="A51" s="169"/>
      <c r="B51" s="144"/>
      <c r="C51" s="144"/>
      <c r="D51" s="144"/>
      <c r="E51" s="248" t="s">
        <v>171</v>
      </c>
      <c r="F51" s="248"/>
      <c r="G51" s="171">
        <v>1.97</v>
      </c>
    </row>
    <row r="52" spans="1:7" s="138" customFormat="1" ht="10.15" customHeight="1" x14ac:dyDescent="0.2">
      <c r="A52" s="169"/>
      <c r="B52" s="144"/>
      <c r="C52" s="144"/>
      <c r="D52" s="144"/>
      <c r="E52" s="249"/>
      <c r="F52" s="249"/>
      <c r="G52" s="250"/>
    </row>
    <row r="53" spans="1:7" s="138" customFormat="1" ht="20.100000000000001" customHeight="1" x14ac:dyDescent="0.2">
      <c r="A53" s="253" t="s">
        <v>273</v>
      </c>
      <c r="B53" s="254"/>
      <c r="C53" s="254"/>
      <c r="D53" s="254"/>
      <c r="E53" s="254"/>
      <c r="F53" s="254"/>
      <c r="G53" s="255"/>
    </row>
    <row r="54" spans="1:7" s="138" customFormat="1" ht="15" customHeight="1" x14ac:dyDescent="0.2">
      <c r="A54" s="251" t="s">
        <v>172</v>
      </c>
      <c r="B54" s="252"/>
      <c r="C54" s="139" t="s">
        <v>3</v>
      </c>
      <c r="D54" s="139" t="s">
        <v>4</v>
      </c>
      <c r="E54" s="139" t="s">
        <v>63</v>
      </c>
      <c r="F54" s="139" t="s">
        <v>64</v>
      </c>
      <c r="G54" s="166" t="s">
        <v>65</v>
      </c>
    </row>
    <row r="55" spans="1:7" s="138" customFormat="1" ht="46.15" customHeight="1" x14ac:dyDescent="0.2">
      <c r="A55" s="167" t="s">
        <v>79</v>
      </c>
      <c r="B55" s="141" t="s">
        <v>80</v>
      </c>
      <c r="C55" s="140" t="s">
        <v>28</v>
      </c>
      <c r="D55" s="140" t="s">
        <v>70</v>
      </c>
      <c r="E55" s="142">
        <v>0.03</v>
      </c>
      <c r="F55" s="143">
        <v>298.99</v>
      </c>
      <c r="G55" s="168">
        <v>8.9700000000000006</v>
      </c>
    </row>
    <row r="56" spans="1:7" s="138" customFormat="1" ht="21.2" customHeight="1" x14ac:dyDescent="0.2">
      <c r="A56" s="167" t="s">
        <v>81</v>
      </c>
      <c r="B56" s="141" t="s">
        <v>82</v>
      </c>
      <c r="C56" s="140" t="s">
        <v>28</v>
      </c>
      <c r="D56" s="140" t="s">
        <v>69</v>
      </c>
      <c r="E56" s="142">
        <v>1.6646000000000001E-2</v>
      </c>
      <c r="F56" s="143">
        <v>6.73</v>
      </c>
      <c r="G56" s="168">
        <v>0.11</v>
      </c>
    </row>
    <row r="57" spans="1:7" s="138" customFormat="1" ht="21.2" customHeight="1" x14ac:dyDescent="0.2">
      <c r="A57" s="167" t="s">
        <v>83</v>
      </c>
      <c r="B57" s="141" t="s">
        <v>84</v>
      </c>
      <c r="C57" s="140" t="s">
        <v>28</v>
      </c>
      <c r="D57" s="140" t="s">
        <v>70</v>
      </c>
      <c r="E57" s="142">
        <v>5.7283000000000001E-2</v>
      </c>
      <c r="F57" s="143">
        <v>89.53</v>
      </c>
      <c r="G57" s="168">
        <v>5.13</v>
      </c>
    </row>
    <row r="58" spans="1:7" s="138" customFormat="1" ht="29.1" customHeight="1" x14ac:dyDescent="0.2">
      <c r="A58" s="167" t="s">
        <v>85</v>
      </c>
      <c r="B58" s="141" t="s">
        <v>86</v>
      </c>
      <c r="C58" s="140" t="s">
        <v>28</v>
      </c>
      <c r="D58" s="140" t="s">
        <v>69</v>
      </c>
      <c r="E58" s="142">
        <v>6.1934000000000003E-2</v>
      </c>
      <c r="F58" s="143">
        <v>82.77</v>
      </c>
      <c r="G58" s="168">
        <v>5.13</v>
      </c>
    </row>
    <row r="59" spans="1:7" s="138" customFormat="1" ht="38.1" customHeight="1" x14ac:dyDescent="0.2">
      <c r="A59" s="167" t="s">
        <v>87</v>
      </c>
      <c r="B59" s="141" t="s">
        <v>71</v>
      </c>
      <c r="C59" s="140" t="s">
        <v>28</v>
      </c>
      <c r="D59" s="140" t="s">
        <v>69</v>
      </c>
      <c r="E59" s="142">
        <v>0.06</v>
      </c>
      <c r="F59" s="143">
        <v>92.13</v>
      </c>
      <c r="G59" s="168">
        <v>5.53</v>
      </c>
    </row>
    <row r="60" spans="1:7" s="138" customFormat="1" ht="38.1" customHeight="1" x14ac:dyDescent="0.2">
      <c r="A60" s="167" t="s">
        <v>88</v>
      </c>
      <c r="B60" s="141" t="s">
        <v>72</v>
      </c>
      <c r="C60" s="140" t="s">
        <v>28</v>
      </c>
      <c r="D60" s="140" t="s">
        <v>70</v>
      </c>
      <c r="E60" s="142">
        <v>0.03</v>
      </c>
      <c r="F60" s="143">
        <v>229.65</v>
      </c>
      <c r="G60" s="168">
        <v>6.89</v>
      </c>
    </row>
    <row r="61" spans="1:7" s="138" customFormat="1" ht="29.1" customHeight="1" x14ac:dyDescent="0.2">
      <c r="A61" s="167" t="s">
        <v>89</v>
      </c>
      <c r="B61" s="141" t="s">
        <v>90</v>
      </c>
      <c r="C61" s="140" t="s">
        <v>28</v>
      </c>
      <c r="D61" s="140" t="s">
        <v>69</v>
      </c>
      <c r="E61" s="142">
        <v>0.04</v>
      </c>
      <c r="F61" s="143">
        <v>85.86</v>
      </c>
      <c r="G61" s="168">
        <v>3.43</v>
      </c>
    </row>
    <row r="62" spans="1:7" s="138" customFormat="1" ht="29.1" customHeight="1" x14ac:dyDescent="0.2">
      <c r="A62" s="167" t="s">
        <v>91</v>
      </c>
      <c r="B62" s="141" t="s">
        <v>92</v>
      </c>
      <c r="C62" s="140" t="s">
        <v>28</v>
      </c>
      <c r="D62" s="140" t="s">
        <v>70</v>
      </c>
      <c r="E62" s="142">
        <v>0.05</v>
      </c>
      <c r="F62" s="143">
        <v>246.9</v>
      </c>
      <c r="G62" s="168">
        <v>12.35</v>
      </c>
    </row>
    <row r="63" spans="1:7" s="138" customFormat="1" ht="21.2" customHeight="1" x14ac:dyDescent="0.2">
      <c r="A63" s="167" t="s">
        <v>93</v>
      </c>
      <c r="B63" s="141" t="s">
        <v>94</v>
      </c>
      <c r="C63" s="140" t="s">
        <v>28</v>
      </c>
      <c r="D63" s="140" t="s">
        <v>70</v>
      </c>
      <c r="E63" s="142">
        <v>0.147614</v>
      </c>
      <c r="F63" s="143">
        <v>312.63</v>
      </c>
      <c r="G63" s="168">
        <v>46.15</v>
      </c>
    </row>
    <row r="64" spans="1:7" s="138" customFormat="1" ht="29.1" customHeight="1" x14ac:dyDescent="0.2">
      <c r="A64" s="167" t="s">
        <v>95</v>
      </c>
      <c r="B64" s="141" t="s">
        <v>74</v>
      </c>
      <c r="C64" s="140" t="s">
        <v>28</v>
      </c>
      <c r="D64" s="140" t="s">
        <v>69</v>
      </c>
      <c r="E64" s="142">
        <v>0.05</v>
      </c>
      <c r="F64" s="143">
        <v>65.599999999999994</v>
      </c>
      <c r="G64" s="168">
        <v>3.28</v>
      </c>
    </row>
    <row r="65" spans="1:7" s="138" customFormat="1" ht="29.1" customHeight="1" x14ac:dyDescent="0.2">
      <c r="A65" s="167" t="s">
        <v>96</v>
      </c>
      <c r="B65" s="141" t="s">
        <v>75</v>
      </c>
      <c r="C65" s="140" t="s">
        <v>28</v>
      </c>
      <c r="D65" s="140" t="s">
        <v>70</v>
      </c>
      <c r="E65" s="142">
        <v>0.03</v>
      </c>
      <c r="F65" s="143">
        <v>165.88</v>
      </c>
      <c r="G65" s="168">
        <v>4.9800000000000004</v>
      </c>
    </row>
    <row r="66" spans="1:7" s="138" customFormat="1" ht="29.1" customHeight="1" x14ac:dyDescent="0.2">
      <c r="A66" s="167" t="s">
        <v>97</v>
      </c>
      <c r="B66" s="141" t="s">
        <v>98</v>
      </c>
      <c r="C66" s="140" t="s">
        <v>28</v>
      </c>
      <c r="D66" s="140" t="s">
        <v>69</v>
      </c>
      <c r="E66" s="142">
        <v>1.6646000000000001E-2</v>
      </c>
      <c r="F66" s="143">
        <v>152.09</v>
      </c>
      <c r="G66" s="168">
        <v>2.5299999999999998</v>
      </c>
    </row>
    <row r="67" spans="1:7" s="138" customFormat="1" ht="29.1" customHeight="1" x14ac:dyDescent="0.2">
      <c r="A67" s="167" t="s">
        <v>99</v>
      </c>
      <c r="B67" s="141" t="s">
        <v>100</v>
      </c>
      <c r="C67" s="140" t="s">
        <v>28</v>
      </c>
      <c r="D67" s="140" t="s">
        <v>70</v>
      </c>
      <c r="E67" s="142">
        <v>5.7283000000000001E-2</v>
      </c>
      <c r="F67" s="143">
        <v>293.35000000000002</v>
      </c>
      <c r="G67" s="168">
        <v>16.8</v>
      </c>
    </row>
    <row r="68" spans="1:7" s="138" customFormat="1" ht="29.1" customHeight="1" x14ac:dyDescent="0.2">
      <c r="A68" s="167" t="s">
        <v>101</v>
      </c>
      <c r="B68" s="141" t="s">
        <v>102</v>
      </c>
      <c r="C68" s="140" t="s">
        <v>28</v>
      </c>
      <c r="D68" s="140" t="s">
        <v>69</v>
      </c>
      <c r="E68" s="142">
        <v>0.06</v>
      </c>
      <c r="F68" s="143">
        <v>154.28</v>
      </c>
      <c r="G68" s="168">
        <v>9.26</v>
      </c>
    </row>
    <row r="69" spans="1:7" s="138" customFormat="1" ht="29.1" customHeight="1" x14ac:dyDescent="0.2">
      <c r="A69" s="167" t="s">
        <v>103</v>
      </c>
      <c r="B69" s="141" t="s">
        <v>104</v>
      </c>
      <c r="C69" s="140" t="s">
        <v>28</v>
      </c>
      <c r="D69" s="140" t="s">
        <v>70</v>
      </c>
      <c r="E69" s="142">
        <v>0.03</v>
      </c>
      <c r="F69" s="143">
        <v>399.16</v>
      </c>
      <c r="G69" s="168">
        <v>11.97</v>
      </c>
    </row>
    <row r="70" spans="1:7" s="138" customFormat="1" ht="18" customHeight="1" x14ac:dyDescent="0.2">
      <c r="A70" s="169"/>
      <c r="B70" s="144"/>
      <c r="C70" s="144"/>
      <c r="D70" s="144"/>
      <c r="E70" s="247" t="s">
        <v>173</v>
      </c>
      <c r="F70" s="247"/>
      <c r="G70" s="170">
        <v>142.51</v>
      </c>
    </row>
    <row r="71" spans="1:7" s="138" customFormat="1" ht="15" customHeight="1" x14ac:dyDescent="0.2">
      <c r="A71" s="251" t="s">
        <v>175</v>
      </c>
      <c r="B71" s="252"/>
      <c r="C71" s="139" t="s">
        <v>3</v>
      </c>
      <c r="D71" s="139" t="s">
        <v>4</v>
      </c>
      <c r="E71" s="139" t="s">
        <v>63</v>
      </c>
      <c r="F71" s="139" t="s">
        <v>64</v>
      </c>
      <c r="G71" s="166" t="s">
        <v>65</v>
      </c>
    </row>
    <row r="72" spans="1:7" s="138" customFormat="1" ht="21.2" customHeight="1" x14ac:dyDescent="0.2">
      <c r="A72" s="167" t="s">
        <v>105</v>
      </c>
      <c r="B72" s="141" t="s">
        <v>106</v>
      </c>
      <c r="C72" s="140" t="s">
        <v>28</v>
      </c>
      <c r="D72" s="140" t="s">
        <v>29</v>
      </c>
      <c r="E72" s="142">
        <v>0.39167999999999997</v>
      </c>
      <c r="F72" s="143">
        <v>177</v>
      </c>
      <c r="G72" s="168">
        <v>69.33</v>
      </c>
    </row>
    <row r="73" spans="1:7" s="138" customFormat="1" ht="15" customHeight="1" x14ac:dyDescent="0.2">
      <c r="A73" s="167" t="s">
        <v>107</v>
      </c>
      <c r="B73" s="141" t="s">
        <v>108</v>
      </c>
      <c r="C73" s="140" t="s">
        <v>28</v>
      </c>
      <c r="D73" s="140" t="s">
        <v>109</v>
      </c>
      <c r="E73" s="142">
        <v>90.398520000000005</v>
      </c>
      <c r="F73" s="143">
        <v>1.26</v>
      </c>
      <c r="G73" s="168">
        <v>113.9</v>
      </c>
    </row>
    <row r="74" spans="1:7" s="138" customFormat="1" ht="21.2" customHeight="1" x14ac:dyDescent="0.2">
      <c r="A74" s="167" t="s">
        <v>110</v>
      </c>
      <c r="B74" s="141" t="s">
        <v>274</v>
      </c>
      <c r="C74" s="140" t="s">
        <v>17</v>
      </c>
      <c r="D74" s="140" t="s">
        <v>111</v>
      </c>
      <c r="E74" s="142">
        <v>0.188251</v>
      </c>
      <c r="F74" s="143">
        <v>2983.46</v>
      </c>
      <c r="G74" s="168">
        <v>561.64</v>
      </c>
    </row>
    <row r="75" spans="1:7" s="138" customFormat="1" ht="21.2" customHeight="1" x14ac:dyDescent="0.2">
      <c r="A75" s="167" t="s">
        <v>112</v>
      </c>
      <c r="B75" s="141" t="s">
        <v>113</v>
      </c>
      <c r="C75" s="140" t="s">
        <v>28</v>
      </c>
      <c r="D75" s="140" t="s">
        <v>29</v>
      </c>
      <c r="E75" s="142">
        <v>0.58996800000000005</v>
      </c>
      <c r="F75" s="143">
        <v>146.53</v>
      </c>
      <c r="G75" s="168">
        <v>86.45</v>
      </c>
    </row>
    <row r="76" spans="1:7" s="138" customFormat="1" ht="21.2" customHeight="1" x14ac:dyDescent="0.2">
      <c r="A76" s="167" t="s">
        <v>26</v>
      </c>
      <c r="B76" s="141" t="s">
        <v>27</v>
      </c>
      <c r="C76" s="140" t="s">
        <v>28</v>
      </c>
      <c r="D76" s="140" t="s">
        <v>29</v>
      </c>
      <c r="E76" s="142">
        <v>0.46438600000000002</v>
      </c>
      <c r="F76" s="143">
        <v>126.92</v>
      </c>
      <c r="G76" s="168">
        <v>58.94</v>
      </c>
    </row>
    <row r="77" spans="1:7" s="138" customFormat="1" ht="15" customHeight="1" x14ac:dyDescent="0.2">
      <c r="A77" s="169"/>
      <c r="B77" s="144"/>
      <c r="C77" s="144"/>
      <c r="D77" s="144"/>
      <c r="E77" s="247" t="s">
        <v>177</v>
      </c>
      <c r="F77" s="247"/>
      <c r="G77" s="170">
        <v>890.26</v>
      </c>
    </row>
    <row r="78" spans="1:7" s="138" customFormat="1" ht="15" customHeight="1" x14ac:dyDescent="0.2">
      <c r="A78" s="251" t="s">
        <v>168</v>
      </c>
      <c r="B78" s="252"/>
      <c r="C78" s="139" t="s">
        <v>3</v>
      </c>
      <c r="D78" s="139" t="s">
        <v>4</v>
      </c>
      <c r="E78" s="139" t="s">
        <v>63</v>
      </c>
      <c r="F78" s="139" t="s">
        <v>64</v>
      </c>
      <c r="G78" s="166" t="s">
        <v>65</v>
      </c>
    </row>
    <row r="79" spans="1:7" s="138" customFormat="1" ht="15" customHeight="1" x14ac:dyDescent="0.2">
      <c r="A79" s="167" t="s">
        <v>114</v>
      </c>
      <c r="B79" s="141" t="s">
        <v>66</v>
      </c>
      <c r="C79" s="140" t="s">
        <v>28</v>
      </c>
      <c r="D79" s="140" t="s">
        <v>67</v>
      </c>
      <c r="E79" s="142">
        <v>7.3685E-2</v>
      </c>
      <c r="F79" s="143">
        <v>56.34</v>
      </c>
      <c r="G79" s="168">
        <v>4.1500000000000004</v>
      </c>
    </row>
    <row r="80" spans="1:7" s="138" customFormat="1" ht="15" customHeight="1" x14ac:dyDescent="0.2">
      <c r="A80" s="167" t="s">
        <v>115</v>
      </c>
      <c r="B80" s="141" t="s">
        <v>116</v>
      </c>
      <c r="C80" s="140" t="s">
        <v>28</v>
      </c>
      <c r="D80" s="140" t="s">
        <v>67</v>
      </c>
      <c r="E80" s="142">
        <v>0.69</v>
      </c>
      <c r="F80" s="143">
        <v>23.1</v>
      </c>
      <c r="G80" s="168">
        <v>15.94</v>
      </c>
    </row>
    <row r="81" spans="1:7" s="138" customFormat="1" ht="15" customHeight="1" x14ac:dyDescent="0.2">
      <c r="A81" s="167" t="s">
        <v>117</v>
      </c>
      <c r="B81" s="141" t="s">
        <v>118</v>
      </c>
      <c r="C81" s="140" t="s">
        <v>28</v>
      </c>
      <c r="D81" s="140" t="s">
        <v>67</v>
      </c>
      <c r="E81" s="142">
        <v>0.147614</v>
      </c>
      <c r="F81" s="143">
        <v>23.58</v>
      </c>
      <c r="G81" s="168">
        <v>3.48</v>
      </c>
    </row>
    <row r="82" spans="1:7" s="138" customFormat="1" ht="25.15" customHeight="1" x14ac:dyDescent="0.2">
      <c r="A82" s="169"/>
      <c r="B82" s="144"/>
      <c r="C82" s="144"/>
      <c r="D82" s="144"/>
      <c r="E82" s="247" t="s">
        <v>170</v>
      </c>
      <c r="F82" s="247"/>
      <c r="G82" s="170">
        <v>23.57</v>
      </c>
    </row>
    <row r="83" spans="1:7" s="138" customFormat="1" ht="15.6" customHeight="1" x14ac:dyDescent="0.2">
      <c r="A83" s="169"/>
      <c r="B83" s="144"/>
      <c r="C83" s="144"/>
      <c r="D83" s="144"/>
      <c r="E83" s="248" t="s">
        <v>171</v>
      </c>
      <c r="F83" s="248"/>
      <c r="G83" s="171">
        <v>1056.3399999999999</v>
      </c>
    </row>
    <row r="84" spans="1:7" s="138" customFormat="1" ht="10.15" customHeight="1" x14ac:dyDescent="0.2">
      <c r="A84" s="169"/>
      <c r="B84" s="144"/>
      <c r="C84" s="144"/>
      <c r="D84" s="144"/>
      <c r="E84" s="249"/>
      <c r="F84" s="249"/>
      <c r="G84" s="250"/>
    </row>
    <row r="85" spans="1:7" s="138" customFormat="1" x14ac:dyDescent="0.2">
      <c r="A85" s="258"/>
      <c r="B85" s="259"/>
      <c r="C85" s="152"/>
      <c r="D85" s="152"/>
      <c r="E85" s="152"/>
      <c r="F85" s="152"/>
      <c r="G85" s="179"/>
    </row>
    <row r="86" spans="1:7" s="138" customFormat="1" x14ac:dyDescent="0.2">
      <c r="A86" s="153"/>
      <c r="B86" s="154"/>
      <c r="C86" s="152"/>
      <c r="D86" s="152"/>
      <c r="E86" s="152"/>
      <c r="F86" s="152"/>
      <c r="G86" s="179"/>
    </row>
    <row r="87" spans="1:7" s="138" customFormat="1" x14ac:dyDescent="0.2">
      <c r="A87" s="153"/>
      <c r="B87" s="154"/>
      <c r="C87" s="152"/>
      <c r="D87" s="152"/>
      <c r="E87" s="152"/>
      <c r="F87" s="152"/>
      <c r="G87" s="179"/>
    </row>
    <row r="88" spans="1:7" s="138" customFormat="1" x14ac:dyDescent="0.2">
      <c r="A88" s="155"/>
      <c r="B88" s="262" t="s">
        <v>55</v>
      </c>
      <c r="C88" s="262"/>
      <c r="D88" s="262"/>
      <c r="E88" s="156"/>
      <c r="F88" s="156"/>
      <c r="G88" s="179"/>
    </row>
    <row r="89" spans="1:7" s="138" customFormat="1" x14ac:dyDescent="0.2">
      <c r="A89" s="155"/>
      <c r="B89" s="262" t="str">
        <f>RESUMO!A20</f>
        <v>MAX HENRIQUE VELOSO DA SILVA</v>
      </c>
      <c r="C89" s="262"/>
      <c r="D89" s="262"/>
      <c r="E89" s="156"/>
      <c r="F89" s="156"/>
      <c r="G89" s="179"/>
    </row>
    <row r="90" spans="1:7" s="138" customFormat="1" x14ac:dyDescent="0.2">
      <c r="A90" s="155"/>
      <c r="B90" s="263" t="str">
        <f>RESUMO!A21</f>
        <v>ENGENHEIRO CIVIL -  CREA: 248.998/D - MG</v>
      </c>
      <c r="C90" s="263"/>
      <c r="D90" s="263"/>
      <c r="E90" s="156"/>
      <c r="F90" s="156"/>
      <c r="G90" s="179"/>
    </row>
    <row r="91" spans="1:7" s="138" customFormat="1" x14ac:dyDescent="0.2">
      <c r="A91" s="155"/>
      <c r="B91" s="157"/>
      <c r="C91" s="158"/>
      <c r="D91" s="159"/>
      <c r="E91" s="156"/>
      <c r="F91" s="156"/>
      <c r="G91" s="179"/>
    </row>
    <row r="92" spans="1:7" s="138" customFormat="1" ht="18" customHeight="1" thickBot="1" x14ac:dyDescent="0.25">
      <c r="A92" s="160"/>
      <c r="B92" s="161"/>
      <c r="C92" s="161"/>
      <c r="D92" s="260"/>
      <c r="E92" s="260"/>
      <c r="F92" s="180"/>
      <c r="G92" s="181"/>
    </row>
    <row r="93" spans="1:7" s="138" customFormat="1" ht="15" customHeight="1" x14ac:dyDescent="0.2">
      <c r="A93" s="261"/>
      <c r="B93" s="261"/>
      <c r="C93" s="162"/>
      <c r="D93" s="162"/>
      <c r="E93" s="162"/>
      <c r="F93" s="162"/>
    </row>
    <row r="98" spans="2:2" x14ac:dyDescent="0.2">
      <c r="B98" s="163"/>
    </row>
    <row r="99" spans="2:2" x14ac:dyDescent="0.2">
      <c r="B99" s="163"/>
    </row>
  </sheetData>
  <mergeCells count="65">
    <mergeCell ref="A40:C40"/>
    <mergeCell ref="B41:C41"/>
    <mergeCell ref="B42:C42"/>
    <mergeCell ref="E19:F19"/>
    <mergeCell ref="A20:C20"/>
    <mergeCell ref="B21:C21"/>
    <mergeCell ref="B22:C22"/>
    <mergeCell ref="B28:C28"/>
    <mergeCell ref="E29:F29"/>
    <mergeCell ref="E30:F30"/>
    <mergeCell ref="E31:F31"/>
    <mergeCell ref="E32:G32"/>
    <mergeCell ref="A33:G33"/>
    <mergeCell ref="A34:B35"/>
    <mergeCell ref="C34:C35"/>
    <mergeCell ref="E34:F34"/>
    <mergeCell ref="A6:G6"/>
    <mergeCell ref="A7:B7"/>
    <mergeCell ref="E10:F10"/>
    <mergeCell ref="E11:F11"/>
    <mergeCell ref="E39:F39"/>
    <mergeCell ref="E12:G12"/>
    <mergeCell ref="A13:G13"/>
    <mergeCell ref="A14:B15"/>
    <mergeCell ref="C14:C15"/>
    <mergeCell ref="E14:F14"/>
    <mergeCell ref="G14:G15"/>
    <mergeCell ref="E23:F23"/>
    <mergeCell ref="E24:F24"/>
    <mergeCell ref="E25:F25"/>
    <mergeCell ref="E26:F26"/>
    <mergeCell ref="A27:C27"/>
    <mergeCell ref="A85:B85"/>
    <mergeCell ref="D92:E92"/>
    <mergeCell ref="A93:B93"/>
    <mergeCell ref="B88:D88"/>
    <mergeCell ref="B89:D89"/>
    <mergeCell ref="B90:D90"/>
    <mergeCell ref="G34:G35"/>
    <mergeCell ref="E43:F43"/>
    <mergeCell ref="E44:F44"/>
    <mergeCell ref="E45:F45"/>
    <mergeCell ref="E46:F46"/>
    <mergeCell ref="A47:C47"/>
    <mergeCell ref="E70:F70"/>
    <mergeCell ref="A71:B71"/>
    <mergeCell ref="A53:G53"/>
    <mergeCell ref="A54:B54"/>
    <mergeCell ref="B48:C48"/>
    <mergeCell ref="E49:F49"/>
    <mergeCell ref="E50:F50"/>
    <mergeCell ref="E51:F51"/>
    <mergeCell ref="E52:G52"/>
    <mergeCell ref="E82:F82"/>
    <mergeCell ref="E83:F83"/>
    <mergeCell ref="E84:G84"/>
    <mergeCell ref="E77:F77"/>
    <mergeCell ref="A78:B78"/>
    <mergeCell ref="A1:G1"/>
    <mergeCell ref="B2:G2"/>
    <mergeCell ref="E3:G3"/>
    <mergeCell ref="E4:G4"/>
    <mergeCell ref="A5:G5"/>
    <mergeCell ref="B3:C3"/>
    <mergeCell ref="B4:C4"/>
  </mergeCells>
  <pageMargins left="0.39370078740157483" right="0.39370078740157483" top="0.39370078740157483" bottom="0.39370078740157483" header="0.19685039370078741" footer="0.19685039370078741"/>
  <pageSetup paperSize="9" scale="64" fitToHeight="0" orientation="portrait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F89A-1636-44DA-967E-D5CA8FBD7E7C}">
  <sheetPr>
    <tabColor rgb="FF92D050"/>
    <pageSetUpPr fitToPage="1"/>
  </sheetPr>
  <dimension ref="A1:K32"/>
  <sheetViews>
    <sheetView showGridLines="0" view="pageBreakPreview" topLeftCell="A17" zoomScale="85" zoomScaleNormal="100" zoomScaleSheetLayoutView="85" workbookViewId="0">
      <selection activeCell="E54" sqref="E54"/>
    </sheetView>
  </sheetViews>
  <sheetFormatPr defaultColWidth="9.140625" defaultRowHeight="12.75" x14ac:dyDescent="0.2"/>
  <cols>
    <col min="1" max="1" width="8.85546875" style="6" customWidth="1"/>
    <col min="2" max="2" width="12.42578125" style="6" customWidth="1"/>
    <col min="3" max="3" width="56" style="6" customWidth="1"/>
    <col min="4" max="4" width="16.140625" style="6" customWidth="1"/>
    <col min="5" max="5" width="14.5703125" style="6" customWidth="1"/>
    <col min="6" max="7" width="9.140625" style="6" hidden="1" customWidth="1"/>
    <col min="8" max="8" width="17.140625" style="6" customWidth="1"/>
    <col min="9" max="9" width="9.140625" style="6" customWidth="1"/>
    <col min="10" max="16384" width="9.140625" style="6"/>
  </cols>
  <sheetData>
    <row r="1" spans="1:11" ht="58.7" customHeight="1" x14ac:dyDescent="0.2">
      <c r="A1" s="272" t="s">
        <v>119</v>
      </c>
      <c r="B1" s="273"/>
      <c r="C1" s="273"/>
      <c r="D1" s="273"/>
      <c r="E1" s="274"/>
      <c r="F1" s="4"/>
      <c r="G1" s="5"/>
    </row>
    <row r="2" spans="1:11" ht="32.25" customHeight="1" x14ac:dyDescent="0.2">
      <c r="A2" s="275" t="s">
        <v>120</v>
      </c>
      <c r="B2" s="276"/>
      <c r="C2" s="276"/>
      <c r="D2" s="276"/>
      <c r="E2" s="277"/>
      <c r="G2" s="7" t="s">
        <v>121</v>
      </c>
    </row>
    <row r="3" spans="1:11" ht="15" customHeight="1" x14ac:dyDescent="0.2">
      <c r="A3" s="278" t="s">
        <v>122</v>
      </c>
      <c r="B3" s="279"/>
      <c r="C3" s="279"/>
      <c r="D3" s="279"/>
      <c r="E3" s="280"/>
      <c r="G3" s="8"/>
    </row>
    <row r="4" spans="1:11" ht="27" customHeight="1" x14ac:dyDescent="0.2">
      <c r="A4" s="275" t="s">
        <v>123</v>
      </c>
      <c r="B4" s="281"/>
      <c r="C4" s="281"/>
      <c r="D4" s="281"/>
      <c r="E4" s="282"/>
      <c r="G4" s="7" t="s">
        <v>121</v>
      </c>
    </row>
    <row r="5" spans="1:11" ht="30.2" customHeight="1" x14ac:dyDescent="0.2">
      <c r="A5" s="275" t="s">
        <v>124</v>
      </c>
      <c r="B5" s="281"/>
      <c r="C5" s="281"/>
      <c r="D5" s="281"/>
      <c r="E5" s="282"/>
      <c r="G5" s="7" t="s">
        <v>121</v>
      </c>
    </row>
    <row r="6" spans="1:11" ht="34.5" customHeight="1" thickBot="1" x14ac:dyDescent="0.25">
      <c r="A6" s="9"/>
      <c r="E6" s="10"/>
      <c r="F6" s="6" t="s">
        <v>125</v>
      </c>
      <c r="G6" s="8"/>
    </row>
    <row r="7" spans="1:11" ht="24.4" customHeight="1" x14ac:dyDescent="0.2">
      <c r="A7" s="9"/>
      <c r="B7" s="11" t="s">
        <v>126</v>
      </c>
      <c r="C7" s="12" t="s">
        <v>127</v>
      </c>
      <c r="D7" s="13" t="s">
        <v>128</v>
      </c>
      <c r="E7" s="14"/>
      <c r="F7" s="15" t="s">
        <v>129</v>
      </c>
      <c r="G7" s="15">
        <v>6.4999999999999997E-3</v>
      </c>
      <c r="H7" s="15"/>
      <c r="I7" s="15"/>
      <c r="J7" s="15"/>
      <c r="K7" s="15"/>
    </row>
    <row r="8" spans="1:11" ht="17.45" customHeight="1" x14ac:dyDescent="0.2">
      <c r="A8" s="9"/>
      <c r="B8" s="16"/>
      <c r="C8" s="17"/>
      <c r="D8" s="18"/>
      <c r="E8" s="10"/>
      <c r="F8" s="6" t="s">
        <v>130</v>
      </c>
      <c r="G8" s="19">
        <v>0.03</v>
      </c>
    </row>
    <row r="9" spans="1:11" ht="17.45" customHeight="1" x14ac:dyDescent="0.2">
      <c r="A9" s="9"/>
      <c r="B9" s="16" t="s">
        <v>131</v>
      </c>
      <c r="C9" s="17" t="s">
        <v>132</v>
      </c>
      <c r="D9" s="20">
        <v>3.7999999999999999E-2</v>
      </c>
      <c r="E9" s="10"/>
      <c r="F9" s="6" t="s">
        <v>133</v>
      </c>
      <c r="G9" s="21">
        <v>0.05</v>
      </c>
    </row>
    <row r="10" spans="1:11" ht="17.45" hidden="1" customHeight="1" x14ac:dyDescent="0.2">
      <c r="A10" s="9"/>
      <c r="B10" s="16" t="s">
        <v>134</v>
      </c>
      <c r="C10" s="17" t="s">
        <v>135</v>
      </c>
      <c r="D10" s="20">
        <v>0</v>
      </c>
      <c r="E10" s="10"/>
      <c r="G10" s="22"/>
    </row>
    <row r="11" spans="1:11" ht="17.45" customHeight="1" x14ac:dyDescent="0.2">
      <c r="A11" s="9"/>
      <c r="B11" s="16" t="s">
        <v>136</v>
      </c>
      <c r="C11" s="17" t="s">
        <v>137</v>
      </c>
      <c r="D11" s="23">
        <v>3.2000000000000002E-3</v>
      </c>
      <c r="E11" s="10"/>
      <c r="G11" s="8"/>
    </row>
    <row r="12" spans="1:11" ht="17.45" customHeight="1" x14ac:dyDescent="0.2">
      <c r="A12" s="9"/>
      <c r="B12" s="16" t="s">
        <v>138</v>
      </c>
      <c r="C12" s="17" t="s">
        <v>139</v>
      </c>
      <c r="D12" s="20">
        <v>5.0000000000000001E-3</v>
      </c>
      <c r="E12" s="10"/>
      <c r="F12" s="6" t="s">
        <v>140</v>
      </c>
      <c r="G12" s="24">
        <f>SUM(G7:G9)</f>
        <v>8.6499999999999994E-2</v>
      </c>
    </row>
    <row r="13" spans="1:11" ht="17.45" customHeight="1" x14ac:dyDescent="0.2">
      <c r="A13" s="9"/>
      <c r="B13" s="16" t="s">
        <v>141</v>
      </c>
      <c r="C13" s="17" t="s">
        <v>142</v>
      </c>
      <c r="D13" s="25">
        <v>1.0200000000000001E-2</v>
      </c>
      <c r="E13" s="10"/>
      <c r="G13" s="8"/>
    </row>
    <row r="14" spans="1:11" ht="17.45" customHeight="1" x14ac:dyDescent="0.2">
      <c r="A14" s="9"/>
      <c r="B14" s="16" t="s">
        <v>143</v>
      </c>
      <c r="C14" s="17" t="s">
        <v>144</v>
      </c>
      <c r="D14" s="20">
        <v>6.6400000000000001E-2</v>
      </c>
      <c r="E14" s="10"/>
      <c r="G14" s="8"/>
    </row>
    <row r="15" spans="1:11" ht="17.45" customHeight="1" x14ac:dyDescent="0.2">
      <c r="A15" s="9"/>
      <c r="B15" s="16" t="s">
        <v>145</v>
      </c>
      <c r="C15" s="17" t="s">
        <v>125</v>
      </c>
      <c r="D15" s="20">
        <v>8.6499999999999994E-2</v>
      </c>
      <c r="E15" s="10"/>
      <c r="G15" s="8"/>
    </row>
    <row r="16" spans="1:11" ht="17.45" customHeight="1" x14ac:dyDescent="0.2">
      <c r="A16" s="9"/>
      <c r="B16" s="16" t="s">
        <v>146</v>
      </c>
      <c r="C16" s="17" t="s">
        <v>146</v>
      </c>
      <c r="D16" s="20">
        <v>4.4999999999999998E-2</v>
      </c>
      <c r="E16" s="10"/>
      <c r="G16" s="8"/>
    </row>
    <row r="17" spans="1:10" ht="17.45" customHeight="1" thickBot="1" x14ac:dyDescent="0.25">
      <c r="A17" s="9"/>
      <c r="B17" s="26"/>
      <c r="C17" s="27"/>
      <c r="D17" s="28"/>
      <c r="E17" s="10"/>
      <c r="G17" s="8"/>
    </row>
    <row r="18" spans="1:10" ht="13.5" thickBot="1" x14ac:dyDescent="0.25">
      <c r="A18" s="9"/>
      <c r="E18" s="10"/>
      <c r="G18" s="8"/>
    </row>
    <row r="19" spans="1:10" ht="13.5" thickBot="1" x14ac:dyDescent="0.25">
      <c r="A19" s="9"/>
      <c r="C19" s="29" t="s">
        <v>147</v>
      </c>
      <c r="D19" s="30">
        <f>(1+(D9+D10+D11+D12))*(1+D13)*(1+D14)/(1-(D15+D16))-1</f>
        <v>0.29769428939090381</v>
      </c>
      <c r="E19" s="10"/>
      <c r="G19" s="8"/>
    </row>
    <row r="20" spans="1:10" x14ac:dyDescent="0.2">
      <c r="A20" s="9"/>
      <c r="E20" s="10"/>
      <c r="G20" s="8"/>
      <c r="I20" s="6" t="s">
        <v>148</v>
      </c>
    </row>
    <row r="21" spans="1:10" x14ac:dyDescent="0.2">
      <c r="A21" s="9"/>
      <c r="E21" s="10"/>
      <c r="G21" s="8"/>
    </row>
    <row r="22" spans="1:10" x14ac:dyDescent="0.2">
      <c r="A22" s="9"/>
      <c r="E22" s="10"/>
      <c r="G22" s="8"/>
    </row>
    <row r="23" spans="1:10" x14ac:dyDescent="0.2">
      <c r="A23" s="9"/>
      <c r="E23" s="10"/>
      <c r="G23" s="8"/>
    </row>
    <row r="24" spans="1:10" ht="12.75" customHeight="1" x14ac:dyDescent="0.2">
      <c r="A24" s="9"/>
      <c r="C24" s="283"/>
      <c r="D24" s="283"/>
      <c r="E24" s="10"/>
      <c r="G24" s="8"/>
    </row>
    <row r="25" spans="1:10" ht="12.75" customHeight="1" x14ac:dyDescent="0.2">
      <c r="A25" s="9"/>
      <c r="E25" s="10"/>
    </row>
    <row r="26" spans="1:10" ht="12.75" customHeight="1" x14ac:dyDescent="0.2">
      <c r="A26" s="9"/>
      <c r="E26" s="10"/>
    </row>
    <row r="27" spans="1:10" x14ac:dyDescent="0.2">
      <c r="A27" s="9"/>
      <c r="E27" s="10"/>
    </row>
    <row r="28" spans="1:10" s="34" customFormat="1" ht="12.75" customHeight="1" x14ac:dyDescent="0.2">
      <c r="A28" s="9"/>
      <c r="B28" s="6"/>
      <c r="C28" s="269"/>
      <c r="D28" s="269"/>
      <c r="E28" s="10"/>
      <c r="F28" s="31"/>
      <c r="G28" s="32"/>
      <c r="H28" s="33"/>
    </row>
    <row r="29" spans="1:10" s="34" customFormat="1" ht="12.2" customHeight="1" x14ac:dyDescent="0.2">
      <c r="A29" s="35"/>
      <c r="C29" s="270" t="s">
        <v>41</v>
      </c>
      <c r="D29" s="270"/>
      <c r="E29" s="36"/>
      <c r="G29" s="37"/>
      <c r="J29" s="38"/>
    </row>
    <row r="30" spans="1:10" s="34" customFormat="1" ht="12.2" customHeight="1" x14ac:dyDescent="0.2">
      <c r="A30" s="39"/>
      <c r="C30" s="271" t="s">
        <v>149</v>
      </c>
      <c r="D30" s="271"/>
      <c r="E30" s="40"/>
      <c r="F30" s="41"/>
      <c r="G30" s="41"/>
      <c r="J30" s="38"/>
    </row>
    <row r="31" spans="1:10" s="34" customFormat="1" ht="12.2" customHeight="1" x14ac:dyDescent="0.2">
      <c r="A31" s="39"/>
      <c r="B31" s="41"/>
      <c r="C31" s="41"/>
      <c r="D31" s="41"/>
      <c r="E31" s="42"/>
      <c r="F31" s="33"/>
      <c r="G31" s="33"/>
      <c r="J31" s="38"/>
    </row>
    <row r="32" spans="1:10" ht="13.5" thickBot="1" x14ac:dyDescent="0.25">
      <c r="A32" s="43"/>
      <c r="B32" s="44"/>
      <c r="C32" s="44"/>
      <c r="D32" s="44"/>
      <c r="E32" s="45"/>
    </row>
  </sheetData>
  <mergeCells count="9">
    <mergeCell ref="C28:D28"/>
    <mergeCell ref="C29:D29"/>
    <mergeCell ref="C30:D30"/>
    <mergeCell ref="A1:E1"/>
    <mergeCell ref="A2:E2"/>
    <mergeCell ref="A3:E3"/>
    <mergeCell ref="A4:E4"/>
    <mergeCell ref="A5:E5"/>
    <mergeCell ref="C24:D2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8" fitToHeight="0" orientation="portrait" r:id="rId1"/>
  <colBreaks count="1" manualBreakCount="1">
    <brk id="5" max="3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D17F0-7EAD-4078-80A5-A88936FDB22D}">
  <sheetPr>
    <tabColor rgb="FF92D050"/>
    <pageSetUpPr fitToPage="1"/>
  </sheetPr>
  <dimension ref="A1:L34"/>
  <sheetViews>
    <sheetView view="pageBreakPreview" topLeftCell="A7" zoomScale="80" zoomScaleNormal="100" zoomScaleSheetLayoutView="80" workbookViewId="0">
      <selection activeCell="M12" sqref="M12"/>
    </sheetView>
  </sheetViews>
  <sheetFormatPr defaultRowHeight="12.75" x14ac:dyDescent="0.2"/>
  <cols>
    <col min="1" max="1" width="9" style="6"/>
    <col min="2" max="2" width="14.140625" style="6" customWidth="1"/>
    <col min="3" max="3" width="14" style="6" customWidth="1"/>
    <col min="4" max="4" width="29.28515625" style="6" customWidth="1"/>
    <col min="5" max="5" width="18.28515625" style="6" customWidth="1"/>
    <col min="6" max="6" width="21.28515625" style="6" customWidth="1"/>
    <col min="7" max="7" width="25.28515625" style="6" customWidth="1"/>
    <col min="8" max="8" width="19.42578125" style="6" customWidth="1"/>
    <col min="9" max="9" width="9" style="6"/>
    <col min="10" max="10" width="12.7109375" style="6" bestFit="1" customWidth="1"/>
    <col min="11" max="256" width="9" style="6"/>
    <col min="257" max="259" width="12.7109375" style="6" customWidth="1"/>
    <col min="260" max="260" width="18.28515625" style="6" customWidth="1"/>
    <col min="261" max="261" width="20.5703125" style="6" customWidth="1"/>
    <col min="262" max="264" width="17.7109375" style="6" customWidth="1"/>
    <col min="265" max="512" width="9" style="6"/>
    <col min="513" max="515" width="12.7109375" style="6" customWidth="1"/>
    <col min="516" max="516" width="18.28515625" style="6" customWidth="1"/>
    <col min="517" max="517" width="20.5703125" style="6" customWidth="1"/>
    <col min="518" max="520" width="17.7109375" style="6" customWidth="1"/>
    <col min="521" max="768" width="9" style="6"/>
    <col min="769" max="771" width="12.7109375" style="6" customWidth="1"/>
    <col min="772" max="772" width="18.28515625" style="6" customWidth="1"/>
    <col min="773" max="773" width="20.5703125" style="6" customWidth="1"/>
    <col min="774" max="776" width="17.7109375" style="6" customWidth="1"/>
    <col min="777" max="1024" width="9" style="6"/>
    <col min="1025" max="1027" width="12.7109375" style="6" customWidth="1"/>
    <col min="1028" max="1028" width="18.28515625" style="6" customWidth="1"/>
    <col min="1029" max="1029" width="20.5703125" style="6" customWidth="1"/>
    <col min="1030" max="1032" width="17.7109375" style="6" customWidth="1"/>
    <col min="1033" max="1280" width="9" style="6"/>
    <col min="1281" max="1283" width="12.7109375" style="6" customWidth="1"/>
    <col min="1284" max="1284" width="18.28515625" style="6" customWidth="1"/>
    <col min="1285" max="1285" width="20.5703125" style="6" customWidth="1"/>
    <col min="1286" max="1288" width="17.7109375" style="6" customWidth="1"/>
    <col min="1289" max="1536" width="9" style="6"/>
    <col min="1537" max="1539" width="12.7109375" style="6" customWidth="1"/>
    <col min="1540" max="1540" width="18.28515625" style="6" customWidth="1"/>
    <col min="1541" max="1541" width="20.5703125" style="6" customWidth="1"/>
    <col min="1542" max="1544" width="17.7109375" style="6" customWidth="1"/>
    <col min="1545" max="1792" width="9" style="6"/>
    <col min="1793" max="1795" width="12.7109375" style="6" customWidth="1"/>
    <col min="1796" max="1796" width="18.28515625" style="6" customWidth="1"/>
    <col min="1797" max="1797" width="20.5703125" style="6" customWidth="1"/>
    <col min="1798" max="1800" width="17.7109375" style="6" customWidth="1"/>
    <col min="1801" max="2048" width="9" style="6"/>
    <col min="2049" max="2051" width="12.7109375" style="6" customWidth="1"/>
    <col min="2052" max="2052" width="18.28515625" style="6" customWidth="1"/>
    <col min="2053" max="2053" width="20.5703125" style="6" customWidth="1"/>
    <col min="2054" max="2056" width="17.7109375" style="6" customWidth="1"/>
    <col min="2057" max="2304" width="9" style="6"/>
    <col min="2305" max="2307" width="12.7109375" style="6" customWidth="1"/>
    <col min="2308" max="2308" width="18.28515625" style="6" customWidth="1"/>
    <col min="2309" max="2309" width="20.5703125" style="6" customWidth="1"/>
    <col min="2310" max="2312" width="17.7109375" style="6" customWidth="1"/>
    <col min="2313" max="2560" width="9" style="6"/>
    <col min="2561" max="2563" width="12.7109375" style="6" customWidth="1"/>
    <col min="2564" max="2564" width="18.28515625" style="6" customWidth="1"/>
    <col min="2565" max="2565" width="20.5703125" style="6" customWidth="1"/>
    <col min="2566" max="2568" width="17.7109375" style="6" customWidth="1"/>
    <col min="2569" max="2816" width="9" style="6"/>
    <col min="2817" max="2819" width="12.7109375" style="6" customWidth="1"/>
    <col min="2820" max="2820" width="18.28515625" style="6" customWidth="1"/>
    <col min="2821" max="2821" width="20.5703125" style="6" customWidth="1"/>
    <col min="2822" max="2824" width="17.7109375" style="6" customWidth="1"/>
    <col min="2825" max="3072" width="9" style="6"/>
    <col min="3073" max="3075" width="12.7109375" style="6" customWidth="1"/>
    <col min="3076" max="3076" width="18.28515625" style="6" customWidth="1"/>
    <col min="3077" max="3077" width="20.5703125" style="6" customWidth="1"/>
    <col min="3078" max="3080" width="17.7109375" style="6" customWidth="1"/>
    <col min="3081" max="3328" width="9" style="6"/>
    <col min="3329" max="3331" width="12.7109375" style="6" customWidth="1"/>
    <col min="3332" max="3332" width="18.28515625" style="6" customWidth="1"/>
    <col min="3333" max="3333" width="20.5703125" style="6" customWidth="1"/>
    <col min="3334" max="3336" width="17.7109375" style="6" customWidth="1"/>
    <col min="3337" max="3584" width="9" style="6"/>
    <col min="3585" max="3587" width="12.7109375" style="6" customWidth="1"/>
    <col min="3588" max="3588" width="18.28515625" style="6" customWidth="1"/>
    <col min="3589" max="3589" width="20.5703125" style="6" customWidth="1"/>
    <col min="3590" max="3592" width="17.7109375" style="6" customWidth="1"/>
    <col min="3593" max="3840" width="9" style="6"/>
    <col min="3841" max="3843" width="12.7109375" style="6" customWidth="1"/>
    <col min="3844" max="3844" width="18.28515625" style="6" customWidth="1"/>
    <col min="3845" max="3845" width="20.5703125" style="6" customWidth="1"/>
    <col min="3846" max="3848" width="17.7109375" style="6" customWidth="1"/>
    <col min="3849" max="4096" width="9" style="6"/>
    <col min="4097" max="4099" width="12.7109375" style="6" customWidth="1"/>
    <col min="4100" max="4100" width="18.28515625" style="6" customWidth="1"/>
    <col min="4101" max="4101" width="20.5703125" style="6" customWidth="1"/>
    <col min="4102" max="4104" width="17.7109375" style="6" customWidth="1"/>
    <col min="4105" max="4352" width="9" style="6"/>
    <col min="4353" max="4355" width="12.7109375" style="6" customWidth="1"/>
    <col min="4356" max="4356" width="18.28515625" style="6" customWidth="1"/>
    <col min="4357" max="4357" width="20.5703125" style="6" customWidth="1"/>
    <col min="4358" max="4360" width="17.7109375" style="6" customWidth="1"/>
    <col min="4361" max="4608" width="9" style="6"/>
    <col min="4609" max="4611" width="12.7109375" style="6" customWidth="1"/>
    <col min="4612" max="4612" width="18.28515625" style="6" customWidth="1"/>
    <col min="4613" max="4613" width="20.5703125" style="6" customWidth="1"/>
    <col min="4614" max="4616" width="17.7109375" style="6" customWidth="1"/>
    <col min="4617" max="4864" width="9" style="6"/>
    <col min="4865" max="4867" width="12.7109375" style="6" customWidth="1"/>
    <col min="4868" max="4868" width="18.28515625" style="6" customWidth="1"/>
    <col min="4869" max="4869" width="20.5703125" style="6" customWidth="1"/>
    <col min="4870" max="4872" width="17.7109375" style="6" customWidth="1"/>
    <col min="4873" max="5120" width="9" style="6"/>
    <col min="5121" max="5123" width="12.7109375" style="6" customWidth="1"/>
    <col min="5124" max="5124" width="18.28515625" style="6" customWidth="1"/>
    <col min="5125" max="5125" width="20.5703125" style="6" customWidth="1"/>
    <col min="5126" max="5128" width="17.7109375" style="6" customWidth="1"/>
    <col min="5129" max="5376" width="9" style="6"/>
    <col min="5377" max="5379" width="12.7109375" style="6" customWidth="1"/>
    <col min="5380" max="5380" width="18.28515625" style="6" customWidth="1"/>
    <col min="5381" max="5381" width="20.5703125" style="6" customWidth="1"/>
    <col min="5382" max="5384" width="17.7109375" style="6" customWidth="1"/>
    <col min="5385" max="5632" width="9" style="6"/>
    <col min="5633" max="5635" width="12.7109375" style="6" customWidth="1"/>
    <col min="5636" max="5636" width="18.28515625" style="6" customWidth="1"/>
    <col min="5637" max="5637" width="20.5703125" style="6" customWidth="1"/>
    <col min="5638" max="5640" width="17.7109375" style="6" customWidth="1"/>
    <col min="5641" max="5888" width="9" style="6"/>
    <col min="5889" max="5891" width="12.7109375" style="6" customWidth="1"/>
    <col min="5892" max="5892" width="18.28515625" style="6" customWidth="1"/>
    <col min="5893" max="5893" width="20.5703125" style="6" customWidth="1"/>
    <col min="5894" max="5896" width="17.7109375" style="6" customWidth="1"/>
    <col min="5897" max="6144" width="9" style="6"/>
    <col min="6145" max="6147" width="12.7109375" style="6" customWidth="1"/>
    <col min="6148" max="6148" width="18.28515625" style="6" customWidth="1"/>
    <col min="6149" max="6149" width="20.5703125" style="6" customWidth="1"/>
    <col min="6150" max="6152" width="17.7109375" style="6" customWidth="1"/>
    <col min="6153" max="6400" width="9" style="6"/>
    <col min="6401" max="6403" width="12.7109375" style="6" customWidth="1"/>
    <col min="6404" max="6404" width="18.28515625" style="6" customWidth="1"/>
    <col min="6405" max="6405" width="20.5703125" style="6" customWidth="1"/>
    <col min="6406" max="6408" width="17.7109375" style="6" customWidth="1"/>
    <col min="6409" max="6656" width="9" style="6"/>
    <col min="6657" max="6659" width="12.7109375" style="6" customWidth="1"/>
    <col min="6660" max="6660" width="18.28515625" style="6" customWidth="1"/>
    <col min="6661" max="6661" width="20.5703125" style="6" customWidth="1"/>
    <col min="6662" max="6664" width="17.7109375" style="6" customWidth="1"/>
    <col min="6665" max="6912" width="9" style="6"/>
    <col min="6913" max="6915" width="12.7109375" style="6" customWidth="1"/>
    <col min="6916" max="6916" width="18.28515625" style="6" customWidth="1"/>
    <col min="6917" max="6917" width="20.5703125" style="6" customWidth="1"/>
    <col min="6918" max="6920" width="17.7109375" style="6" customWidth="1"/>
    <col min="6921" max="7168" width="9" style="6"/>
    <col min="7169" max="7171" width="12.7109375" style="6" customWidth="1"/>
    <col min="7172" max="7172" width="18.28515625" style="6" customWidth="1"/>
    <col min="7173" max="7173" width="20.5703125" style="6" customWidth="1"/>
    <col min="7174" max="7176" width="17.7109375" style="6" customWidth="1"/>
    <col min="7177" max="7424" width="9" style="6"/>
    <col min="7425" max="7427" width="12.7109375" style="6" customWidth="1"/>
    <col min="7428" max="7428" width="18.28515625" style="6" customWidth="1"/>
    <col min="7429" max="7429" width="20.5703125" style="6" customWidth="1"/>
    <col min="7430" max="7432" width="17.7109375" style="6" customWidth="1"/>
    <col min="7433" max="7680" width="9" style="6"/>
    <col min="7681" max="7683" width="12.7109375" style="6" customWidth="1"/>
    <col min="7684" max="7684" width="18.28515625" style="6" customWidth="1"/>
    <col min="7685" max="7685" width="20.5703125" style="6" customWidth="1"/>
    <col min="7686" max="7688" width="17.7109375" style="6" customWidth="1"/>
    <col min="7689" max="7936" width="9" style="6"/>
    <col min="7937" max="7939" width="12.7109375" style="6" customWidth="1"/>
    <col min="7940" max="7940" width="18.28515625" style="6" customWidth="1"/>
    <col min="7941" max="7941" width="20.5703125" style="6" customWidth="1"/>
    <col min="7942" max="7944" width="17.7109375" style="6" customWidth="1"/>
    <col min="7945" max="8192" width="9" style="6"/>
    <col min="8193" max="8195" width="12.7109375" style="6" customWidth="1"/>
    <col min="8196" max="8196" width="18.28515625" style="6" customWidth="1"/>
    <col min="8197" max="8197" width="20.5703125" style="6" customWidth="1"/>
    <col min="8198" max="8200" width="17.7109375" style="6" customWidth="1"/>
    <col min="8201" max="8448" width="9" style="6"/>
    <col min="8449" max="8451" width="12.7109375" style="6" customWidth="1"/>
    <col min="8452" max="8452" width="18.28515625" style="6" customWidth="1"/>
    <col min="8453" max="8453" width="20.5703125" style="6" customWidth="1"/>
    <col min="8454" max="8456" width="17.7109375" style="6" customWidth="1"/>
    <col min="8457" max="8704" width="9" style="6"/>
    <col min="8705" max="8707" width="12.7109375" style="6" customWidth="1"/>
    <col min="8708" max="8708" width="18.28515625" style="6" customWidth="1"/>
    <col min="8709" max="8709" width="20.5703125" style="6" customWidth="1"/>
    <col min="8710" max="8712" width="17.7109375" style="6" customWidth="1"/>
    <col min="8713" max="8960" width="9" style="6"/>
    <col min="8961" max="8963" width="12.7109375" style="6" customWidth="1"/>
    <col min="8964" max="8964" width="18.28515625" style="6" customWidth="1"/>
    <col min="8965" max="8965" width="20.5703125" style="6" customWidth="1"/>
    <col min="8966" max="8968" width="17.7109375" style="6" customWidth="1"/>
    <col min="8969" max="9216" width="9" style="6"/>
    <col min="9217" max="9219" width="12.7109375" style="6" customWidth="1"/>
    <col min="9220" max="9220" width="18.28515625" style="6" customWidth="1"/>
    <col min="9221" max="9221" width="20.5703125" style="6" customWidth="1"/>
    <col min="9222" max="9224" width="17.7109375" style="6" customWidth="1"/>
    <col min="9225" max="9472" width="9" style="6"/>
    <col min="9473" max="9475" width="12.7109375" style="6" customWidth="1"/>
    <col min="9476" max="9476" width="18.28515625" style="6" customWidth="1"/>
    <col min="9477" max="9477" width="20.5703125" style="6" customWidth="1"/>
    <col min="9478" max="9480" width="17.7109375" style="6" customWidth="1"/>
    <col min="9481" max="9728" width="9" style="6"/>
    <col min="9729" max="9731" width="12.7109375" style="6" customWidth="1"/>
    <col min="9732" max="9732" width="18.28515625" style="6" customWidth="1"/>
    <col min="9733" max="9733" width="20.5703125" style="6" customWidth="1"/>
    <col min="9734" max="9736" width="17.7109375" style="6" customWidth="1"/>
    <col min="9737" max="9984" width="9" style="6"/>
    <col min="9985" max="9987" width="12.7109375" style="6" customWidth="1"/>
    <col min="9988" max="9988" width="18.28515625" style="6" customWidth="1"/>
    <col min="9989" max="9989" width="20.5703125" style="6" customWidth="1"/>
    <col min="9990" max="9992" width="17.7109375" style="6" customWidth="1"/>
    <col min="9993" max="10240" width="9" style="6"/>
    <col min="10241" max="10243" width="12.7109375" style="6" customWidth="1"/>
    <col min="10244" max="10244" width="18.28515625" style="6" customWidth="1"/>
    <col min="10245" max="10245" width="20.5703125" style="6" customWidth="1"/>
    <col min="10246" max="10248" width="17.7109375" style="6" customWidth="1"/>
    <col min="10249" max="10496" width="9" style="6"/>
    <col min="10497" max="10499" width="12.7109375" style="6" customWidth="1"/>
    <col min="10500" max="10500" width="18.28515625" style="6" customWidth="1"/>
    <col min="10501" max="10501" width="20.5703125" style="6" customWidth="1"/>
    <col min="10502" max="10504" width="17.7109375" style="6" customWidth="1"/>
    <col min="10505" max="10752" width="9" style="6"/>
    <col min="10753" max="10755" width="12.7109375" style="6" customWidth="1"/>
    <col min="10756" max="10756" width="18.28515625" style="6" customWidth="1"/>
    <col min="10757" max="10757" width="20.5703125" style="6" customWidth="1"/>
    <col min="10758" max="10760" width="17.7109375" style="6" customWidth="1"/>
    <col min="10761" max="11008" width="9" style="6"/>
    <col min="11009" max="11011" width="12.7109375" style="6" customWidth="1"/>
    <col min="11012" max="11012" width="18.28515625" style="6" customWidth="1"/>
    <col min="11013" max="11013" width="20.5703125" style="6" customWidth="1"/>
    <col min="11014" max="11016" width="17.7109375" style="6" customWidth="1"/>
    <col min="11017" max="11264" width="9" style="6"/>
    <col min="11265" max="11267" width="12.7109375" style="6" customWidth="1"/>
    <col min="11268" max="11268" width="18.28515625" style="6" customWidth="1"/>
    <col min="11269" max="11269" width="20.5703125" style="6" customWidth="1"/>
    <col min="11270" max="11272" width="17.7109375" style="6" customWidth="1"/>
    <col min="11273" max="11520" width="9" style="6"/>
    <col min="11521" max="11523" width="12.7109375" style="6" customWidth="1"/>
    <col min="11524" max="11524" width="18.28515625" style="6" customWidth="1"/>
    <col min="11525" max="11525" width="20.5703125" style="6" customWidth="1"/>
    <col min="11526" max="11528" width="17.7109375" style="6" customWidth="1"/>
    <col min="11529" max="11776" width="9" style="6"/>
    <col min="11777" max="11779" width="12.7109375" style="6" customWidth="1"/>
    <col min="11780" max="11780" width="18.28515625" style="6" customWidth="1"/>
    <col min="11781" max="11781" width="20.5703125" style="6" customWidth="1"/>
    <col min="11782" max="11784" width="17.7109375" style="6" customWidth="1"/>
    <col min="11785" max="12032" width="9" style="6"/>
    <col min="12033" max="12035" width="12.7109375" style="6" customWidth="1"/>
    <col min="12036" max="12036" width="18.28515625" style="6" customWidth="1"/>
    <col min="12037" max="12037" width="20.5703125" style="6" customWidth="1"/>
    <col min="12038" max="12040" width="17.7109375" style="6" customWidth="1"/>
    <col min="12041" max="12288" width="9" style="6"/>
    <col min="12289" max="12291" width="12.7109375" style="6" customWidth="1"/>
    <col min="12292" max="12292" width="18.28515625" style="6" customWidth="1"/>
    <col min="12293" max="12293" width="20.5703125" style="6" customWidth="1"/>
    <col min="12294" max="12296" width="17.7109375" style="6" customWidth="1"/>
    <col min="12297" max="12544" width="9" style="6"/>
    <col min="12545" max="12547" width="12.7109375" style="6" customWidth="1"/>
    <col min="12548" max="12548" width="18.28515625" style="6" customWidth="1"/>
    <col min="12549" max="12549" width="20.5703125" style="6" customWidth="1"/>
    <col min="12550" max="12552" width="17.7109375" style="6" customWidth="1"/>
    <col min="12553" max="12800" width="9" style="6"/>
    <col min="12801" max="12803" width="12.7109375" style="6" customWidth="1"/>
    <col min="12804" max="12804" width="18.28515625" style="6" customWidth="1"/>
    <col min="12805" max="12805" width="20.5703125" style="6" customWidth="1"/>
    <col min="12806" max="12808" width="17.7109375" style="6" customWidth="1"/>
    <col min="12809" max="13056" width="9" style="6"/>
    <col min="13057" max="13059" width="12.7109375" style="6" customWidth="1"/>
    <col min="13060" max="13060" width="18.28515625" style="6" customWidth="1"/>
    <col min="13061" max="13061" width="20.5703125" style="6" customWidth="1"/>
    <col min="13062" max="13064" width="17.7109375" style="6" customWidth="1"/>
    <col min="13065" max="13312" width="9" style="6"/>
    <col min="13313" max="13315" width="12.7109375" style="6" customWidth="1"/>
    <col min="13316" max="13316" width="18.28515625" style="6" customWidth="1"/>
    <col min="13317" max="13317" width="20.5703125" style="6" customWidth="1"/>
    <col min="13318" max="13320" width="17.7109375" style="6" customWidth="1"/>
    <col min="13321" max="13568" width="9" style="6"/>
    <col min="13569" max="13571" width="12.7109375" style="6" customWidth="1"/>
    <col min="13572" max="13572" width="18.28515625" style="6" customWidth="1"/>
    <col min="13573" max="13573" width="20.5703125" style="6" customWidth="1"/>
    <col min="13574" max="13576" width="17.7109375" style="6" customWidth="1"/>
    <col min="13577" max="13824" width="9" style="6"/>
    <col min="13825" max="13827" width="12.7109375" style="6" customWidth="1"/>
    <col min="13828" max="13828" width="18.28515625" style="6" customWidth="1"/>
    <col min="13829" max="13829" width="20.5703125" style="6" customWidth="1"/>
    <col min="13830" max="13832" width="17.7109375" style="6" customWidth="1"/>
    <col min="13833" max="14080" width="9" style="6"/>
    <col min="14081" max="14083" width="12.7109375" style="6" customWidth="1"/>
    <col min="14084" max="14084" width="18.28515625" style="6" customWidth="1"/>
    <col min="14085" max="14085" width="20.5703125" style="6" customWidth="1"/>
    <col min="14086" max="14088" width="17.7109375" style="6" customWidth="1"/>
    <col min="14089" max="14336" width="9" style="6"/>
    <col min="14337" max="14339" width="12.7109375" style="6" customWidth="1"/>
    <col min="14340" max="14340" width="18.28515625" style="6" customWidth="1"/>
    <col min="14341" max="14341" width="20.5703125" style="6" customWidth="1"/>
    <col min="14342" max="14344" width="17.7109375" style="6" customWidth="1"/>
    <col min="14345" max="14592" width="9" style="6"/>
    <col min="14593" max="14595" width="12.7109375" style="6" customWidth="1"/>
    <col min="14596" max="14596" width="18.28515625" style="6" customWidth="1"/>
    <col min="14597" max="14597" width="20.5703125" style="6" customWidth="1"/>
    <col min="14598" max="14600" width="17.7109375" style="6" customWidth="1"/>
    <col min="14601" max="14848" width="9" style="6"/>
    <col min="14849" max="14851" width="12.7109375" style="6" customWidth="1"/>
    <col min="14852" max="14852" width="18.28515625" style="6" customWidth="1"/>
    <col min="14853" max="14853" width="20.5703125" style="6" customWidth="1"/>
    <col min="14854" max="14856" width="17.7109375" style="6" customWidth="1"/>
    <col min="14857" max="15104" width="9" style="6"/>
    <col min="15105" max="15107" width="12.7109375" style="6" customWidth="1"/>
    <col min="15108" max="15108" width="18.28515625" style="6" customWidth="1"/>
    <col min="15109" max="15109" width="20.5703125" style="6" customWidth="1"/>
    <col min="15110" max="15112" width="17.7109375" style="6" customWidth="1"/>
    <col min="15113" max="15360" width="9" style="6"/>
    <col min="15361" max="15363" width="12.7109375" style="6" customWidth="1"/>
    <col min="15364" max="15364" width="18.28515625" style="6" customWidth="1"/>
    <col min="15365" max="15365" width="20.5703125" style="6" customWidth="1"/>
    <col min="15366" max="15368" width="17.7109375" style="6" customWidth="1"/>
    <col min="15369" max="15616" width="9" style="6"/>
    <col min="15617" max="15619" width="12.7109375" style="6" customWidth="1"/>
    <col min="15620" max="15620" width="18.28515625" style="6" customWidth="1"/>
    <col min="15621" max="15621" width="20.5703125" style="6" customWidth="1"/>
    <col min="15622" max="15624" width="17.7109375" style="6" customWidth="1"/>
    <col min="15625" max="15872" width="9" style="6"/>
    <col min="15873" max="15875" width="12.7109375" style="6" customWidth="1"/>
    <col min="15876" max="15876" width="18.28515625" style="6" customWidth="1"/>
    <col min="15877" max="15877" width="20.5703125" style="6" customWidth="1"/>
    <col min="15878" max="15880" width="17.7109375" style="6" customWidth="1"/>
    <col min="15881" max="16128" width="9" style="6"/>
    <col min="16129" max="16131" width="12.7109375" style="6" customWidth="1"/>
    <col min="16132" max="16132" width="18.28515625" style="6" customWidth="1"/>
    <col min="16133" max="16133" width="20.5703125" style="6" customWidth="1"/>
    <col min="16134" max="16136" width="17.7109375" style="6" customWidth="1"/>
    <col min="16137" max="16384" width="9" style="6"/>
  </cols>
  <sheetData>
    <row r="1" spans="1:10" ht="48.95" customHeight="1" x14ac:dyDescent="0.2">
      <c r="A1" s="303" t="s">
        <v>150</v>
      </c>
      <c r="B1" s="304"/>
      <c r="C1" s="304"/>
      <c r="D1" s="304"/>
      <c r="E1" s="304"/>
      <c r="F1" s="304"/>
      <c r="G1" s="304"/>
      <c r="H1" s="305"/>
    </row>
    <row r="2" spans="1:10" ht="28.5" customHeight="1" x14ac:dyDescent="0.2">
      <c r="A2" s="46" t="s">
        <v>57</v>
      </c>
      <c r="B2" s="306" t="str">
        <f>[2]COMPOSIÇÕES!B2</f>
        <v>RECAPEAMENTO ASFÁLTICO EM PRÉ-MISTURADO A FRIO (PMF), EM DIVERSAS VIAS DA SEDE DO MUNICIPIO DE LAGOA DOS PATOS - MG</v>
      </c>
      <c r="C2" s="307"/>
      <c r="D2" s="307"/>
      <c r="E2" s="307"/>
      <c r="F2" s="307"/>
      <c r="G2" s="307"/>
      <c r="H2" s="47">
        <f>ORÇAMENTO!J2</f>
        <v>46174</v>
      </c>
    </row>
    <row r="3" spans="1:10" ht="14.1" customHeight="1" x14ac:dyDescent="0.2">
      <c r="A3" s="46" t="s">
        <v>58</v>
      </c>
      <c r="B3" s="306" t="str">
        <f>[2]COMPOSIÇÕES!B3</f>
        <v>LAGOA DOS PATOS - MG</v>
      </c>
      <c r="C3" s="307"/>
      <c r="D3" s="307"/>
      <c r="E3" s="307"/>
      <c r="F3" s="308"/>
      <c r="G3" s="48" t="s">
        <v>151</v>
      </c>
      <c r="H3" s="49" t="s">
        <v>152</v>
      </c>
    </row>
    <row r="4" spans="1:10" ht="25.5" x14ac:dyDescent="0.2">
      <c r="A4" s="50" t="s">
        <v>61</v>
      </c>
      <c r="B4" s="309" t="str">
        <f>ORÇAMENTO!A5</f>
        <v>REGIÃO/MÊS DE REFERÊNCIA: SINAPI -04/2026 - DESONERADO / SETOP - 01/2026 - NORTE DESONERADO / SUDECAP - 01/2026 - DESONERADO / SICRO NOVO - 01/2026 - DESONERADO</v>
      </c>
      <c r="C4" s="310"/>
      <c r="D4" s="310"/>
      <c r="E4" s="310"/>
      <c r="F4" s="311"/>
      <c r="G4" s="51" t="s">
        <v>153</v>
      </c>
      <c r="H4" s="52">
        <f>RESUMO!D14</f>
        <v>483237.13</v>
      </c>
      <c r="I4" s="53" t="s">
        <v>154</v>
      </c>
    </row>
    <row r="5" spans="1:10" ht="6.4" customHeight="1" x14ac:dyDescent="0.2">
      <c r="A5" s="312"/>
      <c r="B5" s="313"/>
      <c r="C5" s="313"/>
      <c r="D5" s="313"/>
      <c r="E5" s="313"/>
      <c r="F5" s="313"/>
      <c r="G5" s="313"/>
      <c r="H5" s="314"/>
    </row>
    <row r="6" spans="1:10" ht="15" customHeight="1" x14ac:dyDescent="0.2">
      <c r="A6" s="289" t="s">
        <v>0</v>
      </c>
      <c r="B6" s="300" t="s">
        <v>155</v>
      </c>
      <c r="C6" s="300"/>
      <c r="D6" s="300"/>
      <c r="E6" s="291" t="s">
        <v>156</v>
      </c>
      <c r="F6" s="291"/>
      <c r="G6" s="301" t="s">
        <v>157</v>
      </c>
      <c r="H6" s="302"/>
    </row>
    <row r="7" spans="1:10" x14ac:dyDescent="0.2">
      <c r="A7" s="289"/>
      <c r="B7" s="300"/>
      <c r="C7" s="300"/>
      <c r="D7" s="300"/>
      <c r="E7" s="291"/>
      <c r="F7" s="291"/>
      <c r="G7" s="54" t="s">
        <v>158</v>
      </c>
      <c r="H7" s="55" t="s">
        <v>159</v>
      </c>
    </row>
    <row r="8" spans="1:10" ht="15" customHeight="1" x14ac:dyDescent="0.2">
      <c r="A8" s="297">
        <v>1</v>
      </c>
      <c r="B8" s="298" t="str">
        <f>B2</f>
        <v>RECAPEAMENTO ASFÁLTICO EM PRÉ-MISTURADO A FRIO (PMF), EM DIVERSAS VIAS DA SEDE DO MUNICIPIO DE LAGOA DOS PATOS - MG</v>
      </c>
      <c r="C8" s="298"/>
      <c r="D8" s="298"/>
      <c r="E8" s="56" t="s">
        <v>160</v>
      </c>
      <c r="F8" s="57">
        <f>F9/F9</f>
        <v>1</v>
      </c>
      <c r="G8" s="58">
        <f>G9/$F$9</f>
        <v>0.44834199723022111</v>
      </c>
      <c r="H8" s="59">
        <f>H9/$F$9</f>
        <v>0.55165800276977894</v>
      </c>
    </row>
    <row r="9" spans="1:10" ht="29.25" customHeight="1" x14ac:dyDescent="0.2">
      <c r="A9" s="297"/>
      <c r="B9" s="298"/>
      <c r="C9" s="298"/>
      <c r="D9" s="298"/>
      <c r="E9" s="60" t="s">
        <v>161</v>
      </c>
      <c r="F9" s="61">
        <f>H4</f>
        <v>483237.13</v>
      </c>
      <c r="G9" s="61">
        <f>G11+G15+G17+G19+G21+G23+G13</f>
        <v>216655.5</v>
      </c>
      <c r="H9" s="62">
        <f>H11+H15+H17+H19+H21+H23</f>
        <v>266581.63</v>
      </c>
      <c r="J9" s="134">
        <f>G9+H9</f>
        <v>483237.13</v>
      </c>
    </row>
    <row r="10" spans="1:10" ht="15" customHeight="1" x14ac:dyDescent="0.2">
      <c r="A10" s="289" t="s">
        <v>12</v>
      </c>
      <c r="B10" s="299" t="str">
        <f>VLOOKUP(A10,[3]ORÇAMENTO!$A$1:$J$65536,2,FALSE)</f>
        <v>SERVIÇOS PRELIMINARES</v>
      </c>
      <c r="C10" s="299"/>
      <c r="D10" s="299"/>
      <c r="E10" s="63" t="s">
        <v>160</v>
      </c>
      <c r="F10" s="64">
        <f>F11/$F$9</f>
        <v>5.8704284581774582E-2</v>
      </c>
      <c r="G10" s="65">
        <v>0.5</v>
      </c>
      <c r="H10" s="66">
        <v>0.5</v>
      </c>
      <c r="I10" s="67">
        <f>G10+H10</f>
        <v>1</v>
      </c>
    </row>
    <row r="11" spans="1:10" ht="15" customHeight="1" x14ac:dyDescent="0.2">
      <c r="A11" s="289"/>
      <c r="B11" s="299"/>
      <c r="C11" s="299"/>
      <c r="D11" s="299"/>
      <c r="E11" s="68" t="s">
        <v>161</v>
      </c>
      <c r="F11" s="69">
        <f>ORÇAMENTO!J10</f>
        <v>28368.09</v>
      </c>
      <c r="G11" s="70">
        <f>$F$11*G10</f>
        <v>14184.045</v>
      </c>
      <c r="H11" s="71">
        <f>$F$11*H10</f>
        <v>14184.045</v>
      </c>
    </row>
    <row r="12" spans="1:10" ht="15" customHeight="1" x14ac:dyDescent="0.2">
      <c r="A12" s="289" t="s">
        <v>25</v>
      </c>
      <c r="B12" s="299" t="str">
        <f>RESUMO!A7</f>
        <v>DEMOLIÇÕES E REMOÇÕES</v>
      </c>
      <c r="C12" s="299"/>
      <c r="D12" s="299"/>
      <c r="E12" s="63" t="s">
        <v>160</v>
      </c>
      <c r="F12" s="64">
        <f>F13/$F$9</f>
        <v>7.6424177090862202E-4</v>
      </c>
      <c r="G12" s="65">
        <v>1</v>
      </c>
      <c r="H12" s="66"/>
      <c r="I12" s="67">
        <f>G12+H12</f>
        <v>1</v>
      </c>
    </row>
    <row r="13" spans="1:10" ht="15" customHeight="1" x14ac:dyDescent="0.2">
      <c r="A13" s="289"/>
      <c r="B13" s="299"/>
      <c r="C13" s="299"/>
      <c r="D13" s="299"/>
      <c r="E13" s="68" t="s">
        <v>161</v>
      </c>
      <c r="F13" s="69">
        <f>ORÇAMENTO!J14</f>
        <v>369.31</v>
      </c>
      <c r="G13" s="70">
        <f>$F$13*G12</f>
        <v>369.31</v>
      </c>
      <c r="H13" s="71">
        <f>$F$13*H12</f>
        <v>0</v>
      </c>
    </row>
    <row r="14" spans="1:10" ht="15" customHeight="1" x14ac:dyDescent="0.2">
      <c r="A14" s="289" t="s">
        <v>162</v>
      </c>
      <c r="B14" s="290" t="str">
        <f>RESUMO!A9</f>
        <v>AVENIDA PRESIDENTE MÉDICE DO TRECHO DA ESQUINA COM RUA SEVERO CARDOSO ATE A ESQUINA COM RUA 2</v>
      </c>
      <c r="C14" s="290"/>
      <c r="D14" s="290"/>
      <c r="E14" s="63" t="s">
        <v>160</v>
      </c>
      <c r="F14" s="64">
        <f>F15/$F$9</f>
        <v>0.24039624190301767</v>
      </c>
      <c r="G14" s="65">
        <v>1</v>
      </c>
      <c r="H14" s="66"/>
      <c r="I14" s="67">
        <f>G14+H14</f>
        <v>1</v>
      </c>
    </row>
    <row r="15" spans="1:10" ht="15" customHeight="1" x14ac:dyDescent="0.2">
      <c r="A15" s="289"/>
      <c r="B15" s="290"/>
      <c r="C15" s="290"/>
      <c r="D15" s="290"/>
      <c r="E15" s="68" t="s">
        <v>161</v>
      </c>
      <c r="F15" s="69">
        <f>ORÇAMENTO!J18</f>
        <v>116168.39</v>
      </c>
      <c r="G15" s="70">
        <f>$F$15*G14</f>
        <v>116168.39</v>
      </c>
      <c r="H15" s="71">
        <f>$F$15*H14</f>
        <v>0</v>
      </c>
    </row>
    <row r="16" spans="1:10" ht="15" customHeight="1" x14ac:dyDescent="0.2">
      <c r="A16" s="289" t="s">
        <v>163</v>
      </c>
      <c r="B16" s="290" t="str">
        <f>RESUMO!A10</f>
        <v>RUA SETE DE SETEMBRO TRECHO DA ESQUINA COM A RUA MIGUEL BRAGA ATE A RUA COSTA SILVA</v>
      </c>
      <c r="C16" s="290"/>
      <c r="D16" s="290"/>
      <c r="E16" s="63" t="s">
        <v>160</v>
      </c>
      <c r="F16" s="64">
        <f>F17/$F$9</f>
        <v>0.35565874253081509</v>
      </c>
      <c r="G16" s="65">
        <v>0.5</v>
      </c>
      <c r="H16" s="66">
        <v>0.5</v>
      </c>
      <c r="I16" s="67">
        <f>G16+H16</f>
        <v>1</v>
      </c>
    </row>
    <row r="17" spans="1:12" ht="15" customHeight="1" x14ac:dyDescent="0.2">
      <c r="A17" s="289"/>
      <c r="B17" s="290"/>
      <c r="C17" s="290"/>
      <c r="D17" s="290"/>
      <c r="E17" s="68" t="s">
        <v>161</v>
      </c>
      <c r="F17" s="69">
        <f>ORÇAMENTO!J32</f>
        <v>171867.51</v>
      </c>
      <c r="G17" s="70">
        <f>$F$17*G16</f>
        <v>85933.755000000005</v>
      </c>
      <c r="H17" s="71">
        <f>$F$17*H16</f>
        <v>85933.755000000005</v>
      </c>
    </row>
    <row r="18" spans="1:12" ht="15" customHeight="1" x14ac:dyDescent="0.2">
      <c r="A18" s="289" t="s">
        <v>164</v>
      </c>
      <c r="B18" s="290" t="str">
        <f>RESUMO!A11</f>
        <v>RUA MIGUEL BRAGA TRECHO DA ESQUINA COM A SETE DE SETEMBRO ATE A AVENIDA PRESIDENTE MÉDICE</v>
      </c>
      <c r="C18" s="290"/>
      <c r="D18" s="290"/>
      <c r="E18" s="63" t="s">
        <v>160</v>
      </c>
      <c r="F18" s="64">
        <f>F19/$F$9</f>
        <v>8.520800129741686E-2</v>
      </c>
      <c r="G18" s="65"/>
      <c r="H18" s="66">
        <v>1</v>
      </c>
      <c r="I18" s="67">
        <f>G18+H18</f>
        <v>1</v>
      </c>
    </row>
    <row r="19" spans="1:12" ht="15" customHeight="1" x14ac:dyDescent="0.2">
      <c r="A19" s="289"/>
      <c r="B19" s="290"/>
      <c r="C19" s="290"/>
      <c r="D19" s="290"/>
      <c r="E19" s="68" t="s">
        <v>161</v>
      </c>
      <c r="F19" s="69">
        <f>ORÇAMENTO!J43</f>
        <v>41175.67</v>
      </c>
      <c r="G19" s="70">
        <f>$F$19*G18</f>
        <v>0</v>
      </c>
      <c r="H19" s="71">
        <f>$F$19*H18</f>
        <v>41175.67</v>
      </c>
    </row>
    <row r="20" spans="1:12" ht="15" customHeight="1" x14ac:dyDescent="0.2">
      <c r="A20" s="289" t="s">
        <v>165</v>
      </c>
      <c r="B20" s="290" t="str">
        <f>RESUMO!A12</f>
        <v>RUA JOANA D'ARC TRECHO DA ESQUINA COM A RUA DUXA ATE A RUA PINHEIROS</v>
      </c>
      <c r="C20" s="290"/>
      <c r="D20" s="290"/>
      <c r="E20" s="63" t="s">
        <v>160</v>
      </c>
      <c r="F20" s="64">
        <f>F21/$F$9</f>
        <v>0.17182315853916275</v>
      </c>
      <c r="G20" s="65"/>
      <c r="H20" s="66">
        <v>1</v>
      </c>
      <c r="I20" s="67">
        <f>G20+H20</f>
        <v>1</v>
      </c>
    </row>
    <row r="21" spans="1:12" ht="15" customHeight="1" x14ac:dyDescent="0.2">
      <c r="A21" s="289"/>
      <c r="B21" s="290"/>
      <c r="C21" s="290"/>
      <c r="D21" s="290"/>
      <c r="E21" s="68" t="s">
        <v>161</v>
      </c>
      <c r="F21" s="69">
        <f>ORÇAMENTO!J54</f>
        <v>83031.33</v>
      </c>
      <c r="G21" s="70">
        <f>$F$21*G20</f>
        <v>0</v>
      </c>
      <c r="H21" s="71">
        <f>$F$21*H20</f>
        <v>83031.33</v>
      </c>
      <c r="L21" s="72"/>
    </row>
    <row r="22" spans="1:12" ht="15" customHeight="1" x14ac:dyDescent="0.2">
      <c r="A22" s="289" t="s">
        <v>179</v>
      </c>
      <c r="B22" s="290" t="str">
        <f>RESUMO!A13</f>
        <v>RUA PINHEIROS</v>
      </c>
      <c r="C22" s="290"/>
      <c r="D22" s="290"/>
      <c r="E22" s="63" t="s">
        <v>160</v>
      </c>
      <c r="F22" s="64">
        <f>F23/$F$9</f>
        <v>8.7445329376904468E-2</v>
      </c>
      <c r="G22" s="65"/>
      <c r="H22" s="66">
        <v>1</v>
      </c>
      <c r="I22" s="67">
        <f>G22+H22</f>
        <v>1</v>
      </c>
    </row>
    <row r="23" spans="1:12" ht="15" customHeight="1" x14ac:dyDescent="0.2">
      <c r="A23" s="289"/>
      <c r="B23" s="290"/>
      <c r="C23" s="290"/>
      <c r="D23" s="290"/>
      <c r="E23" s="68" t="s">
        <v>161</v>
      </c>
      <c r="F23" s="69">
        <f>ORÇAMENTO!J65</f>
        <v>42256.83</v>
      </c>
      <c r="G23" s="70">
        <f>$F$23*G22</f>
        <v>0</v>
      </c>
      <c r="H23" s="71">
        <f>$F$23*H22</f>
        <v>42256.83</v>
      </c>
    </row>
    <row r="24" spans="1:12" ht="15" customHeight="1" x14ac:dyDescent="0.2">
      <c r="A24" s="289" t="s">
        <v>166</v>
      </c>
      <c r="B24" s="291"/>
      <c r="C24" s="291"/>
      <c r="D24" s="291"/>
      <c r="E24" s="73" t="s">
        <v>160</v>
      </c>
      <c r="F24" s="74">
        <f>F25/F9</f>
        <v>1</v>
      </c>
      <c r="G24" s="75">
        <f>G25/$F$9</f>
        <v>0.44834199723022111</v>
      </c>
      <c r="H24" s="76">
        <f>H25/$F$9</f>
        <v>0.55165800276977894</v>
      </c>
      <c r="I24" s="67">
        <f>G24+H24</f>
        <v>1</v>
      </c>
    </row>
    <row r="25" spans="1:12" ht="15" customHeight="1" x14ac:dyDescent="0.2">
      <c r="A25" s="289"/>
      <c r="B25" s="291"/>
      <c r="C25" s="291"/>
      <c r="D25" s="291"/>
      <c r="E25" s="73" t="s">
        <v>161</v>
      </c>
      <c r="F25" s="77">
        <f>SUM(F11,F15,F17,F19,F21,F23,F13,)</f>
        <v>483237.13</v>
      </c>
      <c r="G25" s="77">
        <f>G11+G15+G17+G19+G21+G23+G13</f>
        <v>216655.5</v>
      </c>
      <c r="H25" s="78">
        <f>H11+H15+H17+H19+H21+H23+H13</f>
        <v>266581.63</v>
      </c>
    </row>
    <row r="26" spans="1:12" ht="15" customHeight="1" x14ac:dyDescent="0.2">
      <c r="A26" s="289"/>
      <c r="B26" s="291"/>
      <c r="C26" s="291"/>
      <c r="D26" s="291"/>
      <c r="E26" s="73" t="s">
        <v>160</v>
      </c>
      <c r="F26" s="292" t="s">
        <v>167</v>
      </c>
      <c r="G26" s="58">
        <f>G27/$F$9</f>
        <v>0.44834199723022111</v>
      </c>
      <c r="H26" s="59">
        <f>H27/$F$9</f>
        <v>1</v>
      </c>
    </row>
    <row r="27" spans="1:12" ht="15" customHeight="1" x14ac:dyDescent="0.2">
      <c r="A27" s="289"/>
      <c r="B27" s="291"/>
      <c r="C27" s="291"/>
      <c r="D27" s="291"/>
      <c r="E27" s="73" t="s">
        <v>161</v>
      </c>
      <c r="F27" s="293"/>
      <c r="G27" s="79">
        <f>G25</f>
        <v>216655.5</v>
      </c>
      <c r="H27" s="80">
        <f>H25+G27</f>
        <v>483237.13</v>
      </c>
    </row>
    <row r="28" spans="1:12" ht="10.15" customHeight="1" x14ac:dyDescent="0.2">
      <c r="A28" s="294"/>
      <c r="B28" s="295"/>
      <c r="C28" s="295"/>
      <c r="D28" s="295"/>
      <c r="E28" s="295"/>
      <c r="F28" s="295"/>
      <c r="G28" s="295"/>
      <c r="H28" s="296"/>
    </row>
    <row r="29" spans="1:12" ht="15" customHeight="1" x14ac:dyDescent="0.2">
      <c r="A29" s="286" t="str">
        <f>[2]ORÇAMENTO!A91</f>
        <v>RESPOSÁVEL TÉCNICO:</v>
      </c>
      <c r="B29" s="287"/>
      <c r="C29" s="287"/>
      <c r="D29" s="287"/>
      <c r="E29" s="287"/>
      <c r="F29" s="287" t="str">
        <f>[2]ORÇAMENTO!F91</f>
        <v>RESPONSÁVEL LEGAL:</v>
      </c>
      <c r="G29" s="287"/>
      <c r="H29" s="288"/>
      <c r="I29" s="81"/>
    </row>
    <row r="30" spans="1:12" ht="15" customHeight="1" x14ac:dyDescent="0.2">
      <c r="A30" s="82"/>
      <c r="B30" s="89"/>
      <c r="C30" s="89"/>
      <c r="D30" s="89"/>
      <c r="E30" s="89"/>
      <c r="F30" s="89"/>
      <c r="G30" s="89"/>
      <c r="H30" s="83"/>
      <c r="I30" s="81"/>
    </row>
    <row r="31" spans="1:12" x14ac:dyDescent="0.2">
      <c r="A31" s="82"/>
      <c r="B31" s="89"/>
      <c r="C31" s="89"/>
      <c r="D31" s="89"/>
      <c r="E31" s="89"/>
      <c r="F31" s="89"/>
      <c r="G31" s="89"/>
      <c r="H31" s="83"/>
      <c r="I31" s="81"/>
    </row>
    <row r="32" spans="1:12" x14ac:dyDescent="0.2">
      <c r="A32" s="82"/>
      <c r="B32" s="84"/>
      <c r="C32" s="84"/>
      <c r="D32" s="84"/>
      <c r="E32" s="89"/>
      <c r="F32" s="84"/>
      <c r="G32" s="84"/>
      <c r="H32" s="83"/>
      <c r="I32" s="81"/>
      <c r="L32" s="85"/>
    </row>
    <row r="33" spans="1:8" ht="12.95" customHeight="1" x14ac:dyDescent="0.2">
      <c r="A33" s="82"/>
      <c r="B33" s="284" t="str">
        <f>[2]ORÇAMENTO!B98</f>
        <v>MAX HENRIQUE VELOSO DA SILVA</v>
      </c>
      <c r="C33" s="284"/>
      <c r="D33" s="284"/>
      <c r="E33" s="89"/>
      <c r="F33" s="284" t="str">
        <f>[2]ORÇAMENTO!E98</f>
        <v>HERCULES VANDY DURÃES DA FONSECA</v>
      </c>
      <c r="G33" s="284"/>
      <c r="H33" s="83"/>
    </row>
    <row r="34" spans="1:8" ht="12.95" customHeight="1" thickBot="1" x14ac:dyDescent="0.25">
      <c r="A34" s="86"/>
      <c r="B34" s="285" t="str">
        <f>[2]ORÇAMENTO!B99</f>
        <v>ENGENHEIRO CIVIL -  CREA: 248.998/D - MG</v>
      </c>
      <c r="C34" s="285"/>
      <c r="D34" s="285"/>
      <c r="E34" s="87"/>
      <c r="F34" s="285" t="str">
        <f>[2]ORÇAMENTO!E99</f>
        <v>PREFEITO MUNICIPAL DE LAGOA DOS PATOS-MG</v>
      </c>
      <c r="G34" s="285"/>
      <c r="H34" s="88"/>
    </row>
  </sheetData>
  <mergeCells count="34">
    <mergeCell ref="A6:A7"/>
    <mergeCell ref="B6:D7"/>
    <mergeCell ref="E6:F7"/>
    <mergeCell ref="G6:H6"/>
    <mergeCell ref="A1:H1"/>
    <mergeCell ref="B2:G2"/>
    <mergeCell ref="B3:F3"/>
    <mergeCell ref="B4:F4"/>
    <mergeCell ref="A5:H5"/>
    <mergeCell ref="A8:A9"/>
    <mergeCell ref="B8:D9"/>
    <mergeCell ref="A10:A11"/>
    <mergeCell ref="B10:D11"/>
    <mergeCell ref="A14:A15"/>
    <mergeCell ref="B14:D15"/>
    <mergeCell ref="A12:A13"/>
    <mergeCell ref="B12:D13"/>
    <mergeCell ref="A16:A17"/>
    <mergeCell ref="B16:D17"/>
    <mergeCell ref="A18:A19"/>
    <mergeCell ref="B18:D19"/>
    <mergeCell ref="A20:A21"/>
    <mergeCell ref="B20:D21"/>
    <mergeCell ref="A22:A23"/>
    <mergeCell ref="B22:D23"/>
    <mergeCell ref="A24:D27"/>
    <mergeCell ref="F26:F27"/>
    <mergeCell ref="A28:H28"/>
    <mergeCell ref="B33:D33"/>
    <mergeCell ref="F33:G33"/>
    <mergeCell ref="B34:D34"/>
    <mergeCell ref="F34:G34"/>
    <mergeCell ref="A29:E29"/>
    <mergeCell ref="F29:H29"/>
  </mergeCells>
  <phoneticPr fontId="15" type="noConversion"/>
  <conditionalFormatting sqref="G10:H23">
    <cfRule type="cellIs" dxfId="0" priority="1" stopIfTrue="1" operator="greaterThan">
      <formula>0</formula>
    </cfRule>
  </conditionalFormatting>
  <pageMargins left="0.39370078740157483" right="0.39370078740157483" top="0.39370078740157483" bottom="0.39370078740157483" header="0" footer="0"/>
  <pageSetup paperSize="9" scale="63" fitToHeight="0" orientation="portrait" horizontalDpi="360" verticalDpi="360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8</vt:i4>
      </vt:variant>
    </vt:vector>
  </HeadingPairs>
  <TitlesOfParts>
    <vt:vector size="13" baseType="lpstr">
      <vt:lpstr>ORÇAMENTO</vt:lpstr>
      <vt:lpstr>RESUMO</vt:lpstr>
      <vt:lpstr>COMPOSIÇÕES</vt:lpstr>
      <vt:lpstr>BDI-DESONERADO</vt:lpstr>
      <vt:lpstr>CRONOGRAMA</vt:lpstr>
      <vt:lpstr>'BDI-DESONERADO'!Area_de_impressao</vt:lpstr>
      <vt:lpstr>COMPOSIÇÕES!Area_de_impressao</vt:lpstr>
      <vt:lpstr>CRONOGRAMA!Area_de_impressao</vt:lpstr>
      <vt:lpstr>ORÇAMENTO!Area_de_impressao</vt:lpstr>
      <vt:lpstr>RESUMO!Area_de_impressao</vt:lpstr>
      <vt:lpstr>COMPOSIÇÕES!Titulos_de_impressao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2026-02-11T14:14:24Z</dcterms:created>
  <dcterms:modified xsi:type="dcterms:W3CDTF">2026-07-30T12:57:49Z</dcterms:modified>
</cp:coreProperties>
</file>