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farle\Desktop\FARLEY ROCHA ENGENHARIA\01 - PROJETOS\01 - EXECUÇÃO\PAV RUAS PERP. SOCORRO\.DESENVOLVIMENTO\VOL II – PROJETOS DE EXECUÇÃO\03 - DOC\"/>
    </mc:Choice>
  </mc:AlternateContent>
  <xr:revisionPtr revIDLastSave="0" documentId="13_ncr:1_{CD04856C-C3A9-48DF-90E1-ED19E951331B}" xr6:coauthVersionLast="47" xr6:coauthVersionMax="47" xr10:uidLastSave="{00000000-0000-0000-0000-000000000000}"/>
  <bookViews>
    <workbookView xWindow="-120" yWindow="-120" windowWidth="29040" windowHeight="15840" tabRatio="630" activeTab="4" xr2:uid="{00000000-000D-0000-FFFF-FFFF00000000}"/>
  </bookViews>
  <sheets>
    <sheet name="RUA PEDRO BERTOLINI" sheetId="4" r:id="rId1"/>
    <sheet name="RUA PROFa LUIZA SOARES - RUA BE" sheetId="3" r:id="rId2"/>
    <sheet name="RUA BENEDITO FERNANDES" sheetId="1" state="hidden" r:id="rId3"/>
    <sheet name="RUA LUIZ NEVES" sheetId="5" r:id="rId4"/>
    <sheet name="RUA DESPORTIVA" sheetId="8" r:id="rId5"/>
    <sheet name="RUA DESPORTIVA (2)" sheetId="9" state="hidden" r:id="rId6"/>
    <sheet name="RUA DESPORTIVA R01" sheetId="7" state="hidden" r:id="rId7"/>
  </sheets>
  <definedNames>
    <definedName name="_xlnm.Print_Area" localSheetId="2">'RUA BENEDITO FERNANDES'!$B$2:$C$29</definedName>
    <definedName name="_xlnm.Print_Area" localSheetId="4">'RUA DESPORTIVA'!$B$2:$C$30</definedName>
    <definedName name="_xlnm.Print_Area" localSheetId="5">'RUA DESPORTIVA (2)'!$B$2:$C$30</definedName>
    <definedName name="_xlnm.Print_Area" localSheetId="6">'RUA DESPORTIVA R01'!$B$2:$G$30</definedName>
    <definedName name="_xlnm.Print_Area" localSheetId="3">'RUA LUIZ NEVES'!$B$2:$C$27</definedName>
    <definedName name="_xlnm.Print_Area" localSheetId="0">'RUA PEDRO BERTOLINI'!$B$2:$C$26</definedName>
    <definedName name="_xlnm.Print_Area" localSheetId="1">'RUA PROFa LUIZA SOARES - RUA BE'!$B$2:$E$29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9" l="1"/>
  <c r="C28" i="9"/>
  <c r="D27" i="9"/>
  <c r="C26" i="9"/>
  <c r="C25" i="9"/>
  <c r="C23" i="9" s="1"/>
  <c r="C24" i="9"/>
  <c r="C7" i="9"/>
  <c r="C23" i="8"/>
  <c r="C28" i="8"/>
  <c r="D27" i="8"/>
  <c r="C29" i="8"/>
  <c r="C26" i="8"/>
  <c r="C25" i="8"/>
  <c r="C24" i="8"/>
  <c r="C26" i="5"/>
  <c r="C25" i="5" s="1"/>
  <c r="C21" i="5"/>
  <c r="F24" i="5"/>
  <c r="F23" i="5"/>
  <c r="F22" i="5"/>
  <c r="F26" i="3"/>
  <c r="I25" i="3"/>
  <c r="H25" i="3"/>
  <c r="G25" i="3"/>
  <c r="F16" i="3"/>
  <c r="F17" i="3"/>
  <c r="F18" i="3"/>
  <c r="F19" i="3"/>
  <c r="F20" i="3"/>
  <c r="F21" i="3"/>
  <c r="F24" i="3"/>
  <c r="E28" i="3"/>
  <c r="E27" i="3" s="1"/>
  <c r="E26" i="3"/>
  <c r="E25" i="3"/>
  <c r="E24" i="3"/>
  <c r="E23" i="3" s="1"/>
  <c r="E22" i="3"/>
  <c r="E13" i="3"/>
  <c r="E12" i="3"/>
  <c r="E8" i="3"/>
  <c r="E7" i="3"/>
  <c r="E3" i="3"/>
  <c r="C28" i="1"/>
  <c r="C23" i="1"/>
  <c r="C25" i="1"/>
  <c r="C24" i="1"/>
  <c r="C27" i="1"/>
  <c r="C27" i="3"/>
  <c r="F27" i="3" s="1"/>
  <c r="C25" i="3"/>
  <c r="F25" i="3" s="1"/>
  <c r="C28" i="3"/>
  <c r="F28" i="3" s="1"/>
  <c r="C24" i="3"/>
  <c r="C22" i="4"/>
  <c r="C21" i="4"/>
  <c r="C20" i="4" s="1"/>
  <c r="C7" i="8"/>
  <c r="D10" i="7"/>
  <c r="E10" i="7"/>
  <c r="G10" i="7" s="1"/>
  <c r="F9" i="7"/>
  <c r="E9" i="7"/>
  <c r="G9" i="7"/>
  <c r="G19" i="7"/>
  <c r="F19" i="7"/>
  <c r="G18" i="7"/>
  <c r="F18" i="7"/>
  <c r="G17" i="7"/>
  <c r="E17" i="7"/>
  <c r="F17" i="7" s="1"/>
  <c r="G16" i="7"/>
  <c r="E16" i="7"/>
  <c r="F16" i="7" s="1"/>
  <c r="G15" i="7"/>
  <c r="E15" i="7"/>
  <c r="F15" i="7" s="1"/>
  <c r="F12" i="7"/>
  <c r="E12" i="7"/>
  <c r="G12" i="7" s="1"/>
  <c r="E11" i="7"/>
  <c r="F11" i="7" s="1"/>
  <c r="E8" i="7"/>
  <c r="G8" i="7" s="1"/>
  <c r="E7" i="7"/>
  <c r="F7" i="7" s="1"/>
  <c r="C12" i="5"/>
  <c r="C13" i="5"/>
  <c r="G7" i="7" l="1"/>
  <c r="G11" i="7"/>
  <c r="F8" i="7"/>
  <c r="F10" i="7"/>
  <c r="C20" i="5"/>
  <c r="C11" i="4"/>
  <c r="C8" i="5"/>
  <c r="C7" i="5"/>
  <c r="C3" i="5"/>
  <c r="C19" i="4"/>
  <c r="C25" i="4"/>
  <c r="C24" i="4" s="1"/>
  <c r="C12" i="3" l="1"/>
  <c r="C12" i="1"/>
  <c r="C26" i="3" l="1"/>
  <c r="C22" i="3"/>
  <c r="F22" i="3" s="1"/>
  <c r="C22" i="1"/>
  <c r="C26" i="1"/>
  <c r="C23" i="3" l="1"/>
  <c r="F23" i="3" s="1"/>
  <c r="C13" i="1"/>
  <c r="C13" i="3"/>
  <c r="C9" i="3"/>
  <c r="C14" i="3" s="1"/>
  <c r="C8" i="3"/>
  <c r="C7" i="3"/>
  <c r="C8" i="1"/>
  <c r="C7" i="1"/>
  <c r="C3" i="3"/>
  <c r="C3" i="1"/>
</calcChain>
</file>

<file path=xl/sharedStrings.xml><?xml version="1.0" encoding="utf-8"?>
<sst xmlns="http://schemas.openxmlformats.org/spreadsheetml/2006/main" count="251" uniqueCount="67">
  <si>
    <t>VARIÁVEL</t>
  </si>
  <si>
    <t>RUA BENEDITO FERNANDES</t>
  </si>
  <si>
    <t>COMP (M):</t>
  </si>
  <si>
    <t>LARG (M):</t>
  </si>
  <si>
    <t>PAV. (M2):</t>
  </si>
  <si>
    <t>SARJ. (M2):</t>
  </si>
  <si>
    <t>REMOÇÃO / DEMOLIÇÃO</t>
  </si>
  <si>
    <t>PLACAS</t>
  </si>
  <si>
    <t>SUPORTES</t>
  </si>
  <si>
    <t>RUA PROF(a) LUIZA SOARES</t>
  </si>
  <si>
    <t>PAV. (M2)*:</t>
  </si>
  <si>
    <t>OBS:</t>
  </si>
  <si>
    <t>RAMPA (M2):</t>
  </si>
  <si>
    <t>MEIO-FIO (M):</t>
  </si>
  <si>
    <t>MEIO-FIO (M)*:</t>
  </si>
  <si>
    <t>SARJ. (M2)*:</t>
  </si>
  <si>
    <t>IMPLANTAÇÃO</t>
  </si>
  <si>
    <t>SARJ.(M2):</t>
  </si>
  <si>
    <t>R-1(IMPLANTAR):</t>
  </si>
  <si>
    <t>R-1(REMANEJAR):</t>
  </si>
  <si>
    <t>R-1(REMOVER):</t>
  </si>
  <si>
    <t>A-32b(IMPLANTAR):</t>
  </si>
  <si>
    <t>SUPORTE SIMPLES:</t>
  </si>
  <si>
    <t>LFO-1(0,10m):</t>
  </si>
  <si>
    <t>LRE(0,40m):</t>
  </si>
  <si>
    <t>FTP-1(0,40m):</t>
  </si>
  <si>
    <t>PARE(1,60mx2,35m):</t>
  </si>
  <si>
    <t>R-1(MANTER):</t>
  </si>
  <si>
    <t>RUA PEDRO BERTOLINI</t>
  </si>
  <si>
    <t>A-45(IMPLANTAR):</t>
  </si>
  <si>
    <t>RUA LUIZ NEVES</t>
  </si>
  <si>
    <t>M2</t>
  </si>
  <si>
    <t>M3</t>
  </si>
  <si>
    <t>T</t>
  </si>
  <si>
    <t>M</t>
  </si>
  <si>
    <t>DIMENSÕES</t>
  </si>
  <si>
    <t>BASE</t>
  </si>
  <si>
    <t>PAVIMENTO</t>
  </si>
  <si>
    <t>SARJETA</t>
  </si>
  <si>
    <t>RAMPA</t>
  </si>
  <si>
    <t>MEIO-FIO</t>
  </si>
  <si>
    <t>DESCRIÇÃO</t>
  </si>
  <si>
    <t>BLOQUETE</t>
  </si>
  <si>
    <t>M3 EMPOL.</t>
  </si>
  <si>
    <t>ESP. (M):</t>
  </si>
  <si>
    <t>DEMOLIÇÃO</t>
  </si>
  <si>
    <t>QTD</t>
  </si>
  <si>
    <t>SINALIZAÇÃO VERTICAL</t>
  </si>
  <si>
    <t>SINALIZAÇÃO HORIZONTAL</t>
  </si>
  <si>
    <t>SUBLEITO</t>
  </si>
  <si>
    <t>RUA DESPORTIVA / RUA DA PRATA</t>
  </si>
  <si>
    <t>LBO(0,10m):</t>
  </si>
  <si>
    <t>LDP(0,20m):</t>
  </si>
  <si>
    <t>LCA amarela(0,10m):</t>
  </si>
  <si>
    <t>ZPA amarela(0,30m):</t>
  </si>
  <si>
    <t>DÊ A PREFERÊNCIA:</t>
  </si>
  <si>
    <t>OBS: DEVERÁ SER MANTIDO O GREIDE EXISTENTE DA VIA, SENDO OBSERVADO AS COTAS DOS MEIO-FIOS JÁ IMPLANTADOS, ESTRUTURAS DE DRENAGEM E ACESSO AS RESIDENCIAS.
SERÁ REALIZADA A SUBSTIUIÇÃO DO MATERIAL DE SUBLEITO NA RUA DESPORTIVA ENTRE AS ESTACA 0+0 A 5+17,87 E 6+7,10 A 9+8,54.</t>
  </si>
  <si>
    <t>OBS: DEVERÁ SER MANTIDO O GREIDE EXISTENTE DA VIA, SENDO OBSERVADO AS COTAS DOS MEIO-FIOS JÁ IMPLANTADOS, ESTRUTURAS DE DRENAGEM E ACESSO AS RESIDENCIAS.</t>
  </si>
  <si>
    <t>OBS: DEVERÁ SER MANTIDO O GREIDE EXISTENTE DA VIA, SENDO OBSERVADO AS COTAS DOS MEIO-FIOS JÁ IMPLANTADOS, ESTRUTURAS DE DRENAGEM E ACESSO AS RESIDENCIAS. 
INICIO DO TRECHO ATÉ A ESTACA 7+10. INTERSEÇÃO FOI CONSIDERADA NA RUA PROFa LUIZA SOARES
TRECHO SOBRE AS PONTES RECEBERÁ SOMENTE CAPA ASFÁLTICA, SEM EXECUÇÃO DE BASE.</t>
  </si>
  <si>
    <t>R-2(IMPLANTAR):</t>
  </si>
  <si>
    <t>R-5a(IMPLANTAR):</t>
  </si>
  <si>
    <t>R-24b(IMPLANTAR):</t>
  </si>
  <si>
    <t>A-32b(MANTER):</t>
  </si>
  <si>
    <t>A-33(IMPLANTAR):</t>
  </si>
  <si>
    <t>FAIXAS M2</t>
  </si>
  <si>
    <t>LEGENDAS M2</t>
  </si>
  <si>
    <t>PERP. SOCORRO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</si>
</sst>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0_-;\-* #,##0.000_-;_-* &quot;-&quot;???_-;_-@_-"/>
    <numFmt numFmtId="165" formatCode="&quot;ESP. : &quot;0.000&quot; m&quot;"/>
    <numFmt numFmtId="166" formatCode="_-#,##0.00_-;[Red]\-#,##0.00_-;_-\-_-;_-@_-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ourier New"/>
      <family val="3"/>
    </font>
    <font>
      <sz val="12"/>
      <color theme="1"/>
      <name val="Courier New"/>
      <family val="3"/>
    </font>
    <font>
      <b/>
      <sz val="10"/>
      <color theme="1"/>
      <name val="Courier New"/>
      <family val="3"/>
    </font>
    <font>
      <sz val="11"/>
      <color theme="1"/>
      <name val="Courier New"/>
      <family val="3"/>
    </font>
    <font>
      <sz val="10"/>
      <color theme="1"/>
      <name val="Courier New"/>
      <family val="3"/>
    </font>
    <font>
      <sz val="8"/>
      <color theme="1"/>
      <name val="Courier New"/>
      <family val="3"/>
    </font>
    <font>
      <b/>
      <sz val="8"/>
      <color theme="1"/>
      <name val="Courier New"/>
      <family val="3"/>
    </font>
    <font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3" fontId="2" fillId="0" borderId="0" xfId="0" applyNumberFormat="1" applyFont="1" applyAlignment="1">
      <alignment horizontal="center" vertical="center"/>
    </xf>
    <xf numFmtId="4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right" vertical="center"/>
    </xf>
    <xf numFmtId="164" fontId="2" fillId="3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165" fontId="3" fillId="0" borderId="1" xfId="0" applyNumberFormat="1" applyFont="1" applyBorder="1" applyAlignment="1">
      <alignment horizontal="center" vertical="center"/>
    </xf>
    <xf numFmtId="43" fontId="3" fillId="0" borderId="1" xfId="0" applyNumberFormat="1" applyFont="1" applyBorder="1" applyAlignment="1">
      <alignment horizontal="center" vertical="center"/>
    </xf>
    <xf numFmtId="4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164" fontId="5" fillId="0" borderId="0" xfId="0" applyNumberFormat="1" applyFont="1" applyAlignment="1">
      <alignment horizontal="center" vertical="center"/>
    </xf>
    <xf numFmtId="43" fontId="5" fillId="0" borderId="0" xfId="0" applyNumberFormat="1" applyFont="1" applyAlignment="1">
      <alignment horizontal="center" vertical="center"/>
    </xf>
    <xf numFmtId="165" fontId="6" fillId="0" borderId="1" xfId="0" applyNumberFormat="1" applyFont="1" applyBorder="1" applyAlignment="1">
      <alignment horizontal="right" vertical="center"/>
    </xf>
    <xf numFmtId="43" fontId="6" fillId="0" borderId="1" xfId="0" applyNumberFormat="1" applyFont="1" applyBorder="1" applyAlignment="1">
      <alignment horizontal="right" vertical="center"/>
    </xf>
    <xf numFmtId="43" fontId="6" fillId="0" borderId="1" xfId="0" applyNumberFormat="1" applyFont="1" applyBorder="1" applyAlignment="1">
      <alignment horizontal="center" vertical="center"/>
    </xf>
    <xf numFmtId="43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3" borderId="0" xfId="0" applyFont="1" applyFill="1" applyAlignment="1">
      <alignment vertical="center" wrapText="1"/>
    </xf>
    <xf numFmtId="0" fontId="1" fillId="0" borderId="1" xfId="0" applyFont="1" applyBorder="1" applyAlignment="1">
      <alignment horizontal="right" vertical="center"/>
    </xf>
    <xf numFmtId="43" fontId="1" fillId="0" borderId="1" xfId="0" applyNumberFormat="1" applyFont="1" applyBorder="1" applyAlignment="1">
      <alignment horizontal="right" vertical="center"/>
    </xf>
    <xf numFmtId="43" fontId="1" fillId="0" borderId="1" xfId="0" applyNumberFormat="1" applyFont="1" applyBorder="1" applyAlignment="1">
      <alignment horizontal="center" vertical="center"/>
    </xf>
    <xf numFmtId="43" fontId="1" fillId="0" borderId="1" xfId="0" applyNumberFormat="1" applyFont="1" applyBorder="1" applyAlignment="1">
      <alignment vertical="center"/>
    </xf>
    <xf numFmtId="49" fontId="8" fillId="4" borderId="0" xfId="0" applyNumberFormat="1" applyFont="1" applyFill="1" applyAlignment="1">
      <alignment horizontal="left" vertical="center"/>
    </xf>
    <xf numFmtId="49" fontId="8" fillId="4" borderId="0" xfId="0" applyNumberFormat="1" applyFont="1" applyFill="1" applyAlignment="1">
      <alignment horizontal="left" vertical="center" wrapText="1"/>
    </xf>
    <xf numFmtId="0" fontId="2" fillId="4" borderId="0" xfId="0" applyFont="1" applyFill="1" applyAlignment="1">
      <alignment horizontal="center" vertical="center"/>
    </xf>
    <xf numFmtId="166" fontId="8" fillId="4" borderId="0" xfId="0" applyNumberFormat="1" applyFont="1" applyFill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3AEBB-91F1-4373-8B19-83774FC31237}">
  <dimension ref="B2:Z26"/>
  <sheetViews>
    <sheetView view="pageBreakPreview" zoomScale="124" zoomScaleNormal="100" zoomScaleSheetLayoutView="124" workbookViewId="0">
      <selection activeCell="F19" sqref="F19"/>
    </sheetView>
  </sheetViews>
  <sheetFormatPr defaultColWidth="12.85546875" defaultRowHeight="16.5" x14ac:dyDescent="0.25"/>
  <cols>
    <col min="1" max="1" width="11.28515625" style="2" customWidth="1"/>
    <col min="2" max="2" width="30.140625" style="1" customWidth="1"/>
    <col min="3" max="3" width="30.140625" style="3" customWidth="1"/>
    <col min="4" max="16384" width="12.85546875" style="2"/>
  </cols>
  <sheetData>
    <row r="2" spans="2:26" x14ac:dyDescent="0.25">
      <c r="B2" s="41" t="s">
        <v>28</v>
      </c>
      <c r="C2" s="41"/>
    </row>
    <row r="3" spans="2:26" ht="15.75" x14ac:dyDescent="0.25">
      <c r="B3" s="7" t="s">
        <v>2</v>
      </c>
      <c r="C3" s="6">
        <v>142.99100000000001</v>
      </c>
    </row>
    <row r="4" spans="2:26" ht="15.75" x14ac:dyDescent="0.25">
      <c r="B4" s="7" t="s">
        <v>3</v>
      </c>
      <c r="C4" s="4" t="s">
        <v>0</v>
      </c>
    </row>
    <row r="5" spans="2:26" x14ac:dyDescent="0.25">
      <c r="B5" s="42" t="s">
        <v>6</v>
      </c>
      <c r="C5" s="42"/>
    </row>
    <row r="6" spans="2:26" ht="15.75" x14ac:dyDescent="0.25">
      <c r="B6" s="7" t="s">
        <v>4</v>
      </c>
      <c r="C6" s="6">
        <v>0</v>
      </c>
    </row>
    <row r="7" spans="2:26" ht="15.75" x14ac:dyDescent="0.25">
      <c r="B7" s="7" t="s">
        <v>5</v>
      </c>
      <c r="C7" s="6">
        <v>72.400000000000006</v>
      </c>
    </row>
    <row r="8" spans="2:26" ht="15.75" x14ac:dyDescent="0.25">
      <c r="B8" s="7" t="s">
        <v>12</v>
      </c>
      <c r="C8" s="6">
        <v>0</v>
      </c>
    </row>
    <row r="9" spans="2:26" ht="15.75" x14ac:dyDescent="0.25">
      <c r="B9" s="7" t="s">
        <v>13</v>
      </c>
      <c r="C9" s="6">
        <v>0</v>
      </c>
    </row>
    <row r="10" spans="2:26" x14ac:dyDescent="0.25">
      <c r="B10" s="42" t="s">
        <v>16</v>
      </c>
      <c r="C10" s="42"/>
    </row>
    <row r="11" spans="2:26" ht="25.5" x14ac:dyDescent="0.25">
      <c r="B11" s="7" t="s">
        <v>4</v>
      </c>
      <c r="C11" s="6">
        <f>829.01+36.02</f>
        <v>865.03</v>
      </c>
      <c r="L11" s="35">
        <v>1</v>
      </c>
      <c r="M11" s="36" t="s">
        <v>28</v>
      </c>
      <c r="N11" s="36"/>
      <c r="O11" s="36"/>
      <c r="P11" s="36"/>
      <c r="Q11" s="36" t="s">
        <v>66</v>
      </c>
      <c r="R11" s="37"/>
      <c r="S11" s="37"/>
      <c r="T11" s="38"/>
      <c r="U11" s="38"/>
      <c r="V11" s="38">
        <v>865.03</v>
      </c>
      <c r="W11" s="38"/>
      <c r="X11" s="38"/>
      <c r="Y11" s="38"/>
      <c r="Z11" s="38"/>
    </row>
    <row r="12" spans="2:26" ht="15.75" x14ac:dyDescent="0.25">
      <c r="B12" s="7" t="s">
        <v>17</v>
      </c>
      <c r="C12" s="6">
        <v>72.400000000000006</v>
      </c>
    </row>
    <row r="13" spans="2:26" ht="15.75" x14ac:dyDescent="0.25">
      <c r="B13" s="7" t="s">
        <v>12</v>
      </c>
      <c r="C13" s="6">
        <v>0</v>
      </c>
      <c r="V13" s="2">
        <v>865.03</v>
      </c>
      <c r="W13" s="2">
        <v>0</v>
      </c>
      <c r="Y13" s="2">
        <v>0</v>
      </c>
    </row>
    <row r="14" spans="2:26" ht="15.75" x14ac:dyDescent="0.25">
      <c r="B14" s="7" t="s">
        <v>13</v>
      </c>
      <c r="C14" s="6">
        <v>0</v>
      </c>
    </row>
    <row r="15" spans="2:26" x14ac:dyDescent="0.25">
      <c r="B15" s="42" t="s">
        <v>7</v>
      </c>
      <c r="C15" s="42"/>
    </row>
    <row r="16" spans="2:26" ht="15.75" x14ac:dyDescent="0.25">
      <c r="B16" s="7" t="s">
        <v>18</v>
      </c>
      <c r="C16" s="6">
        <v>1</v>
      </c>
    </row>
    <row r="17" spans="2:3" ht="15.75" x14ac:dyDescent="0.25">
      <c r="B17" s="7" t="s">
        <v>29</v>
      </c>
      <c r="C17" s="6">
        <v>1</v>
      </c>
    </row>
    <row r="18" spans="2:3" x14ac:dyDescent="0.25">
      <c r="B18" s="42" t="s">
        <v>8</v>
      </c>
      <c r="C18" s="42"/>
    </row>
    <row r="19" spans="2:3" ht="15.75" x14ac:dyDescent="0.25">
      <c r="B19" s="7" t="s">
        <v>22</v>
      </c>
      <c r="C19" s="6">
        <f>SUM(C16:C17)</f>
        <v>2</v>
      </c>
    </row>
    <row r="20" spans="2:3" x14ac:dyDescent="0.25">
      <c r="B20" s="31" t="s">
        <v>64</v>
      </c>
      <c r="C20" s="33">
        <f>SUM(C21:C23)</f>
        <v>2.7</v>
      </c>
    </row>
    <row r="21" spans="2:3" ht="15.75" x14ac:dyDescent="0.25">
      <c r="B21" s="7" t="s">
        <v>23</v>
      </c>
      <c r="C21" s="6">
        <f>15*0.1</f>
        <v>1.5</v>
      </c>
    </row>
    <row r="22" spans="2:3" ht="15.75" x14ac:dyDescent="0.25">
      <c r="B22" s="7" t="s">
        <v>24</v>
      </c>
      <c r="C22" s="6">
        <f>3*0.4</f>
        <v>1.2000000000000002</v>
      </c>
    </row>
    <row r="23" spans="2:3" ht="15.75" x14ac:dyDescent="0.25">
      <c r="B23" s="7" t="s">
        <v>25</v>
      </c>
      <c r="C23" s="6">
        <v>0</v>
      </c>
    </row>
    <row r="24" spans="2:3" x14ac:dyDescent="0.25">
      <c r="B24" s="31" t="s">
        <v>65</v>
      </c>
      <c r="C24" s="34">
        <f>SUM(C25)</f>
        <v>3.7600000000000002</v>
      </c>
    </row>
    <row r="25" spans="2:3" ht="15.75" x14ac:dyDescent="0.25">
      <c r="B25" s="7" t="s">
        <v>26</v>
      </c>
      <c r="C25" s="6">
        <f>1*1.6*2.35</f>
        <v>3.7600000000000002</v>
      </c>
    </row>
    <row r="26" spans="2:3" ht="51.75" customHeight="1" x14ac:dyDescent="0.25">
      <c r="B26" s="39" t="s">
        <v>57</v>
      </c>
      <c r="C26" s="40"/>
    </row>
  </sheetData>
  <sheetProtection algorithmName="SHA-512" hashValue="lL0eA/eJyQQ4pLB+Pu34+5HXutoBPWWTGOJevXeqFZdol30nJ9xqbtDTrl/9ZZgPc2sZI/x5M2Sitf5H3AWK1g==" saltValue="QhDJzzMM2rkLOBD9QiTbMQ==" spinCount="100000" sheet="1" objects="1" scenarios="1"/>
  <mergeCells count="6">
    <mergeCell ref="B26:C26"/>
    <mergeCell ref="B2:C2"/>
    <mergeCell ref="B5:C5"/>
    <mergeCell ref="B10:C10"/>
    <mergeCell ref="B15:C15"/>
    <mergeCell ref="B18:C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F0332-3B3C-4BA9-864B-E4F11F0BF7AA}">
  <dimension ref="B2:I29"/>
  <sheetViews>
    <sheetView view="pageBreakPreview" zoomScale="124" zoomScaleNormal="100" zoomScaleSheetLayoutView="124" workbookViewId="0">
      <selection activeCell="D2" sqref="D2:E2"/>
    </sheetView>
  </sheetViews>
  <sheetFormatPr defaultColWidth="12.85546875" defaultRowHeight="16.5" x14ac:dyDescent="0.25"/>
  <cols>
    <col min="1" max="1" width="11.28515625" style="2" customWidth="1"/>
    <col min="2" max="2" width="30.140625" style="1" customWidth="1"/>
    <col min="3" max="3" width="21.140625" style="3" customWidth="1"/>
    <col min="4" max="4" width="29" style="1" customWidth="1"/>
    <col min="5" max="5" width="20.42578125" style="3" customWidth="1"/>
    <col min="6" max="16384" width="12.85546875" style="2"/>
  </cols>
  <sheetData>
    <row r="2" spans="2:6" x14ac:dyDescent="0.25">
      <c r="B2" s="41" t="s">
        <v>9</v>
      </c>
      <c r="C2" s="41"/>
      <c r="D2" s="41" t="s">
        <v>1</v>
      </c>
      <c r="E2" s="41"/>
    </row>
    <row r="3" spans="2:6" ht="15.75" x14ac:dyDescent="0.25">
      <c r="B3" s="7" t="s">
        <v>2</v>
      </c>
      <c r="C3" s="6">
        <f>(13*20)+5.84</f>
        <v>265.83999999999997</v>
      </c>
      <c r="D3" s="7" t="s">
        <v>2</v>
      </c>
      <c r="E3" s="6">
        <f>(8*20)+16.83</f>
        <v>176.82999999999998</v>
      </c>
    </row>
    <row r="4" spans="2:6" ht="15.75" x14ac:dyDescent="0.25">
      <c r="B4" s="7" t="s">
        <v>3</v>
      </c>
      <c r="C4" s="4" t="s">
        <v>0</v>
      </c>
      <c r="D4" s="7" t="s">
        <v>3</v>
      </c>
      <c r="E4" s="4" t="s">
        <v>0</v>
      </c>
    </row>
    <row r="5" spans="2:6" x14ac:dyDescent="0.25">
      <c r="B5" s="42" t="s">
        <v>6</v>
      </c>
      <c r="C5" s="42"/>
      <c r="D5" s="42" t="s">
        <v>6</v>
      </c>
      <c r="E5" s="42"/>
    </row>
    <row r="6" spans="2:6" ht="15.75" x14ac:dyDescent="0.25">
      <c r="B6" s="7" t="s">
        <v>4</v>
      </c>
      <c r="C6" s="6">
        <v>0</v>
      </c>
      <c r="D6" s="7" t="s">
        <v>10</v>
      </c>
      <c r="E6" s="6">
        <v>0</v>
      </c>
    </row>
    <row r="7" spans="2:6" ht="15.75" x14ac:dyDescent="0.25">
      <c r="B7" s="7" t="s">
        <v>5</v>
      </c>
      <c r="C7" s="6">
        <f>17.07+86.78+39.25+21.37+16.08+15.43</f>
        <v>195.98000000000002</v>
      </c>
      <c r="D7" s="7" t="s">
        <v>15</v>
      </c>
      <c r="E7" s="6">
        <f>15.69+19.4+3.43+16.24+8.12+32.41</f>
        <v>95.289999999999992</v>
      </c>
    </row>
    <row r="8" spans="2:6" ht="15.75" x14ac:dyDescent="0.25">
      <c r="B8" s="7" t="s">
        <v>12</v>
      </c>
      <c r="C8" s="6">
        <f>4.74+2.18+1.99+1.31</f>
        <v>10.220000000000001</v>
      </c>
      <c r="D8" s="7" t="s">
        <v>12</v>
      </c>
      <c r="E8" s="6">
        <f>0.82+1.53+4.42+0.22+5.31</f>
        <v>12.299999999999999</v>
      </c>
    </row>
    <row r="9" spans="2:6" ht="15.75" x14ac:dyDescent="0.25">
      <c r="B9" s="7" t="s">
        <v>13</v>
      </c>
      <c r="C9" s="6">
        <f>24.6+10.77</f>
        <v>35.370000000000005</v>
      </c>
      <c r="D9" s="7" t="s">
        <v>14</v>
      </c>
      <c r="E9" s="6">
        <v>0</v>
      </c>
    </row>
    <row r="10" spans="2:6" x14ac:dyDescent="0.25">
      <c r="B10" s="42" t="s">
        <v>16</v>
      </c>
      <c r="C10" s="42"/>
      <c r="D10" s="42" t="s">
        <v>16</v>
      </c>
      <c r="E10" s="42"/>
    </row>
    <row r="11" spans="2:6" ht="15.75" x14ac:dyDescent="0.25">
      <c r="B11" s="7" t="s">
        <v>4</v>
      </c>
      <c r="C11" s="6">
        <v>2142.9499999999998</v>
      </c>
      <c r="D11" s="7" t="s">
        <v>4</v>
      </c>
      <c r="E11" s="6">
        <v>1050.8599999999999</v>
      </c>
    </row>
    <row r="12" spans="2:6" ht="15.75" x14ac:dyDescent="0.25">
      <c r="B12" s="7" t="s">
        <v>17</v>
      </c>
      <c r="C12" s="6">
        <f>21.2+27.6+12.92+12.92+30+88.85+90.22</f>
        <v>283.71000000000004</v>
      </c>
      <c r="D12" s="7" t="s">
        <v>17</v>
      </c>
      <c r="E12" s="6">
        <f>65.4+65+8.94</f>
        <v>139.34</v>
      </c>
    </row>
    <row r="13" spans="2:6" ht="15.75" x14ac:dyDescent="0.25">
      <c r="B13" s="7" t="s">
        <v>12</v>
      </c>
      <c r="C13" s="6">
        <f>4.31+1.32+2.41+1.18</f>
        <v>9.2199999999999989</v>
      </c>
      <c r="D13" s="7" t="s">
        <v>12</v>
      </c>
      <c r="E13" s="6">
        <f>3.02+0.18+5.37+1.52+1.05</f>
        <v>11.14</v>
      </c>
    </row>
    <row r="14" spans="2:6" ht="15.75" x14ac:dyDescent="0.25">
      <c r="B14" s="7" t="s">
        <v>13</v>
      </c>
      <c r="C14" s="6">
        <f>C9</f>
        <v>35.370000000000005</v>
      </c>
      <c r="D14" s="7" t="s">
        <v>14</v>
      </c>
      <c r="E14" s="6">
        <v>0</v>
      </c>
    </row>
    <row r="15" spans="2:6" x14ac:dyDescent="0.25">
      <c r="B15" s="42" t="s">
        <v>7</v>
      </c>
      <c r="C15" s="42"/>
      <c r="D15" s="42" t="s">
        <v>7</v>
      </c>
      <c r="E15" s="42"/>
    </row>
    <row r="16" spans="2:6" ht="15.75" x14ac:dyDescent="0.25">
      <c r="B16" s="7" t="s">
        <v>18</v>
      </c>
      <c r="C16" s="6">
        <v>0</v>
      </c>
      <c r="D16" s="7" t="s">
        <v>18</v>
      </c>
      <c r="E16" s="6">
        <v>1</v>
      </c>
      <c r="F16" s="5">
        <f t="shared" ref="F16:F28" si="0">C16+E16</f>
        <v>1</v>
      </c>
    </row>
    <row r="17" spans="2:9" ht="15.75" x14ac:dyDescent="0.25">
      <c r="B17" s="7" t="s">
        <v>19</v>
      </c>
      <c r="C17" s="6">
        <v>1</v>
      </c>
      <c r="D17" s="7" t="s">
        <v>19</v>
      </c>
      <c r="E17" s="6">
        <v>1</v>
      </c>
      <c r="F17" s="5">
        <f t="shared" si="0"/>
        <v>2</v>
      </c>
    </row>
    <row r="18" spans="2:9" ht="15.75" x14ac:dyDescent="0.25">
      <c r="B18" s="7" t="s">
        <v>20</v>
      </c>
      <c r="C18" s="6">
        <v>0</v>
      </c>
      <c r="D18" s="7" t="s">
        <v>20</v>
      </c>
      <c r="E18" s="6">
        <v>0</v>
      </c>
      <c r="F18" s="5">
        <f t="shared" si="0"/>
        <v>0</v>
      </c>
    </row>
    <row r="19" spans="2:9" ht="15.75" x14ac:dyDescent="0.25">
      <c r="B19" s="7" t="s">
        <v>27</v>
      </c>
      <c r="C19" s="6">
        <v>1</v>
      </c>
      <c r="D19" s="7" t="s">
        <v>27</v>
      </c>
      <c r="E19" s="6">
        <v>0</v>
      </c>
      <c r="F19" s="5">
        <f t="shared" si="0"/>
        <v>1</v>
      </c>
    </row>
    <row r="20" spans="2:9" ht="15.75" x14ac:dyDescent="0.25">
      <c r="B20" s="7" t="s">
        <v>21</v>
      </c>
      <c r="C20" s="6">
        <v>3</v>
      </c>
      <c r="D20" s="7" t="s">
        <v>21</v>
      </c>
      <c r="E20" s="6">
        <v>3</v>
      </c>
      <c r="F20" s="5">
        <f t="shared" si="0"/>
        <v>6</v>
      </c>
    </row>
    <row r="21" spans="2:9" x14ac:dyDescent="0.25">
      <c r="B21" s="42" t="s">
        <v>8</v>
      </c>
      <c r="C21" s="42"/>
      <c r="D21" s="42" t="s">
        <v>8</v>
      </c>
      <c r="E21" s="42"/>
      <c r="F21" s="5">
        <f t="shared" si="0"/>
        <v>0</v>
      </c>
    </row>
    <row r="22" spans="2:9" ht="15.75" x14ac:dyDescent="0.25">
      <c r="B22" s="7" t="s">
        <v>22</v>
      </c>
      <c r="C22" s="6">
        <f>SUM(C16:C20)-C17-C18-C19</f>
        <v>3</v>
      </c>
      <c r="D22" s="7" t="s">
        <v>22</v>
      </c>
      <c r="E22" s="6">
        <f>SUM(E16:E20)-E17-E18-E19</f>
        <v>4</v>
      </c>
      <c r="F22" s="5">
        <f t="shared" si="0"/>
        <v>7</v>
      </c>
    </row>
    <row r="23" spans="2:9" x14ac:dyDescent="0.25">
      <c r="B23" s="31" t="s">
        <v>64</v>
      </c>
      <c r="C23" s="32">
        <f>SUM(C24:C26)</f>
        <v>13.692</v>
      </c>
      <c r="D23" s="31" t="s">
        <v>64</v>
      </c>
      <c r="E23" s="32">
        <f>SUM(E24:E26)</f>
        <v>16.564</v>
      </c>
      <c r="F23" s="5">
        <f t="shared" si="0"/>
        <v>30.256</v>
      </c>
    </row>
    <row r="24" spans="2:9" ht="15.75" x14ac:dyDescent="0.25">
      <c r="B24" s="7" t="s">
        <v>23</v>
      </c>
      <c r="C24" s="6">
        <f>(15+15)*0.1</f>
        <v>3</v>
      </c>
      <c r="D24" s="7" t="s">
        <v>23</v>
      </c>
      <c r="E24" s="6">
        <f>(15+15)*0.1</f>
        <v>3</v>
      </c>
      <c r="F24" s="5">
        <f t="shared" si="0"/>
        <v>6</v>
      </c>
    </row>
    <row r="25" spans="2:9" ht="15.75" x14ac:dyDescent="0.25">
      <c r="B25" s="7" t="s">
        <v>24</v>
      </c>
      <c r="C25" s="6">
        <f>(3.13+5.6)*0.4</f>
        <v>3.4920000000000004</v>
      </c>
      <c r="D25" s="7" t="s">
        <v>24</v>
      </c>
      <c r="E25" s="6">
        <f>(4.35+2.9+3.8+2.86)*0.4</f>
        <v>5.5640000000000001</v>
      </c>
      <c r="F25" s="5">
        <f t="shared" si="0"/>
        <v>9.0560000000000009</v>
      </c>
      <c r="G25" s="6">
        <f>(3.13+5.6)</f>
        <v>8.73</v>
      </c>
      <c r="H25" s="6">
        <f>(4.35+2.9+3.8+2.86)</f>
        <v>13.91</v>
      </c>
      <c r="I25" s="5">
        <f>G25+H25</f>
        <v>22.64</v>
      </c>
    </row>
    <row r="26" spans="2:9" ht="15.75" x14ac:dyDescent="0.25">
      <c r="B26" s="7" t="s">
        <v>25</v>
      </c>
      <c r="C26" s="6">
        <f>0.4*(18)</f>
        <v>7.2</v>
      </c>
      <c r="D26" s="7" t="s">
        <v>25</v>
      </c>
      <c r="E26" s="6">
        <f>0.4*(12+8)</f>
        <v>8</v>
      </c>
      <c r="F26" s="5">
        <f t="shared" si="0"/>
        <v>15.2</v>
      </c>
    </row>
    <row r="27" spans="2:9" x14ac:dyDescent="0.25">
      <c r="B27" s="31" t="s">
        <v>65</v>
      </c>
      <c r="C27" s="32">
        <f>SUM(C28)</f>
        <v>7.5200000000000005</v>
      </c>
      <c r="D27" s="31" t="s">
        <v>65</v>
      </c>
      <c r="E27" s="32">
        <f>SUM(E28)</f>
        <v>7.5200000000000005</v>
      </c>
      <c r="F27" s="5">
        <f t="shared" si="0"/>
        <v>15.040000000000001</v>
      </c>
    </row>
    <row r="28" spans="2:9" ht="15.75" x14ac:dyDescent="0.25">
      <c r="B28" s="7" t="s">
        <v>26</v>
      </c>
      <c r="C28" s="6">
        <f>2*1.6*2.35</f>
        <v>7.5200000000000005</v>
      </c>
      <c r="D28" s="7" t="s">
        <v>26</v>
      </c>
      <c r="E28" s="6">
        <f>2*1.6*2.35</f>
        <v>7.5200000000000005</v>
      </c>
      <c r="F28" s="5">
        <f t="shared" si="0"/>
        <v>15.040000000000001</v>
      </c>
    </row>
    <row r="29" spans="2:9" ht="67.5" customHeight="1" x14ac:dyDescent="0.25">
      <c r="B29" s="43" t="s">
        <v>58</v>
      </c>
      <c r="C29" s="44"/>
      <c r="D29" s="44"/>
      <c r="E29" s="45"/>
    </row>
  </sheetData>
  <mergeCells count="11">
    <mergeCell ref="B29:E29"/>
    <mergeCell ref="D2:E2"/>
    <mergeCell ref="D5:E5"/>
    <mergeCell ref="D10:E10"/>
    <mergeCell ref="D15:E15"/>
    <mergeCell ref="D21:E21"/>
    <mergeCell ref="B2:C2"/>
    <mergeCell ref="B5:C5"/>
    <mergeCell ref="B10:C10"/>
    <mergeCell ref="B15:C15"/>
    <mergeCell ref="B21:C21"/>
  </mergeCells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2:C29"/>
  <sheetViews>
    <sheetView view="pageBreakPreview" topLeftCell="A9" zoomScale="124" zoomScaleNormal="100" zoomScaleSheetLayoutView="124" workbookViewId="0">
      <selection activeCell="E29" sqref="E29"/>
    </sheetView>
  </sheetViews>
  <sheetFormatPr defaultColWidth="12.85546875" defaultRowHeight="16.5" x14ac:dyDescent="0.25"/>
  <cols>
    <col min="1" max="1" width="11.28515625" style="2" customWidth="1"/>
    <col min="2" max="2" width="31.85546875" style="1" customWidth="1"/>
    <col min="3" max="3" width="19.7109375" style="5" customWidth="1"/>
    <col min="4" max="16384" width="12.85546875" style="2"/>
  </cols>
  <sheetData>
    <row r="2" spans="2:3" x14ac:dyDescent="0.25">
      <c r="B2" s="41" t="s">
        <v>1</v>
      </c>
      <c r="C2" s="41"/>
    </row>
    <row r="3" spans="2:3" ht="15.75" x14ac:dyDescent="0.25">
      <c r="B3" s="7" t="s">
        <v>2</v>
      </c>
      <c r="C3" s="6">
        <f>(8*20)+16.83</f>
        <v>176.82999999999998</v>
      </c>
    </row>
    <row r="4" spans="2:3" ht="15.75" x14ac:dyDescent="0.25">
      <c r="B4" s="7" t="s">
        <v>3</v>
      </c>
      <c r="C4" s="6" t="s">
        <v>0</v>
      </c>
    </row>
    <row r="5" spans="2:3" x14ac:dyDescent="0.25">
      <c r="B5" s="42" t="s">
        <v>6</v>
      </c>
      <c r="C5" s="42"/>
    </row>
    <row r="6" spans="2:3" ht="15.75" x14ac:dyDescent="0.25">
      <c r="B6" s="7" t="s">
        <v>10</v>
      </c>
      <c r="C6" s="6">
        <v>0</v>
      </c>
    </row>
    <row r="7" spans="2:3" ht="15.75" x14ac:dyDescent="0.25">
      <c r="B7" s="7" t="s">
        <v>15</v>
      </c>
      <c r="C7" s="6">
        <f>15.69+19.4+3.43+16.24+8.12+32.41</f>
        <v>95.289999999999992</v>
      </c>
    </row>
    <row r="8" spans="2:3" ht="15.75" x14ac:dyDescent="0.25">
      <c r="B8" s="7" t="s">
        <v>12</v>
      </c>
      <c r="C8" s="6">
        <f>0.82+1.53+4.42+0.22+5.31</f>
        <v>12.299999999999999</v>
      </c>
    </row>
    <row r="9" spans="2:3" ht="15.75" x14ac:dyDescent="0.25">
      <c r="B9" s="7" t="s">
        <v>14</v>
      </c>
      <c r="C9" s="6">
        <v>0</v>
      </c>
    </row>
    <row r="10" spans="2:3" x14ac:dyDescent="0.25">
      <c r="B10" s="42" t="s">
        <v>16</v>
      </c>
      <c r="C10" s="42"/>
    </row>
    <row r="11" spans="2:3" ht="15.75" x14ac:dyDescent="0.25">
      <c r="B11" s="7" t="s">
        <v>4</v>
      </c>
      <c r="C11" s="6">
        <v>1050.8599999999999</v>
      </c>
    </row>
    <row r="12" spans="2:3" ht="15.75" x14ac:dyDescent="0.25">
      <c r="B12" s="7" t="s">
        <v>17</v>
      </c>
      <c r="C12" s="6">
        <f>65.4+65+8.94</f>
        <v>139.34</v>
      </c>
    </row>
    <row r="13" spans="2:3" ht="15.75" x14ac:dyDescent="0.25">
      <c r="B13" s="7" t="s">
        <v>12</v>
      </c>
      <c r="C13" s="6">
        <f>3.02+0.18+5.37+1.52+1.05</f>
        <v>11.14</v>
      </c>
    </row>
    <row r="14" spans="2:3" ht="15.75" x14ac:dyDescent="0.25">
      <c r="B14" s="7" t="s">
        <v>14</v>
      </c>
      <c r="C14" s="6">
        <v>0</v>
      </c>
    </row>
    <row r="15" spans="2:3" x14ac:dyDescent="0.25">
      <c r="B15" s="42" t="s">
        <v>7</v>
      </c>
      <c r="C15" s="42"/>
    </row>
    <row r="16" spans="2:3" ht="15.75" x14ac:dyDescent="0.25">
      <c r="B16" s="7" t="s">
        <v>18</v>
      </c>
      <c r="C16" s="6">
        <v>1</v>
      </c>
    </row>
    <row r="17" spans="2:3" ht="15.75" x14ac:dyDescent="0.25">
      <c r="B17" s="7" t="s">
        <v>19</v>
      </c>
      <c r="C17" s="6">
        <v>1</v>
      </c>
    </row>
    <row r="18" spans="2:3" ht="15.75" x14ac:dyDescent="0.25">
      <c r="B18" s="7" t="s">
        <v>20</v>
      </c>
      <c r="C18" s="6">
        <v>0</v>
      </c>
    </row>
    <row r="19" spans="2:3" ht="15.75" x14ac:dyDescent="0.25">
      <c r="B19" s="7" t="s">
        <v>27</v>
      </c>
      <c r="C19" s="6">
        <v>0</v>
      </c>
    </row>
    <row r="20" spans="2:3" ht="15.75" x14ac:dyDescent="0.25">
      <c r="B20" s="7" t="s">
        <v>21</v>
      </c>
      <c r="C20" s="6">
        <v>3</v>
      </c>
    </row>
    <row r="21" spans="2:3" x14ac:dyDescent="0.25">
      <c r="B21" s="42" t="s">
        <v>8</v>
      </c>
      <c r="C21" s="42"/>
    </row>
    <row r="22" spans="2:3" ht="15.75" x14ac:dyDescent="0.25">
      <c r="B22" s="7" t="s">
        <v>22</v>
      </c>
      <c r="C22" s="6">
        <f>SUM(C16:C20)-C17-C18-C19</f>
        <v>4</v>
      </c>
    </row>
    <row r="23" spans="2:3" x14ac:dyDescent="0.25">
      <c r="B23" s="31" t="s">
        <v>64</v>
      </c>
      <c r="C23" s="32">
        <f>SUM(C24:C26)</f>
        <v>16.564</v>
      </c>
    </row>
    <row r="24" spans="2:3" ht="15.75" x14ac:dyDescent="0.25">
      <c r="B24" s="7" t="s">
        <v>23</v>
      </c>
      <c r="C24" s="6">
        <f>(15+15)*0.1</f>
        <v>3</v>
      </c>
    </row>
    <row r="25" spans="2:3" ht="15.75" x14ac:dyDescent="0.25">
      <c r="B25" s="7" t="s">
        <v>24</v>
      </c>
      <c r="C25" s="6">
        <f>(4.35+2.9+3.8+2.86)*0.4</f>
        <v>5.5640000000000001</v>
      </c>
    </row>
    <row r="26" spans="2:3" ht="15.75" x14ac:dyDescent="0.25">
      <c r="B26" s="7" t="s">
        <v>25</v>
      </c>
      <c r="C26" s="6">
        <f>0.4*(12+8)</f>
        <v>8</v>
      </c>
    </row>
    <row r="27" spans="2:3" x14ac:dyDescent="0.25">
      <c r="B27" s="31" t="s">
        <v>65</v>
      </c>
      <c r="C27" s="32">
        <f>SUM(C28)</f>
        <v>7.5200000000000005</v>
      </c>
    </row>
    <row r="28" spans="2:3" ht="15.75" x14ac:dyDescent="0.25">
      <c r="B28" s="7" t="s">
        <v>26</v>
      </c>
      <c r="C28" s="6">
        <f>2*1.6*2.35</f>
        <v>7.5200000000000005</v>
      </c>
    </row>
    <row r="29" spans="2:3" ht="123" customHeight="1" x14ac:dyDescent="0.25">
      <c r="B29" s="46" t="s">
        <v>58</v>
      </c>
      <c r="C29" s="46"/>
    </row>
  </sheetData>
  <mergeCells count="6">
    <mergeCell ref="B29:C29"/>
    <mergeCell ref="B5:C5"/>
    <mergeCell ref="B2:C2"/>
    <mergeCell ref="B10:C10"/>
    <mergeCell ref="B15:C15"/>
    <mergeCell ref="B21:C2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FA97A-9228-4C57-B820-84CEE8FAD02D}">
  <dimension ref="A2:F27"/>
  <sheetViews>
    <sheetView view="pageBreakPreview" zoomScale="124" zoomScaleNormal="130" zoomScaleSheetLayoutView="124" workbookViewId="0">
      <selection activeCell="B10" sqref="B10:C10"/>
    </sheetView>
  </sheetViews>
  <sheetFormatPr defaultColWidth="9.140625" defaultRowHeight="16.5" x14ac:dyDescent="0.25"/>
  <cols>
    <col min="1" max="1" width="2.42578125" style="8" customWidth="1"/>
    <col min="2" max="2" width="30.140625" style="9" customWidth="1"/>
    <col min="3" max="3" width="30.140625" style="10" customWidth="1"/>
    <col min="4" max="4" width="4.42578125" style="8" customWidth="1"/>
    <col min="5" max="6" width="11.28515625" style="8" bestFit="1" customWidth="1"/>
    <col min="7" max="16384" width="9.140625" style="8"/>
  </cols>
  <sheetData>
    <row r="2" spans="1:4" s="2" customFormat="1" x14ac:dyDescent="0.25">
      <c r="A2" s="8"/>
      <c r="B2" s="41" t="s">
        <v>30</v>
      </c>
      <c r="C2" s="41"/>
      <c r="D2" s="8"/>
    </row>
    <row r="3" spans="1:4" s="2" customFormat="1" ht="15.75" x14ac:dyDescent="0.25">
      <c r="A3" s="8"/>
      <c r="B3" s="7" t="s">
        <v>2</v>
      </c>
      <c r="C3" s="6">
        <f>52.721+25.461+8.243+208.707</f>
        <v>295.13199999999995</v>
      </c>
      <c r="D3" s="8"/>
    </row>
    <row r="4" spans="1:4" s="2" customFormat="1" ht="15.75" x14ac:dyDescent="0.25">
      <c r="A4" s="8"/>
      <c r="B4" s="7" t="s">
        <v>3</v>
      </c>
      <c r="C4" s="4" t="s">
        <v>0</v>
      </c>
      <c r="D4" s="8"/>
    </row>
    <row r="5" spans="1:4" s="2" customFormat="1" x14ac:dyDescent="0.25">
      <c r="A5" s="8"/>
      <c r="B5" s="42" t="s">
        <v>6</v>
      </c>
      <c r="C5" s="42"/>
      <c r="D5" s="8"/>
    </row>
    <row r="6" spans="1:4" s="2" customFormat="1" ht="15.75" x14ac:dyDescent="0.25">
      <c r="A6" s="8"/>
      <c r="B6" s="7" t="s">
        <v>4</v>
      </c>
      <c r="C6" s="6">
        <v>0</v>
      </c>
      <c r="D6" s="8"/>
    </row>
    <row r="7" spans="1:4" s="2" customFormat="1" ht="15.75" x14ac:dyDescent="0.25">
      <c r="A7" s="8"/>
      <c r="B7" s="7" t="s">
        <v>5</v>
      </c>
      <c r="C7" s="6">
        <f>118.72+3.58+3.65+46.75+7.87+25.68+5.47+15.65+10.43</f>
        <v>237.8</v>
      </c>
      <c r="D7" s="8"/>
    </row>
    <row r="8" spans="1:4" s="2" customFormat="1" ht="15.75" x14ac:dyDescent="0.25">
      <c r="A8" s="8"/>
      <c r="B8" s="7" t="s">
        <v>12</v>
      </c>
      <c r="C8" s="6">
        <f>1.05+1.44+1.56+1.85+1.08+3.12+3.82</f>
        <v>13.920000000000002</v>
      </c>
      <c r="D8" s="8"/>
    </row>
    <row r="9" spans="1:4" s="2" customFormat="1" ht="15.75" x14ac:dyDescent="0.25">
      <c r="A9" s="8"/>
      <c r="B9" s="7" t="s">
        <v>13</v>
      </c>
      <c r="C9" s="6">
        <v>0</v>
      </c>
      <c r="D9" s="8"/>
    </row>
    <row r="10" spans="1:4" s="2" customFormat="1" x14ac:dyDescent="0.25">
      <c r="A10" s="8"/>
      <c r="B10" s="42" t="s">
        <v>16</v>
      </c>
      <c r="C10" s="42"/>
      <c r="D10" s="8"/>
    </row>
    <row r="11" spans="1:4" s="2" customFormat="1" ht="15.75" x14ac:dyDescent="0.25">
      <c r="A11" s="8"/>
      <c r="B11" s="7" t="s">
        <v>4</v>
      </c>
      <c r="C11" s="6">
        <v>1793.59</v>
      </c>
      <c r="D11" s="8"/>
    </row>
    <row r="12" spans="1:4" s="2" customFormat="1" ht="15.75" x14ac:dyDescent="0.25">
      <c r="A12" s="8"/>
      <c r="B12" s="7" t="s">
        <v>17</v>
      </c>
      <c r="C12" s="6">
        <f>148.12+146.85</f>
        <v>294.97000000000003</v>
      </c>
      <c r="D12" s="8"/>
    </row>
    <row r="13" spans="1:4" s="2" customFormat="1" ht="15.75" x14ac:dyDescent="0.25">
      <c r="A13" s="8"/>
      <c r="B13" s="7" t="s">
        <v>12</v>
      </c>
      <c r="C13" s="6">
        <f>3.17+1.55+1.59+1.59+0.95+3.4+2.76</f>
        <v>15.01</v>
      </c>
      <c r="D13" s="8"/>
    </row>
    <row r="14" spans="1:4" s="2" customFormat="1" ht="15.75" x14ac:dyDescent="0.25">
      <c r="A14" s="8"/>
      <c r="B14" s="7" t="s">
        <v>13</v>
      </c>
      <c r="C14" s="6">
        <v>0</v>
      </c>
      <c r="D14" s="8"/>
    </row>
    <row r="15" spans="1:4" s="2" customFormat="1" x14ac:dyDescent="0.25">
      <c r="A15" s="8"/>
      <c r="B15" s="42" t="s">
        <v>7</v>
      </c>
      <c r="C15" s="42"/>
      <c r="D15" s="8"/>
    </row>
    <row r="16" spans="1:4" s="2" customFormat="1" ht="15.75" x14ac:dyDescent="0.25">
      <c r="A16" s="8"/>
      <c r="B16" s="7" t="s">
        <v>18</v>
      </c>
      <c r="C16" s="6">
        <v>0</v>
      </c>
      <c r="D16" s="8"/>
    </row>
    <row r="17" spans="1:6" s="2" customFormat="1" ht="15.75" x14ac:dyDescent="0.25">
      <c r="A17" s="8"/>
      <c r="B17" s="7" t="s">
        <v>19</v>
      </c>
      <c r="C17" s="6">
        <v>2</v>
      </c>
      <c r="D17" s="8"/>
    </row>
    <row r="18" spans="1:6" s="2" customFormat="1" ht="15.75" x14ac:dyDescent="0.25">
      <c r="A18" s="8"/>
      <c r="B18" s="7" t="s">
        <v>21</v>
      </c>
      <c r="C18" s="6">
        <v>2</v>
      </c>
      <c r="D18" s="8"/>
    </row>
    <row r="19" spans="1:6" s="2" customFormat="1" x14ac:dyDescent="0.25">
      <c r="A19" s="8"/>
      <c r="B19" s="42" t="s">
        <v>8</v>
      </c>
      <c r="C19" s="42"/>
      <c r="D19" s="8"/>
    </row>
    <row r="20" spans="1:6" s="2" customFormat="1" ht="15.75" x14ac:dyDescent="0.25">
      <c r="A20" s="8"/>
      <c r="B20" s="7" t="s">
        <v>22</v>
      </c>
      <c r="C20" s="6">
        <f>SUM(C16:C18)-C17</f>
        <v>2</v>
      </c>
      <c r="D20" s="8"/>
    </row>
    <row r="21" spans="1:6" s="2" customFormat="1" x14ac:dyDescent="0.25">
      <c r="A21" s="8"/>
      <c r="B21" s="31" t="s">
        <v>64</v>
      </c>
      <c r="C21" s="32">
        <f>SUM(C22:C24)</f>
        <v>15.148000000000001</v>
      </c>
      <c r="D21" s="8"/>
    </row>
    <row r="22" spans="1:6" s="2" customFormat="1" ht="15.75" x14ac:dyDescent="0.25">
      <c r="A22" s="8"/>
      <c r="B22" s="7" t="s">
        <v>23</v>
      </c>
      <c r="C22" s="6">
        <v>3</v>
      </c>
      <c r="D22" s="8"/>
      <c r="E22" s="5">
        <v>30</v>
      </c>
      <c r="F22" s="5">
        <f>E22*0.1</f>
        <v>3</v>
      </c>
    </row>
    <row r="23" spans="1:6" s="2" customFormat="1" ht="15.75" x14ac:dyDescent="0.25">
      <c r="A23" s="8"/>
      <c r="B23" s="7" t="s">
        <v>24</v>
      </c>
      <c r="C23" s="6">
        <v>2.548</v>
      </c>
      <c r="D23" s="8"/>
      <c r="E23" s="5">
        <v>6.37</v>
      </c>
      <c r="F23" s="5">
        <f>E23*0.4</f>
        <v>2.548</v>
      </c>
    </row>
    <row r="24" spans="1:6" s="2" customFormat="1" ht="15.75" x14ac:dyDescent="0.25">
      <c r="A24" s="8"/>
      <c r="B24" s="7" t="s">
        <v>25</v>
      </c>
      <c r="C24" s="6">
        <v>9.6000000000000014</v>
      </c>
      <c r="D24" s="8"/>
      <c r="E24" s="5">
        <v>24</v>
      </c>
      <c r="F24" s="5">
        <f>E24*0.4</f>
        <v>9.6000000000000014</v>
      </c>
    </row>
    <row r="25" spans="1:6" s="2" customFormat="1" x14ac:dyDescent="0.25">
      <c r="A25" s="8"/>
      <c r="B25" s="31" t="s">
        <v>65</v>
      </c>
      <c r="C25" s="32">
        <f>SUM(C26)</f>
        <v>7.5200000000000005</v>
      </c>
      <c r="D25" s="8"/>
    </row>
    <row r="26" spans="1:6" s="2" customFormat="1" ht="15.75" x14ac:dyDescent="0.25">
      <c r="A26" s="8"/>
      <c r="B26" s="7" t="s">
        <v>26</v>
      </c>
      <c r="C26" s="6">
        <f>2*1.6*2.35</f>
        <v>7.5200000000000005</v>
      </c>
      <c r="D26" s="8"/>
      <c r="E26" s="2">
        <v>2</v>
      </c>
    </row>
    <row r="27" spans="1:6" s="2" customFormat="1" ht="36.75" customHeight="1" x14ac:dyDescent="0.25">
      <c r="A27" s="8"/>
      <c r="B27" s="46" t="s">
        <v>57</v>
      </c>
      <c r="C27" s="46"/>
      <c r="D27" s="8"/>
    </row>
  </sheetData>
  <mergeCells count="6">
    <mergeCell ref="B27:C27"/>
    <mergeCell ref="B2:C2"/>
    <mergeCell ref="B5:C5"/>
    <mergeCell ref="B10:C10"/>
    <mergeCell ref="B15:C15"/>
    <mergeCell ref="B19:C1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823D7-C6BB-4A69-92CA-E9001DB6C95F}">
  <dimension ref="A2:XFC30"/>
  <sheetViews>
    <sheetView tabSelected="1" view="pageBreakPreview" zoomScale="124" zoomScaleNormal="130" zoomScaleSheetLayoutView="124" workbookViewId="0">
      <selection activeCell="B13" sqref="B13"/>
    </sheetView>
  </sheetViews>
  <sheetFormatPr defaultColWidth="0" defaultRowHeight="16.5" x14ac:dyDescent="0.25"/>
  <cols>
    <col min="1" max="1" width="2.42578125" style="8" customWidth="1"/>
    <col min="2" max="2" width="30.140625" style="9" customWidth="1"/>
    <col min="3" max="3" width="30.140625" style="10" customWidth="1"/>
    <col min="4" max="4" width="14.140625" style="8" customWidth="1"/>
    <col min="5" max="16383" width="12.85546875" style="8" hidden="1"/>
    <col min="16384" max="16384" width="4.5703125" style="8" customWidth="1"/>
  </cols>
  <sheetData>
    <row r="2" spans="1:4" s="2" customFormat="1" x14ac:dyDescent="0.25">
      <c r="A2" s="8"/>
      <c r="B2" s="41" t="s">
        <v>50</v>
      </c>
      <c r="C2" s="41"/>
      <c r="D2" s="8"/>
    </row>
    <row r="3" spans="1:4" s="2" customFormat="1" ht="15.75" x14ac:dyDescent="0.25">
      <c r="A3" s="8"/>
      <c r="B3" s="7" t="s">
        <v>2</v>
      </c>
      <c r="C3" s="6">
        <v>188.54</v>
      </c>
      <c r="D3" s="8"/>
    </row>
    <row r="4" spans="1:4" s="2" customFormat="1" ht="15.75" x14ac:dyDescent="0.25">
      <c r="A4" s="8"/>
      <c r="B4" s="7" t="s">
        <v>3</v>
      </c>
      <c r="C4" s="4" t="s">
        <v>0</v>
      </c>
      <c r="D4" s="8"/>
    </row>
    <row r="5" spans="1:4" s="2" customFormat="1" x14ac:dyDescent="0.25">
      <c r="A5" s="8"/>
      <c r="B5" s="42" t="s">
        <v>6</v>
      </c>
      <c r="C5" s="42"/>
      <c r="D5" s="8"/>
    </row>
    <row r="6" spans="1:4" s="2" customFormat="1" ht="15.75" x14ac:dyDescent="0.25">
      <c r="A6" s="8"/>
      <c r="B6" s="7" t="s">
        <v>4</v>
      </c>
      <c r="C6" s="6">
        <v>2100</v>
      </c>
      <c r="D6" s="8"/>
    </row>
    <row r="7" spans="1:4" s="2" customFormat="1" ht="15.75" x14ac:dyDescent="0.25">
      <c r="A7" s="8"/>
      <c r="B7" s="7" t="s">
        <v>5</v>
      </c>
      <c r="C7" s="6">
        <f>3.73+2.62</f>
        <v>6.35</v>
      </c>
      <c r="D7" s="8"/>
    </row>
    <row r="8" spans="1:4" s="2" customFormat="1" ht="15.75" x14ac:dyDescent="0.25">
      <c r="A8" s="8"/>
      <c r="B8" s="7" t="s">
        <v>12</v>
      </c>
      <c r="C8" s="6">
        <v>0</v>
      </c>
      <c r="D8" s="8"/>
    </row>
    <row r="9" spans="1:4" s="2" customFormat="1" ht="15.75" x14ac:dyDescent="0.25">
      <c r="A9" s="8"/>
      <c r="B9" s="7" t="s">
        <v>13</v>
      </c>
      <c r="C9" s="6">
        <v>0</v>
      </c>
      <c r="D9" s="8"/>
    </row>
    <row r="10" spans="1:4" s="2" customFormat="1" x14ac:dyDescent="0.25">
      <c r="A10" s="8"/>
      <c r="B10" s="42" t="s">
        <v>16</v>
      </c>
      <c r="C10" s="42"/>
      <c r="D10" s="8"/>
    </row>
    <row r="11" spans="1:4" s="2" customFormat="1" ht="15.75" x14ac:dyDescent="0.25">
      <c r="A11" s="8"/>
      <c r="B11" s="7" t="s">
        <v>4</v>
      </c>
      <c r="C11" s="6">
        <v>1869.16</v>
      </c>
      <c r="D11" s="8"/>
    </row>
    <row r="12" spans="1:4" s="2" customFormat="1" ht="15.75" x14ac:dyDescent="0.25">
      <c r="A12" s="8"/>
      <c r="B12" s="7" t="s">
        <v>17</v>
      </c>
      <c r="C12" s="6">
        <v>238.34</v>
      </c>
      <c r="D12" s="8"/>
    </row>
    <row r="13" spans="1:4" s="2" customFormat="1" ht="15.75" x14ac:dyDescent="0.25">
      <c r="A13" s="8"/>
      <c r="B13" s="7" t="s">
        <v>12</v>
      </c>
      <c r="C13" s="6"/>
      <c r="D13" s="8"/>
    </row>
    <row r="14" spans="1:4" s="2" customFormat="1" ht="15.75" x14ac:dyDescent="0.25">
      <c r="A14" s="8"/>
      <c r="B14" s="7" t="s">
        <v>13</v>
      </c>
      <c r="C14" s="6">
        <v>0</v>
      </c>
      <c r="D14" s="8"/>
    </row>
    <row r="15" spans="1:4" s="2" customFormat="1" x14ac:dyDescent="0.25">
      <c r="A15" s="8"/>
      <c r="B15" s="42" t="s">
        <v>7</v>
      </c>
      <c r="C15" s="42"/>
      <c r="D15" s="8"/>
    </row>
    <row r="16" spans="1:4" s="2" customFormat="1" ht="15.75" x14ac:dyDescent="0.25">
      <c r="A16" s="8"/>
      <c r="B16" s="7" t="s">
        <v>59</v>
      </c>
      <c r="C16" s="6">
        <v>2</v>
      </c>
      <c r="D16" s="8"/>
    </row>
    <row r="17" spans="1:7" s="2" customFormat="1" ht="15.75" x14ac:dyDescent="0.25">
      <c r="A17" s="8"/>
      <c r="B17" s="7" t="s">
        <v>60</v>
      </c>
      <c r="C17" s="6">
        <v>1</v>
      </c>
      <c r="D17" s="8"/>
    </row>
    <row r="18" spans="1:7" s="2" customFormat="1" ht="15.75" x14ac:dyDescent="0.25">
      <c r="A18" s="8"/>
      <c r="B18" s="7" t="s">
        <v>61</v>
      </c>
      <c r="C18" s="6">
        <v>1</v>
      </c>
      <c r="D18" s="8"/>
    </row>
    <row r="19" spans="1:7" s="2" customFormat="1" ht="15.75" x14ac:dyDescent="0.25">
      <c r="A19" s="8"/>
      <c r="B19" s="7" t="s">
        <v>62</v>
      </c>
      <c r="C19" s="6">
        <v>2</v>
      </c>
      <c r="D19" s="8"/>
    </row>
    <row r="20" spans="1:7" s="2" customFormat="1" ht="15.75" x14ac:dyDescent="0.25">
      <c r="A20" s="8"/>
      <c r="B20" s="7" t="s">
        <v>63</v>
      </c>
      <c r="C20" s="6">
        <v>2</v>
      </c>
      <c r="D20" s="8"/>
    </row>
    <row r="21" spans="1:7" s="2" customFormat="1" x14ac:dyDescent="0.25">
      <c r="A21" s="8"/>
      <c r="B21" s="42" t="s">
        <v>8</v>
      </c>
      <c r="C21" s="42"/>
      <c r="D21" s="8"/>
    </row>
    <row r="22" spans="1:7" s="2" customFormat="1" ht="15.75" x14ac:dyDescent="0.25">
      <c r="A22" s="8"/>
      <c r="B22" s="7" t="s">
        <v>22</v>
      </c>
      <c r="C22" s="6">
        <v>5</v>
      </c>
      <c r="D22" s="8"/>
    </row>
    <row r="23" spans="1:7" s="2" customFormat="1" x14ac:dyDescent="0.25">
      <c r="A23" s="8"/>
      <c r="B23" s="31" t="s">
        <v>64</v>
      </c>
      <c r="C23" s="32">
        <f>SUM(C24:C29)</f>
        <v>26.201999999999998</v>
      </c>
      <c r="D23" s="8"/>
    </row>
    <row r="24" spans="1:7" s="2" customFormat="1" ht="15.75" x14ac:dyDescent="0.25">
      <c r="A24" s="8"/>
      <c r="B24" s="7" t="s">
        <v>23</v>
      </c>
      <c r="C24" s="6">
        <f>60.82*0.1</f>
        <v>6.0820000000000007</v>
      </c>
      <c r="D24" s="6">
        <v>6.0820000000000007</v>
      </c>
    </row>
    <row r="25" spans="1:7" s="2" customFormat="1" ht="15.75" x14ac:dyDescent="0.25">
      <c r="A25" s="8"/>
      <c r="B25" s="7" t="s">
        <v>51</v>
      </c>
      <c r="C25" s="6">
        <f>25.1*0.1</f>
        <v>2.5100000000000002</v>
      </c>
      <c r="D25" s="6">
        <v>2.5100000000000002</v>
      </c>
    </row>
    <row r="26" spans="1:7" s="2" customFormat="1" ht="15.75" x14ac:dyDescent="0.25">
      <c r="A26" s="8"/>
      <c r="B26" s="7" t="s">
        <v>52</v>
      </c>
      <c r="C26" s="6">
        <f>10*0.2</f>
        <v>2</v>
      </c>
      <c r="D26" s="6">
        <v>2</v>
      </c>
    </row>
    <row r="27" spans="1:7" s="2" customFormat="1" ht="15.75" x14ac:dyDescent="0.25">
      <c r="A27" s="8"/>
      <c r="B27" s="7" t="s">
        <v>53</v>
      </c>
      <c r="C27" s="6">
        <v>5.3</v>
      </c>
      <c r="D27" s="6">
        <f>53*0.1</f>
        <v>5.3000000000000007</v>
      </c>
    </row>
    <row r="28" spans="1:7" s="2" customFormat="1" ht="15.75" x14ac:dyDescent="0.25">
      <c r="A28" s="8"/>
      <c r="B28" s="7" t="s">
        <v>54</v>
      </c>
      <c r="C28" s="6">
        <f>23.7*0.3</f>
        <v>7.1099999999999994</v>
      </c>
      <c r="D28" s="6">
        <v>7.1099999999999994</v>
      </c>
    </row>
    <row r="29" spans="1:7" s="2" customFormat="1" ht="15.75" x14ac:dyDescent="0.25">
      <c r="A29" s="8"/>
      <c r="B29" s="7" t="s">
        <v>55</v>
      </c>
      <c r="C29" s="6">
        <f>2*1.6</f>
        <v>3.2</v>
      </c>
      <c r="D29" s="6">
        <v>3.2</v>
      </c>
    </row>
    <row r="30" spans="1:7" s="2" customFormat="1" ht="67.5" customHeight="1" x14ac:dyDescent="0.25">
      <c r="A30" s="8"/>
      <c r="B30" s="47" t="s">
        <v>56</v>
      </c>
      <c r="C30" s="48"/>
      <c r="D30" s="30"/>
      <c r="E30" s="29"/>
      <c r="F30" s="28"/>
      <c r="G30" s="28"/>
    </row>
  </sheetData>
  <mergeCells count="6">
    <mergeCell ref="B30:C30"/>
    <mergeCell ref="B2:C2"/>
    <mergeCell ref="B5:C5"/>
    <mergeCell ref="B10:C10"/>
    <mergeCell ref="B15:C15"/>
    <mergeCell ref="B21:C2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3026D-67B0-41B3-BDBD-9045F8718236}">
  <dimension ref="A2:XFC30"/>
  <sheetViews>
    <sheetView view="pageBreakPreview" topLeftCell="A4" zoomScale="124" zoomScaleNormal="130" zoomScaleSheetLayoutView="124" workbookViewId="0">
      <selection activeCell="B13" sqref="B13:G13"/>
    </sheetView>
  </sheetViews>
  <sheetFormatPr defaultColWidth="0" defaultRowHeight="16.5" x14ac:dyDescent="0.25"/>
  <cols>
    <col min="1" max="1" width="2.42578125" style="8" customWidth="1"/>
    <col min="2" max="2" width="30.140625" style="9" customWidth="1"/>
    <col min="3" max="3" width="30.140625" style="10" customWidth="1"/>
    <col min="4" max="4" width="14.140625" style="8" customWidth="1"/>
    <col min="5" max="16383" width="12.85546875" style="8" hidden="1"/>
    <col min="16384" max="16384" width="4.5703125" style="8" customWidth="1"/>
  </cols>
  <sheetData>
    <row r="2" spans="1:4" s="2" customFormat="1" x14ac:dyDescent="0.25">
      <c r="A2" s="8"/>
      <c r="B2" s="41" t="s">
        <v>50</v>
      </c>
      <c r="C2" s="41"/>
      <c r="D2" s="8"/>
    </row>
    <row r="3" spans="1:4" s="2" customFormat="1" ht="15.75" x14ac:dyDescent="0.25">
      <c r="A3" s="8"/>
      <c r="B3" s="7" t="s">
        <v>2</v>
      </c>
      <c r="C3" s="6">
        <v>188.54</v>
      </c>
      <c r="D3" s="8"/>
    </row>
    <row r="4" spans="1:4" s="2" customFormat="1" ht="15.75" x14ac:dyDescent="0.25">
      <c r="A4" s="8"/>
      <c r="B4" s="7" t="s">
        <v>3</v>
      </c>
      <c r="C4" s="4" t="s">
        <v>0</v>
      </c>
      <c r="D4" s="8"/>
    </row>
    <row r="5" spans="1:4" s="2" customFormat="1" x14ac:dyDescent="0.25">
      <c r="A5" s="8"/>
      <c r="B5" s="42" t="s">
        <v>6</v>
      </c>
      <c r="C5" s="42"/>
      <c r="D5" s="8"/>
    </row>
    <row r="6" spans="1:4" s="2" customFormat="1" ht="15.75" x14ac:dyDescent="0.25">
      <c r="A6" s="8"/>
      <c r="B6" s="7" t="s">
        <v>4</v>
      </c>
      <c r="C6" s="6">
        <v>2100</v>
      </c>
      <c r="D6" s="8"/>
    </row>
    <row r="7" spans="1:4" s="2" customFormat="1" ht="15.75" x14ac:dyDescent="0.25">
      <c r="A7" s="8"/>
      <c r="B7" s="7" t="s">
        <v>5</v>
      </c>
      <c r="C7" s="6">
        <f>3.73+2.62</f>
        <v>6.35</v>
      </c>
      <c r="D7" s="8"/>
    </row>
    <row r="8" spans="1:4" s="2" customFormat="1" ht="15.75" x14ac:dyDescent="0.25">
      <c r="A8" s="8"/>
      <c r="B8" s="7" t="s">
        <v>12</v>
      </c>
      <c r="C8" s="6">
        <v>0</v>
      </c>
      <c r="D8" s="8"/>
    </row>
    <row r="9" spans="1:4" s="2" customFormat="1" ht="15.75" x14ac:dyDescent="0.25">
      <c r="A9" s="8"/>
      <c r="B9" s="7" t="s">
        <v>13</v>
      </c>
      <c r="C9" s="6">
        <v>0</v>
      </c>
      <c r="D9" s="8"/>
    </row>
    <row r="10" spans="1:4" s="2" customFormat="1" x14ac:dyDescent="0.25">
      <c r="A10" s="8"/>
      <c r="B10" s="42" t="s">
        <v>16</v>
      </c>
      <c r="C10" s="42"/>
      <c r="D10" s="8"/>
    </row>
    <row r="11" spans="1:4" s="2" customFormat="1" ht="15.75" x14ac:dyDescent="0.25">
      <c r="A11" s="8"/>
      <c r="B11" s="7" t="s">
        <v>4</v>
      </c>
      <c r="C11" s="6">
        <v>1869.16</v>
      </c>
      <c r="D11" s="8"/>
    </row>
    <row r="12" spans="1:4" s="2" customFormat="1" ht="15.75" x14ac:dyDescent="0.25">
      <c r="A12" s="8"/>
      <c r="B12" s="7" t="s">
        <v>17</v>
      </c>
      <c r="C12" s="6">
        <v>238.34</v>
      </c>
      <c r="D12" s="8"/>
    </row>
    <row r="13" spans="1:4" s="2" customFormat="1" ht="15.75" x14ac:dyDescent="0.25">
      <c r="A13" s="8"/>
      <c r="B13" s="7" t="s">
        <v>12</v>
      </c>
      <c r="C13" s="6"/>
      <c r="D13" s="8"/>
    </row>
    <row r="14" spans="1:4" s="2" customFormat="1" ht="15.75" x14ac:dyDescent="0.25">
      <c r="A14" s="8"/>
      <c r="B14" s="7" t="s">
        <v>13</v>
      </c>
      <c r="C14" s="6">
        <v>0</v>
      </c>
      <c r="D14" s="8"/>
    </row>
    <row r="15" spans="1:4" s="2" customFormat="1" x14ac:dyDescent="0.25">
      <c r="A15" s="8"/>
      <c r="B15" s="42" t="s">
        <v>7</v>
      </c>
      <c r="C15" s="42"/>
      <c r="D15" s="8"/>
    </row>
    <row r="16" spans="1:4" s="2" customFormat="1" ht="15.75" x14ac:dyDescent="0.25">
      <c r="A16" s="8"/>
      <c r="B16" s="7" t="s">
        <v>59</v>
      </c>
      <c r="C16" s="6">
        <v>2</v>
      </c>
      <c r="D16" s="8"/>
    </row>
    <row r="17" spans="1:7" s="2" customFormat="1" ht="15.75" x14ac:dyDescent="0.25">
      <c r="A17" s="8"/>
      <c r="B17" s="7" t="s">
        <v>60</v>
      </c>
      <c r="C17" s="6">
        <v>1</v>
      </c>
      <c r="D17" s="8"/>
    </row>
    <row r="18" spans="1:7" s="2" customFormat="1" ht="15.75" x14ac:dyDescent="0.25">
      <c r="A18" s="8"/>
      <c r="B18" s="7" t="s">
        <v>61</v>
      </c>
      <c r="C18" s="6">
        <v>1</v>
      </c>
      <c r="D18" s="8"/>
    </row>
    <row r="19" spans="1:7" s="2" customFormat="1" ht="15.75" x14ac:dyDescent="0.25">
      <c r="A19" s="8"/>
      <c r="B19" s="7" t="s">
        <v>62</v>
      </c>
      <c r="C19" s="6">
        <v>2</v>
      </c>
      <c r="D19" s="8"/>
    </row>
    <row r="20" spans="1:7" s="2" customFormat="1" ht="15.75" x14ac:dyDescent="0.25">
      <c r="A20" s="8"/>
      <c r="B20" s="7" t="s">
        <v>63</v>
      </c>
      <c r="C20" s="6">
        <v>2</v>
      </c>
      <c r="D20" s="8"/>
    </row>
    <row r="21" spans="1:7" s="2" customFormat="1" x14ac:dyDescent="0.25">
      <c r="A21" s="8"/>
      <c r="B21" s="42" t="s">
        <v>8</v>
      </c>
      <c r="C21" s="42"/>
      <c r="D21" s="8"/>
    </row>
    <row r="22" spans="1:7" s="2" customFormat="1" ht="15.75" x14ac:dyDescent="0.25">
      <c r="A22" s="8"/>
      <c r="B22" s="7" t="s">
        <v>22</v>
      </c>
      <c r="C22" s="6">
        <v>5</v>
      </c>
      <c r="D22" s="8"/>
    </row>
    <row r="23" spans="1:7" s="2" customFormat="1" x14ac:dyDescent="0.25">
      <c r="A23" s="8"/>
      <c r="B23" s="31" t="s">
        <v>64</v>
      </c>
      <c r="C23" s="32">
        <f>SUM(C24:C29)</f>
        <v>26.201999999999998</v>
      </c>
      <c r="D23" s="8"/>
    </row>
    <row r="24" spans="1:7" s="2" customFormat="1" ht="15.75" x14ac:dyDescent="0.25">
      <c r="A24" s="8"/>
      <c r="B24" s="7" t="s">
        <v>23</v>
      </c>
      <c r="C24" s="6">
        <f>60.82*0.1</f>
        <v>6.0820000000000007</v>
      </c>
      <c r="D24" s="6">
        <v>6.0820000000000007</v>
      </c>
    </row>
    <row r="25" spans="1:7" s="2" customFormat="1" ht="15.75" x14ac:dyDescent="0.25">
      <c r="A25" s="8"/>
      <c r="B25" s="7" t="s">
        <v>51</v>
      </c>
      <c r="C25" s="6">
        <f>25.1*0.1</f>
        <v>2.5100000000000002</v>
      </c>
      <c r="D25" s="6">
        <v>2.5100000000000002</v>
      </c>
    </row>
    <row r="26" spans="1:7" s="2" customFormat="1" ht="15.75" x14ac:dyDescent="0.25">
      <c r="A26" s="8"/>
      <c r="B26" s="7" t="s">
        <v>52</v>
      </c>
      <c r="C26" s="6">
        <f>10*0.2</f>
        <v>2</v>
      </c>
      <c r="D26" s="6">
        <v>2</v>
      </c>
    </row>
    <row r="27" spans="1:7" s="2" customFormat="1" ht="15.75" x14ac:dyDescent="0.25">
      <c r="A27" s="8"/>
      <c r="B27" s="7" t="s">
        <v>53</v>
      </c>
      <c r="C27" s="6">
        <v>5.3</v>
      </c>
      <c r="D27" s="6">
        <f>53*0.1</f>
        <v>5.3000000000000007</v>
      </c>
    </row>
    <row r="28" spans="1:7" s="2" customFormat="1" ht="15.75" x14ac:dyDescent="0.25">
      <c r="A28" s="8"/>
      <c r="B28" s="7" t="s">
        <v>54</v>
      </c>
      <c r="C28" s="6">
        <f>23.7*0.3</f>
        <v>7.1099999999999994</v>
      </c>
      <c r="D28" s="6">
        <v>7.1099999999999994</v>
      </c>
    </row>
    <row r="29" spans="1:7" s="2" customFormat="1" ht="15.75" x14ac:dyDescent="0.25">
      <c r="A29" s="8"/>
      <c r="B29" s="7" t="s">
        <v>55</v>
      </c>
      <c r="C29" s="6">
        <f>2*1.6</f>
        <v>3.2</v>
      </c>
      <c r="D29" s="6">
        <v>3.2</v>
      </c>
    </row>
    <row r="30" spans="1:7" s="2" customFormat="1" ht="67.5" customHeight="1" x14ac:dyDescent="0.25">
      <c r="A30" s="8"/>
      <c r="B30" s="47" t="s">
        <v>56</v>
      </c>
      <c r="C30" s="48"/>
      <c r="D30" s="30"/>
      <c r="E30" s="29"/>
      <c r="F30" s="28"/>
      <c r="G30" s="28"/>
    </row>
  </sheetData>
  <mergeCells count="6">
    <mergeCell ref="B2:C2"/>
    <mergeCell ref="B5:C5"/>
    <mergeCell ref="B10:C10"/>
    <mergeCell ref="B15:C15"/>
    <mergeCell ref="B21:C21"/>
    <mergeCell ref="B30:C30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FABF2-5640-4F43-BD8D-CA8C10464A8E}">
  <sheetPr>
    <tabColor rgb="FFFF0000"/>
  </sheetPr>
  <dimension ref="B2:H30"/>
  <sheetViews>
    <sheetView view="pageBreakPreview" topLeftCell="A7" zoomScale="170" zoomScaleNormal="100" zoomScaleSheetLayoutView="170" workbookViewId="0">
      <selection activeCell="B13" sqref="B13:G13"/>
    </sheetView>
  </sheetViews>
  <sheetFormatPr defaultColWidth="12.85546875" defaultRowHeight="15.75" x14ac:dyDescent="0.25"/>
  <cols>
    <col min="1" max="1" width="11.28515625" style="2" customWidth="1"/>
    <col min="2" max="2" width="22.5703125" style="19" customWidth="1"/>
    <col min="3" max="3" width="17" style="20" customWidth="1"/>
    <col min="4" max="7" width="12" style="21" customWidth="1"/>
    <col min="8" max="16384" width="12.85546875" style="2"/>
  </cols>
  <sheetData>
    <row r="2" spans="2:8" s="11" customFormat="1" ht="15" x14ac:dyDescent="0.25">
      <c r="B2" s="52" t="s">
        <v>50</v>
      </c>
      <c r="C2" s="53"/>
      <c r="D2" s="53"/>
      <c r="E2" s="53"/>
      <c r="F2" s="53"/>
      <c r="G2" s="53"/>
    </row>
    <row r="3" spans="2:8" s="11" customFormat="1" ht="15" x14ac:dyDescent="0.25">
      <c r="B3" s="16" t="s">
        <v>2</v>
      </c>
      <c r="C3" s="15"/>
      <c r="D3" s="16" t="s">
        <v>3</v>
      </c>
      <c r="E3" s="17" t="s">
        <v>0</v>
      </c>
      <c r="F3" s="15" t="s">
        <v>44</v>
      </c>
      <c r="G3" s="17">
        <v>3.5000000000000003E-2</v>
      </c>
    </row>
    <row r="4" spans="2:8" s="11" customFormat="1" ht="15" x14ac:dyDescent="0.25">
      <c r="B4" s="16" t="s">
        <v>2</v>
      </c>
      <c r="C4" s="15"/>
      <c r="D4" s="16" t="s">
        <v>3</v>
      </c>
      <c r="E4" s="17" t="s">
        <v>0</v>
      </c>
      <c r="F4" s="15" t="s">
        <v>44</v>
      </c>
      <c r="G4" s="17">
        <v>3.5000000000000003E-2</v>
      </c>
    </row>
    <row r="5" spans="2:8" s="11" customFormat="1" ht="15" x14ac:dyDescent="0.25">
      <c r="B5" s="49" t="s">
        <v>45</v>
      </c>
      <c r="C5" s="50"/>
      <c r="D5" s="50"/>
      <c r="E5" s="50"/>
      <c r="F5" s="50"/>
      <c r="G5" s="50"/>
    </row>
    <row r="6" spans="2:8" s="11" customFormat="1" ht="15" x14ac:dyDescent="0.25">
      <c r="B6" s="12" t="s">
        <v>35</v>
      </c>
      <c r="C6" s="13" t="s">
        <v>41</v>
      </c>
      <c r="D6" s="14" t="s">
        <v>31</v>
      </c>
      <c r="E6" s="14" t="s">
        <v>32</v>
      </c>
      <c r="F6" s="14" t="s">
        <v>33</v>
      </c>
      <c r="G6" s="14" t="s">
        <v>43</v>
      </c>
    </row>
    <row r="7" spans="2:8" s="26" customFormat="1" ht="11.25" x14ac:dyDescent="0.25">
      <c r="B7" s="22">
        <v>0.08</v>
      </c>
      <c r="C7" s="23" t="s">
        <v>42</v>
      </c>
      <c r="D7" s="24">
        <v>2106.7199999999998</v>
      </c>
      <c r="E7" s="24">
        <f>D7*$B7</f>
        <v>168.5376</v>
      </c>
      <c r="F7" s="24">
        <f>IF(C7="PAVIMENTO",E7*2.4,IF(C7="BASE",E7*2.1,IF(C7="SARJETA",E7*2.5,IF(C7="RAMPA",E7*2.5,IF(C7="BLOQUETE",E7*2.4,)))))</f>
        <v>404.49023999999997</v>
      </c>
      <c r="G7" s="24">
        <f>IF(AND($B$5="DEMOLIÇÃO"),E7*1.5,)</f>
        <v>252.8064</v>
      </c>
      <c r="H7" s="25"/>
    </row>
    <row r="8" spans="2:8" s="26" customFormat="1" ht="11.25" x14ac:dyDescent="0.25">
      <c r="B8" s="22">
        <v>0.15</v>
      </c>
      <c r="C8" s="23" t="s">
        <v>36</v>
      </c>
      <c r="D8" s="24">
        <v>0</v>
      </c>
      <c r="E8" s="24">
        <f>D8*$B8</f>
        <v>0</v>
      </c>
      <c r="F8" s="24">
        <f t="shared" ref="F8:F12" si="0">IF(C8="PAVIMENTO",E8*2.4,IF(C8="BASE",E8*2.1,IF(C8="SARJETA",E8*2.5,IF(C8="RAMPA",E8*2.5,))))</f>
        <v>0</v>
      </c>
      <c r="G8" s="24">
        <f t="shared" ref="G8:G12" si="1">IF(AND($B$5="DEMOLIÇÃO"),E8*1.5,)</f>
        <v>0</v>
      </c>
    </row>
    <row r="9" spans="2:8" s="26" customFormat="1" ht="11.25" x14ac:dyDescent="0.25">
      <c r="B9" s="22">
        <v>1</v>
      </c>
      <c r="C9" s="23" t="s">
        <v>49</v>
      </c>
      <c r="D9" s="24">
        <v>0</v>
      </c>
      <c r="E9" s="24">
        <f>D9*$B9</f>
        <v>0</v>
      </c>
      <c r="F9" s="24">
        <f>IF(C9="PAVIMENTO",E9*2.4,IF(C9="BASE",E9*2.1,IF(C9="SARJETA",E9*2.5,IF(C9="RAMPA",E9*2.5,))))</f>
        <v>0</v>
      </c>
      <c r="G9" s="24">
        <f t="shared" ref="G9" si="2">IF(AND($B$5="DEMOLIÇÃO"),E9*1.5,)</f>
        <v>0</v>
      </c>
    </row>
    <row r="10" spans="2:8" s="26" customFormat="1" ht="11.25" x14ac:dyDescent="0.25">
      <c r="B10" s="22">
        <v>0.05</v>
      </c>
      <c r="C10" s="23" t="s">
        <v>38</v>
      </c>
      <c r="D10" s="24">
        <f>3.73+2.62</f>
        <v>6.35</v>
      </c>
      <c r="E10" s="24">
        <f>D10*$B10</f>
        <v>0.3175</v>
      </c>
      <c r="F10" s="24">
        <f t="shared" si="0"/>
        <v>0.79374999999999996</v>
      </c>
      <c r="G10" s="24">
        <f t="shared" si="1"/>
        <v>0.47625000000000001</v>
      </c>
    </row>
    <row r="11" spans="2:8" s="26" customFormat="1" ht="11.25" x14ac:dyDescent="0.25">
      <c r="B11" s="22">
        <v>0.1</v>
      </c>
      <c r="C11" s="23" t="s">
        <v>39</v>
      </c>
      <c r="D11" s="24">
        <v>0</v>
      </c>
      <c r="E11" s="24">
        <f t="shared" ref="E11:E12" si="3">D11*$B11</f>
        <v>0</v>
      </c>
      <c r="F11" s="24">
        <f t="shared" si="0"/>
        <v>0</v>
      </c>
      <c r="G11" s="24">
        <f t="shared" si="1"/>
        <v>0</v>
      </c>
    </row>
    <row r="12" spans="2:8" s="26" customFormat="1" ht="11.25" x14ac:dyDescent="0.25">
      <c r="B12" s="22">
        <v>0.15</v>
      </c>
      <c r="C12" s="23" t="s">
        <v>40</v>
      </c>
      <c r="D12" s="24">
        <v>0</v>
      </c>
      <c r="E12" s="24">
        <f t="shared" si="3"/>
        <v>0</v>
      </c>
      <c r="F12" s="24">
        <f t="shared" si="0"/>
        <v>0</v>
      </c>
      <c r="G12" s="24">
        <f t="shared" si="1"/>
        <v>0</v>
      </c>
    </row>
    <row r="13" spans="2:8" s="11" customFormat="1" ht="15" x14ac:dyDescent="0.25">
      <c r="B13" s="49" t="s">
        <v>16</v>
      </c>
      <c r="C13" s="50"/>
      <c r="D13" s="50"/>
      <c r="E13" s="50"/>
      <c r="F13" s="50"/>
      <c r="G13" s="50"/>
    </row>
    <row r="14" spans="2:8" s="11" customFormat="1" ht="15" x14ac:dyDescent="0.25">
      <c r="B14" s="12" t="s">
        <v>35</v>
      </c>
      <c r="C14" s="13" t="s">
        <v>41</v>
      </c>
      <c r="D14" s="14" t="s">
        <v>31</v>
      </c>
      <c r="E14" s="14" t="s">
        <v>32</v>
      </c>
      <c r="F14" s="14" t="s">
        <v>33</v>
      </c>
      <c r="G14" s="14" t="s">
        <v>43</v>
      </c>
    </row>
    <row r="15" spans="2:8" s="26" customFormat="1" ht="11.25" x14ac:dyDescent="0.25">
      <c r="B15" s="22">
        <v>3.5000000000000003E-2</v>
      </c>
      <c r="C15" s="23" t="s">
        <v>37</v>
      </c>
      <c r="D15" s="24">
        <v>2106.7199999999998</v>
      </c>
      <c r="E15" s="24">
        <f>D15*$B15</f>
        <v>73.735200000000006</v>
      </c>
      <c r="F15" s="24">
        <f>IF(C15="PAVIMENTO",E15*2.4,IF(C15="BASE",E15*2.1,IF(C15="SARJETA",E15*2.5,IF(C15="RAMPA",E15*2.5,))))</f>
        <v>176.96448000000001</v>
      </c>
      <c r="G15" s="24">
        <f>IF(AND($B$13="DEMOLIÇÃO"),E15*1.5,)</f>
        <v>0</v>
      </c>
    </row>
    <row r="16" spans="2:8" s="26" customFormat="1" ht="11.25" x14ac:dyDescent="0.25">
      <c r="B16" s="22">
        <v>0.15</v>
      </c>
      <c r="C16" s="23" t="s">
        <v>36</v>
      </c>
      <c r="D16" s="24">
        <v>2106.7199999999998</v>
      </c>
      <c r="E16" s="24">
        <f>D16*$B16</f>
        <v>316.00799999999998</v>
      </c>
      <c r="F16" s="24">
        <f t="shared" ref="F16:F19" si="4">IF(C16="PAVIMENTO",E16*2.4,IF(C16="BASE",E16*2.1,IF(C16="SARJETA",E16*2.5,IF(C16="RAMPA",E16*2.5,))))</f>
        <v>663.61680000000001</v>
      </c>
      <c r="G16" s="24">
        <f t="shared" ref="G16:G19" si="5">IF(AND($B$13="DEMOLIÇÃO"),E16*1.5,)</f>
        <v>0</v>
      </c>
    </row>
    <row r="17" spans="2:7" s="26" customFormat="1" ht="11.25" x14ac:dyDescent="0.25">
      <c r="B17" s="22">
        <v>0.05</v>
      </c>
      <c r="C17" s="23" t="s">
        <v>38</v>
      </c>
      <c r="D17" s="24">
        <v>0</v>
      </c>
      <c r="E17" s="24">
        <f>D17*$B17</f>
        <v>0</v>
      </c>
      <c r="F17" s="24">
        <f t="shared" si="4"/>
        <v>0</v>
      </c>
      <c r="G17" s="24">
        <f t="shared" si="5"/>
        <v>0</v>
      </c>
    </row>
    <row r="18" spans="2:7" s="26" customFormat="1" ht="11.25" x14ac:dyDescent="0.25">
      <c r="B18" s="22">
        <v>0.1</v>
      </c>
      <c r="C18" s="23" t="s">
        <v>39</v>
      </c>
      <c r="D18" s="24">
        <v>0</v>
      </c>
      <c r="E18" s="24">
        <v>0</v>
      </c>
      <c r="F18" s="24">
        <f t="shared" si="4"/>
        <v>0</v>
      </c>
      <c r="G18" s="24">
        <f t="shared" si="5"/>
        <v>0</v>
      </c>
    </row>
    <row r="19" spans="2:7" s="26" customFormat="1" ht="11.25" x14ac:dyDescent="0.25">
      <c r="B19" s="22">
        <v>0.15</v>
      </c>
      <c r="C19" s="23" t="s">
        <v>40</v>
      </c>
      <c r="D19" s="24">
        <v>0</v>
      </c>
      <c r="E19" s="24">
        <v>0</v>
      </c>
      <c r="F19" s="24">
        <f t="shared" si="4"/>
        <v>0</v>
      </c>
      <c r="G19" s="24">
        <f t="shared" si="5"/>
        <v>0</v>
      </c>
    </row>
    <row r="20" spans="2:7" s="11" customFormat="1" ht="15" x14ac:dyDescent="0.25">
      <c r="B20" s="49" t="s">
        <v>47</v>
      </c>
      <c r="C20" s="50"/>
      <c r="D20" s="50"/>
      <c r="E20" s="50"/>
      <c r="F20" s="50"/>
      <c r="G20" s="51"/>
    </row>
    <row r="21" spans="2:7" s="11" customFormat="1" ht="15" x14ac:dyDescent="0.25">
      <c r="B21" s="18" t="s">
        <v>41</v>
      </c>
      <c r="C21" s="18" t="s">
        <v>46</v>
      </c>
      <c r="D21" s="18" t="s">
        <v>46</v>
      </c>
      <c r="E21" s="18" t="s">
        <v>34</v>
      </c>
      <c r="F21" s="18" t="s">
        <v>31</v>
      </c>
      <c r="G21" s="18" t="s">
        <v>8</v>
      </c>
    </row>
    <row r="22" spans="2:7" s="26" customFormat="1" ht="11.25" x14ac:dyDescent="0.25">
      <c r="B22" s="27" t="s">
        <v>18</v>
      </c>
      <c r="C22" s="24"/>
      <c r="D22" s="24"/>
      <c r="E22" s="24"/>
      <c r="F22" s="24"/>
      <c r="G22" s="24"/>
    </row>
    <row r="23" spans="2:7" s="26" customFormat="1" ht="11.25" x14ac:dyDescent="0.25">
      <c r="B23" s="27" t="s">
        <v>29</v>
      </c>
      <c r="C23" s="24"/>
      <c r="D23" s="24"/>
      <c r="E23" s="24"/>
      <c r="F23" s="24"/>
      <c r="G23" s="24"/>
    </row>
    <row r="24" spans="2:7" s="26" customFormat="1" ht="11.25" x14ac:dyDescent="0.25">
      <c r="B24" s="27" t="s">
        <v>22</v>
      </c>
      <c r="C24" s="24"/>
      <c r="D24" s="24"/>
      <c r="E24" s="24"/>
      <c r="F24" s="24"/>
      <c r="G24" s="24"/>
    </row>
    <row r="25" spans="2:7" s="11" customFormat="1" ht="15" x14ac:dyDescent="0.25">
      <c r="B25" s="49" t="s">
        <v>48</v>
      </c>
      <c r="C25" s="50"/>
      <c r="D25" s="50"/>
      <c r="E25" s="50"/>
      <c r="F25" s="50"/>
      <c r="G25" s="51"/>
    </row>
    <row r="26" spans="2:7" s="26" customFormat="1" ht="11.25" x14ac:dyDescent="0.25">
      <c r="B26" s="27" t="s">
        <v>23</v>
      </c>
      <c r="C26" s="24"/>
      <c r="D26" s="24"/>
      <c r="E26" s="24"/>
      <c r="F26" s="24"/>
      <c r="G26" s="24"/>
    </row>
    <row r="27" spans="2:7" s="26" customFormat="1" ht="11.25" x14ac:dyDescent="0.25">
      <c r="B27" s="27" t="s">
        <v>24</v>
      </c>
      <c r="C27" s="24"/>
      <c r="D27" s="24"/>
      <c r="E27" s="24"/>
      <c r="F27" s="24"/>
      <c r="G27" s="24"/>
    </row>
    <row r="28" spans="2:7" s="26" customFormat="1" ht="11.25" x14ac:dyDescent="0.25">
      <c r="B28" s="27" t="s">
        <v>25</v>
      </c>
      <c r="C28" s="24"/>
      <c r="D28" s="24"/>
      <c r="E28" s="24"/>
      <c r="F28" s="24"/>
      <c r="G28" s="24"/>
    </row>
    <row r="29" spans="2:7" s="26" customFormat="1" ht="11.25" x14ac:dyDescent="0.25">
      <c r="B29" s="27" t="s">
        <v>26</v>
      </c>
      <c r="C29" s="24"/>
      <c r="D29" s="24"/>
      <c r="E29" s="24"/>
      <c r="F29" s="24"/>
      <c r="G29" s="24"/>
    </row>
    <row r="30" spans="2:7" s="11" customFormat="1" ht="15" x14ac:dyDescent="0.25">
      <c r="B30" s="46" t="s">
        <v>11</v>
      </c>
      <c r="C30" s="46"/>
      <c r="D30" s="46"/>
      <c r="E30" s="46"/>
      <c r="F30" s="46"/>
      <c r="G30" s="46"/>
    </row>
  </sheetData>
  <mergeCells count="6">
    <mergeCell ref="B25:G25"/>
    <mergeCell ref="B30:G30"/>
    <mergeCell ref="B2:G2"/>
    <mergeCell ref="B5:G5"/>
    <mergeCell ref="B13:G13"/>
    <mergeCell ref="B20:G20"/>
  </mergeCells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7</vt:i4>
      </vt:variant>
    </vt:vector>
  </HeadingPairs>
  <TitlesOfParts>
    <vt:vector size="14" baseType="lpstr">
      <vt:lpstr>RUA PEDRO BERTOLINI</vt:lpstr>
      <vt:lpstr>RUA PROFa LUIZA SOARES - RUA BE</vt:lpstr>
      <vt:lpstr>RUA BENEDITO FERNANDES</vt:lpstr>
      <vt:lpstr>RUA LUIZ NEVES</vt:lpstr>
      <vt:lpstr>RUA DESPORTIVA</vt:lpstr>
      <vt:lpstr>RUA DESPORTIVA (2)</vt:lpstr>
      <vt:lpstr>RUA DESPORTIVA R01</vt:lpstr>
      <vt:lpstr>'RUA BENEDITO FERNANDES'!Area_de_impressao</vt:lpstr>
      <vt:lpstr>'RUA DESPORTIVA'!Area_de_impressao</vt:lpstr>
      <vt:lpstr>'RUA DESPORTIVA (2)'!Area_de_impressao</vt:lpstr>
      <vt:lpstr>'RUA DESPORTIVA R01'!Area_de_impressao</vt:lpstr>
      <vt:lpstr>'RUA LUIZ NEVES'!Area_de_impressao</vt:lpstr>
      <vt:lpstr>'RUA PEDRO BERTOLINI'!Area_de_impressao</vt:lpstr>
      <vt:lpstr>'RUA PROFa LUIZA SOARES - RUA BE'!Area_de_impressao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engfa</dc:creator>
  <cp:lastModifiedBy>Farley Rocha</cp:lastModifiedBy>
  <cp:lastPrinted>2025-04-10T15:43:39Z</cp:lastPrinted>
  <dcterms:created xsi:type="dcterms:W3CDTF">2015-06-05T18:17:20Z</dcterms:created>
  <dcterms:modified xsi:type="dcterms:W3CDTF">2025-05-15T13:37:26Z</dcterms:modified>
</cp:coreProperties>
</file>