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sigs" ContentType="application/vnd.openxmlformats-package.digital-signature-origin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_xmlsignatures/sig1.xml" ContentType="application/vnd.openxmlformats-package.digital-signature-xmlsignature+xml"/>
  <Override PartName="/_xmlsignatures/sig2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digital-signature/origin" Target="_xmlsignatures/origin.sig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2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elip\Desktop\ARQUIVOS MATHEUS PREFEITURA\BLOQUETES ARQUIMEDES-SHOPENHAUER\"/>
    </mc:Choice>
  </mc:AlternateContent>
  <xr:revisionPtr revIDLastSave="0" documentId="13_ncr:1_{2A41790E-69A9-4555-9C98-CD95A5D944E4}" xr6:coauthVersionLast="47" xr6:coauthVersionMax="47" xr10:uidLastSave="{00000000-0000-0000-0000-000000000000}"/>
  <bookViews>
    <workbookView xWindow="-108" yWindow="-108" windowWidth="23256" windowHeight="12456" tabRatio="663" firstSheet="2" activeTab="3" xr2:uid="{00000000-000D-0000-FFFF-FFFF00000000}"/>
  </bookViews>
  <sheets>
    <sheet name="Relatório de Compatibilidade" sheetId="17" state="hidden" r:id="rId1"/>
    <sheet name="BDI OFICIAL" sheetId="33" r:id="rId2"/>
    <sheet name="PLANILHA OFICIAL" sheetId="32" r:id="rId3"/>
    <sheet name="PLANILHA BASE" sheetId="14" r:id="rId4"/>
    <sheet name="MEMÓRIA DE CÁLCULO" sheetId="31" r:id="rId5"/>
    <sheet name="CRONOGRAMA FÍSICO -  FINANCEIRO" sheetId="26" r:id="rId6"/>
    <sheet name="BDI" sheetId="27" r:id="rId7"/>
    <sheet name="CRONOGRAMA - JANUÁRIA" sheetId="18" state="hidden" r:id="rId8"/>
  </sheets>
  <definedNames>
    <definedName name="_xlnm.Print_Area" localSheetId="6">BDI!$A$1:$D$31</definedName>
    <definedName name="_xlnm.Print_Area" localSheetId="5">'CRONOGRAMA FÍSICO -  FINANCEIRO'!$A$1:$I$29</definedName>
    <definedName name="_xlnm.Print_Area" localSheetId="4">'MEMÓRIA DE CÁLCULO'!$A$1:$J$52</definedName>
    <definedName name="_xlnm.Print_Area" localSheetId="3">'PLANILHA BASE'!$A$1:$H$38</definedName>
    <definedName name="_xlnm.Print_Titles" localSheetId="7">'CRONOGRAMA - JANUÁRIA'!$A:$C</definedName>
    <definedName name="_xlnm.Print_Titles" localSheetId="4">'MEMÓRIA DE CÁLCULO'!$1:$5</definedName>
    <definedName name="_xlnm.Print_Titles" localSheetId="3">'PLANILHA BASE'!$1:$13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28" i="14" l="1"/>
  <c r="I25" i="14"/>
  <c r="B8" i="31"/>
  <c r="B39" i="31"/>
  <c r="E18" i="14"/>
  <c r="G17" i="32"/>
  <c r="G28" i="32"/>
  <c r="J29" i="32"/>
  <c r="K29" i="32" s="1"/>
  <c r="I29" i="32"/>
  <c r="G29" i="32"/>
  <c r="F29" i="32"/>
  <c r="G21" i="32"/>
  <c r="G20" i="32"/>
  <c r="G6" i="32"/>
  <c r="A7" i="26"/>
  <c r="E30" i="14"/>
  <c r="G44" i="31"/>
  <c r="C45" i="31"/>
  <c r="C33" i="31"/>
  <c r="F32" i="31"/>
  <c r="I8" i="31" l="1"/>
  <c r="D7" i="31"/>
  <c r="B16" i="31"/>
  <c r="C14" i="31"/>
  <c r="F13" i="31"/>
  <c r="G13" i="31" s="1"/>
  <c r="F12" i="31"/>
  <c r="C23" i="31"/>
  <c r="F21" i="31"/>
  <c r="G21" i="31" s="1"/>
  <c r="F14" i="31" l="1"/>
  <c r="G12" i="31"/>
  <c r="G14" i="31" s="1"/>
  <c r="E21" i="14" s="1"/>
  <c r="F20" i="32" s="1"/>
  <c r="D38" i="31"/>
  <c r="D26" i="31"/>
  <c r="B27" i="31"/>
  <c r="D16" i="31"/>
  <c r="B17" i="31"/>
  <c r="G27" i="32" l="1"/>
  <c r="G24" i="32"/>
  <c r="G16" i="32"/>
  <c r="D16" i="32"/>
  <c r="B17" i="32"/>
  <c r="B16" i="32"/>
  <c r="I28" i="32" l="1"/>
  <c r="I27" i="32"/>
  <c r="H24" i="32"/>
  <c r="I24" i="32"/>
  <c r="I21" i="32"/>
  <c r="I20" i="32"/>
  <c r="I17" i="32"/>
  <c r="I16" i="32"/>
  <c r="K30" i="33"/>
  <c r="K37" i="33" s="1"/>
  <c r="K19" i="33"/>
  <c r="H20" i="32" l="1"/>
  <c r="H21" i="32"/>
  <c r="H27" i="32"/>
  <c r="J27" i="32" s="1"/>
  <c r="H16" i="32"/>
  <c r="J16" i="32" s="1"/>
  <c r="K16" i="32" s="1"/>
  <c r="H28" i="32"/>
  <c r="J28" i="32" s="1"/>
  <c r="H17" i="32"/>
  <c r="J17" i="32" s="1"/>
  <c r="J20" i="32"/>
  <c r="J21" i="32"/>
  <c r="J24" i="32"/>
  <c r="K20" i="32" l="1"/>
  <c r="F17" i="32"/>
  <c r="K17" i="32" s="1"/>
  <c r="G43" i="31" l="1"/>
  <c r="G45" i="31" s="1"/>
  <c r="F31" i="31"/>
  <c r="F33" i="31" s="1"/>
  <c r="F22" i="31"/>
  <c r="F23" i="31" l="1"/>
  <c r="E22" i="14" s="1"/>
  <c r="F21" i="32" s="1"/>
  <c r="K21" i="32" s="1"/>
  <c r="G22" i="31"/>
  <c r="G23" i="31" s="1"/>
  <c r="D19" i="27" l="1"/>
  <c r="E28" i="14" l="1"/>
  <c r="E29" i="14" s="1"/>
  <c r="F28" i="32" s="1"/>
  <c r="K28" i="32" s="1"/>
  <c r="F27" i="32" l="1"/>
  <c r="K27" i="32" s="1"/>
  <c r="E25" i="14"/>
  <c r="D26" i="27"/>
  <c r="H9" i="14" s="1"/>
  <c r="G21" i="14" s="1"/>
  <c r="D8" i="27"/>
  <c r="H21" i="14" l="1"/>
  <c r="I10" i="31"/>
  <c r="G29" i="14"/>
  <c r="H29" i="14" s="1"/>
  <c r="G17" i="14"/>
  <c r="H17" i="14" s="1"/>
  <c r="G18" i="14"/>
  <c r="H18" i="14" s="1"/>
  <c r="G22" i="14"/>
  <c r="G25" i="14"/>
  <c r="I29" i="31" s="1"/>
  <c r="I32" i="31" s="1"/>
  <c r="G30" i="14"/>
  <c r="H30" i="14" s="1"/>
  <c r="G28" i="14"/>
  <c r="F24" i="32"/>
  <c r="K24" i="32" s="1"/>
  <c r="C15" i="26"/>
  <c r="C13" i="26"/>
  <c r="C11" i="26"/>
  <c r="C9" i="26"/>
  <c r="I13" i="31" l="1"/>
  <c r="I12" i="31"/>
  <c r="H19" i="14"/>
  <c r="I41" i="31"/>
  <c r="I44" i="31" s="1"/>
  <c r="H28" i="14"/>
  <c r="H31" i="14" s="1"/>
  <c r="I19" i="31"/>
  <c r="I21" i="31" s="1"/>
  <c r="H22" i="14"/>
  <c r="H23" i="14" s="1"/>
  <c r="H25" i="14"/>
  <c r="H26" i="14" s="1"/>
  <c r="I31" i="31"/>
  <c r="I33" i="31" s="1"/>
  <c r="A10" i="18"/>
  <c r="I14" i="31" l="1"/>
  <c r="I22" i="31"/>
  <c r="I23" i="31" s="1"/>
  <c r="I43" i="31"/>
  <c r="I45" i="31" s="1"/>
  <c r="K13" i="32" l="1"/>
  <c r="E16" i="26"/>
  <c r="C9" i="18"/>
  <c r="E12" i="26" l="1"/>
  <c r="G12" i="26" l="1"/>
  <c r="H12" i="26"/>
  <c r="F12" i="26"/>
  <c r="E14" i="26" l="1"/>
  <c r="G14" i="26" l="1"/>
  <c r="F14" i="26"/>
  <c r="H14" i="26"/>
  <c r="C10" i="18" l="1"/>
  <c r="D10" i="18" s="1"/>
  <c r="C12" i="18"/>
  <c r="C11" i="18"/>
  <c r="E10" i="18" l="1"/>
  <c r="F10" i="18" s="1"/>
  <c r="G10" i="18" s="1"/>
  <c r="H10" i="18" s="1"/>
  <c r="I10" i="18"/>
  <c r="P10" i="18" l="1"/>
  <c r="J12" i="18"/>
  <c r="H12" i="18"/>
  <c r="E12" i="18"/>
  <c r="I12" i="18"/>
  <c r="K12" i="18" s="1"/>
  <c r="L12" i="18" s="1"/>
  <c r="M12" i="18" s="1"/>
  <c r="N12" i="18" s="1"/>
  <c r="O12" i="18" s="1"/>
  <c r="F12" i="18" l="1"/>
  <c r="G12" i="18" s="1"/>
  <c r="H11" i="18"/>
  <c r="I11" i="18"/>
  <c r="J11" i="18" s="1"/>
  <c r="K11" i="18" s="1"/>
  <c r="L11" i="18"/>
  <c r="E11" i="18"/>
  <c r="F11" i="18" l="1"/>
  <c r="G11" i="18" s="1"/>
  <c r="P12" i="18"/>
  <c r="D9" i="18" l="1"/>
  <c r="P11" i="18"/>
  <c r="C13" i="18" l="1"/>
  <c r="B9" i="18" s="1"/>
  <c r="D13" i="18"/>
  <c r="E9" i="18"/>
  <c r="B11" i="18" l="1"/>
  <c r="C14" i="18"/>
  <c r="B14" i="18" s="1"/>
  <c r="B12" i="18"/>
  <c r="B10" i="18"/>
  <c r="B13" i="18"/>
  <c r="F9" i="18"/>
  <c r="F13" i="18" s="1"/>
  <c r="E13" i="18"/>
  <c r="E15" i="18" s="1"/>
  <c r="D14" i="18"/>
  <c r="D15" i="18"/>
  <c r="D16" i="18" s="1"/>
  <c r="E16" i="18" l="1"/>
  <c r="G9" i="18"/>
  <c r="E14" i="18"/>
  <c r="F14" i="18" l="1"/>
  <c r="H9" i="18"/>
  <c r="G13" i="18"/>
  <c r="G15" i="18" s="1"/>
  <c r="F15" i="18"/>
  <c r="F16" i="18" s="1"/>
  <c r="G16" i="18" l="1"/>
  <c r="G14" i="18"/>
  <c r="I9" i="18"/>
  <c r="H13" i="18"/>
  <c r="H15" i="18" s="1"/>
  <c r="H16" i="18" l="1"/>
  <c r="H14" i="18"/>
  <c r="J9" i="18"/>
  <c r="I13" i="18"/>
  <c r="I15" i="18" l="1"/>
  <c r="I16" i="18" s="1"/>
  <c r="K9" i="18"/>
  <c r="J13" i="18"/>
  <c r="J15" i="18" s="1"/>
  <c r="I14" i="18"/>
  <c r="J16" i="18" l="1"/>
  <c r="J14" i="18"/>
  <c r="L9" i="18"/>
  <c r="K13" i="18"/>
  <c r="K15" i="18" s="1"/>
  <c r="K16" i="18" l="1"/>
  <c r="K14" i="18"/>
  <c r="M9" i="18"/>
  <c r="L13" i="18"/>
  <c r="L15" i="18" s="1"/>
  <c r="L16" i="18" l="1"/>
  <c r="L14" i="18"/>
  <c r="N9" i="18"/>
  <c r="M13" i="18"/>
  <c r="M15" i="18" s="1"/>
  <c r="M16" i="18" l="1"/>
  <c r="M14" i="18"/>
  <c r="O9" i="18"/>
  <c r="N13" i="18"/>
  <c r="N15" i="18" s="1"/>
  <c r="N16" i="18" l="1"/>
  <c r="N14" i="18"/>
  <c r="O13" i="18"/>
  <c r="P9" i="18"/>
  <c r="P13" i="18" l="1"/>
  <c r="O15" i="18"/>
  <c r="O16" i="18" s="1"/>
  <c r="O14" i="18"/>
  <c r="H16" i="26"/>
  <c r="H18" i="26" s="1"/>
  <c r="F16" i="26"/>
  <c r="G16" i="26"/>
  <c r="E10" i="26"/>
  <c r="F10" i="26" l="1"/>
  <c r="F18" i="26" s="1"/>
  <c r="H10" i="26"/>
  <c r="G10" i="26"/>
  <c r="G18" i="26" s="1"/>
  <c r="H32" i="14"/>
  <c r="E18" i="26" l="1"/>
  <c r="F6" i="26"/>
  <c r="G20" i="26"/>
  <c r="H20" i="26"/>
  <c r="F20" i="26"/>
  <c r="F17" i="26" l="1"/>
  <c r="F19" i="26" s="1"/>
  <c r="H17" i="26"/>
  <c r="G17" i="26"/>
  <c r="G19" i="26" l="1"/>
  <c r="H19" i="26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RAFAEL MARUCH DE CARVALHO</author>
  </authors>
  <commentList>
    <comment ref="G6" authorId="0" shapeId="0" xr:uid="{00000000-0006-0000-0200-000001000000}">
      <text>
        <r>
          <rPr>
            <b/>
            <sz val="9"/>
            <color indexed="81"/>
            <rFont val="Segoe UI"/>
            <family val="2"/>
          </rPr>
          <t>Preenchimento Automático - Aba "Detalhamento do BDI"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H6" authorId="0" shapeId="0" xr:uid="{00000000-0006-0000-0200-000002000000}">
      <text>
        <r>
          <rPr>
            <b/>
            <sz val="9"/>
            <color indexed="81"/>
            <rFont val="Segoe UI"/>
            <family val="2"/>
          </rPr>
          <t>Preencher caso exista BDI diferenciado para equipamentos, por exemplo.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C7" authorId="0" shapeId="0" xr:uid="{00000000-0006-0000-0200-000003000000}">
      <text>
        <r>
          <rPr>
            <b/>
            <sz val="9"/>
            <color indexed="81"/>
            <rFont val="Segoe UI"/>
            <family val="2"/>
          </rPr>
          <t>SIM ou NÃO</t>
        </r>
      </text>
    </comment>
  </commentList>
</comments>
</file>

<file path=xl/sharedStrings.xml><?xml version="1.0" encoding="utf-8"?>
<sst xmlns="http://schemas.openxmlformats.org/spreadsheetml/2006/main" count="427" uniqueCount="247">
  <si>
    <t>M2</t>
  </si>
  <si>
    <t>TERRAPLENAGEM</t>
  </si>
  <si>
    <t>m</t>
  </si>
  <si>
    <t>1.1</t>
  </si>
  <si>
    <t>1.2</t>
  </si>
  <si>
    <t>m²</t>
  </si>
  <si>
    <t>m³</t>
  </si>
  <si>
    <t>PAVIMENTAÇÃO</t>
  </si>
  <si>
    <t>3.1</t>
  </si>
  <si>
    <t>4.1</t>
  </si>
  <si>
    <t>4.2</t>
  </si>
  <si>
    <t>Largura</t>
  </si>
  <si>
    <t>TOTAL</t>
  </si>
  <si>
    <t>Relatório de Compatibilidade para PLANILHA OFICIAL DE MEDIÇÃO CEF.xls</t>
  </si>
  <si>
    <t>Executar em 22/5/2012 19:18</t>
  </si>
  <si>
    <t>Não há suporte para os recursos a seguir nas versões anteriores do Excel. Esses recursos poderão ser perdidos ou prejudicados quando você salvar a pasta de trabalho em um formato de arquivo anterior.</t>
  </si>
  <si>
    <t>Perda insignificante de fidelidade</t>
  </si>
  <si>
    <t>Núm. de ocorrências</t>
  </si>
  <si>
    <t>Algumas células ou alguns estilos desta pasta de trabalho contêm formatação para a qual não há suporte no formato de arquivo selecionado. Esses formatos serão convertidos no formato mais próximo disponível.</t>
  </si>
  <si>
    <t>ton</t>
  </si>
  <si>
    <t>PERÍODO - ETAPAS</t>
  </si>
  <si>
    <t>DESCRIÇÃO - SERVIÇOS</t>
  </si>
  <si>
    <t>FÍSICO</t>
  </si>
  <si>
    <t>FINANCEIRO</t>
  </si>
  <si>
    <t>1º MÊS</t>
  </si>
  <si>
    <t>2º MÊS</t>
  </si>
  <si>
    <t>3º MÊS</t>
  </si>
  <si>
    <t>4º MÊS</t>
  </si>
  <si>
    <t>5º MÊS</t>
  </si>
  <si>
    <t>SOMA (R$)</t>
  </si>
  <si>
    <t>SOMA ACUMULADA</t>
  </si>
  <si>
    <t>PORCENTAGEM</t>
  </si>
  <si>
    <t>PORCENTAGEM ACUMULADA</t>
  </si>
  <si>
    <t>Serviço</t>
  </si>
  <si>
    <t>ITEM</t>
  </si>
  <si>
    <t>UNIDADE</t>
  </si>
  <si>
    <t>Logradouro</t>
  </si>
  <si>
    <t>Compr.</t>
  </si>
  <si>
    <t>Espessura</t>
  </si>
  <si>
    <t>Área</t>
  </si>
  <si>
    <t>Volume</t>
  </si>
  <si>
    <t>DMT</t>
  </si>
  <si>
    <t>V. Unit.       Total</t>
  </si>
  <si>
    <t>(Unidade)</t>
  </si>
  <si>
    <t>km</t>
  </si>
  <si>
    <t>Total</t>
  </si>
  <si>
    <t>Peso</t>
  </si>
  <si>
    <t>M</t>
  </si>
  <si>
    <t>Comprim.  Rua</t>
  </si>
  <si>
    <t>Interseç.</t>
  </si>
  <si>
    <t>Qtde total meio fio</t>
  </si>
  <si>
    <t>Largura inters.</t>
  </si>
  <si>
    <t>UNID.</t>
  </si>
  <si>
    <t>6º MÊS</t>
  </si>
  <si>
    <t>PREFEITURA MUNICIPAL DE JANUÁRIA</t>
  </si>
  <si>
    <t>7º MÊS</t>
  </si>
  <si>
    <t>8º MÊS</t>
  </si>
  <si>
    <t>9º MÊS</t>
  </si>
  <si>
    <t>10º MÊS</t>
  </si>
  <si>
    <t>11º MÊS</t>
  </si>
  <si>
    <t>12º MÊS</t>
  </si>
  <si>
    <t>CÓDIGO</t>
  </si>
  <si>
    <t>DESCRIÇÃO</t>
  </si>
  <si>
    <t>QTDE.</t>
  </si>
  <si>
    <t xml:space="preserve">PREÇO UNITÁRIO </t>
  </si>
  <si>
    <t>PREÇO TOTAL</t>
  </si>
  <si>
    <t>INSTALAÇÕES INICIAIS DA OBRA</t>
  </si>
  <si>
    <t>PT</t>
  </si>
  <si>
    <t>TOTAL GERAL DA OBRA………………………………………………………………………..………………………………………………………………………………………………………</t>
  </si>
  <si>
    <t>SETOP</t>
  </si>
  <si>
    <t>OBRA: PAVIMENTAÇÃO DISTRITO DE RIACHO DA CRUZ</t>
  </si>
  <si>
    <t>DATA DO ORÇAMENTO: 02/04/2013</t>
  </si>
  <si>
    <t>BDI =  30,00 %</t>
  </si>
  <si>
    <t>SETOP - DEZEMBRO 2012</t>
  </si>
  <si>
    <t>MEIO FIO E SARJETA</t>
  </si>
  <si>
    <t>CRONOGRAMA FÍSICO-FINANCEIRO</t>
  </si>
  <si>
    <t>ETAPAS/DESCRIÇÃO</t>
  </si>
  <si>
    <t>FÍSICO/ FINANCEIRO</t>
  </si>
  <si>
    <t>TOTAL  ETAPAS</t>
  </si>
  <si>
    <t>MÊS 1</t>
  </si>
  <si>
    <t>MÊS 2</t>
  </si>
  <si>
    <t>MÊS 3</t>
  </si>
  <si>
    <t>IIO-001</t>
  </si>
  <si>
    <t>Físico %</t>
  </si>
  <si>
    <t>Financeiro</t>
  </si>
  <si>
    <t>OBR-001</t>
  </si>
  <si>
    <t>DRE-001</t>
  </si>
  <si>
    <t xml:space="preserve"> </t>
  </si>
  <si>
    <t>TER-001</t>
  </si>
  <si>
    <t>DRENAGEM</t>
  </si>
  <si>
    <t>FOLHA Nº: 01/01</t>
  </si>
  <si>
    <t xml:space="preserve">FORMA DE EXECUÇÃO: </t>
  </si>
  <si>
    <t>(    )</t>
  </si>
  <si>
    <t>DIRETA</t>
  </si>
  <si>
    <t>(  x  )</t>
  </si>
  <si>
    <t>INDIRETA</t>
  </si>
  <si>
    <t xml:space="preserve">                               CREA</t>
  </si>
  <si>
    <t>2.1</t>
  </si>
  <si>
    <t>SUB-TOTAL</t>
  </si>
  <si>
    <t>PREFEITURA MUNICIPAL DE MONTALVÂNIA</t>
  </si>
  <si>
    <t>MEMÓRIA DE CÁLCULO</t>
  </si>
  <si>
    <t>LOCAL: ZONA URBANA</t>
  </si>
  <si>
    <t>PREFEITURA: PREFEITURA MUNICIPAL DE MONTALVÂNIA</t>
  </si>
  <si>
    <t>PREFEITO MUNICIPAL</t>
  </si>
  <si>
    <t>COMPOSIÇÃO DA TAXA DE BENEFÍCIOS E DESPESAS INDIRETAS</t>
  </si>
  <si>
    <t>Grupo</t>
  </si>
  <si>
    <t>A</t>
  </si>
  <si>
    <t>Despesas indiretas</t>
  </si>
  <si>
    <t>A.1</t>
  </si>
  <si>
    <t>Administração central</t>
  </si>
  <si>
    <t>A.2</t>
  </si>
  <si>
    <t>Garantia</t>
  </si>
  <si>
    <t>A.3</t>
  </si>
  <si>
    <t>Risco</t>
  </si>
  <si>
    <t>Total do grupo A</t>
  </si>
  <si>
    <t>B</t>
  </si>
  <si>
    <t>Bonificação</t>
  </si>
  <si>
    <t>B.1</t>
  </si>
  <si>
    <t>Lucro</t>
  </si>
  <si>
    <t>Total do grupo B</t>
  </si>
  <si>
    <t>C</t>
  </si>
  <si>
    <t>Impostos</t>
  </si>
  <si>
    <t>C.1</t>
  </si>
  <si>
    <t>PIS</t>
  </si>
  <si>
    <t>C.2</t>
  </si>
  <si>
    <t>COFINS</t>
  </si>
  <si>
    <t>C.3</t>
  </si>
  <si>
    <t>ISSQN (Prefeitura de Montalvânia)*</t>
  </si>
  <si>
    <t>Total do grupo C</t>
  </si>
  <si>
    <t>D</t>
  </si>
  <si>
    <t>Despesas Financeiras (F)</t>
  </si>
  <si>
    <t>Total do grupo D</t>
  </si>
  <si>
    <t>Fórmula para o cálculo do B.D.I. ( benefícios e despesas indiretas )</t>
  </si>
  <si>
    <r>
      <t xml:space="preserve">BDI = BDI (%) = </t>
    </r>
    <r>
      <rPr>
        <u/>
        <sz val="12"/>
        <rFont val="Arial"/>
        <family val="2"/>
      </rPr>
      <t>(1+AC+G+R) x (1+DF) x (1+L) - 1  x 100</t>
    </r>
  </si>
  <si>
    <t xml:space="preserve">BDI: </t>
  </si>
  <si>
    <t>C.4</t>
  </si>
  <si>
    <t xml:space="preserve">                               (1- (I+INSS))</t>
  </si>
  <si>
    <t>INSS</t>
  </si>
  <si>
    <t>ASFALTAMENTO EM PMF</t>
  </si>
  <si>
    <t>FREDSON LOPES FRANÇA</t>
  </si>
  <si>
    <t>BDI</t>
  </si>
  <si>
    <t>SEM BDI</t>
  </si>
  <si>
    <t>COM BDI</t>
  </si>
  <si>
    <t>M²</t>
  </si>
  <si>
    <t xml:space="preserve">VALOR : </t>
  </si>
  <si>
    <t>TOTAL ACUMULADO</t>
  </si>
  <si>
    <t xml:space="preserve">___________________________________                             _________________________________        </t>
  </si>
  <si>
    <t>LOCAL: ZONA URBANA DE MONTALVÂNIA</t>
  </si>
  <si>
    <t xml:space="preserve">M2 </t>
  </si>
  <si>
    <t>cm</t>
  </si>
  <si>
    <t xml:space="preserve">PAVIMENTAÇÃO  EM BLOQUETE </t>
  </si>
  <si>
    <t>ED-51135</t>
  </si>
  <si>
    <t>EXECUÇÃO DE PAVIMENTO EM PISO INTERTRAVADO, COM BLOCO SEXTAVADO DE 25 X 25 CM, ESPESSURA 8 CM. AF_10/2022</t>
  </si>
  <si>
    <t>FELIPE MATHEUS LOPES DOS ANJOS</t>
  </si>
  <si>
    <t>ENGENHEIRO CIVIL</t>
  </si>
  <si>
    <t>CREA MG 295973</t>
  </si>
  <si>
    <t>ED-50274</t>
  </si>
  <si>
    <t>M3</t>
  </si>
  <si>
    <t>M3XKM</t>
  </si>
  <si>
    <t>2.2</t>
  </si>
  <si>
    <t xml:space="preserve">PLANILHA ORÇAMENTÁRIA DE CUSTOS </t>
  </si>
  <si>
    <t xml:space="preserve">                           FELIPE MATHEUS LOPES DOS ANJOS</t>
  </si>
  <si>
    <t xml:space="preserve">                                                       Engenheiro Civil - CREA MG 295973</t>
  </si>
  <si>
    <t>BDI PROPOSTO:</t>
  </si>
  <si>
    <t>COMPOSIÇÃO DO BDI</t>
  </si>
  <si>
    <t>FÓRMULA ADOTADA:</t>
  </si>
  <si>
    <t>GARANTIA (G) e SEGURO (S)</t>
  </si>
  <si>
    <t>Espaço para detalhamento da fórmula de cálculo utilizada para o BDI.</t>
  </si>
  <si>
    <t>RISCO ( R )</t>
  </si>
  <si>
    <t>DESPESAS FINANCEIRAS (DF)</t>
  </si>
  <si>
    <t>ADMINISTRAÇÃO CENTRAL (AC)</t>
  </si>
  <si>
    <t>LUCRO (L)</t>
  </si>
  <si>
    <t>TRIBUTOS (T)</t>
  </si>
  <si>
    <t>LEGENDA</t>
  </si>
  <si>
    <t>PREENCHIMENTO OBRIGATÓRIO</t>
  </si>
  <si>
    <t>PREENCHIIMENTO FACULTATIVO</t>
  </si>
  <si>
    <t>PREENCHIMENTO AUTOMÁTICO</t>
  </si>
  <si>
    <t>_______________________________</t>
  </si>
  <si>
    <t>Engenheiro Civil</t>
  </si>
  <si>
    <t>PLANILHA ORÇAMENTÁRIA</t>
  </si>
  <si>
    <t>LICITAÇÃO Nº</t>
  </si>
  <si>
    <t>EDITAL Nº</t>
  </si>
  <si>
    <t>ÓRGÃO</t>
  </si>
  <si>
    <t>DATA</t>
  </si>
  <si>
    <t>OBJETO</t>
  </si>
  <si>
    <t>LOTE</t>
  </si>
  <si>
    <t>MODALIDADE</t>
  </si>
  <si>
    <t>REGIME DE EXECUÇÃO</t>
  </si>
  <si>
    <t>CIDADE</t>
  </si>
  <si>
    <t>MONTALVÂNIA</t>
  </si>
  <si>
    <t>UF</t>
  </si>
  <si>
    <t>MG</t>
  </si>
  <si>
    <t>DATA BASE DO ORÇAMENTO</t>
  </si>
  <si>
    <t>DESONERAÇÃO</t>
  </si>
  <si>
    <t>ENCARGOS SOCIAIS - HORISTAS (%)</t>
  </si>
  <si>
    <t>BDI 1</t>
  </si>
  <si>
    <t>BDI 2</t>
  </si>
  <si>
    <t>Sim</t>
  </si>
  <si>
    <t>ENCARGOS SOCIAIS - MENSALISTAS (%)</t>
  </si>
  <si>
    <t>TIPO DE VALOR</t>
  </si>
  <si>
    <t>TOTAL GERAL</t>
  </si>
  <si>
    <t>CUSTO (SEM BDI)</t>
  </si>
  <si>
    <t>REFERÊNCIA</t>
  </si>
  <si>
    <t>DESCRIÇÃO DOS SERVIÇOS</t>
  </si>
  <si>
    <t>QUANTIDADE</t>
  </si>
  <si>
    <t>VALOR UNITÁRIO (R$)</t>
  </si>
  <si>
    <t>CUSTO UNITÁRIO (SEM BDI)</t>
  </si>
  <si>
    <t>PREÇO UNITÁRIO (COM BDI)</t>
  </si>
  <si>
    <t>SERVIÇOS INICIAIS</t>
  </si>
  <si>
    <t>2</t>
  </si>
  <si>
    <t>TERRAPLANAGEM</t>
  </si>
  <si>
    <t>3</t>
  </si>
  <si>
    <t>4</t>
  </si>
  <si>
    <t>SINAPI</t>
  </si>
  <si>
    <t xml:space="preserve">FREDSON LOPES FRANÇA </t>
  </si>
  <si>
    <t xml:space="preserve">CREA MG 295973 </t>
  </si>
  <si>
    <t>LOCAÇÃO TOPOGRÁFICA PARA ATÉ VINTE (20) PONTOS REFERENCIAIS, INCLUSIVE ESTACA (PIQUETE) DE MARCAÇÃO</t>
  </si>
  <si>
    <t>92394</t>
  </si>
  <si>
    <t>ED-28427</t>
  </si>
  <si>
    <t>4.3</t>
  </si>
  <si>
    <t>ED-51124</t>
  </si>
  <si>
    <t>ED-51140</t>
  </si>
  <si>
    <t>GUIA DE MEIO-FIO, EM CONCRETO COM FCK 20MPA, PRÉ- MOLDADA, MFC-03 PADRÃO DER-MG, DIMENSÕES (12X18X45)CM, EXCLUSIVE SARJETA, INCLUSIVE ESCAVAÇÃO, APILOAMENTO E TRANSPORTE COM RETIRADA DO MATERIAL ESCAVADO (EM CAÇAMBA)</t>
  </si>
  <si>
    <t>GUIA DE CORDÃO BOLEADO, EM CONCRETO COM FCK 20MPA, PRÉ-MOLDADA, 10X10CM (ALTURA X LARGURA), INCLUSIVE UMA (1) FIADA DE BLOCO DE CONCRETO, ESP. 9CM, ESCAVAÇÃO, APILOAMENTO E TRANSPORTE COM RETIRADA DO MATERIAL ESCAVADO (EM CAÇAMBA)</t>
  </si>
  <si>
    <t>EXECUÇÃO DE SARJETA DE CONCRETO USINADO, MOLDADA IN LOCO EM TRECHO RETO, 30 CM BASE X 10 CM ALTURA. AF_01/2024</t>
  </si>
  <si>
    <t>ED-51100</t>
  </si>
  <si>
    <t>m3</t>
  </si>
  <si>
    <t>ARQUIMEDES</t>
  </si>
  <si>
    <t>PRAZO DA OBRA: 03 meses</t>
  </si>
  <si>
    <t>DATA DO ORÇAMENTO: 05/2026</t>
  </si>
  <si>
    <t>OBRA: PAVIMENTAÇÃO EM BLOQUETE NAS RUAS ARQUIMEDES E SHOPENHAUER</t>
  </si>
  <si>
    <t>EXECUÇÃO DE PAVIMENTO EM PISO INTERTRAVADO, COM BLOCO SEXTAVADO DE 25 X 25 CM, ESPESSURA 8 CM.AF_10/2022</t>
  </si>
  <si>
    <t>FORNECIMENTO E COLOCAÇÃO DE PLACA DE OBRA EM CHAPA GALVANIZADA #26, ESP. 0,45MM, DIMENSÃO (3X1,5)M, PLOTADA COM ADESIVO VINÍLICO, AFIXADA COM REBITES 4,8X40MM, EM ESTRUTURA METÁLICA DE METALON 20X20MM, ESP. 1,25MM, INCLUSIVE SUPORTE EM EUCALIPTO AUTOCLAVADO PINTADO COM TINTA PVA DUAS (2) DEMÃOS</t>
  </si>
  <si>
    <t>CORTE E DESATERRO MECÂNICO PARA REGULARIZAÇÃO, COM TRATOR DE ESTEIRA, INCLUSIVE ARRASTAMENTO NIVELADO, AFASTAMENTO E EMPILHAMENTO, EXCLUSIVE CARGA, TRANSPORTE E DESCARGA</t>
  </si>
  <si>
    <t>REGULARIZAÇÃO E COMPACTAÇÃO MECÂNICA DE TERRENO COM ROLO VIBRATÓRIO, EXCLUSIVE DESMATAMENTO, DESTOCAMENTO, LIMPEZA/ROÇADA DO TERRENO</t>
  </si>
  <si>
    <t>SCHOPENHAUER</t>
  </si>
  <si>
    <t xml:space="preserve"> SCHOPENHAUER</t>
  </si>
  <si>
    <t>SETOP - Região Norte -JANEIRO/2026 E SINAPI ABRIL/2026</t>
  </si>
  <si>
    <t>CORTE E DESATERRO MECÂNICO PARA REGULARIZAÇÃO, COM TRATOR DE ESTEIRA, INCLUSIVE ARRASTAMENTO NIVELADO, AFASTAMENTO E EMPILHAMENTO, EXCLUSIVE CARGA, TRANSPORTE E DESCARGA
EMPILHAMENTO, EXCLUSIVE TRANSPORTE E RETIRADA DO MATERIAL DEMOLIDO</t>
  </si>
  <si>
    <t>94287</t>
  </si>
  <si>
    <t>DATA: 05/2026</t>
  </si>
  <si>
    <t xml:space="preserve">                                                               CNPJ: 17.097.791/0001-12</t>
  </si>
  <si>
    <t>PRAZO DE EXECUÇÃO: 03 Meses</t>
  </si>
  <si>
    <t>REGIÃO/MÊS DE REFERÊNCIA: SETOP - Região Norte -JANEIRO/2026 E SINAPI ABRIL/2026 (Com Desoneração)</t>
  </si>
  <si>
    <t xml:space="preserve">PAVIMENTAÇÃO EM PISO INTERTRAVADO </t>
  </si>
  <si>
    <t>OBRA: PAVIMENTAÇÃO  EM BLOQUETE NAS RUAS ARQUIMEDES E SCHOPENHAUER</t>
  </si>
  <si>
    <t>PAVIMENTAÇÃO  EM BLOQUETE NAS RUAS ARQUIMEDES E SCHOPENHAUER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</si>
</sst>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&quot;R$&quot;\ #,##0.00"/>
    <numFmt numFmtId="165" formatCode="#,##0.000"/>
    <numFmt numFmtId="166" formatCode="&quot;R$ &quot;#,##0.00"/>
    <numFmt numFmtId="167" formatCode="_(* #,##0.00_);_(* \(#,##0.00\);_(* &quot;-&quot;??_);_(@_)"/>
    <numFmt numFmtId="168" formatCode="#,##0.0000"/>
    <numFmt numFmtId="169" formatCode="_-&quot;R$&quot;\ * #,##0.0000_-;\-&quot;R$&quot;\ * #,##0.0000_-;_-&quot;R$&quot;\ * &quot;-&quot;????_-;_-@_-"/>
    <numFmt numFmtId="170" formatCode="#,##0.00000"/>
    <numFmt numFmtId="171" formatCode="#,##0.000000"/>
  </numFmts>
  <fonts count="34" x14ac:knownFonts="1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sz val="12"/>
      <name val="Arial"/>
      <family val="2"/>
    </font>
    <font>
      <b/>
      <sz val="11"/>
      <color indexed="8"/>
      <name val="Arial"/>
      <family val="2"/>
    </font>
    <font>
      <sz val="11"/>
      <color indexed="8"/>
      <name val="Arial"/>
      <family val="2"/>
    </font>
    <font>
      <b/>
      <sz val="14"/>
      <name val="Arial"/>
      <family val="2"/>
    </font>
    <font>
      <sz val="9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sz val="10"/>
      <name val="Arial"/>
      <family val="2"/>
    </font>
    <font>
      <sz val="14"/>
      <color indexed="8"/>
      <name val="Arial"/>
      <family val="2"/>
    </font>
    <font>
      <b/>
      <sz val="22"/>
      <name val="Arial"/>
      <family val="2"/>
    </font>
    <font>
      <b/>
      <sz val="16"/>
      <name val="Arial"/>
      <family val="2"/>
    </font>
    <font>
      <sz val="10"/>
      <name val="Arial"/>
      <family val="2"/>
    </font>
    <font>
      <b/>
      <sz val="9"/>
      <name val="Arial"/>
      <family val="2"/>
    </font>
    <font>
      <b/>
      <sz val="10"/>
      <color theme="1"/>
      <name val="Arial"/>
      <family val="2"/>
    </font>
    <font>
      <u/>
      <sz val="12"/>
      <name val="Arial"/>
      <family val="2"/>
    </font>
    <font>
      <sz val="10"/>
      <name val="Arial"/>
      <family val="2"/>
    </font>
    <font>
      <sz val="10"/>
      <name val="Arial"/>
    </font>
    <font>
      <sz val="8"/>
      <color indexed="8"/>
      <name val="Arial"/>
      <family val="2"/>
    </font>
    <font>
      <sz val="14"/>
      <name val="Arial"/>
      <family val="2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theme="8" tint="-0.249977111117893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rgb="FF00B0F0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9"/>
      <color indexed="81"/>
      <name val="Segoe UI"/>
      <family val="2"/>
    </font>
    <font>
      <sz val="9"/>
      <color indexed="81"/>
      <name val="Segoe UI"/>
      <family val="2"/>
    </font>
  </fonts>
  <fills count="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96"/>
        <bgColor indexed="64"/>
      </patternFill>
    </fill>
    <fill>
      <patternFill patternType="solid">
        <fgColor theme="6" tint="0.39997558519241921"/>
        <bgColor indexed="64"/>
      </patternFill>
    </fill>
  </fills>
  <borders count="1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/>
      <right style="double">
        <color auto="1"/>
      </right>
      <top style="double">
        <color auto="1"/>
      </top>
      <bottom style="double">
        <color auto="1"/>
      </bottom>
      <diagonal/>
    </border>
    <border>
      <left style="thick">
        <color auto="1"/>
      </left>
      <right/>
      <top style="thick">
        <color auto="1"/>
      </top>
      <bottom style="medium">
        <color auto="1"/>
      </bottom>
      <diagonal/>
    </border>
    <border>
      <left/>
      <right/>
      <top style="thick">
        <color auto="1"/>
      </top>
      <bottom style="medium">
        <color auto="1"/>
      </bottom>
      <diagonal/>
    </border>
    <border>
      <left/>
      <right style="thick">
        <color auto="1"/>
      </right>
      <top style="thick">
        <color auto="1"/>
      </top>
      <bottom style="medium">
        <color auto="1"/>
      </bottom>
      <diagonal/>
    </border>
    <border>
      <left style="thick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thick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/>
      <top style="medium">
        <color auto="1"/>
      </top>
      <bottom style="thick">
        <color auto="1"/>
      </bottom>
      <diagonal/>
    </border>
    <border>
      <left/>
      <right/>
      <top style="medium">
        <color auto="1"/>
      </top>
      <bottom style="thick">
        <color auto="1"/>
      </bottom>
      <diagonal/>
    </border>
    <border>
      <left/>
      <right style="thick">
        <color auto="1"/>
      </right>
      <top style="medium">
        <color auto="1"/>
      </top>
      <bottom style="thick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double">
        <color auto="1"/>
      </left>
      <right style="double">
        <color auto="1"/>
      </right>
      <top style="double">
        <color auto="1"/>
      </top>
      <bottom/>
      <diagonal/>
    </border>
    <border>
      <left style="double">
        <color auto="1"/>
      </left>
      <right style="double">
        <color auto="1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double">
        <color auto="1"/>
      </left>
      <right style="double">
        <color auto="1"/>
      </right>
      <top/>
      <bottom style="double">
        <color auto="1"/>
      </bottom>
      <diagonal/>
    </border>
    <border>
      <left/>
      <right style="medium">
        <color auto="1"/>
      </right>
      <top style="thick">
        <color auto="1"/>
      </top>
      <bottom style="medium">
        <color auto="1"/>
      </bottom>
      <diagonal/>
    </border>
    <border>
      <left style="medium">
        <color auto="1"/>
      </left>
      <right/>
      <top style="thick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thick">
        <color auto="1"/>
      </left>
      <right/>
      <top style="medium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thick">
        <color auto="1"/>
      </right>
      <top style="medium">
        <color auto="1"/>
      </top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 style="medium">
        <color auto="1"/>
      </right>
      <top/>
      <bottom style="thick">
        <color auto="1"/>
      </bottom>
      <diagonal/>
    </border>
    <border>
      <left style="medium">
        <color auto="1"/>
      </left>
      <right style="medium">
        <color auto="1"/>
      </right>
      <top/>
      <bottom style="thick">
        <color auto="1"/>
      </bottom>
      <diagonal/>
    </border>
    <border>
      <left style="medium">
        <color auto="1"/>
      </left>
      <right/>
      <top style="thin">
        <color auto="1"/>
      </top>
      <bottom style="thick">
        <color auto="1"/>
      </bottom>
      <diagonal/>
    </border>
    <border>
      <left/>
      <right style="medium">
        <color auto="1"/>
      </right>
      <top style="thin">
        <color auto="1"/>
      </top>
      <bottom style="thick">
        <color auto="1"/>
      </bottom>
      <diagonal/>
    </border>
    <border>
      <left style="medium">
        <color auto="1"/>
      </left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</borders>
  <cellStyleXfs count="18">
    <xf numFmtId="0" fontId="0" fillId="0" borderId="0"/>
    <xf numFmtId="44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167" fontId="17" fillId="0" borderId="0" applyFont="0" applyFill="0" applyBorder="0" applyAlignment="0" applyProtection="0"/>
    <xf numFmtId="0" fontId="1" fillId="0" borderId="0"/>
    <xf numFmtId="0" fontId="2" fillId="0" borderId="0"/>
    <xf numFmtId="9" fontId="1" fillId="0" borderId="0" applyFont="0" applyFill="0" applyBorder="0" applyAlignment="0" applyProtection="0"/>
    <xf numFmtId="9" fontId="21" fillId="0" borderId="0" applyFont="0" applyFill="0" applyBorder="0" applyAlignment="0" applyProtection="0"/>
    <xf numFmtId="167" fontId="21" fillId="0" borderId="0" applyFont="0" applyFill="0" applyBorder="0" applyAlignment="0" applyProtection="0"/>
    <xf numFmtId="0" fontId="2" fillId="0" borderId="0"/>
    <xf numFmtId="167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2" fillId="0" borderId="0" applyFont="0" applyFill="0" applyBorder="0" applyAlignment="0" applyProtection="0"/>
  </cellStyleXfs>
  <cellXfs count="495">
    <xf numFmtId="0" fontId="0" fillId="0" borderId="0" xfId="0"/>
    <xf numFmtId="0" fontId="4" fillId="0" borderId="0" xfId="0" applyFont="1"/>
    <xf numFmtId="0" fontId="10" fillId="0" borderId="0" xfId="0" applyFont="1" applyAlignment="1">
      <alignment vertical="top" wrapText="1"/>
    </xf>
    <xf numFmtId="0" fontId="0" fillId="0" borderId="0" xfId="0" applyAlignment="1">
      <alignment vertical="top" wrapText="1"/>
    </xf>
    <xf numFmtId="0" fontId="0" fillId="0" borderId="16" xfId="0" applyBorder="1" applyAlignment="1">
      <alignment vertical="top" wrapText="1"/>
    </xf>
    <xf numFmtId="0" fontId="0" fillId="0" borderId="17" xfId="0" applyBorder="1" applyAlignment="1">
      <alignment vertical="top" wrapText="1"/>
    </xf>
    <xf numFmtId="0" fontId="10" fillId="0" borderId="0" xfId="0" applyFont="1" applyAlignment="1">
      <alignment horizontal="center" vertical="top" wrapText="1"/>
    </xf>
    <xf numFmtId="0" fontId="0" fillId="0" borderId="0" xfId="0" applyAlignment="1">
      <alignment horizontal="center" vertical="top" wrapText="1"/>
    </xf>
    <xf numFmtId="0" fontId="0" fillId="0" borderId="17" xfId="0" applyBorder="1" applyAlignment="1">
      <alignment horizontal="center" vertical="top" wrapText="1"/>
    </xf>
    <xf numFmtId="0" fontId="0" fillId="0" borderId="18" xfId="0" applyBorder="1" applyAlignment="1">
      <alignment horizontal="center" vertical="top" wrapText="1"/>
    </xf>
    <xf numFmtId="0" fontId="9" fillId="0" borderId="0" xfId="0" applyFont="1"/>
    <xf numFmtId="0" fontId="2" fillId="0" borderId="0" xfId="0" applyFont="1"/>
    <xf numFmtId="10" fontId="2" fillId="0" borderId="0" xfId="2" applyNumberFormat="1" applyFont="1" applyBorder="1" applyAlignment="1">
      <alignment horizontal="center"/>
    </xf>
    <xf numFmtId="0" fontId="5" fillId="2" borderId="4" xfId="0" applyFont="1" applyFill="1" applyBorder="1" applyAlignment="1">
      <alignment horizontal="center"/>
    </xf>
    <xf numFmtId="0" fontId="6" fillId="0" borderId="4" xfId="0" applyFont="1" applyBorder="1"/>
    <xf numFmtId="0" fontId="6" fillId="0" borderId="4" xfId="0" applyFont="1" applyBorder="1" applyAlignment="1">
      <alignment horizontal="center"/>
    </xf>
    <xf numFmtId="0" fontId="6" fillId="2" borderId="4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10" fontId="6" fillId="0" borderId="4" xfId="2" applyNumberFormat="1" applyFont="1" applyBorder="1"/>
    <xf numFmtId="4" fontId="6" fillId="0" borderId="4" xfId="0" applyNumberFormat="1" applyFont="1" applyBorder="1"/>
    <xf numFmtId="10" fontId="0" fillId="0" borderId="0" xfId="2" applyNumberFormat="1" applyFont="1"/>
    <xf numFmtId="10" fontId="6" fillId="0" borderId="4" xfId="0" applyNumberFormat="1" applyFont="1" applyBorder="1"/>
    <xf numFmtId="0" fontId="4" fillId="0" borderId="0" xfId="0" applyFont="1" applyAlignment="1">
      <alignment horizontal="left"/>
    </xf>
    <xf numFmtId="0" fontId="10" fillId="0" borderId="4" xfId="0" applyFont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0" xfId="0" applyAlignment="1">
      <alignment horizontal="center"/>
    </xf>
    <xf numFmtId="49" fontId="8" fillId="0" borderId="10" xfId="0" applyNumberFormat="1" applyFont="1" applyBorder="1" applyAlignment="1">
      <alignment vertical="center"/>
    </xf>
    <xf numFmtId="0" fontId="15" fillId="0" borderId="0" xfId="0" applyFont="1" applyAlignment="1">
      <alignment vertical="justify"/>
    </xf>
    <xf numFmtId="0" fontId="15" fillId="0" borderId="15" xfId="0" applyFont="1" applyBorder="1" applyAlignment="1">
      <alignment vertical="justify"/>
    </xf>
    <xf numFmtId="0" fontId="14" fillId="0" borderId="0" xfId="0" applyFont="1"/>
    <xf numFmtId="0" fontId="15" fillId="0" borderId="0" xfId="0" applyFont="1"/>
    <xf numFmtId="0" fontId="14" fillId="0" borderId="15" xfId="0" applyFont="1" applyBorder="1"/>
    <xf numFmtId="0" fontId="4" fillId="0" borderId="15" xfId="0" applyFont="1" applyBorder="1"/>
    <xf numFmtId="0" fontId="15" fillId="0" borderId="15" xfId="0" applyFont="1" applyBorder="1"/>
    <xf numFmtId="0" fontId="3" fillId="0" borderId="0" xfId="0" applyFont="1"/>
    <xf numFmtId="0" fontId="10" fillId="0" borderId="0" xfId="0" applyFont="1" applyAlignment="1">
      <alignment horizontal="center"/>
    </xf>
    <xf numFmtId="4" fontId="0" fillId="0" borderId="0" xfId="0" applyNumberFormat="1"/>
    <xf numFmtId="0" fontId="12" fillId="0" borderId="0" xfId="0" applyFont="1"/>
    <xf numFmtId="0" fontId="6" fillId="0" borderId="7" xfId="0" applyFont="1" applyBorder="1" applyAlignment="1">
      <alignment horizontal="center"/>
    </xf>
    <xf numFmtId="10" fontId="4" fillId="0" borderId="0" xfId="0" applyNumberFormat="1" applyFont="1" applyAlignment="1">
      <alignment horizontal="left"/>
    </xf>
    <xf numFmtId="4" fontId="11" fillId="0" borderId="4" xfId="0" applyNumberFormat="1" applyFont="1" applyBorder="1" applyAlignment="1">
      <alignment horizontal="center"/>
    </xf>
    <xf numFmtId="4" fontId="12" fillId="0" borderId="4" xfId="0" applyNumberFormat="1" applyFont="1" applyBorder="1" applyAlignment="1">
      <alignment horizontal="center" vertical="center"/>
    </xf>
    <xf numFmtId="4" fontId="12" fillId="0" borderId="0" xfId="0" applyNumberFormat="1" applyFont="1" applyAlignment="1">
      <alignment horizontal="center"/>
    </xf>
    <xf numFmtId="165" fontId="12" fillId="0" borderId="4" xfId="0" applyNumberFormat="1" applyFont="1" applyBorder="1" applyAlignment="1">
      <alignment horizontal="center" vertical="center"/>
    </xf>
    <xf numFmtId="4" fontId="12" fillId="0" borderId="4" xfId="0" applyNumberFormat="1" applyFont="1" applyBorder="1" applyAlignment="1">
      <alignment horizontal="center"/>
    </xf>
    <xf numFmtId="0" fontId="16" fillId="0" borderId="0" xfId="0" applyFont="1"/>
    <xf numFmtId="0" fontId="10" fillId="0" borderId="6" xfId="0" applyFont="1" applyBorder="1" applyAlignment="1">
      <alignment horizontal="center" vertical="distributed"/>
    </xf>
    <xf numFmtId="0" fontId="10" fillId="0" borderId="6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1" fillId="0" borderId="6" xfId="0" applyFont="1" applyBorder="1" applyAlignment="1">
      <alignment horizontal="center" vertical="top"/>
    </xf>
    <xf numFmtId="4" fontId="12" fillId="0" borderId="0" xfId="0" applyNumberFormat="1" applyFont="1"/>
    <xf numFmtId="0" fontId="2" fillId="0" borderId="4" xfId="0" applyFont="1" applyBorder="1" applyAlignment="1">
      <alignment horizontal="left"/>
    </xf>
    <xf numFmtId="0" fontId="6" fillId="0" borderId="4" xfId="0" applyFont="1" applyBorder="1" applyAlignment="1">
      <alignment horizontal="left"/>
    </xf>
    <xf numFmtId="0" fontId="2" fillId="0" borderId="4" xfId="0" applyFont="1" applyBorder="1" applyAlignment="1">
      <alignment horizontal="center"/>
    </xf>
    <xf numFmtId="0" fontId="2" fillId="0" borderId="4" xfId="0" applyFont="1" applyBorder="1" applyAlignment="1">
      <alignment horizontal="center" vertical="top"/>
    </xf>
    <xf numFmtId="0" fontId="0" fillId="2" borderId="0" xfId="0" applyFill="1"/>
    <xf numFmtId="0" fontId="0" fillId="2" borderId="0" xfId="0" applyFill="1" applyAlignment="1">
      <alignment wrapText="1"/>
    </xf>
    <xf numFmtId="0" fontId="2" fillId="2" borderId="0" xfId="0" applyFont="1" applyFill="1"/>
    <xf numFmtId="0" fontId="10" fillId="2" borderId="0" xfId="0" applyFont="1" applyFill="1" applyAlignment="1">
      <alignment wrapText="1"/>
    </xf>
    <xf numFmtId="0" fontId="10" fillId="2" borderId="36" xfId="0" applyFont="1" applyFill="1" applyBorder="1" applyAlignment="1">
      <alignment horizontal="center" vertical="center"/>
    </xf>
    <xf numFmtId="0" fontId="10" fillId="2" borderId="36" xfId="0" applyFont="1" applyFill="1" applyBorder="1" applyAlignment="1">
      <alignment horizontal="center" vertical="center" wrapText="1"/>
    </xf>
    <xf numFmtId="0" fontId="10" fillId="2" borderId="37" xfId="0" applyFont="1" applyFill="1" applyBorder="1" applyAlignment="1">
      <alignment horizontal="center" vertical="center"/>
    </xf>
    <xf numFmtId="0" fontId="10" fillId="2" borderId="38" xfId="0" applyFont="1" applyFill="1" applyBorder="1" applyAlignment="1">
      <alignment horizontal="center" vertical="center"/>
    </xf>
    <xf numFmtId="0" fontId="10" fillId="2" borderId="43" xfId="0" applyFont="1" applyFill="1" applyBorder="1" applyAlignment="1">
      <alignment vertical="center"/>
    </xf>
    <xf numFmtId="0" fontId="4" fillId="0" borderId="50" xfId="0" applyFont="1" applyBorder="1" applyAlignment="1">
      <alignment horizontal="left"/>
    </xf>
    <xf numFmtId="0" fontId="9" fillId="0" borderId="49" xfId="0" applyFont="1" applyBorder="1" applyAlignment="1">
      <alignment horizontal="center"/>
    </xf>
    <xf numFmtId="0" fontId="9" fillId="0" borderId="49" xfId="0" applyFont="1" applyBorder="1"/>
    <xf numFmtId="0" fontId="9" fillId="0" borderId="49" xfId="0" applyFont="1" applyBorder="1" applyAlignment="1">
      <alignment horizontal="left"/>
    </xf>
    <xf numFmtId="0" fontId="16" fillId="0" borderId="49" xfId="0" applyFont="1" applyBorder="1"/>
    <xf numFmtId="10" fontId="16" fillId="0" borderId="49" xfId="0" applyNumberFormat="1" applyFont="1" applyBorder="1" applyAlignment="1">
      <alignment horizontal="left"/>
    </xf>
    <xf numFmtId="0" fontId="0" fillId="0" borderId="49" xfId="0" applyBorder="1"/>
    <xf numFmtId="0" fontId="16" fillId="0" borderId="3" xfId="0" applyFont="1" applyBorder="1"/>
    <xf numFmtId="10" fontId="9" fillId="0" borderId="1" xfId="0" applyNumberFormat="1" applyFont="1" applyBorder="1" applyAlignment="1">
      <alignment horizontal="left"/>
    </xf>
    <xf numFmtId="0" fontId="9" fillId="0" borderId="2" xfId="0" applyFont="1" applyBorder="1" applyAlignment="1">
      <alignment horizontal="center" vertical="top"/>
    </xf>
    <xf numFmtId="0" fontId="9" fillId="0" borderId="2" xfId="0" applyFont="1" applyBorder="1" applyAlignment="1">
      <alignment vertical="top"/>
    </xf>
    <xf numFmtId="0" fontId="9" fillId="0" borderId="2" xfId="0" applyFont="1" applyBorder="1" applyAlignment="1">
      <alignment horizontal="left" vertical="top"/>
    </xf>
    <xf numFmtId="0" fontId="9" fillId="0" borderId="3" xfId="0" applyFont="1" applyBorder="1" applyAlignment="1">
      <alignment horizontal="left" vertical="top"/>
    </xf>
    <xf numFmtId="0" fontId="16" fillId="0" borderId="8" xfId="0" applyFont="1" applyBorder="1" applyAlignment="1">
      <alignment horizontal="center"/>
    </xf>
    <xf numFmtId="10" fontId="9" fillId="0" borderId="9" xfId="0" applyNumberFormat="1" applyFont="1" applyBorder="1" applyAlignment="1">
      <alignment horizontal="center"/>
    </xf>
    <xf numFmtId="0" fontId="9" fillId="0" borderId="14" xfId="0" applyFont="1" applyBorder="1" applyAlignment="1">
      <alignment horizontal="center" vertical="top"/>
    </xf>
    <xf numFmtId="0" fontId="9" fillId="0" borderId="14" xfId="0" applyFont="1" applyBorder="1" applyAlignment="1">
      <alignment vertical="top"/>
    </xf>
    <xf numFmtId="0" fontId="9" fillId="0" borderId="9" xfId="0" applyFont="1" applyBorder="1" applyAlignment="1">
      <alignment horizontal="left" vertical="top"/>
    </xf>
    <xf numFmtId="0" fontId="16" fillId="0" borderId="10" xfId="0" applyFont="1" applyBorder="1" applyAlignment="1">
      <alignment horizontal="center"/>
    </xf>
    <xf numFmtId="10" fontId="9" fillId="0" borderId="11" xfId="0" applyNumberFormat="1" applyFont="1" applyBorder="1" applyAlignment="1">
      <alignment horizontal="center"/>
    </xf>
    <xf numFmtId="0" fontId="10" fillId="0" borderId="55" xfId="0" applyFont="1" applyBorder="1" applyAlignment="1">
      <alignment horizontal="center" vertical="distributed"/>
    </xf>
    <xf numFmtId="0" fontId="10" fillId="0" borderId="2" xfId="0" applyFont="1" applyBorder="1"/>
    <xf numFmtId="0" fontId="10" fillId="0" borderId="5" xfId="0" applyFont="1" applyBorder="1" applyAlignment="1">
      <alignment horizontal="center"/>
    </xf>
    <xf numFmtId="10" fontId="9" fillId="0" borderId="12" xfId="0" applyNumberFormat="1" applyFont="1" applyBorder="1" applyAlignment="1">
      <alignment horizontal="left"/>
    </xf>
    <xf numFmtId="0" fontId="0" fillId="0" borderId="15" xfId="0" applyBorder="1" applyProtection="1">
      <protection hidden="1"/>
    </xf>
    <xf numFmtId="49" fontId="8" fillId="2" borderId="29" xfId="0" applyNumberFormat="1" applyFont="1" applyFill="1" applyBorder="1" applyAlignment="1">
      <alignment horizontal="center" vertical="top" wrapText="1"/>
    </xf>
    <xf numFmtId="166" fontId="8" fillId="2" borderId="29" xfId="0" applyNumberFormat="1" applyFont="1" applyFill="1" applyBorder="1" applyAlignment="1">
      <alignment vertical="top" wrapText="1"/>
    </xf>
    <xf numFmtId="49" fontId="18" fillId="2" borderId="26" xfId="0" applyNumberFormat="1" applyFont="1" applyFill="1" applyBorder="1" applyAlignment="1">
      <alignment horizontal="center" vertical="top" wrapText="1"/>
    </xf>
    <xf numFmtId="166" fontId="18" fillId="2" borderId="26" xfId="0" applyNumberFormat="1" applyFont="1" applyFill="1" applyBorder="1" applyAlignment="1">
      <alignment vertical="top" wrapText="1"/>
    </xf>
    <xf numFmtId="44" fontId="8" fillId="2" borderId="30" xfId="1" applyFont="1" applyFill="1" applyBorder="1" applyAlignment="1">
      <alignment vertical="top" wrapText="1"/>
    </xf>
    <xf numFmtId="0" fontId="2" fillId="0" borderId="0" xfId="0" applyFont="1" applyAlignment="1">
      <alignment horizontal="center"/>
    </xf>
    <xf numFmtId="0" fontId="2" fillId="0" borderId="0" xfId="5"/>
    <xf numFmtId="0" fontId="9" fillId="0" borderId="51" xfId="4" applyFont="1" applyBorder="1" applyAlignment="1" applyProtection="1">
      <alignment vertical="center"/>
      <protection locked="0"/>
    </xf>
    <xf numFmtId="0" fontId="9" fillId="0" borderId="52" xfId="4" applyFont="1" applyBorder="1" applyAlignment="1" applyProtection="1">
      <alignment horizontal="center" vertical="center"/>
      <protection locked="0"/>
    </xf>
    <xf numFmtId="0" fontId="9" fillId="3" borderId="52" xfId="4" applyFont="1" applyFill="1" applyBorder="1" applyAlignment="1" applyProtection="1">
      <alignment vertical="center"/>
      <protection locked="0"/>
    </xf>
    <xf numFmtId="0" fontId="9" fillId="3" borderId="53" xfId="4" applyFont="1" applyFill="1" applyBorder="1" applyAlignment="1" applyProtection="1">
      <alignment vertical="center"/>
      <protection locked="0"/>
    </xf>
    <xf numFmtId="0" fontId="4" fillId="3" borderId="59" xfId="4" applyFont="1" applyFill="1" applyBorder="1" applyAlignment="1" applyProtection="1">
      <alignment vertical="center"/>
      <protection locked="0"/>
    </xf>
    <xf numFmtId="0" fontId="9" fillId="0" borderId="6" xfId="4" applyFont="1" applyBorder="1" applyAlignment="1" applyProtection="1">
      <alignment horizontal="center" vertical="center"/>
      <protection locked="0"/>
    </xf>
    <xf numFmtId="0" fontId="4" fillId="3" borderId="6" xfId="4" applyFont="1" applyFill="1" applyBorder="1" applyAlignment="1" applyProtection="1">
      <alignment vertical="center"/>
      <protection locked="0"/>
    </xf>
    <xf numFmtId="10" fontId="4" fillId="3" borderId="60" xfId="6" applyNumberFormat="1" applyFont="1" applyFill="1" applyBorder="1" applyAlignment="1" applyProtection="1">
      <alignment vertical="center"/>
      <protection locked="0"/>
    </xf>
    <xf numFmtId="0" fontId="4" fillId="0" borderId="61" xfId="4" applyFont="1" applyBorder="1" applyAlignment="1" applyProtection="1">
      <alignment vertical="center"/>
      <protection locked="0"/>
    </xf>
    <xf numFmtId="0" fontId="9" fillId="3" borderId="2" xfId="4" applyFont="1" applyFill="1" applyBorder="1" applyAlignment="1" applyProtection="1">
      <alignment horizontal="center" vertical="center"/>
      <protection locked="0"/>
    </xf>
    <xf numFmtId="0" fontId="9" fillId="3" borderId="3" xfId="4" applyFont="1" applyFill="1" applyBorder="1" applyAlignment="1" applyProtection="1">
      <alignment horizontal="center" vertical="center"/>
      <protection locked="0"/>
    </xf>
    <xf numFmtId="10" fontId="9" fillId="0" borderId="62" xfId="6" applyNumberFormat="1" applyFont="1" applyBorder="1" applyAlignment="1" applyProtection="1">
      <alignment horizontal="right" vertical="center"/>
    </xf>
    <xf numFmtId="0" fontId="4" fillId="0" borderId="57" xfId="4" applyFont="1" applyBorder="1" applyAlignment="1" applyProtection="1">
      <alignment vertical="center"/>
      <protection locked="0"/>
    </xf>
    <xf numFmtId="0" fontId="9" fillId="0" borderId="0" xfId="4" applyFont="1" applyAlignment="1" applyProtection="1">
      <alignment horizontal="center" vertical="center"/>
      <protection locked="0"/>
    </xf>
    <xf numFmtId="0" fontId="4" fillId="0" borderId="0" xfId="4" applyFont="1" applyAlignment="1" applyProtection="1">
      <alignment vertical="center"/>
      <protection locked="0"/>
    </xf>
    <xf numFmtId="0" fontId="4" fillId="0" borderId="58" xfId="4" applyFont="1" applyBorder="1" applyAlignment="1" applyProtection="1">
      <alignment vertical="center"/>
      <protection locked="0"/>
    </xf>
    <xf numFmtId="0" fontId="9" fillId="0" borderId="63" xfId="4" applyFont="1" applyBorder="1" applyAlignment="1" applyProtection="1">
      <alignment vertical="center"/>
      <protection locked="0"/>
    </xf>
    <xf numFmtId="0" fontId="9" fillId="3" borderId="5" xfId="4" applyFont="1" applyFill="1" applyBorder="1" applyAlignment="1" applyProtection="1">
      <alignment horizontal="center" vertical="center"/>
      <protection locked="0"/>
    </xf>
    <xf numFmtId="0" fontId="9" fillId="3" borderId="5" xfId="4" applyFont="1" applyFill="1" applyBorder="1" applyAlignment="1" applyProtection="1">
      <alignment vertical="center"/>
      <protection locked="0"/>
    </xf>
    <xf numFmtId="0" fontId="9" fillId="3" borderId="64" xfId="4" applyFont="1" applyFill="1" applyBorder="1" applyAlignment="1" applyProtection="1">
      <alignment vertical="center"/>
      <protection locked="0"/>
    </xf>
    <xf numFmtId="0" fontId="4" fillId="0" borderId="59" xfId="4" applyFont="1" applyBorder="1" applyAlignment="1" applyProtection="1">
      <alignment vertical="center"/>
      <protection locked="0"/>
    </xf>
    <xf numFmtId="0" fontId="9" fillId="3" borderId="6" xfId="4" applyFont="1" applyFill="1" applyBorder="1" applyAlignment="1" applyProtection="1">
      <alignment horizontal="center" vertical="center"/>
      <protection locked="0"/>
    </xf>
    <xf numFmtId="0" fontId="9" fillId="0" borderId="2" xfId="4" applyFont="1" applyBorder="1" applyAlignment="1" applyProtection="1">
      <alignment horizontal="center" vertical="center"/>
      <protection locked="0"/>
    </xf>
    <xf numFmtId="0" fontId="9" fillId="0" borderId="3" xfId="4" applyFont="1" applyBorder="1" applyAlignment="1" applyProtection="1">
      <alignment horizontal="center" vertical="center"/>
      <protection locked="0"/>
    </xf>
    <xf numFmtId="0" fontId="9" fillId="0" borderId="5" xfId="4" applyFont="1" applyBorder="1" applyAlignment="1" applyProtection="1">
      <alignment horizontal="center" vertical="center"/>
      <protection locked="0"/>
    </xf>
    <xf numFmtId="0" fontId="9" fillId="0" borderId="5" xfId="4" applyFont="1" applyBorder="1" applyAlignment="1" applyProtection="1">
      <alignment vertical="center"/>
      <protection locked="0"/>
    </xf>
    <xf numFmtId="0" fontId="9" fillId="0" borderId="64" xfId="4" applyFont="1" applyBorder="1" applyAlignment="1" applyProtection="1">
      <alignment vertical="center"/>
      <protection locked="0"/>
    </xf>
    <xf numFmtId="0" fontId="4" fillId="0" borderId="6" xfId="4" applyFont="1" applyBorder="1" applyAlignment="1" applyProtection="1">
      <alignment vertical="center"/>
      <protection locked="0"/>
    </xf>
    <xf numFmtId="10" fontId="4" fillId="0" borderId="60" xfId="6" applyNumberFormat="1" applyFont="1" applyBorder="1" applyAlignment="1" applyProtection="1">
      <alignment vertical="center"/>
    </xf>
    <xf numFmtId="0" fontId="9" fillId="0" borderId="2" xfId="4" applyFont="1" applyBorder="1" applyAlignment="1" applyProtection="1">
      <alignment vertical="center"/>
      <protection locked="0"/>
    </xf>
    <xf numFmtId="0" fontId="9" fillId="0" borderId="0" xfId="4" applyFont="1" applyAlignment="1" applyProtection="1">
      <alignment vertical="center"/>
      <protection locked="0"/>
    </xf>
    <xf numFmtId="10" fontId="9" fillId="0" borderId="58" xfId="6" applyNumberFormat="1" applyFont="1" applyBorder="1" applyAlignment="1" applyProtection="1">
      <alignment horizontal="right" vertical="center"/>
    </xf>
    <xf numFmtId="0" fontId="4" fillId="3" borderId="28" xfId="4" applyFont="1" applyFill="1" applyBorder="1" applyAlignment="1" applyProtection="1">
      <alignment vertical="center"/>
      <protection locked="0"/>
    </xf>
    <xf numFmtId="0" fontId="9" fillId="3" borderId="9" xfId="4" applyFont="1" applyFill="1" applyBorder="1" applyAlignment="1" applyProtection="1">
      <alignment horizontal="center" vertical="center"/>
      <protection locked="0"/>
    </xf>
    <xf numFmtId="0" fontId="4" fillId="0" borderId="11" xfId="4" applyFont="1" applyBorder="1" applyAlignment="1" applyProtection="1">
      <alignment vertical="center"/>
      <protection locked="0"/>
    </xf>
    <xf numFmtId="10" fontId="4" fillId="0" borderId="60" xfId="6" applyNumberFormat="1" applyFont="1" applyBorder="1" applyAlignment="1" applyProtection="1">
      <alignment vertical="center"/>
      <protection locked="0"/>
    </xf>
    <xf numFmtId="0" fontId="4" fillId="3" borderId="61" xfId="4" applyFont="1" applyFill="1" applyBorder="1" applyAlignment="1" applyProtection="1">
      <alignment vertical="center"/>
      <protection locked="0"/>
    </xf>
    <xf numFmtId="10" fontId="9" fillId="0" borderId="65" xfId="6" applyNumberFormat="1" applyFont="1" applyBorder="1" applyAlignment="1" applyProtection="1">
      <alignment vertical="center"/>
    </xf>
    <xf numFmtId="0" fontId="4" fillId="3" borderId="57" xfId="4" applyFont="1" applyFill="1" applyBorder="1" applyAlignment="1" applyProtection="1">
      <alignment vertical="center"/>
      <protection locked="0"/>
    </xf>
    <xf numFmtId="0" fontId="9" fillId="3" borderId="0" xfId="4" applyFont="1" applyFill="1" applyAlignment="1" applyProtection="1">
      <alignment horizontal="center" vertical="center"/>
      <protection locked="0"/>
    </xf>
    <xf numFmtId="0" fontId="4" fillId="3" borderId="0" xfId="4" applyFont="1" applyFill="1" applyAlignment="1" applyProtection="1">
      <alignment vertical="center"/>
      <protection locked="0"/>
    </xf>
    <xf numFmtId="0" fontId="4" fillId="3" borderId="58" xfId="4" applyFont="1" applyFill="1" applyBorder="1" applyAlignment="1" applyProtection="1">
      <alignment vertical="center"/>
      <protection locked="0"/>
    </xf>
    <xf numFmtId="10" fontId="9" fillId="3" borderId="58" xfId="6" applyNumberFormat="1" applyFont="1" applyFill="1" applyBorder="1" applyAlignment="1" applyProtection="1">
      <alignment vertical="center"/>
    </xf>
    <xf numFmtId="0" fontId="9" fillId="3" borderId="57" xfId="4" applyFont="1" applyFill="1" applyBorder="1" applyAlignment="1" applyProtection="1">
      <alignment vertical="center"/>
      <protection locked="0"/>
    </xf>
    <xf numFmtId="0" fontId="4" fillId="3" borderId="0" xfId="4" applyFont="1" applyFill="1" applyAlignment="1" applyProtection="1">
      <alignment horizontal="left" vertical="center"/>
      <protection locked="0"/>
    </xf>
    <xf numFmtId="0" fontId="9" fillId="3" borderId="58" xfId="4" applyFont="1" applyFill="1" applyBorder="1" applyAlignment="1" applyProtection="1">
      <alignment vertical="center"/>
      <protection locked="0"/>
    </xf>
    <xf numFmtId="4" fontId="11" fillId="0" borderId="4" xfId="12" applyNumberFormat="1" applyFont="1" applyFill="1" applyBorder="1" applyAlignment="1">
      <alignment horizontal="center"/>
    </xf>
    <xf numFmtId="4" fontId="12" fillId="0" borderId="4" xfId="12" applyNumberFormat="1" applyFont="1" applyFill="1" applyBorder="1" applyAlignment="1">
      <alignment horizontal="center" vertical="center"/>
    </xf>
    <xf numFmtId="0" fontId="4" fillId="0" borderId="68" xfId="4" applyFont="1" applyBorder="1" applyAlignment="1" applyProtection="1">
      <alignment vertical="center"/>
      <protection locked="0"/>
    </xf>
    <xf numFmtId="0" fontId="9" fillId="0" borderId="7" xfId="4" applyFont="1" applyBorder="1" applyAlignment="1" applyProtection="1">
      <alignment horizontal="center" vertical="center"/>
      <protection locked="0"/>
    </xf>
    <xf numFmtId="0" fontId="4" fillId="0" borderId="7" xfId="4" applyFont="1" applyBorder="1" applyAlignment="1" applyProtection="1">
      <alignment vertical="center"/>
      <protection locked="0"/>
    </xf>
    <xf numFmtId="10" fontId="4" fillId="0" borderId="42" xfId="6" applyNumberFormat="1" applyFont="1" applyBorder="1" applyAlignment="1" applyProtection="1">
      <alignment vertical="center"/>
    </xf>
    <xf numFmtId="4" fontId="11" fillId="0" borderId="0" xfId="0" applyNumberFormat="1" applyFont="1" applyAlignment="1">
      <alignment horizontal="center"/>
    </xf>
    <xf numFmtId="0" fontId="10" fillId="0" borderId="50" xfId="0" applyFont="1" applyBorder="1" applyAlignment="1">
      <alignment horizontal="center" vertical="center"/>
    </xf>
    <xf numFmtId="0" fontId="10" fillId="0" borderId="49" xfId="0" applyFont="1" applyBorder="1" applyAlignment="1">
      <alignment horizontal="center" vertical="center"/>
    </xf>
    <xf numFmtId="0" fontId="10" fillId="0" borderId="49" xfId="0" applyFont="1" applyBorder="1" applyAlignment="1">
      <alignment horizontal="center" vertical="distributed"/>
    </xf>
    <xf numFmtId="4" fontId="4" fillId="0" borderId="4" xfId="0" applyNumberFormat="1" applyFont="1" applyBorder="1"/>
    <xf numFmtId="0" fontId="0" fillId="0" borderId="7" xfId="0" applyBorder="1" applyAlignment="1">
      <alignment horizontal="center"/>
    </xf>
    <xf numFmtId="4" fontId="4" fillId="0" borderId="7" xfId="0" applyNumberFormat="1" applyFont="1" applyBorder="1"/>
    <xf numFmtId="4" fontId="4" fillId="0" borderId="49" xfId="0" applyNumberFormat="1" applyFont="1" applyBorder="1"/>
    <xf numFmtId="0" fontId="0" fillId="0" borderId="50" xfId="0" applyBorder="1" applyAlignment="1">
      <alignment horizontal="center" vertical="top"/>
    </xf>
    <xf numFmtId="0" fontId="0" fillId="0" borderId="49" xfId="0" applyBorder="1" applyAlignment="1">
      <alignment horizontal="center"/>
    </xf>
    <xf numFmtId="0" fontId="10" fillId="0" borderId="14" xfId="0" applyFont="1" applyBorder="1" applyAlignment="1">
      <alignment horizontal="left" vertical="top"/>
    </xf>
    <xf numFmtId="0" fontId="10" fillId="0" borderId="69" xfId="0" applyFont="1" applyBorder="1" applyAlignment="1">
      <alignment horizontal="center" vertical="top"/>
    </xf>
    <xf numFmtId="0" fontId="0" fillId="0" borderId="14" xfId="0" applyBorder="1" applyAlignment="1">
      <alignment horizontal="center" vertical="top"/>
    </xf>
    <xf numFmtId="0" fontId="9" fillId="0" borderId="50" xfId="0" applyFont="1" applyBorder="1"/>
    <xf numFmtId="0" fontId="10" fillId="0" borderId="4" xfId="0" applyFont="1" applyBorder="1" applyAlignment="1">
      <alignment horizontal="center" vertical="top"/>
    </xf>
    <xf numFmtId="0" fontId="10" fillId="0" borderId="14" xfId="0" applyFont="1" applyBorder="1"/>
    <xf numFmtId="0" fontId="10" fillId="0" borderId="9" xfId="0" applyFont="1" applyBorder="1"/>
    <xf numFmtId="0" fontId="2" fillId="0" borderId="4" xfId="0" applyFont="1" applyBorder="1" applyAlignment="1">
      <alignment horizontal="left" vertical="distributed" wrapText="1"/>
    </xf>
    <xf numFmtId="0" fontId="10" fillId="0" borderId="59" xfId="0" applyFont="1" applyBorder="1" applyAlignment="1">
      <alignment horizontal="center" vertical="center"/>
    </xf>
    <xf numFmtId="0" fontId="0" fillId="0" borderId="68" xfId="0" applyBorder="1" applyAlignment="1">
      <alignment horizontal="center" vertical="top"/>
    </xf>
    <xf numFmtId="0" fontId="9" fillId="0" borderId="61" xfId="0" applyFont="1" applyBorder="1" applyAlignment="1">
      <alignment horizontal="left" vertical="top"/>
    </xf>
    <xf numFmtId="0" fontId="9" fillId="0" borderId="28" xfId="0" applyFont="1" applyBorder="1" applyAlignment="1">
      <alignment horizontal="left" vertical="top"/>
    </xf>
    <xf numFmtId="0" fontId="16" fillId="0" borderId="57" xfId="0" applyFont="1" applyBorder="1"/>
    <xf numFmtId="0" fontId="0" fillId="0" borderId="7" xfId="0" applyBorder="1" applyAlignment="1">
      <alignment horizontal="center" vertical="center"/>
    </xf>
    <xf numFmtId="4" fontId="4" fillId="0" borderId="7" xfId="0" applyNumberFormat="1" applyFont="1" applyBorder="1" applyAlignment="1">
      <alignment vertical="center"/>
    </xf>
    <xf numFmtId="0" fontId="2" fillId="0" borderId="7" xfId="0" applyFont="1" applyBorder="1" applyAlignment="1">
      <alignment horizontal="center" vertical="center"/>
    </xf>
    <xf numFmtId="0" fontId="9" fillId="0" borderId="0" xfId="0" applyFont="1" applyAlignment="1">
      <alignment horizontal="center"/>
    </xf>
    <xf numFmtId="0" fontId="0" fillId="0" borderId="28" xfId="0" applyBorder="1" applyAlignment="1">
      <alignment horizontal="center" vertical="top"/>
    </xf>
    <xf numFmtId="0" fontId="9" fillId="0" borderId="38" xfId="0" applyFont="1" applyBorder="1" applyAlignment="1">
      <alignment horizontal="center"/>
    </xf>
    <xf numFmtId="0" fontId="9" fillId="0" borderId="37" xfId="0" applyFont="1" applyBorder="1" applyAlignment="1">
      <alignment horizontal="center"/>
    </xf>
    <xf numFmtId="0" fontId="11" fillId="0" borderId="74" xfId="0" applyFont="1" applyBorder="1" applyAlignment="1">
      <alignment horizontal="center" vertical="justify"/>
    </xf>
    <xf numFmtId="0" fontId="9" fillId="0" borderId="66" xfId="0" applyFont="1" applyBorder="1" applyAlignment="1">
      <alignment horizontal="center"/>
    </xf>
    <xf numFmtId="0" fontId="11" fillId="0" borderId="65" xfId="0" applyFont="1" applyBorder="1" applyAlignment="1">
      <alignment horizontal="center" vertical="justify"/>
    </xf>
    <xf numFmtId="164" fontId="11" fillId="0" borderId="65" xfId="11" applyNumberFormat="1" applyFont="1" applyFill="1" applyBorder="1" applyAlignment="1">
      <alignment horizontal="center" vertical="justify"/>
    </xf>
    <xf numFmtId="4" fontId="11" fillId="0" borderId="42" xfId="0" applyNumberFormat="1" applyFont="1" applyBorder="1" applyAlignment="1">
      <alignment horizontal="center"/>
    </xf>
    <xf numFmtId="4" fontId="12" fillId="0" borderId="65" xfId="0" applyNumberFormat="1" applyFont="1" applyBorder="1" applyAlignment="1">
      <alignment horizontal="center" vertical="center"/>
    </xf>
    <xf numFmtId="4" fontId="11" fillId="0" borderId="75" xfId="0" applyNumberFormat="1" applyFont="1" applyBorder="1" applyAlignment="1">
      <alignment horizontal="center"/>
    </xf>
    <xf numFmtId="4" fontId="11" fillId="0" borderId="76" xfId="0" applyNumberFormat="1" applyFont="1" applyBorder="1" applyAlignment="1">
      <alignment horizontal="center"/>
    </xf>
    <xf numFmtId="0" fontId="10" fillId="2" borderId="39" xfId="0" applyFont="1" applyFill="1" applyBorder="1" applyAlignment="1">
      <alignment vertical="center"/>
    </xf>
    <xf numFmtId="0" fontId="10" fillId="2" borderId="21" xfId="0" applyFont="1" applyFill="1" applyBorder="1" applyAlignment="1">
      <alignment vertical="center"/>
    </xf>
    <xf numFmtId="10" fontId="18" fillId="2" borderId="26" xfId="2" applyNumberFormat="1" applyFont="1" applyFill="1" applyBorder="1" applyAlignment="1">
      <alignment vertical="top" wrapText="1"/>
    </xf>
    <xf numFmtId="49" fontId="8" fillId="4" borderId="30" xfId="0" applyNumberFormat="1" applyFont="1" applyFill="1" applyBorder="1" applyAlignment="1">
      <alignment horizontal="center" vertical="top" wrapText="1"/>
    </xf>
    <xf numFmtId="10" fontId="18" fillId="4" borderId="30" xfId="0" applyNumberFormat="1" applyFont="1" applyFill="1" applyBorder="1" applyAlignment="1">
      <alignment vertical="top" wrapText="1"/>
    </xf>
    <xf numFmtId="10" fontId="8" fillId="4" borderId="30" xfId="0" applyNumberFormat="1" applyFont="1" applyFill="1" applyBorder="1" applyAlignment="1">
      <alignment vertical="top" wrapText="1"/>
    </xf>
    <xf numFmtId="49" fontId="8" fillId="4" borderId="29" xfId="0" applyNumberFormat="1" applyFont="1" applyFill="1" applyBorder="1" applyAlignment="1">
      <alignment horizontal="center" vertical="top" wrapText="1"/>
    </xf>
    <xf numFmtId="49" fontId="18" fillId="4" borderId="27" xfId="0" applyNumberFormat="1" applyFont="1" applyFill="1" applyBorder="1" applyAlignment="1">
      <alignment horizontal="center" vertical="top" wrapText="1"/>
    </xf>
    <xf numFmtId="10" fontId="18" fillId="4" borderId="27" xfId="0" applyNumberFormat="1" applyFont="1" applyFill="1" applyBorder="1" applyAlignment="1">
      <alignment vertical="top" wrapText="1"/>
    </xf>
    <xf numFmtId="0" fontId="0" fillId="2" borderId="57" xfId="0" applyFill="1" applyBorder="1"/>
    <xf numFmtId="0" fontId="10" fillId="0" borderId="0" xfId="0" applyFont="1"/>
    <xf numFmtId="168" fontId="4" fillId="0" borderId="7" xfId="0" applyNumberFormat="1" applyFont="1" applyBorder="1" applyAlignment="1">
      <alignment vertical="center"/>
    </xf>
    <xf numFmtId="168" fontId="4" fillId="0" borderId="4" xfId="0" applyNumberFormat="1" applyFont="1" applyBorder="1"/>
    <xf numFmtId="168" fontId="4" fillId="0" borderId="7" xfId="0" applyNumberFormat="1" applyFont="1" applyBorder="1"/>
    <xf numFmtId="14" fontId="12" fillId="0" borderId="0" xfId="0" applyNumberFormat="1" applyFont="1"/>
    <xf numFmtId="0" fontId="2" fillId="0" borderId="28" xfId="0" applyFont="1" applyBorder="1" applyAlignment="1">
      <alignment horizontal="left"/>
    </xf>
    <xf numFmtId="0" fontId="2" fillId="0" borderId="9" xfId="0" applyFont="1" applyBorder="1" applyAlignment="1">
      <alignment horizontal="left"/>
    </xf>
    <xf numFmtId="0" fontId="10" fillId="0" borderId="4" xfId="0" applyFont="1" applyBorder="1" applyAlignment="1">
      <alignment vertical="center"/>
    </xf>
    <xf numFmtId="0" fontId="2" fillId="0" borderId="4" xfId="5" applyBorder="1" applyAlignment="1">
      <alignment wrapText="1"/>
    </xf>
    <xf numFmtId="0" fontId="2" fillId="0" borderId="4" xfId="5" applyBorder="1" applyAlignment="1">
      <alignment vertical="center"/>
    </xf>
    <xf numFmtId="0" fontId="24" fillId="0" borderId="0" xfId="0" applyFont="1" applyAlignment="1">
      <alignment horizontal="center" vertical="center"/>
    </xf>
    <xf numFmtId="168" fontId="0" fillId="0" borderId="0" xfId="0" applyNumberFormat="1"/>
    <xf numFmtId="0" fontId="2" fillId="3" borderId="0" xfId="4" applyFont="1" applyFill="1" applyAlignment="1" applyProtection="1">
      <alignment horizontal="center"/>
      <protection locked="0"/>
    </xf>
    <xf numFmtId="0" fontId="10" fillId="0" borderId="24" xfId="0" applyFont="1" applyBorder="1" applyAlignment="1">
      <alignment horizontal="center" vertical="center"/>
    </xf>
    <xf numFmtId="0" fontId="0" fillId="0" borderId="24" xfId="0" applyBorder="1" applyAlignment="1">
      <alignment horizontal="center"/>
    </xf>
    <xf numFmtId="4" fontId="4" fillId="0" borderId="24" xfId="0" applyNumberFormat="1" applyFont="1" applyBorder="1"/>
    <xf numFmtId="44" fontId="0" fillId="0" borderId="48" xfId="1" applyFont="1" applyBorder="1"/>
    <xf numFmtId="44" fontId="0" fillId="0" borderId="70" xfId="1" applyFont="1" applyBorder="1"/>
    <xf numFmtId="44" fontId="10" fillId="0" borderId="62" xfId="1" applyFont="1" applyBorder="1"/>
    <xf numFmtId="44" fontId="10" fillId="0" borderId="65" xfId="1" applyFont="1" applyBorder="1" applyAlignment="1">
      <alignment horizontal="center"/>
    </xf>
    <xf numFmtId="44" fontId="16" fillId="0" borderId="58" xfId="1" applyFont="1" applyBorder="1"/>
    <xf numFmtId="44" fontId="10" fillId="0" borderId="48" xfId="1" applyFont="1" applyBorder="1" applyAlignment="1">
      <alignment horizontal="center" vertical="center"/>
    </xf>
    <xf numFmtId="44" fontId="4" fillId="0" borderId="42" xfId="1" applyFont="1" applyBorder="1" applyAlignment="1">
      <alignment vertical="center"/>
    </xf>
    <xf numFmtId="44" fontId="9" fillId="0" borderId="71" xfId="1" applyFont="1" applyBorder="1"/>
    <xf numFmtId="44" fontId="4" fillId="0" borderId="23" xfId="1" applyFont="1" applyBorder="1"/>
    <xf numFmtId="44" fontId="4" fillId="0" borderId="4" xfId="1" applyFont="1" applyBorder="1"/>
    <xf numFmtId="44" fontId="4" fillId="0" borderId="42" xfId="1" applyFont="1" applyBorder="1"/>
    <xf numFmtId="44" fontId="4" fillId="0" borderId="48" xfId="1" applyFont="1" applyBorder="1"/>
    <xf numFmtId="44" fontId="0" fillId="0" borderId="0" xfId="1" applyFont="1"/>
    <xf numFmtId="10" fontId="10" fillId="0" borderId="64" xfId="2" applyNumberFormat="1" applyFont="1" applyBorder="1" applyAlignment="1">
      <alignment horizontal="center"/>
    </xf>
    <xf numFmtId="10" fontId="27" fillId="4" borderId="79" xfId="12" applyNumberFormat="1" applyFont="1" applyFill="1" applyBorder="1" applyAlignment="1">
      <alignment horizontal="center"/>
    </xf>
    <xf numFmtId="0" fontId="0" fillId="3" borderId="0" xfId="0" applyFill="1"/>
    <xf numFmtId="10" fontId="0" fillId="5" borderId="85" xfId="12" applyNumberFormat="1" applyFont="1" applyFill="1" applyBorder="1" applyAlignment="1">
      <alignment horizontal="center" vertical="center"/>
    </xf>
    <xf numFmtId="10" fontId="0" fillId="5" borderId="88" xfId="12" applyNumberFormat="1" applyFont="1" applyFill="1" applyBorder="1" applyAlignment="1">
      <alignment horizontal="center" vertical="center"/>
    </xf>
    <xf numFmtId="0" fontId="9" fillId="0" borderId="94" xfId="4" applyFont="1" applyBorder="1" applyAlignment="1" applyProtection="1">
      <alignment vertical="center"/>
      <protection locked="0"/>
    </xf>
    <xf numFmtId="0" fontId="9" fillId="0" borderId="95" xfId="4" applyFont="1" applyBorder="1" applyAlignment="1" applyProtection="1">
      <alignment horizontal="center" vertical="center"/>
      <protection locked="0"/>
    </xf>
    <xf numFmtId="0" fontId="9" fillId="3" borderId="95" xfId="4" applyFont="1" applyFill="1" applyBorder="1" applyAlignment="1" applyProtection="1">
      <alignment vertical="center"/>
      <protection locked="0"/>
    </xf>
    <xf numFmtId="0" fontId="9" fillId="3" borderId="96" xfId="4" applyFont="1" applyFill="1" applyBorder="1" applyAlignment="1" applyProtection="1">
      <alignment vertical="center"/>
      <protection locked="0"/>
    </xf>
    <xf numFmtId="0" fontId="30" fillId="0" borderId="0" xfId="0" applyFont="1"/>
    <xf numFmtId="0" fontId="2" fillId="3" borderId="57" xfId="4" applyFont="1" applyFill="1" applyBorder="1" applyProtection="1">
      <protection locked="0"/>
    </xf>
    <xf numFmtId="0" fontId="2" fillId="3" borderId="0" xfId="4" applyFont="1" applyFill="1" applyProtection="1">
      <protection locked="0"/>
    </xf>
    <xf numFmtId="0" fontId="2" fillId="3" borderId="58" xfId="4" applyFont="1" applyFill="1" applyBorder="1" applyAlignment="1" applyProtection="1">
      <alignment vertical="center"/>
      <protection locked="0"/>
    </xf>
    <xf numFmtId="0" fontId="2" fillId="3" borderId="0" xfId="4" applyFont="1" applyFill="1" applyAlignment="1" applyProtection="1">
      <alignment horizontal="center" vertical="top"/>
      <protection locked="0"/>
    </xf>
    <xf numFmtId="0" fontId="2" fillId="3" borderId="0" xfId="4" applyFont="1" applyFill="1" applyAlignment="1" applyProtection="1">
      <alignment horizontal="center" vertical="center" wrapText="1"/>
      <protection locked="0"/>
    </xf>
    <xf numFmtId="0" fontId="2" fillId="3" borderId="22" xfId="4" applyFont="1" applyFill="1" applyBorder="1" applyProtection="1">
      <protection locked="0"/>
    </xf>
    <xf numFmtId="0" fontId="2" fillId="3" borderId="19" xfId="4" applyFont="1" applyFill="1" applyBorder="1" applyProtection="1">
      <protection locked="0"/>
    </xf>
    <xf numFmtId="0" fontId="2" fillId="3" borderId="19" xfId="4" applyFont="1" applyFill="1" applyBorder="1" applyAlignment="1" applyProtection="1">
      <alignment horizontal="center" vertical="center" wrapText="1"/>
      <protection locked="0"/>
    </xf>
    <xf numFmtId="0" fontId="10" fillId="3" borderId="67" xfId="4" applyFont="1" applyFill="1" applyBorder="1" applyAlignment="1" applyProtection="1">
      <alignment horizontal="center" vertical="center" wrapText="1"/>
      <protection locked="0"/>
    </xf>
    <xf numFmtId="0" fontId="25" fillId="3" borderId="99" xfId="0" applyFont="1" applyFill="1" applyBorder="1" applyAlignment="1">
      <alignment horizontal="left" vertical="center"/>
    </xf>
    <xf numFmtId="49" fontId="0" fillId="7" borderId="98" xfId="0" applyNumberFormat="1" applyFill="1" applyBorder="1" applyAlignment="1">
      <alignment horizontal="center" vertical="center"/>
    </xf>
    <xf numFmtId="49" fontId="0" fillId="7" borderId="82" xfId="0" applyNumberFormat="1" applyFill="1" applyBorder="1" applyAlignment="1">
      <alignment horizontal="center" vertical="center"/>
    </xf>
    <xf numFmtId="0" fontId="25" fillId="3" borderId="83" xfId="0" applyFont="1" applyFill="1" applyBorder="1" applyAlignment="1">
      <alignment horizontal="left" vertical="center"/>
    </xf>
    <xf numFmtId="0" fontId="25" fillId="3" borderId="101" xfId="0" applyFont="1" applyFill="1" applyBorder="1" applyAlignment="1">
      <alignment horizontal="left" vertical="center"/>
    </xf>
    <xf numFmtId="14" fontId="0" fillId="5" borderId="85" xfId="0" applyNumberFormat="1" applyFill="1" applyBorder="1" applyAlignment="1">
      <alignment horizontal="center" vertical="center"/>
    </xf>
    <xf numFmtId="49" fontId="0" fillId="5" borderId="85" xfId="0" applyNumberFormat="1" applyFill="1" applyBorder="1" applyAlignment="1">
      <alignment horizontal="center" vertical="center"/>
    </xf>
    <xf numFmtId="49" fontId="0" fillId="5" borderId="84" xfId="0" applyNumberFormat="1" applyFill="1" applyBorder="1" applyAlignment="1">
      <alignment vertical="center"/>
    </xf>
    <xf numFmtId="49" fontId="0" fillId="7" borderId="84" xfId="0" applyNumberFormat="1" applyFill="1" applyBorder="1" applyAlignment="1">
      <alignment horizontal="left" vertical="center"/>
    </xf>
    <xf numFmtId="49" fontId="0" fillId="7" borderId="85" xfId="0" applyNumberFormat="1" applyFill="1" applyBorder="1" applyAlignment="1">
      <alignment horizontal="center" vertical="center"/>
    </xf>
    <xf numFmtId="0" fontId="25" fillId="0" borderId="103" xfId="0" applyFont="1" applyBorder="1" applyAlignment="1">
      <alignment horizontal="center" vertical="center"/>
    </xf>
    <xf numFmtId="0" fontId="25" fillId="3" borderId="104" xfId="0" applyFont="1" applyFill="1" applyBorder="1" applyAlignment="1">
      <alignment horizontal="left" vertical="center"/>
    </xf>
    <xf numFmtId="9" fontId="0" fillId="5" borderId="105" xfId="0" applyNumberFormat="1" applyFill="1" applyBorder="1" applyAlignment="1">
      <alignment horizontal="center" vertical="center"/>
    </xf>
    <xf numFmtId="0" fontId="25" fillId="7" borderId="109" xfId="0" applyFont="1" applyFill="1" applyBorder="1" applyAlignment="1">
      <alignment horizontal="center" vertical="center"/>
    </xf>
    <xf numFmtId="0" fontId="25" fillId="3" borderId="110" xfId="0" applyFont="1" applyFill="1" applyBorder="1" applyAlignment="1">
      <alignment horizontal="left" vertical="center" wrapText="1"/>
    </xf>
    <xf numFmtId="9" fontId="0" fillId="5" borderId="111" xfId="0" applyNumberFormat="1" applyFill="1" applyBorder="1" applyAlignment="1">
      <alignment horizontal="center" vertical="center"/>
    </xf>
    <xf numFmtId="169" fontId="0" fillId="0" borderId="0" xfId="0" applyNumberFormat="1"/>
    <xf numFmtId="0" fontId="25" fillId="6" borderId="114" xfId="0" applyFont="1" applyFill="1" applyBorder="1" applyAlignment="1">
      <alignment horizontal="center" vertical="center" wrapText="1"/>
    </xf>
    <xf numFmtId="0" fontId="0" fillId="7" borderId="114" xfId="0" applyFill="1" applyBorder="1" applyAlignment="1">
      <alignment horizontal="center"/>
    </xf>
    <xf numFmtId="44" fontId="25" fillId="4" borderId="114" xfId="11" applyFont="1" applyFill="1" applyBorder="1" applyAlignment="1">
      <alignment horizontal="right" vertical="center"/>
    </xf>
    <xf numFmtId="0" fontId="25" fillId="6" borderId="101" xfId="0" applyFont="1" applyFill="1" applyBorder="1" applyAlignment="1">
      <alignment horizontal="center" vertical="center" wrapText="1"/>
    </xf>
    <xf numFmtId="0" fontId="25" fillId="7" borderId="45" xfId="0" applyFont="1" applyFill="1" applyBorder="1" applyAlignment="1">
      <alignment horizontal="center" vertical="center"/>
    </xf>
    <xf numFmtId="0" fontId="0" fillId="7" borderId="45" xfId="0" applyFill="1" applyBorder="1" applyAlignment="1">
      <alignment horizontal="center" vertical="center"/>
    </xf>
    <xf numFmtId="0" fontId="25" fillId="7" borderId="114" xfId="0" applyFont="1" applyFill="1" applyBorder="1" applyAlignment="1">
      <alignment horizontal="center" vertical="center" wrapText="1"/>
    </xf>
    <xf numFmtId="0" fontId="0" fillId="7" borderId="115" xfId="0" applyFill="1" applyBorder="1" applyAlignment="1">
      <alignment horizontal="center" vertical="center"/>
    </xf>
    <xf numFmtId="170" fontId="0" fillId="7" borderId="45" xfId="0" applyNumberFormat="1" applyFill="1" applyBorder="1" applyAlignment="1">
      <alignment horizontal="right" vertical="center"/>
    </xf>
    <xf numFmtId="168" fontId="0" fillId="7" borderId="68" xfId="11" applyNumberFormat="1" applyFont="1" applyFill="1" applyBorder="1" applyAlignment="1">
      <alignment horizontal="right" vertical="center"/>
    </xf>
    <xf numFmtId="10" fontId="0" fillId="7" borderId="116" xfId="12" applyNumberFormat="1" applyFont="1" applyFill="1" applyBorder="1" applyAlignment="1">
      <alignment horizontal="right" vertical="center"/>
    </xf>
    <xf numFmtId="4" fontId="0" fillId="8" borderId="42" xfId="11" applyNumberFormat="1" applyFont="1" applyFill="1" applyBorder="1" applyAlignment="1">
      <alignment horizontal="right" vertical="center"/>
    </xf>
    <xf numFmtId="4" fontId="0" fillId="8" borderId="45" xfId="11" applyNumberFormat="1" applyFont="1" applyFill="1" applyBorder="1" applyAlignment="1">
      <alignment horizontal="right" vertical="center"/>
    </xf>
    <xf numFmtId="4" fontId="0" fillId="8" borderId="115" xfId="11" applyNumberFormat="1" applyFont="1" applyFill="1" applyBorder="1" applyAlignment="1">
      <alignment horizontal="right" vertical="center"/>
    </xf>
    <xf numFmtId="0" fontId="0" fillId="7" borderId="45" xfId="0" applyFill="1" applyBorder="1" applyAlignment="1">
      <alignment horizontal="left" vertical="center" wrapText="1"/>
    </xf>
    <xf numFmtId="171" fontId="0" fillId="7" borderId="45" xfId="0" applyNumberFormat="1" applyFill="1" applyBorder="1" applyAlignment="1">
      <alignment horizontal="right" vertical="center"/>
    </xf>
    <xf numFmtId="4" fontId="0" fillId="8" borderId="65" xfId="11" applyNumberFormat="1" applyFont="1" applyFill="1" applyBorder="1" applyAlignment="1">
      <alignment horizontal="right" vertical="center"/>
    </xf>
    <xf numFmtId="171" fontId="0" fillId="8" borderId="45" xfId="11" applyNumberFormat="1" applyFont="1" applyFill="1" applyBorder="1" applyAlignment="1">
      <alignment horizontal="right" vertical="center"/>
    </xf>
    <xf numFmtId="171" fontId="0" fillId="8" borderId="115" xfId="11" applyNumberFormat="1" applyFont="1" applyFill="1" applyBorder="1" applyAlignment="1">
      <alignment horizontal="right" vertical="center"/>
    </xf>
    <xf numFmtId="49" fontId="0" fillId="7" borderId="61" xfId="0" applyNumberFormat="1" applyFill="1" applyBorder="1" applyAlignment="1">
      <alignment horizontal="center" vertical="center"/>
    </xf>
    <xf numFmtId="49" fontId="0" fillId="7" borderId="117" xfId="0" applyNumberFormat="1" applyFill="1" applyBorder="1" applyAlignment="1">
      <alignment horizontal="center" vertical="center"/>
    </xf>
    <xf numFmtId="171" fontId="0" fillId="8" borderId="61" xfId="11" applyNumberFormat="1" applyFont="1" applyFill="1" applyBorder="1" applyAlignment="1">
      <alignment horizontal="right" vertical="center"/>
    </xf>
    <xf numFmtId="171" fontId="0" fillId="8" borderId="117" xfId="11" applyNumberFormat="1" applyFont="1" applyFill="1" applyBorder="1" applyAlignment="1">
      <alignment horizontal="right" vertical="center"/>
    </xf>
    <xf numFmtId="49" fontId="0" fillId="7" borderId="28" xfId="0" applyNumberFormat="1" applyFill="1" applyBorder="1" applyAlignment="1">
      <alignment horizontal="center" vertical="center"/>
    </xf>
    <xf numFmtId="49" fontId="0" fillId="7" borderId="28" xfId="0" applyNumberFormat="1" applyFill="1" applyBorder="1" applyAlignment="1">
      <alignment horizontal="left" vertical="center"/>
    </xf>
    <xf numFmtId="171" fontId="0" fillId="7" borderId="61" xfId="0" applyNumberFormat="1" applyFill="1" applyBorder="1" applyAlignment="1">
      <alignment horizontal="right" vertical="center"/>
    </xf>
    <xf numFmtId="168" fontId="0" fillId="7" borderId="66" xfId="11" applyNumberFormat="1" applyFont="1" applyFill="1" applyBorder="1" applyAlignment="1">
      <alignment horizontal="right" vertical="center"/>
    </xf>
    <xf numFmtId="49" fontId="25" fillId="7" borderId="114" xfId="0" applyNumberFormat="1" applyFont="1" applyFill="1" applyBorder="1" applyAlignment="1">
      <alignment horizontal="center" vertical="center"/>
    </xf>
    <xf numFmtId="49" fontId="0" fillId="7" borderId="45" xfId="0" applyNumberFormat="1" applyFill="1" applyBorder="1" applyAlignment="1">
      <alignment horizontal="center" vertical="center"/>
    </xf>
    <xf numFmtId="49" fontId="0" fillId="7" borderId="45" xfId="0" applyNumberFormat="1" applyFill="1" applyBorder="1" applyAlignment="1">
      <alignment horizontal="left" vertical="center" wrapText="1"/>
    </xf>
    <xf numFmtId="49" fontId="0" fillId="7" borderId="62" xfId="0" applyNumberFormat="1" applyFill="1" applyBorder="1" applyAlignment="1">
      <alignment horizontal="center" vertical="center"/>
    </xf>
    <xf numFmtId="49" fontId="0" fillId="7" borderId="57" xfId="0" applyNumberFormat="1" applyFill="1" applyBorder="1" applyAlignment="1">
      <alignment horizontal="center" vertical="center"/>
    </xf>
    <xf numFmtId="49" fontId="0" fillId="7" borderId="57" xfId="0" applyNumberFormat="1" applyFill="1" applyBorder="1" applyAlignment="1">
      <alignment horizontal="left" vertical="center" wrapText="1"/>
    </xf>
    <xf numFmtId="10" fontId="0" fillId="7" borderId="117" xfId="12" applyNumberFormat="1" applyFont="1" applyFill="1" applyBorder="1" applyAlignment="1">
      <alignment horizontal="right" vertical="center"/>
    </xf>
    <xf numFmtId="49" fontId="25" fillId="7" borderId="103" xfId="0" applyNumberFormat="1" applyFont="1" applyFill="1" applyBorder="1" applyAlignment="1">
      <alignment horizontal="center" vertical="center"/>
    </xf>
    <xf numFmtId="49" fontId="25" fillId="7" borderId="9" xfId="0" applyNumberFormat="1" applyFont="1" applyFill="1" applyBorder="1" applyAlignment="1">
      <alignment horizontal="center" vertical="center"/>
    </xf>
    <xf numFmtId="49" fontId="0" fillId="7" borderId="14" xfId="0" applyNumberFormat="1" applyFill="1" applyBorder="1" applyAlignment="1">
      <alignment horizontal="center" vertical="center"/>
    </xf>
    <xf numFmtId="49" fontId="25" fillId="7" borderId="103" xfId="0" applyNumberFormat="1" applyFont="1" applyFill="1" applyBorder="1" applyAlignment="1">
      <alignment horizontal="center" vertical="center" wrapText="1"/>
    </xf>
    <xf numFmtId="49" fontId="25" fillId="7" borderId="4" xfId="0" applyNumberFormat="1" applyFont="1" applyFill="1" applyBorder="1" applyAlignment="1">
      <alignment horizontal="center" vertical="center"/>
    </xf>
    <xf numFmtId="2" fontId="23" fillId="0" borderId="4" xfId="15" applyNumberFormat="1" applyFont="1" applyFill="1" applyBorder="1" applyAlignment="1">
      <alignment horizontal="center" vertical="center" wrapText="1"/>
    </xf>
    <xf numFmtId="44" fontId="4" fillId="0" borderId="91" xfId="1" applyFont="1" applyBorder="1"/>
    <xf numFmtId="168" fontId="4" fillId="0" borderId="4" xfId="0" applyNumberFormat="1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top"/>
    </xf>
    <xf numFmtId="0" fontId="0" fillId="0" borderId="5" xfId="0" applyBorder="1" applyAlignment="1">
      <alignment horizontal="center" vertical="top"/>
    </xf>
    <xf numFmtId="0" fontId="10" fillId="0" borderId="5" xfId="0" applyFont="1" applyBorder="1" applyAlignment="1">
      <alignment horizontal="left" vertical="distributed"/>
    </xf>
    <xf numFmtId="0" fontId="0" fillId="0" borderId="118" xfId="0" applyBorder="1" applyAlignment="1">
      <alignment horizontal="center"/>
    </xf>
    <xf numFmtId="4" fontId="4" fillId="0" borderId="118" xfId="0" applyNumberFormat="1" applyFont="1" applyBorder="1"/>
    <xf numFmtId="0" fontId="2" fillId="0" borderId="4" xfId="0" applyFont="1" applyBorder="1" applyAlignment="1">
      <alignment horizontal="left" vertical="center" wrapText="1"/>
    </xf>
    <xf numFmtId="4" fontId="12" fillId="0" borderId="4" xfId="12" applyNumberFormat="1" applyFont="1" applyFill="1" applyBorder="1" applyAlignment="1">
      <alignment horizontal="center"/>
    </xf>
    <xf numFmtId="4" fontId="12" fillId="0" borderId="5" xfId="0" applyNumberFormat="1" applyFont="1" applyBorder="1" applyAlignment="1">
      <alignment horizontal="center"/>
    </xf>
    <xf numFmtId="165" fontId="12" fillId="0" borderId="5" xfId="0" applyNumberFormat="1" applyFont="1" applyBorder="1" applyAlignment="1">
      <alignment horizontal="center" vertical="center"/>
    </xf>
    <xf numFmtId="4" fontId="12" fillId="0" borderId="5" xfId="0" applyNumberFormat="1" applyFont="1" applyBorder="1" applyAlignment="1">
      <alignment horizontal="center" vertical="center"/>
    </xf>
    <xf numFmtId="4" fontId="12" fillId="0" borderId="5" xfId="12" applyNumberFormat="1" applyFont="1" applyFill="1" applyBorder="1" applyAlignment="1">
      <alignment horizontal="center" vertical="center"/>
    </xf>
    <xf numFmtId="4" fontId="11" fillId="0" borderId="5" xfId="0" applyNumberFormat="1" applyFont="1" applyBorder="1" applyAlignment="1">
      <alignment horizontal="center"/>
    </xf>
    <xf numFmtId="4" fontId="11" fillId="0" borderId="5" xfId="12" applyNumberFormat="1" applyFont="1" applyFill="1" applyBorder="1" applyAlignment="1">
      <alignment horizontal="center"/>
    </xf>
    <xf numFmtId="0" fontId="2" fillId="0" borderId="7" xfId="0" applyFont="1" applyBorder="1" applyAlignment="1">
      <alignment vertical="distributed" wrapText="1"/>
    </xf>
    <xf numFmtId="0" fontId="2" fillId="0" borderId="4" xfId="0" applyFont="1" applyBorder="1" applyAlignment="1">
      <alignment vertical="distributed" wrapText="1"/>
    </xf>
    <xf numFmtId="49" fontId="2" fillId="7" borderId="45" xfId="0" applyNumberFormat="1" applyFont="1" applyFill="1" applyBorder="1" applyAlignment="1">
      <alignment horizontal="left" vertical="center" wrapText="1"/>
    </xf>
    <xf numFmtId="49" fontId="2" fillId="7" borderId="61" xfId="0" applyNumberFormat="1" applyFont="1" applyFill="1" applyBorder="1" applyAlignment="1">
      <alignment horizontal="center" vertical="center"/>
    </xf>
    <xf numFmtId="49" fontId="2" fillId="7" borderId="61" xfId="0" applyNumberFormat="1" applyFont="1" applyFill="1" applyBorder="1" applyAlignment="1">
      <alignment horizontal="left" vertical="center" wrapText="1"/>
    </xf>
    <xf numFmtId="49" fontId="2" fillId="7" borderId="4" xfId="0" applyNumberFormat="1" applyFont="1" applyFill="1" applyBorder="1" applyAlignment="1">
      <alignment horizontal="left" vertical="center" wrapText="1"/>
    </xf>
    <xf numFmtId="49" fontId="2" fillId="7" borderId="4" xfId="0" applyNumberFormat="1" applyFont="1" applyFill="1" applyBorder="1" applyAlignment="1">
      <alignment horizontal="center" vertical="center"/>
    </xf>
    <xf numFmtId="49" fontId="2" fillId="7" borderId="45" xfId="0" applyNumberFormat="1" applyFont="1" applyFill="1" applyBorder="1" applyAlignment="1">
      <alignment horizontal="center" vertical="center"/>
    </xf>
    <xf numFmtId="49" fontId="2" fillId="7" borderId="117" xfId="0" applyNumberFormat="1" applyFont="1" applyFill="1" applyBorder="1" applyAlignment="1">
      <alignment horizontal="center" vertical="center"/>
    </xf>
    <xf numFmtId="0" fontId="2" fillId="7" borderId="115" xfId="0" applyFont="1" applyFill="1" applyBorder="1" applyAlignment="1">
      <alignment horizontal="center" vertical="center"/>
    </xf>
    <xf numFmtId="0" fontId="4" fillId="3" borderId="66" xfId="4" applyFont="1" applyFill="1" applyBorder="1" applyAlignment="1" applyProtection="1">
      <alignment horizontal="center" vertical="center"/>
      <protection locked="0"/>
    </xf>
    <xf numFmtId="0" fontId="4" fillId="3" borderId="4" xfId="4" applyFont="1" applyFill="1" applyBorder="1" applyAlignment="1" applyProtection="1">
      <alignment horizontal="center" vertical="center"/>
      <protection locked="0"/>
    </xf>
    <xf numFmtId="0" fontId="4" fillId="3" borderId="65" xfId="4" applyFont="1" applyFill="1" applyBorder="1" applyAlignment="1" applyProtection="1">
      <alignment horizontal="center" vertical="center"/>
      <protection locked="0"/>
    </xf>
    <xf numFmtId="0" fontId="4" fillId="0" borderId="57" xfId="4" applyFont="1" applyBorder="1" applyAlignment="1" applyProtection="1">
      <alignment horizontal="left" vertical="center"/>
      <protection locked="0"/>
    </xf>
    <xf numFmtId="0" fontId="4" fillId="0" borderId="0" xfId="4" applyFont="1" applyAlignment="1" applyProtection="1">
      <alignment horizontal="left" vertical="center"/>
      <protection locked="0"/>
    </xf>
    <xf numFmtId="0" fontId="7" fillId="0" borderId="89" xfId="4" applyFont="1" applyBorder="1" applyAlignment="1" applyProtection="1">
      <alignment horizontal="center" vertical="center"/>
      <protection locked="0"/>
    </xf>
    <xf numFmtId="0" fontId="7" fillId="0" borderId="90" xfId="4" applyFont="1" applyBorder="1" applyAlignment="1" applyProtection="1">
      <alignment horizontal="center" vertical="center"/>
      <protection locked="0"/>
    </xf>
    <xf numFmtId="0" fontId="7" fillId="0" borderId="91" xfId="4" applyFont="1" applyBorder="1" applyAlignment="1" applyProtection="1">
      <alignment horizontal="center" vertical="center"/>
      <protection locked="0"/>
    </xf>
    <xf numFmtId="0" fontId="28" fillId="6" borderId="92" xfId="0" applyFont="1" applyFill="1" applyBorder="1" applyAlignment="1">
      <alignment horizontal="center" vertical="center"/>
    </xf>
    <xf numFmtId="0" fontId="28" fillId="6" borderId="93" xfId="0" applyFont="1" applyFill="1" applyBorder="1" applyAlignment="1">
      <alignment horizontal="center" vertical="center"/>
    </xf>
    <xf numFmtId="0" fontId="28" fillId="6" borderId="97" xfId="0" applyFont="1" applyFill="1" applyBorder="1" applyAlignment="1">
      <alignment horizontal="center" vertical="center"/>
    </xf>
    <xf numFmtId="0" fontId="29" fillId="7" borderId="77" xfId="0" applyFont="1" applyFill="1" applyBorder="1" applyAlignment="1">
      <alignment horizontal="center"/>
    </xf>
    <xf numFmtId="0" fontId="29" fillId="7" borderId="79" xfId="0" applyFont="1" applyFill="1" applyBorder="1" applyAlignment="1">
      <alignment horizontal="center"/>
    </xf>
    <xf numFmtId="0" fontId="10" fillId="0" borderId="57" xfId="4" applyFont="1" applyBorder="1" applyAlignment="1" applyProtection="1">
      <alignment horizontal="center" vertical="center"/>
      <protection locked="0"/>
    </xf>
    <xf numFmtId="0" fontId="10" fillId="0" borderId="0" xfId="4" applyFont="1" applyAlignment="1" applyProtection="1">
      <alignment horizontal="center" vertical="center"/>
      <protection locked="0"/>
    </xf>
    <xf numFmtId="0" fontId="10" fillId="0" borderId="58" xfId="4" applyFont="1" applyBorder="1" applyAlignment="1" applyProtection="1">
      <alignment horizontal="center" vertical="center"/>
      <protection locked="0"/>
    </xf>
    <xf numFmtId="0" fontId="29" fillId="5" borderId="77" xfId="0" applyFont="1" applyFill="1" applyBorder="1" applyAlignment="1">
      <alignment horizontal="center"/>
    </xf>
    <xf numFmtId="0" fontId="29" fillId="5" borderId="79" xfId="0" applyFont="1" applyFill="1" applyBorder="1" applyAlignment="1">
      <alignment horizontal="center"/>
    </xf>
    <xf numFmtId="0" fontId="29" fillId="8" borderId="77" xfId="0" applyFont="1" applyFill="1" applyBorder="1" applyAlignment="1">
      <alignment horizontal="center"/>
    </xf>
    <xf numFmtId="0" fontId="29" fillId="8" borderId="79" xfId="0" applyFont="1" applyFill="1" applyBorder="1" applyAlignment="1">
      <alignment horizontal="center"/>
    </xf>
    <xf numFmtId="0" fontId="26" fillId="4" borderId="77" xfId="0" applyFont="1" applyFill="1" applyBorder="1" applyAlignment="1">
      <alignment horizontal="left"/>
    </xf>
    <xf numFmtId="0" fontId="26" fillId="4" borderId="78" xfId="0" applyFont="1" applyFill="1" applyBorder="1" applyAlignment="1">
      <alignment horizontal="left"/>
    </xf>
    <xf numFmtId="0" fontId="25" fillId="4" borderId="80" xfId="0" applyFont="1" applyFill="1" applyBorder="1" applyAlignment="1">
      <alignment horizontal="center" vertical="center"/>
    </xf>
    <xf numFmtId="0" fontId="25" fillId="4" borderId="81" xfId="0" applyFont="1" applyFill="1" applyBorder="1" applyAlignment="1">
      <alignment horizontal="center" vertical="center"/>
    </xf>
    <xf numFmtId="0" fontId="25" fillId="4" borderId="82" xfId="0" applyFont="1" applyFill="1" applyBorder="1" applyAlignment="1">
      <alignment horizontal="center" vertical="center"/>
    </xf>
    <xf numFmtId="0" fontId="0" fillId="0" borderId="83" xfId="0" applyBorder="1" applyAlignment="1">
      <alignment horizontal="center"/>
    </xf>
    <xf numFmtId="0" fontId="0" fillId="0" borderId="84" xfId="0" applyBorder="1" applyAlignment="1">
      <alignment horizontal="center"/>
    </xf>
    <xf numFmtId="0" fontId="0" fillId="5" borderId="83" xfId="0" applyFill="1" applyBorder="1" applyAlignment="1">
      <alignment horizontal="center" vertical="center" wrapText="1"/>
    </xf>
    <xf numFmtId="0" fontId="0" fillId="5" borderId="84" xfId="0" applyFill="1" applyBorder="1" applyAlignment="1">
      <alignment horizontal="center" vertical="center" wrapText="1"/>
    </xf>
    <xf numFmtId="0" fontId="0" fillId="5" borderId="85" xfId="0" applyFill="1" applyBorder="1" applyAlignment="1">
      <alignment horizontal="center" vertical="center" wrapText="1"/>
    </xf>
    <xf numFmtId="0" fontId="0" fillId="5" borderId="86" xfId="0" applyFill="1" applyBorder="1" applyAlignment="1">
      <alignment horizontal="center" vertical="center" wrapText="1"/>
    </xf>
    <xf numFmtId="0" fontId="0" fillId="5" borderId="87" xfId="0" applyFill="1" applyBorder="1" applyAlignment="1">
      <alignment horizontal="center" vertical="center" wrapText="1"/>
    </xf>
    <xf numFmtId="0" fontId="0" fillId="5" borderId="88" xfId="0" applyFill="1" applyBorder="1" applyAlignment="1">
      <alignment horizontal="center" vertical="center" wrapText="1"/>
    </xf>
    <xf numFmtId="0" fontId="0" fillId="0" borderId="86" xfId="0" applyBorder="1" applyAlignment="1">
      <alignment horizontal="center"/>
    </xf>
    <xf numFmtId="0" fontId="0" fillId="0" borderId="87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19" xfId="0" applyBorder="1" applyAlignment="1">
      <alignment horizontal="center"/>
    </xf>
    <xf numFmtId="0" fontId="25" fillId="3" borderId="89" xfId="0" applyFont="1" applyFill="1" applyBorder="1" applyAlignment="1">
      <alignment horizontal="left" vertical="center"/>
    </xf>
    <xf numFmtId="0" fontId="25" fillId="3" borderId="112" xfId="0" applyFont="1" applyFill="1" applyBorder="1" applyAlignment="1">
      <alignment horizontal="left" vertical="center"/>
    </xf>
    <xf numFmtId="10" fontId="0" fillId="5" borderId="106" xfId="12" applyNumberFormat="1" applyFont="1" applyFill="1" applyBorder="1" applyAlignment="1">
      <alignment horizontal="center" vertical="center"/>
    </xf>
    <xf numFmtId="10" fontId="0" fillId="5" borderId="113" xfId="12" applyNumberFormat="1" applyFont="1" applyFill="1" applyBorder="1" applyAlignment="1">
      <alignment horizontal="center" vertical="center"/>
    </xf>
    <xf numFmtId="0" fontId="31" fillId="0" borderId="80" xfId="0" applyFont="1" applyBorder="1" applyAlignment="1">
      <alignment horizontal="center" vertical="center"/>
    </xf>
    <xf numFmtId="0" fontId="31" fillId="0" borderId="81" xfId="0" applyFont="1" applyBorder="1" applyAlignment="1">
      <alignment horizontal="center" vertical="center"/>
    </xf>
    <xf numFmtId="0" fontId="31" fillId="0" borderId="98" xfId="0" applyFont="1" applyBorder="1" applyAlignment="1">
      <alignment horizontal="center" vertical="center"/>
    </xf>
    <xf numFmtId="49" fontId="0" fillId="7" borderId="84" xfId="0" applyNumberFormat="1" applyFill="1" applyBorder="1" applyAlignment="1">
      <alignment horizontal="left" vertical="center"/>
    </xf>
    <xf numFmtId="49" fontId="0" fillId="7" borderId="100" xfId="0" applyNumberFormat="1" applyFill="1" applyBorder="1" applyAlignment="1">
      <alignment horizontal="left" vertical="center"/>
    </xf>
    <xf numFmtId="49" fontId="2" fillId="7" borderId="84" xfId="0" applyNumberFormat="1" applyFont="1" applyFill="1" applyBorder="1" applyAlignment="1">
      <alignment horizontal="left" vertical="center"/>
    </xf>
    <xf numFmtId="0" fontId="0" fillId="5" borderId="84" xfId="0" applyFill="1" applyBorder="1" applyAlignment="1">
      <alignment horizontal="center" vertical="center"/>
    </xf>
    <xf numFmtId="0" fontId="0" fillId="5" borderId="100" xfId="0" applyFill="1" applyBorder="1" applyAlignment="1">
      <alignment horizontal="center" vertical="center"/>
    </xf>
    <xf numFmtId="0" fontId="25" fillId="3" borderId="102" xfId="0" applyFont="1" applyFill="1" applyBorder="1" applyAlignment="1">
      <alignment horizontal="left" vertical="center" wrapText="1"/>
    </xf>
    <xf numFmtId="0" fontId="25" fillId="3" borderId="107" xfId="0" applyFont="1" applyFill="1" applyBorder="1" applyAlignment="1">
      <alignment horizontal="left" vertical="center" wrapText="1"/>
    </xf>
    <xf numFmtId="14" fontId="25" fillId="7" borderId="91" xfId="0" applyNumberFormat="1" applyFont="1" applyFill="1" applyBorder="1" applyAlignment="1">
      <alignment horizontal="center" vertical="center" wrapText="1"/>
    </xf>
    <xf numFmtId="14" fontId="25" fillId="7" borderId="108" xfId="0" applyNumberFormat="1" applyFont="1" applyFill="1" applyBorder="1" applyAlignment="1">
      <alignment horizontal="center" vertical="center" wrapText="1"/>
    </xf>
    <xf numFmtId="10" fontId="0" fillId="8" borderId="91" xfId="12" applyNumberFormat="1" applyFont="1" applyFill="1" applyBorder="1" applyAlignment="1">
      <alignment horizontal="center" vertical="center"/>
    </xf>
    <xf numFmtId="10" fontId="0" fillId="8" borderId="108" xfId="12" applyNumberFormat="1" applyFont="1" applyFill="1" applyBorder="1" applyAlignment="1">
      <alignment horizontal="center" vertical="center"/>
    </xf>
    <xf numFmtId="0" fontId="9" fillId="0" borderId="50" xfId="0" applyFont="1" applyBorder="1" applyAlignment="1">
      <alignment horizontal="center"/>
    </xf>
    <xf numFmtId="0" fontId="9" fillId="0" borderId="49" xfId="0" applyFont="1" applyBorder="1" applyAlignment="1">
      <alignment horizontal="center"/>
    </xf>
    <xf numFmtId="0" fontId="9" fillId="0" borderId="48" xfId="0" applyFont="1" applyBorder="1" applyAlignment="1">
      <alignment horizontal="center"/>
    </xf>
    <xf numFmtId="0" fontId="9" fillId="0" borderId="45" xfId="0" applyFont="1" applyBorder="1" applyAlignment="1" applyProtection="1">
      <alignment horizontal="left" vertical="top"/>
      <protection locked="0"/>
    </xf>
    <xf numFmtId="0" fontId="9" fillId="0" borderId="15" xfId="0" applyFont="1" applyBorder="1" applyAlignment="1" applyProtection="1">
      <alignment horizontal="left" vertical="top"/>
      <protection locked="0"/>
    </xf>
    <xf numFmtId="0" fontId="9" fillId="0" borderId="13" xfId="0" applyFont="1" applyBorder="1" applyAlignment="1" applyProtection="1">
      <alignment horizontal="left" vertical="top"/>
      <protection locked="0"/>
    </xf>
    <xf numFmtId="0" fontId="9" fillId="0" borderId="1" xfId="0" applyFont="1" applyBorder="1" applyAlignment="1">
      <alignment horizontal="center"/>
    </xf>
    <xf numFmtId="0" fontId="9" fillId="0" borderId="2" xfId="0" applyFont="1" applyBorder="1" applyAlignment="1">
      <alignment horizontal="center"/>
    </xf>
    <xf numFmtId="0" fontId="9" fillId="0" borderId="62" xfId="0" applyFont="1" applyBorder="1" applyAlignment="1">
      <alignment horizontal="center"/>
    </xf>
    <xf numFmtId="0" fontId="10" fillId="0" borderId="51" xfId="0" applyFont="1" applyBorder="1" applyAlignment="1">
      <alignment horizontal="center" vertical="center"/>
    </xf>
    <xf numFmtId="0" fontId="10" fillId="0" borderId="54" xfId="0" applyFont="1" applyBorder="1" applyAlignment="1">
      <alignment horizontal="center" vertical="center"/>
    </xf>
    <xf numFmtId="0" fontId="10" fillId="0" borderId="52" xfId="0" applyFont="1" applyBorder="1" applyAlignment="1">
      <alignment horizontal="center" vertical="center"/>
    </xf>
    <xf numFmtId="0" fontId="10" fillId="0" borderId="55" xfId="0" applyFont="1" applyBorder="1" applyAlignment="1">
      <alignment horizontal="center" vertical="center"/>
    </xf>
    <xf numFmtId="0" fontId="10" fillId="0" borderId="37" xfId="0" applyFont="1" applyBorder="1" applyAlignment="1">
      <alignment horizontal="center" vertical="distributed"/>
    </xf>
    <xf numFmtId="0" fontId="10" fillId="0" borderId="43" xfId="0" applyFont="1" applyBorder="1" applyAlignment="1">
      <alignment horizontal="center" vertical="distributed"/>
    </xf>
    <xf numFmtId="44" fontId="10" fillId="0" borderId="53" xfId="1" applyFont="1" applyBorder="1" applyAlignment="1">
      <alignment horizontal="center" vertical="center"/>
    </xf>
    <xf numFmtId="44" fontId="10" fillId="0" borderId="56" xfId="1" applyFont="1" applyBorder="1" applyAlignment="1">
      <alignment horizontal="center" vertical="center"/>
    </xf>
    <xf numFmtId="0" fontId="10" fillId="0" borderId="28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9" fillId="0" borderId="0" xfId="0" applyFont="1" applyAlignment="1">
      <alignment horizontal="center"/>
    </xf>
    <xf numFmtId="0" fontId="10" fillId="0" borderId="61" xfId="0" applyFont="1" applyBorder="1" applyAlignment="1">
      <alignment horizontal="center"/>
    </xf>
    <xf numFmtId="0" fontId="10" fillId="0" borderId="3" xfId="0" applyFont="1" applyBorder="1" applyAlignment="1">
      <alignment horizontal="center"/>
    </xf>
    <xf numFmtId="0" fontId="2" fillId="0" borderId="61" xfId="0" applyFont="1" applyBorder="1" applyAlignment="1">
      <alignment horizontal="left"/>
    </xf>
    <xf numFmtId="0" fontId="2" fillId="0" borderId="3" xfId="0" applyFont="1" applyBorder="1" applyAlignment="1">
      <alignment horizontal="left"/>
    </xf>
    <xf numFmtId="0" fontId="11" fillId="0" borderId="28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0" fontId="11" fillId="0" borderId="45" xfId="0" applyFont="1" applyBorder="1" applyAlignment="1">
      <alignment horizontal="center" vertical="center"/>
    </xf>
    <xf numFmtId="0" fontId="11" fillId="0" borderId="13" xfId="0" applyFont="1" applyBorder="1" applyAlignment="1">
      <alignment horizontal="center" vertical="center"/>
    </xf>
    <xf numFmtId="4" fontId="11" fillId="0" borderId="52" xfId="0" applyNumberFormat="1" applyFont="1" applyBorder="1" applyAlignment="1">
      <alignment horizontal="center" vertical="center"/>
    </xf>
    <xf numFmtId="4" fontId="11" fillId="0" borderId="7" xfId="0" applyNumberFormat="1" applyFont="1" applyBorder="1" applyAlignment="1">
      <alignment horizontal="center" vertical="center"/>
    </xf>
    <xf numFmtId="0" fontId="10" fillId="0" borderId="72" xfId="0" applyFont="1" applyBorder="1" applyAlignment="1">
      <alignment horizontal="left" vertical="justify"/>
    </xf>
    <xf numFmtId="0" fontId="10" fillId="0" borderId="24" xfId="0" applyFont="1" applyBorder="1" applyAlignment="1">
      <alignment horizontal="left" vertical="justify"/>
    </xf>
    <xf numFmtId="0" fontId="10" fillId="0" borderId="73" xfId="0" applyFont="1" applyBorder="1" applyAlignment="1">
      <alignment horizontal="left" vertical="justify"/>
    </xf>
    <xf numFmtId="0" fontId="10" fillId="0" borderId="12" xfId="0" applyFont="1" applyBorder="1" applyAlignment="1">
      <alignment horizontal="left" vertical="justify"/>
    </xf>
    <xf numFmtId="0" fontId="10" fillId="0" borderId="15" xfId="0" applyFont="1" applyBorder="1" applyAlignment="1">
      <alignment horizontal="left" vertical="justify"/>
    </xf>
    <xf numFmtId="0" fontId="10" fillId="0" borderId="13" xfId="0" applyFont="1" applyBorder="1" applyAlignment="1">
      <alignment horizontal="left" vertical="justify"/>
    </xf>
    <xf numFmtId="4" fontId="11" fillId="0" borderId="5" xfId="0" applyNumberFormat="1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9" fillId="0" borderId="41" xfId="0" applyFont="1" applyBorder="1" applyAlignment="1">
      <alignment horizontal="center"/>
    </xf>
    <xf numFmtId="0" fontId="9" fillId="0" borderId="40" xfId="0" applyFont="1" applyBorder="1" applyAlignment="1">
      <alignment horizontal="center"/>
    </xf>
    <xf numFmtId="0" fontId="11" fillId="0" borderId="8" xfId="0" applyFont="1" applyBorder="1" applyAlignment="1">
      <alignment horizontal="center" vertical="center"/>
    </xf>
    <xf numFmtId="0" fontId="11" fillId="0" borderId="12" xfId="0" applyFont="1" applyBorder="1" applyAlignment="1">
      <alignment horizontal="center" vertical="center"/>
    </xf>
    <xf numFmtId="0" fontId="10" fillId="0" borderId="72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10" fillId="0" borderId="73" xfId="0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 wrapText="1"/>
    </xf>
    <xf numFmtId="0" fontId="10" fillId="0" borderId="15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 wrapText="1"/>
    </xf>
    <xf numFmtId="0" fontId="10" fillId="0" borderId="14" xfId="0" applyFont="1" applyBorder="1" applyAlignment="1">
      <alignment horizontal="center"/>
    </xf>
    <xf numFmtId="0" fontId="11" fillId="0" borderId="72" xfId="0" applyFont="1" applyBorder="1" applyAlignment="1">
      <alignment horizontal="center" vertical="top" wrapText="1"/>
    </xf>
    <xf numFmtId="0" fontId="11" fillId="0" borderId="24" xfId="0" applyFont="1" applyBorder="1" applyAlignment="1">
      <alignment horizontal="center" vertical="top"/>
    </xf>
    <xf numFmtId="0" fontId="11" fillId="0" borderId="73" xfId="0" applyFont="1" applyBorder="1" applyAlignment="1">
      <alignment horizontal="center" vertical="top"/>
    </xf>
    <xf numFmtId="0" fontId="11" fillId="0" borderId="12" xfId="0" applyFont="1" applyBorder="1" applyAlignment="1">
      <alignment horizontal="center" vertical="top"/>
    </xf>
    <xf numFmtId="0" fontId="11" fillId="0" borderId="15" xfId="0" applyFont="1" applyBorder="1" applyAlignment="1">
      <alignment horizontal="center" vertical="top"/>
    </xf>
    <xf numFmtId="0" fontId="11" fillId="0" borderId="13" xfId="0" applyFont="1" applyBorder="1" applyAlignment="1">
      <alignment horizontal="center" vertical="top"/>
    </xf>
    <xf numFmtId="0" fontId="11" fillId="0" borderId="5" xfId="0" applyFont="1" applyBorder="1" applyAlignment="1">
      <alignment horizontal="center" vertical="justify"/>
    </xf>
    <xf numFmtId="0" fontId="11" fillId="0" borderId="7" xfId="0" applyFont="1" applyBorder="1" applyAlignment="1">
      <alignment horizontal="center" vertical="justify"/>
    </xf>
    <xf numFmtId="4" fontId="11" fillId="0" borderId="5" xfId="0" applyNumberFormat="1" applyFont="1" applyBorder="1" applyAlignment="1">
      <alignment horizontal="center" vertical="justify"/>
    </xf>
    <xf numFmtId="4" fontId="11" fillId="0" borderId="7" xfId="0" applyNumberFormat="1" applyFont="1" applyBorder="1" applyAlignment="1">
      <alignment horizontal="center" vertical="justify"/>
    </xf>
    <xf numFmtId="0" fontId="10" fillId="2" borderId="21" xfId="0" applyFont="1" applyFill="1" applyBorder="1" applyAlignment="1">
      <alignment horizontal="center" vertical="center"/>
    </xf>
    <xf numFmtId="0" fontId="10" fillId="2" borderId="28" xfId="0" applyFont="1" applyFill="1" applyBorder="1" applyAlignment="1">
      <alignment horizontal="center" vertical="center" wrapText="1"/>
    </xf>
    <xf numFmtId="0" fontId="10" fillId="2" borderId="14" xfId="0" applyFont="1" applyFill="1" applyBorder="1" applyAlignment="1">
      <alignment horizontal="center" vertical="center" wrapText="1"/>
    </xf>
    <xf numFmtId="0" fontId="10" fillId="2" borderId="9" xfId="0" applyFont="1" applyFill="1" applyBorder="1" applyAlignment="1">
      <alignment horizontal="center" vertical="center" wrapText="1"/>
    </xf>
    <xf numFmtId="0" fontId="10" fillId="2" borderId="22" xfId="0" applyFont="1" applyFill="1" applyBorder="1" applyAlignment="1">
      <alignment horizontal="center" vertical="center" wrapText="1"/>
    </xf>
    <xf numFmtId="0" fontId="10" fillId="2" borderId="19" xfId="0" applyFont="1" applyFill="1" applyBorder="1" applyAlignment="1">
      <alignment horizontal="center" vertical="center" wrapText="1"/>
    </xf>
    <xf numFmtId="0" fontId="10" fillId="2" borderId="20" xfId="0" applyFont="1" applyFill="1" applyBorder="1" applyAlignment="1">
      <alignment horizontal="center" vertical="center" wrapText="1"/>
    </xf>
    <xf numFmtId="0" fontId="18" fillId="0" borderId="31" xfId="0" applyFont="1" applyBorder="1" applyAlignment="1">
      <alignment horizontal="center" vertical="center" wrapText="1"/>
    </xf>
    <xf numFmtId="49" fontId="18" fillId="0" borderId="29" xfId="0" applyNumberFormat="1" applyFont="1" applyBorder="1" applyAlignment="1">
      <alignment horizontal="center" vertical="center" wrapText="1"/>
    </xf>
    <xf numFmtId="0" fontId="18" fillId="0" borderId="32" xfId="0" applyFont="1" applyBorder="1" applyAlignment="1">
      <alignment horizontal="left" vertical="center" wrapText="1"/>
    </xf>
    <xf numFmtId="49" fontId="18" fillId="0" borderId="34" xfId="0" applyNumberFormat="1" applyFont="1" applyBorder="1" applyAlignment="1">
      <alignment horizontal="center" vertical="center" wrapText="1"/>
    </xf>
    <xf numFmtId="0" fontId="18" fillId="0" borderId="33" xfId="0" applyFont="1" applyBorder="1" applyAlignment="1">
      <alignment horizontal="left" vertical="center" wrapText="1"/>
    </xf>
    <xf numFmtId="0" fontId="10" fillId="2" borderId="41" xfId="0" applyFont="1" applyFill="1" applyBorder="1" applyAlignment="1">
      <alignment horizontal="left" vertical="center" wrapText="1"/>
    </xf>
    <xf numFmtId="0" fontId="10" fillId="2" borderId="21" xfId="0" applyFont="1" applyFill="1" applyBorder="1" applyAlignment="1">
      <alignment horizontal="left" vertical="center" wrapText="1"/>
    </xf>
    <xf numFmtId="0" fontId="10" fillId="2" borderId="40" xfId="0" applyFont="1" applyFill="1" applyBorder="1" applyAlignment="1">
      <alignment horizontal="left" vertical="center" wrapText="1"/>
    </xf>
    <xf numFmtId="0" fontId="18" fillId="0" borderId="35" xfId="0" applyFont="1" applyBorder="1" applyAlignment="1">
      <alignment horizontal="center" vertical="center" wrapText="1"/>
    </xf>
    <xf numFmtId="0" fontId="9" fillId="2" borderId="50" xfId="0" applyFont="1" applyFill="1" applyBorder="1" applyAlignment="1">
      <alignment horizontal="center"/>
    </xf>
    <xf numFmtId="0" fontId="9" fillId="2" borderId="49" xfId="0" applyFont="1" applyFill="1" applyBorder="1" applyAlignment="1">
      <alignment horizontal="center"/>
    </xf>
    <xf numFmtId="0" fontId="10" fillId="2" borderId="47" xfId="0" applyFont="1" applyFill="1" applyBorder="1" applyAlignment="1">
      <alignment horizontal="center" vertical="center"/>
    </xf>
    <xf numFmtId="0" fontId="10" fillId="2" borderId="46" xfId="0" applyFont="1" applyFill="1" applyBorder="1" applyAlignment="1">
      <alignment horizontal="center" vertical="center"/>
    </xf>
    <xf numFmtId="0" fontId="10" fillId="2" borderId="45" xfId="0" applyFont="1" applyFill="1" applyBorder="1" applyAlignment="1">
      <alignment horizontal="left" vertical="center"/>
    </xf>
    <xf numFmtId="0" fontId="10" fillId="2" borderId="15" xfId="0" applyFont="1" applyFill="1" applyBorder="1" applyAlignment="1">
      <alignment horizontal="left" vertical="center"/>
    </xf>
    <xf numFmtId="0" fontId="10" fillId="2" borderId="13" xfId="0" applyFont="1" applyFill="1" applyBorder="1" applyAlignment="1">
      <alignment horizontal="left" vertical="center"/>
    </xf>
    <xf numFmtId="0" fontId="10" fillId="2" borderId="37" xfId="0" applyFont="1" applyFill="1" applyBorder="1" applyAlignment="1">
      <alignment horizontal="left" vertical="center"/>
    </xf>
    <xf numFmtId="0" fontId="10" fillId="2" borderId="44" xfId="0" applyFont="1" applyFill="1" applyBorder="1" applyAlignment="1">
      <alignment horizontal="left" vertical="center"/>
    </xf>
    <xf numFmtId="166" fontId="10" fillId="2" borderId="44" xfId="0" applyNumberFormat="1" applyFont="1" applyFill="1" applyBorder="1" applyAlignment="1">
      <alignment horizontal="left" vertical="center"/>
    </xf>
    <xf numFmtId="0" fontId="10" fillId="3" borderId="0" xfId="4" applyFont="1" applyFill="1" applyAlignment="1" applyProtection="1">
      <alignment horizontal="center" vertical="top"/>
      <protection locked="0"/>
    </xf>
    <xf numFmtId="0" fontId="2" fillId="3" borderId="57" xfId="4" applyFont="1" applyFill="1" applyBorder="1" applyAlignment="1" applyProtection="1">
      <alignment horizontal="left" vertical="center" wrapText="1"/>
      <protection locked="0"/>
    </xf>
    <xf numFmtId="0" fontId="2" fillId="3" borderId="0" xfId="4" applyFont="1" applyFill="1" applyAlignment="1" applyProtection="1">
      <alignment horizontal="left" vertical="center" wrapText="1"/>
      <protection locked="0"/>
    </xf>
    <xf numFmtId="0" fontId="2" fillId="3" borderId="58" xfId="4" applyFont="1" applyFill="1" applyBorder="1" applyAlignment="1" applyProtection="1">
      <alignment horizontal="left" vertical="center" wrapText="1"/>
      <protection locked="0"/>
    </xf>
    <xf numFmtId="0" fontId="2" fillId="3" borderId="22" xfId="4" applyFont="1" applyFill="1" applyBorder="1" applyAlignment="1" applyProtection="1">
      <alignment horizontal="left" vertical="center" wrapText="1"/>
      <protection locked="0"/>
    </xf>
    <xf numFmtId="0" fontId="2" fillId="3" borderId="19" xfId="4" applyFont="1" applyFill="1" applyBorder="1" applyAlignment="1" applyProtection="1">
      <alignment horizontal="left" vertical="center" wrapText="1"/>
      <protection locked="0"/>
    </xf>
    <xf numFmtId="0" fontId="2" fillId="3" borderId="67" xfId="4" applyFont="1" applyFill="1" applyBorder="1" applyAlignment="1" applyProtection="1">
      <alignment horizontal="left" vertical="center" wrapText="1"/>
      <protection locked="0"/>
    </xf>
    <xf numFmtId="0" fontId="2" fillId="3" borderId="57" xfId="4" applyFont="1" applyFill="1" applyBorder="1" applyAlignment="1" applyProtection="1">
      <alignment horizontal="center"/>
      <protection locked="0"/>
    </xf>
    <xf numFmtId="0" fontId="2" fillId="3" borderId="0" xfId="4" applyFont="1" applyFill="1" applyAlignment="1" applyProtection="1">
      <alignment horizontal="center"/>
      <protection locked="0"/>
    </xf>
    <xf numFmtId="0" fontId="2" fillId="3" borderId="58" xfId="4" applyFont="1" applyFill="1" applyBorder="1" applyAlignment="1" applyProtection="1">
      <alignment horizontal="center"/>
      <protection locked="0"/>
    </xf>
    <xf numFmtId="0" fontId="7" fillId="0" borderId="25" xfId="4" applyFont="1" applyBorder="1" applyAlignment="1" applyProtection="1">
      <alignment horizontal="center" vertical="center"/>
      <protection locked="0"/>
    </xf>
    <xf numFmtId="0" fontId="7" fillId="0" borderId="24" xfId="4" applyFont="1" applyBorder="1" applyAlignment="1" applyProtection="1">
      <alignment horizontal="center" vertical="center"/>
      <protection locked="0"/>
    </xf>
    <xf numFmtId="0" fontId="7" fillId="0" borderId="23" xfId="4" applyFont="1" applyBorder="1" applyAlignment="1" applyProtection="1">
      <alignment horizontal="center" vertical="center"/>
      <protection locked="0"/>
    </xf>
    <xf numFmtId="44" fontId="9" fillId="0" borderId="4" xfId="1" applyFont="1" applyFill="1" applyBorder="1" applyAlignment="1">
      <alignment horizontal="right"/>
    </xf>
    <xf numFmtId="0" fontId="4" fillId="0" borderId="0" xfId="0" applyFont="1" applyFill="1"/>
    <xf numFmtId="44" fontId="9" fillId="0" borderId="0" xfId="1" applyFont="1" applyFill="1"/>
    <xf numFmtId="0" fontId="10" fillId="0" borderId="0" xfId="0" applyFont="1" applyFill="1"/>
    <xf numFmtId="0" fontId="0" fillId="0" borderId="118" xfId="0" applyBorder="1" applyAlignment="1">
      <alignment horizontal="center" vertical="top"/>
    </xf>
    <xf numFmtId="0" fontId="2" fillId="0" borderId="3" xfId="5" applyBorder="1" applyAlignment="1">
      <alignment vertical="center"/>
    </xf>
    <xf numFmtId="0" fontId="10" fillId="0" borderId="10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9" fillId="0" borderId="61" xfId="0" applyFont="1" applyBorder="1" applyAlignment="1">
      <alignment horizontal="left" vertical="top" wrapText="1"/>
    </xf>
    <xf numFmtId="0" fontId="9" fillId="0" borderId="2" xfId="0" applyFont="1" applyBorder="1" applyAlignment="1">
      <alignment horizontal="left" vertical="top" wrapText="1"/>
    </xf>
    <xf numFmtId="0" fontId="9" fillId="0" borderId="3" xfId="0" applyFont="1" applyBorder="1" applyAlignment="1">
      <alignment horizontal="left" vertical="top" wrapText="1"/>
    </xf>
    <xf numFmtId="43" fontId="0" fillId="0" borderId="0" xfId="17" applyFont="1"/>
  </cellXfs>
  <cellStyles count="18">
    <cellStyle name="Moeda" xfId="1" builtinId="4"/>
    <cellStyle name="Moeda 2" xfId="11" xr:uid="{00000000-0005-0000-0000-000001000000}"/>
    <cellStyle name="Normal" xfId="0" builtinId="0"/>
    <cellStyle name="Normal 2" xfId="5" xr:uid="{00000000-0005-0000-0000-000003000000}"/>
    <cellStyle name="Normal 3" xfId="9" xr:uid="{00000000-0005-0000-0000-000004000000}"/>
    <cellStyle name="Normal 4" xfId="4" xr:uid="{00000000-0005-0000-0000-000005000000}"/>
    <cellStyle name="Porcentagem" xfId="2" builtinId="5"/>
    <cellStyle name="Porcentagem 2" xfId="6" xr:uid="{00000000-0005-0000-0000-000007000000}"/>
    <cellStyle name="Porcentagem 3" xfId="7" xr:uid="{00000000-0005-0000-0000-000008000000}"/>
    <cellStyle name="Porcentagem 4" xfId="12" xr:uid="{00000000-0005-0000-0000-000009000000}"/>
    <cellStyle name="Porcentagem 5" xfId="13" xr:uid="{00000000-0005-0000-0000-00000A000000}"/>
    <cellStyle name="Separador de milhares 2" xfId="8" xr:uid="{00000000-0005-0000-0000-00000B000000}"/>
    <cellStyle name="Separador de milhares 2 2" xfId="10" xr:uid="{00000000-0005-0000-0000-00000C000000}"/>
    <cellStyle name="Vírgula" xfId="17" builtinId="3"/>
    <cellStyle name="Vírgula 2" xfId="3" xr:uid="{00000000-0005-0000-0000-00000D000000}"/>
    <cellStyle name="Vírgula 2 2" xfId="14" xr:uid="{00000000-0005-0000-0000-00000E000000}"/>
    <cellStyle name="Vírgula 2 3" xfId="16" xr:uid="{00000000-0005-0000-0000-00000F000000}"/>
    <cellStyle name="Vírgula 3" xfId="15" xr:uid="{00000000-0005-0000-0000-000010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323850</xdr:colOff>
      <xdr:row>35</xdr:row>
      <xdr:rowOff>142875</xdr:rowOff>
    </xdr:from>
    <xdr:to>
      <xdr:col>2</xdr:col>
      <xdr:colOff>2876550</xdr:colOff>
      <xdr:row>35</xdr:row>
      <xdr:rowOff>152400</xdr:rowOff>
    </xdr:to>
    <xdr:cxnSp macro="">
      <xdr:nvCxnSpPr>
        <xdr:cNvPr id="4" name="Conector reto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CxnSpPr/>
      </xdr:nvCxnSpPr>
      <xdr:spPr>
        <a:xfrm flipV="1">
          <a:off x="1866900" y="9991725"/>
          <a:ext cx="2552700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47625</xdr:colOff>
      <xdr:row>35</xdr:row>
      <xdr:rowOff>161925</xdr:rowOff>
    </xdr:from>
    <xdr:to>
      <xdr:col>7</xdr:col>
      <xdr:colOff>38100</xdr:colOff>
      <xdr:row>35</xdr:row>
      <xdr:rowOff>171450</xdr:rowOff>
    </xdr:to>
    <xdr:cxnSp macro="">
      <xdr:nvCxnSpPr>
        <xdr:cNvPr id="7" name="Conector reto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CxnSpPr/>
      </xdr:nvCxnSpPr>
      <xdr:spPr>
        <a:xfrm flipV="1">
          <a:off x="6877050" y="10010775"/>
          <a:ext cx="30194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1</xdr:col>
      <xdr:colOff>45085</xdr:colOff>
      <xdr:row>0</xdr:row>
      <xdr:rowOff>171450</xdr:rowOff>
    </xdr:from>
    <xdr:to>
      <xdr:col>2</xdr:col>
      <xdr:colOff>167640</xdr:colOff>
      <xdr:row>0</xdr:row>
      <xdr:rowOff>1026795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FD5F32A2-D039-A252-5E52-7F61908EFA0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0968" t="4971" r="22795" b="44592"/>
        <a:stretch>
          <a:fillRect/>
        </a:stretch>
      </xdr:blipFill>
      <xdr:spPr>
        <a:xfrm>
          <a:off x="669925" y="171450"/>
          <a:ext cx="1082675" cy="85534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2</xdr:col>
      <xdr:colOff>2423160</xdr:colOff>
      <xdr:row>0</xdr:row>
      <xdr:rowOff>0</xdr:rowOff>
    </xdr:from>
    <xdr:to>
      <xdr:col>4</xdr:col>
      <xdr:colOff>91440</xdr:colOff>
      <xdr:row>0</xdr:row>
      <xdr:rowOff>946150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2798EC9C-9A3C-C5AD-A8B7-8408C25AEB8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008120" y="0"/>
          <a:ext cx="3108960" cy="94615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304800</xdr:colOff>
      <xdr:row>0</xdr:row>
      <xdr:rowOff>0</xdr:rowOff>
    </xdr:from>
    <xdr:to>
      <xdr:col>7</xdr:col>
      <xdr:colOff>495300</xdr:colOff>
      <xdr:row>0</xdr:row>
      <xdr:rowOff>638175</xdr:rowOff>
    </xdr:to>
    <xdr:sp macro="" textlink="">
      <xdr:nvSpPr>
        <xdr:cNvPr id="2" name="Text Box 6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 txBox="1">
          <a:spLocks noChangeArrowheads="1"/>
        </xdr:cNvSpPr>
      </xdr:nvSpPr>
      <xdr:spPr bwMode="auto">
        <a:xfrm>
          <a:off x="914400" y="0"/>
          <a:ext cx="384810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endParaRPr lang="pt-BR" sz="900" b="0" i="0" u="none" strike="noStrike" baseline="0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1</xdr:col>
      <xdr:colOff>203200</xdr:colOff>
      <xdr:row>22</xdr:row>
      <xdr:rowOff>0</xdr:rowOff>
    </xdr:from>
    <xdr:to>
      <xdr:col>2</xdr:col>
      <xdr:colOff>2565400</xdr:colOff>
      <xdr:row>22</xdr:row>
      <xdr:rowOff>6351</xdr:rowOff>
    </xdr:to>
    <xdr:cxnSp macro="">
      <xdr:nvCxnSpPr>
        <xdr:cNvPr id="5" name="Conector reto 4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CxnSpPr/>
      </xdr:nvCxnSpPr>
      <xdr:spPr>
        <a:xfrm flipV="1">
          <a:off x="914400" y="7162800"/>
          <a:ext cx="3048000" cy="635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28575</xdr:colOff>
      <xdr:row>21</xdr:row>
      <xdr:rowOff>133350</xdr:rowOff>
    </xdr:from>
    <xdr:to>
      <xdr:col>7</xdr:col>
      <xdr:colOff>19050</xdr:colOff>
      <xdr:row>21</xdr:row>
      <xdr:rowOff>142875</xdr:rowOff>
    </xdr:to>
    <xdr:cxnSp macro="">
      <xdr:nvCxnSpPr>
        <xdr:cNvPr id="6" name="Conector reto 5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CxnSpPr/>
      </xdr:nvCxnSpPr>
      <xdr:spPr>
        <a:xfrm flipV="1">
          <a:off x="6858000" y="16087725"/>
          <a:ext cx="2552700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1409700</xdr:colOff>
      <xdr:row>0</xdr:row>
      <xdr:rowOff>19050</xdr:rowOff>
    </xdr:from>
    <xdr:to>
      <xdr:col>7</xdr:col>
      <xdr:colOff>542925</xdr:colOff>
      <xdr:row>1</xdr:row>
      <xdr:rowOff>0</xdr:rowOff>
    </xdr:to>
    <xdr:sp macro="" textlink="">
      <xdr:nvSpPr>
        <xdr:cNvPr id="7" name="Text Box 6">
          <a:extLst>
            <a:ext uri="{FF2B5EF4-FFF2-40B4-BE49-F238E27FC236}">
              <a16:creationId xmlns:a16="http://schemas.microsoft.com/office/drawing/2014/main" id="{00000000-0008-0000-0400-000007000000}"/>
            </a:ext>
          </a:extLst>
        </xdr:cNvPr>
        <xdr:cNvSpPr txBox="1">
          <a:spLocks noChangeArrowheads="1"/>
        </xdr:cNvSpPr>
      </xdr:nvSpPr>
      <xdr:spPr bwMode="auto">
        <a:xfrm>
          <a:off x="2800350" y="19050"/>
          <a:ext cx="6705600" cy="685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ctr" upright="1"/>
        <a:lstStyle/>
        <a:p>
          <a:pPr algn="ctr"/>
          <a:r>
            <a:rPr lang="pt-BR" sz="1600" b="1">
              <a:effectLst/>
              <a:latin typeface="+mn-lt"/>
              <a:ea typeface="+mn-ea"/>
              <a:cs typeface="+mn-cs"/>
            </a:rPr>
            <a:t>PREFEITURA MUNICIPAL DE MONTALVÂNIA - MG</a:t>
          </a:r>
          <a:endParaRPr lang="pt-BR" sz="1600">
            <a:effectLst/>
            <a:latin typeface="+mn-lt"/>
            <a:ea typeface="+mn-ea"/>
            <a:cs typeface="+mn-cs"/>
          </a:endParaRPr>
        </a:p>
        <a:p>
          <a:pPr algn="ctr"/>
          <a:r>
            <a:rPr lang="pt-BR" sz="1200">
              <a:effectLst/>
              <a:latin typeface="+mn-lt"/>
              <a:ea typeface="+mn-ea"/>
              <a:cs typeface="+mn-cs"/>
            </a:rPr>
            <a:t>CNPJ: 17.097.791/0001-12</a:t>
          </a:r>
        </a:p>
        <a:p>
          <a:pPr algn="ctr"/>
          <a:r>
            <a:rPr lang="pt-BR" sz="1200">
              <a:effectLst/>
              <a:latin typeface="+mn-lt"/>
              <a:ea typeface="+mn-ea"/>
              <a:cs typeface="+mn-cs"/>
            </a:rPr>
            <a:t>Av. Confúcio, 1150 – Centro – Montalvânia – MG</a:t>
          </a:r>
        </a:p>
        <a:p>
          <a:pPr algn="ctr"/>
          <a:r>
            <a:rPr lang="pt-BR" sz="1200">
              <a:effectLst/>
              <a:latin typeface="+mn-lt"/>
              <a:ea typeface="+mn-ea"/>
              <a:cs typeface="+mn-cs"/>
            </a:rPr>
            <a:t>Telef. (38) 3614-1537 – 3614-1429 – Fax: (38) 3614-1600</a:t>
          </a:r>
        </a:p>
        <a:p>
          <a:pPr algn="ctr"/>
          <a:r>
            <a:rPr lang="pt-BR" sz="1200" b="1">
              <a:effectLst/>
              <a:latin typeface="+mn-lt"/>
              <a:ea typeface="+mn-ea"/>
              <a:cs typeface="+mn-cs"/>
              <a:hlinkClick xmlns:r="http://schemas.openxmlformats.org/officeDocument/2006/relationships" r:id=""/>
            </a:rPr>
            <a:t>www.montalvania.mg.gov.br</a:t>
          </a:r>
          <a:endParaRPr lang="pt-BR" sz="1200">
            <a:effectLst/>
            <a:latin typeface="+mn-lt"/>
            <a:ea typeface="+mn-ea"/>
            <a:cs typeface="+mn-cs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E10"/>
  <sheetViews>
    <sheetView showGridLines="0" workbookViewId="0"/>
  </sheetViews>
  <sheetFormatPr defaultRowHeight="13.2" x14ac:dyDescent="0.25"/>
  <cols>
    <col min="1" max="1" width="1.109375" customWidth="1"/>
    <col min="2" max="2" width="64.44140625" customWidth="1"/>
    <col min="3" max="3" width="1.5546875" customWidth="1"/>
    <col min="4" max="4" width="5.5546875" customWidth="1"/>
    <col min="5" max="5" width="16" customWidth="1"/>
  </cols>
  <sheetData>
    <row r="1" spans="2:5" ht="26.4" x14ac:dyDescent="0.25">
      <c r="B1" s="2" t="s">
        <v>13</v>
      </c>
      <c r="C1" s="2"/>
      <c r="D1" s="6"/>
      <c r="E1" s="6"/>
    </row>
    <row r="2" spans="2:5" x14ac:dyDescent="0.25">
      <c r="B2" s="2" t="s">
        <v>14</v>
      </c>
      <c r="C2" s="2"/>
      <c r="D2" s="6"/>
      <c r="E2" s="6"/>
    </row>
    <row r="3" spans="2:5" x14ac:dyDescent="0.25">
      <c r="B3" s="3"/>
      <c r="C3" s="3"/>
      <c r="D3" s="7"/>
      <c r="E3" s="7"/>
    </row>
    <row r="4" spans="2:5" ht="39.6" x14ac:dyDescent="0.25">
      <c r="B4" s="3" t="s">
        <v>15</v>
      </c>
      <c r="C4" s="3"/>
      <c r="D4" s="7"/>
      <c r="E4" s="7"/>
    </row>
    <row r="5" spans="2:5" x14ac:dyDescent="0.25">
      <c r="B5" s="3"/>
      <c r="C5" s="3"/>
      <c r="D5" s="7"/>
      <c r="E5" s="7"/>
    </row>
    <row r="6" spans="2:5" ht="26.4" x14ac:dyDescent="0.25">
      <c r="B6" s="2" t="s">
        <v>16</v>
      </c>
      <c r="C6" s="2"/>
      <c r="D6" s="6"/>
      <c r="E6" s="6" t="s">
        <v>17</v>
      </c>
    </row>
    <row r="7" spans="2:5" ht="13.8" thickBot="1" x14ac:dyDescent="0.3">
      <c r="B7" s="3"/>
      <c r="C7" s="3"/>
      <c r="D7" s="7"/>
      <c r="E7" s="7"/>
    </row>
    <row r="8" spans="2:5" ht="40.200000000000003" thickBot="1" x14ac:dyDescent="0.3">
      <c r="B8" s="4" t="s">
        <v>18</v>
      </c>
      <c r="C8" s="5"/>
      <c r="D8" s="8"/>
      <c r="E8" s="9">
        <v>3</v>
      </c>
    </row>
    <row r="9" spans="2:5" x14ac:dyDescent="0.25">
      <c r="B9" s="3"/>
      <c r="C9" s="3"/>
      <c r="D9" s="7"/>
      <c r="E9" s="7"/>
    </row>
    <row r="10" spans="2:5" x14ac:dyDescent="0.25">
      <c r="B10" s="3"/>
      <c r="C10" s="3"/>
      <c r="D10" s="7"/>
      <c r="E10" s="7"/>
    </row>
  </sheetData>
  <pageMargins left="0.511811024" right="0.511811024" top="0.78740157499999996" bottom="0.78740157499999996" header="0.31496062000000002" footer="0.3149606200000000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L45"/>
  <sheetViews>
    <sheetView topLeftCell="A19" workbookViewId="0">
      <selection activeCell="K34" sqref="K34"/>
    </sheetView>
  </sheetViews>
  <sheetFormatPr defaultRowHeight="13.2" x14ac:dyDescent="0.25"/>
  <cols>
    <col min="4" max="4" width="18.44140625" customWidth="1"/>
    <col min="10" max="10" width="37.109375" bestFit="1" customWidth="1"/>
    <col min="11" max="11" width="9.33203125" bestFit="1" customWidth="1"/>
  </cols>
  <sheetData>
    <row r="1" spans="2:12" ht="13.8" thickBot="1" x14ac:dyDescent="0.3"/>
    <row r="2" spans="2:12" ht="19.2" thickTop="1" thickBot="1" x14ac:dyDescent="0.4">
      <c r="B2" s="346" t="s">
        <v>163</v>
      </c>
      <c r="C2" s="347"/>
      <c r="D2" s="347"/>
      <c r="E2" s="347"/>
      <c r="F2" s="226"/>
      <c r="G2" s="227"/>
    </row>
    <row r="3" spans="2:12" ht="14.4" thickTop="1" thickBot="1" x14ac:dyDescent="0.3">
      <c r="B3" s="227"/>
      <c r="C3" s="227"/>
      <c r="D3" s="227"/>
      <c r="E3" s="227"/>
      <c r="F3" s="227"/>
      <c r="G3" s="227"/>
      <c r="H3" s="227"/>
    </row>
    <row r="4" spans="2:12" ht="15.6" thickTop="1" thickBot="1" x14ac:dyDescent="0.3">
      <c r="B4" s="348" t="s">
        <v>164</v>
      </c>
      <c r="C4" s="349"/>
      <c r="D4" s="349"/>
      <c r="E4" s="349"/>
      <c r="F4" s="350"/>
      <c r="G4" s="227"/>
      <c r="H4" s="348" t="s">
        <v>165</v>
      </c>
      <c r="I4" s="349"/>
      <c r="J4" s="349"/>
      <c r="K4" s="349"/>
      <c r="L4" s="350"/>
    </row>
    <row r="5" spans="2:12" ht="13.8" thickBot="1" x14ac:dyDescent="0.3">
      <c r="B5" s="351" t="s">
        <v>166</v>
      </c>
      <c r="C5" s="352"/>
      <c r="D5" s="352"/>
      <c r="E5" s="352"/>
      <c r="F5" s="228"/>
      <c r="G5" s="227"/>
      <c r="H5" s="353" t="s">
        <v>167</v>
      </c>
      <c r="I5" s="354"/>
      <c r="J5" s="354"/>
      <c r="K5" s="354"/>
      <c r="L5" s="355"/>
    </row>
    <row r="6" spans="2:12" ht="13.8" thickBot="1" x14ac:dyDescent="0.3">
      <c r="B6" s="351" t="s">
        <v>168</v>
      </c>
      <c r="C6" s="352"/>
      <c r="D6" s="352"/>
      <c r="E6" s="352"/>
      <c r="F6" s="228"/>
      <c r="G6" s="227"/>
      <c r="H6" s="353"/>
      <c r="I6" s="354"/>
      <c r="J6" s="354"/>
      <c r="K6" s="354"/>
      <c r="L6" s="355"/>
    </row>
    <row r="7" spans="2:12" ht="13.8" thickBot="1" x14ac:dyDescent="0.3">
      <c r="B7" s="351" t="s">
        <v>169</v>
      </c>
      <c r="C7" s="352"/>
      <c r="D7" s="352"/>
      <c r="E7" s="352"/>
      <c r="F7" s="228"/>
      <c r="G7" s="227"/>
      <c r="H7" s="353"/>
      <c r="I7" s="354"/>
      <c r="J7" s="354"/>
      <c r="K7" s="354"/>
      <c r="L7" s="355"/>
    </row>
    <row r="8" spans="2:12" ht="13.8" thickBot="1" x14ac:dyDescent="0.3">
      <c r="B8" s="351" t="s">
        <v>170</v>
      </c>
      <c r="C8" s="352"/>
      <c r="D8" s="352"/>
      <c r="E8" s="352"/>
      <c r="F8" s="228"/>
      <c r="G8" s="227"/>
      <c r="H8" s="353"/>
      <c r="I8" s="354"/>
      <c r="J8" s="354"/>
      <c r="K8" s="354"/>
      <c r="L8" s="355"/>
    </row>
    <row r="9" spans="2:12" ht="13.8" thickBot="1" x14ac:dyDescent="0.3">
      <c r="B9" s="351" t="s">
        <v>171</v>
      </c>
      <c r="C9" s="352"/>
      <c r="D9" s="352"/>
      <c r="E9" s="352"/>
      <c r="F9" s="228"/>
      <c r="G9" s="227"/>
      <c r="H9" s="353"/>
      <c r="I9" s="354"/>
      <c r="J9" s="354"/>
      <c r="K9" s="354"/>
      <c r="L9" s="355"/>
    </row>
    <row r="10" spans="2:12" ht="13.8" thickBot="1" x14ac:dyDescent="0.3">
      <c r="B10" s="359" t="s">
        <v>172</v>
      </c>
      <c r="C10" s="360"/>
      <c r="D10" s="360"/>
      <c r="E10" s="360"/>
      <c r="F10" s="229"/>
      <c r="G10" s="227"/>
      <c r="H10" s="356"/>
      <c r="I10" s="357"/>
      <c r="J10" s="357"/>
      <c r="K10" s="357"/>
      <c r="L10" s="358"/>
    </row>
    <row r="11" spans="2:12" ht="14.4" thickTop="1" thickBot="1" x14ac:dyDescent="0.3"/>
    <row r="12" spans="2:12" ht="18" thickBot="1" x14ac:dyDescent="0.3">
      <c r="H12" s="331" t="s">
        <v>138</v>
      </c>
      <c r="I12" s="332"/>
      <c r="J12" s="332"/>
      <c r="K12" s="333"/>
    </row>
    <row r="13" spans="2:12" ht="15" thickTop="1" thickBot="1" x14ac:dyDescent="0.35">
      <c r="B13" s="334" t="s">
        <v>173</v>
      </c>
      <c r="C13" s="337" t="s">
        <v>174</v>
      </c>
      <c r="D13" s="338"/>
      <c r="H13" s="339" t="s">
        <v>104</v>
      </c>
      <c r="I13" s="340"/>
      <c r="J13" s="340"/>
      <c r="K13" s="341"/>
    </row>
    <row r="14" spans="2:12" ht="16.8" thickTop="1" thickBot="1" x14ac:dyDescent="0.35">
      <c r="B14" s="335"/>
      <c r="C14" s="342" t="s">
        <v>175</v>
      </c>
      <c r="D14" s="343"/>
      <c r="H14" s="230" t="s">
        <v>105</v>
      </c>
      <c r="I14" s="231" t="s">
        <v>106</v>
      </c>
      <c r="J14" s="232" t="s">
        <v>107</v>
      </c>
      <c r="K14" s="233"/>
    </row>
    <row r="15" spans="2:12" ht="16.8" thickTop="1" thickBot="1" x14ac:dyDescent="0.35">
      <c r="B15" s="336"/>
      <c r="C15" s="344" t="s">
        <v>176</v>
      </c>
      <c r="D15" s="345"/>
      <c r="H15" s="100"/>
      <c r="I15" s="101" t="s">
        <v>108</v>
      </c>
      <c r="J15" s="102" t="s">
        <v>109</v>
      </c>
      <c r="K15" s="103">
        <v>4.6730000000000001E-2</v>
      </c>
    </row>
    <row r="16" spans="2:12" ht="16.2" thickTop="1" x14ac:dyDescent="0.25">
      <c r="H16" s="100"/>
      <c r="I16" s="101" t="s">
        <v>110</v>
      </c>
      <c r="J16" s="102" t="s">
        <v>111</v>
      </c>
      <c r="K16" s="103">
        <v>7.4000000000000003E-3</v>
      </c>
    </row>
    <row r="17" spans="7:11" ht="15.6" x14ac:dyDescent="0.25">
      <c r="H17" s="100"/>
      <c r="I17" s="101" t="s">
        <v>112</v>
      </c>
      <c r="J17" s="102" t="s">
        <v>113</v>
      </c>
      <c r="K17" s="103">
        <v>9.7000000000000003E-3</v>
      </c>
    </row>
    <row r="18" spans="7:11" ht="15.6" x14ac:dyDescent="0.25">
      <c r="H18" s="100"/>
      <c r="I18" s="101"/>
      <c r="J18" s="102"/>
      <c r="K18" s="103"/>
    </row>
    <row r="19" spans="7:11" ht="15.6" x14ac:dyDescent="0.25">
      <c r="H19" s="104"/>
      <c r="I19" s="105"/>
      <c r="J19" s="106" t="s">
        <v>114</v>
      </c>
      <c r="K19" s="107">
        <f>SUM(K15:K18)</f>
        <v>6.3829999999999998E-2</v>
      </c>
    </row>
    <row r="20" spans="7:11" ht="15.6" x14ac:dyDescent="0.25">
      <c r="H20" s="108"/>
      <c r="I20" s="109"/>
      <c r="J20" s="110"/>
      <c r="K20" s="111"/>
    </row>
    <row r="21" spans="7:11" ht="15.6" x14ac:dyDescent="0.25">
      <c r="H21" s="112" t="s">
        <v>105</v>
      </c>
      <c r="I21" s="113" t="s">
        <v>115</v>
      </c>
      <c r="J21" s="114" t="s">
        <v>116</v>
      </c>
      <c r="K21" s="115"/>
    </row>
    <row r="22" spans="7:11" ht="15.6" x14ac:dyDescent="0.25">
      <c r="H22" s="116"/>
      <c r="I22" s="117" t="s">
        <v>117</v>
      </c>
      <c r="J22" s="102" t="s">
        <v>118</v>
      </c>
      <c r="K22" s="103">
        <v>7.5300000000000006E-2</v>
      </c>
    </row>
    <row r="23" spans="7:11" ht="15.6" x14ac:dyDescent="0.25">
      <c r="H23" s="104"/>
      <c r="I23" s="118"/>
      <c r="J23" s="119" t="s">
        <v>119</v>
      </c>
      <c r="K23" s="107">
        <v>7.5300000000000006E-2</v>
      </c>
    </row>
    <row r="24" spans="7:11" ht="15.6" x14ac:dyDescent="0.25">
      <c r="H24" s="108"/>
      <c r="I24" s="109"/>
      <c r="J24" s="110"/>
      <c r="K24" s="111"/>
    </row>
    <row r="25" spans="7:11" ht="15.6" x14ac:dyDescent="0.25">
      <c r="H25" s="112" t="s">
        <v>105</v>
      </c>
      <c r="I25" s="120" t="s">
        <v>120</v>
      </c>
      <c r="J25" s="121" t="s">
        <v>121</v>
      </c>
      <c r="K25" s="122"/>
    </row>
    <row r="26" spans="7:11" ht="15.6" x14ac:dyDescent="0.3">
      <c r="G26" s="234"/>
      <c r="H26" s="116"/>
      <c r="I26" s="101" t="s">
        <v>122</v>
      </c>
      <c r="J26" s="123" t="s">
        <v>123</v>
      </c>
      <c r="K26" s="124">
        <v>6.4999999999999997E-3</v>
      </c>
    </row>
    <row r="27" spans="7:11" ht="15.6" x14ac:dyDescent="0.25">
      <c r="H27" s="116"/>
      <c r="I27" s="101" t="s">
        <v>124</v>
      </c>
      <c r="J27" s="123" t="s">
        <v>125</v>
      </c>
      <c r="K27" s="124">
        <v>0.03</v>
      </c>
    </row>
    <row r="28" spans="7:11" ht="15.6" x14ac:dyDescent="0.25">
      <c r="H28" s="116"/>
      <c r="I28" s="101" t="s">
        <v>126</v>
      </c>
      <c r="J28" s="123" t="s">
        <v>127</v>
      </c>
      <c r="K28" s="124">
        <v>2.1000000000000001E-2</v>
      </c>
    </row>
    <row r="29" spans="7:11" ht="15.6" x14ac:dyDescent="0.25">
      <c r="H29" s="144"/>
      <c r="I29" s="145" t="s">
        <v>135</v>
      </c>
      <c r="J29" s="146" t="s">
        <v>137</v>
      </c>
      <c r="K29" s="147">
        <v>4.4999999999999998E-2</v>
      </c>
    </row>
    <row r="30" spans="7:11" ht="15.6" x14ac:dyDescent="0.25">
      <c r="H30" s="104"/>
      <c r="I30" s="125"/>
      <c r="J30" s="119" t="s">
        <v>128</v>
      </c>
      <c r="K30" s="107">
        <f>SUM(K26:K28)</f>
        <v>5.7499999999999996E-2</v>
      </c>
    </row>
    <row r="31" spans="7:11" ht="15.6" x14ac:dyDescent="0.25">
      <c r="H31" s="108"/>
      <c r="I31" s="126"/>
      <c r="J31" s="109"/>
      <c r="K31" s="127"/>
    </row>
    <row r="32" spans="7:11" ht="15.6" x14ac:dyDescent="0.25">
      <c r="H32" s="112" t="s">
        <v>105</v>
      </c>
      <c r="I32" s="120" t="s">
        <v>129</v>
      </c>
      <c r="J32" s="121" t="s">
        <v>130</v>
      </c>
      <c r="K32" s="122"/>
    </row>
    <row r="33" spans="8:11" ht="15.6" x14ac:dyDescent="0.25">
      <c r="H33" s="128"/>
      <c r="I33" s="129"/>
      <c r="J33" s="130" t="s">
        <v>130</v>
      </c>
      <c r="K33" s="131">
        <v>9.2999999999999992E-3</v>
      </c>
    </row>
    <row r="34" spans="8:11" ht="15.6" x14ac:dyDescent="0.25">
      <c r="H34" s="132"/>
      <c r="I34" s="106"/>
      <c r="J34" s="119" t="s">
        <v>131</v>
      </c>
      <c r="K34" s="133">
        <v>9.2999999999999992E-3</v>
      </c>
    </row>
    <row r="35" spans="8:11" ht="15.6" x14ac:dyDescent="0.25">
      <c r="H35" s="134"/>
      <c r="I35" s="135"/>
      <c r="J35" s="136"/>
      <c r="K35" s="137"/>
    </row>
    <row r="36" spans="8:11" ht="15" x14ac:dyDescent="0.25">
      <c r="H36" s="326" t="s">
        <v>132</v>
      </c>
      <c r="I36" s="327"/>
      <c r="J36" s="327"/>
      <c r="K36" s="328"/>
    </row>
    <row r="37" spans="8:11" ht="15.6" x14ac:dyDescent="0.25">
      <c r="H37" s="329" t="s">
        <v>133</v>
      </c>
      <c r="I37" s="330"/>
      <c r="J37" s="330"/>
      <c r="K37" s="138">
        <f>ROUND((((1+K15+K16+K17)*(1+K34)*(1+K23))/(1-(K30+K29))-1),4)</f>
        <v>0.28639999999999999</v>
      </c>
    </row>
    <row r="38" spans="8:11" ht="15.6" x14ac:dyDescent="0.25">
      <c r="H38" s="139"/>
      <c r="I38" s="135"/>
      <c r="J38" s="140" t="s">
        <v>136</v>
      </c>
      <c r="K38" s="141"/>
    </row>
    <row r="39" spans="8:11" ht="15.6" x14ac:dyDescent="0.25">
      <c r="H39" s="139"/>
      <c r="I39" s="135"/>
      <c r="J39" s="140"/>
      <c r="K39" s="141"/>
    </row>
    <row r="40" spans="8:11" ht="15.6" x14ac:dyDescent="0.25">
      <c r="H40" s="139"/>
      <c r="I40" s="135"/>
      <c r="J40" s="140"/>
      <c r="K40" s="141"/>
    </row>
    <row r="41" spans="8:11" ht="15.6" x14ac:dyDescent="0.25">
      <c r="H41" s="139"/>
      <c r="I41" s="135"/>
      <c r="J41" s="140"/>
      <c r="K41" s="141"/>
    </row>
    <row r="42" spans="8:11" x14ac:dyDescent="0.25">
      <c r="H42" s="235"/>
      <c r="I42" s="236"/>
      <c r="J42" s="208" t="s">
        <v>177</v>
      </c>
      <c r="K42" s="237"/>
    </row>
    <row r="43" spans="8:11" x14ac:dyDescent="0.25">
      <c r="H43" s="235"/>
      <c r="I43" s="236"/>
      <c r="J43" s="238" t="s">
        <v>153</v>
      </c>
      <c r="K43" s="237"/>
    </row>
    <row r="44" spans="8:11" x14ac:dyDescent="0.25">
      <c r="H44" s="235"/>
      <c r="I44" s="236"/>
      <c r="J44" s="239" t="s">
        <v>178</v>
      </c>
      <c r="K44" s="237"/>
    </row>
    <row r="45" spans="8:11" ht="13.8" thickBot="1" x14ac:dyDescent="0.3">
      <c r="H45" s="240"/>
      <c r="I45" s="241"/>
      <c r="J45" s="242" t="s">
        <v>155</v>
      </c>
      <c r="K45" s="243"/>
    </row>
  </sheetData>
  <mergeCells count="18">
    <mergeCell ref="B2:E2"/>
    <mergeCell ref="B4:F4"/>
    <mergeCell ref="H4:L4"/>
    <mergeCell ref="B5:E5"/>
    <mergeCell ref="H5:L10"/>
    <mergeCell ref="B6:E6"/>
    <mergeCell ref="B7:E7"/>
    <mergeCell ref="B8:E8"/>
    <mergeCell ref="B9:E9"/>
    <mergeCell ref="B10:E10"/>
    <mergeCell ref="H36:K36"/>
    <mergeCell ref="H37:J37"/>
    <mergeCell ref="H12:K12"/>
    <mergeCell ref="B13:B15"/>
    <mergeCell ref="C13:D13"/>
    <mergeCell ref="H13:K13"/>
    <mergeCell ref="C14:D14"/>
    <mergeCell ref="C15:D15"/>
  </mergeCells>
  <pageMargins left="0.511811024" right="0.511811024" top="0.78740157499999996" bottom="0.78740157499999996" header="0.31496062000000002" footer="0.3149606200000000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K37"/>
  <sheetViews>
    <sheetView topLeftCell="A16" zoomScale="70" zoomScaleNormal="70" workbookViewId="0">
      <selection activeCell="D10" sqref="D10"/>
    </sheetView>
  </sheetViews>
  <sheetFormatPr defaultRowHeight="13.2" x14ac:dyDescent="0.25"/>
  <cols>
    <col min="1" max="2" width="16.6640625" customWidth="1"/>
    <col min="3" max="3" width="20.88671875" customWidth="1"/>
    <col min="4" max="4" width="123.109375" customWidth="1"/>
    <col min="6" max="6" width="14.33203125" bestFit="1" customWidth="1"/>
    <col min="7" max="7" width="16.88671875" bestFit="1" customWidth="1"/>
    <col min="8" max="8" width="10.33203125" bestFit="1" customWidth="1"/>
    <col min="9" max="9" width="10.88671875" bestFit="1" customWidth="1"/>
    <col min="10" max="11" width="15.33203125" bestFit="1" customWidth="1"/>
  </cols>
  <sheetData>
    <row r="1" spans="1:11" ht="13.8" thickBot="1" x14ac:dyDescent="0.3"/>
    <row r="2" spans="1:11" ht="22.2" thickTop="1" thickBot="1" x14ac:dyDescent="0.3">
      <c r="A2" s="367" t="s">
        <v>179</v>
      </c>
      <c r="B2" s="368"/>
      <c r="C2" s="368"/>
      <c r="D2" s="368"/>
      <c r="E2" s="369"/>
      <c r="F2" s="244" t="s">
        <v>180</v>
      </c>
      <c r="G2" s="245"/>
      <c r="H2" s="244" t="s">
        <v>181</v>
      </c>
      <c r="I2" s="246"/>
      <c r="J2" s="227"/>
    </row>
    <row r="3" spans="1:11" ht="15" thickBot="1" x14ac:dyDescent="0.3">
      <c r="A3" s="247" t="s">
        <v>182</v>
      </c>
      <c r="B3" s="370" t="s">
        <v>99</v>
      </c>
      <c r="C3" s="370"/>
      <c r="D3" s="370"/>
      <c r="E3" s="370"/>
      <c r="F3" s="370"/>
      <c r="G3" s="371"/>
      <c r="H3" s="248" t="s">
        <v>183</v>
      </c>
      <c r="I3" s="249"/>
      <c r="J3" s="227"/>
    </row>
    <row r="4" spans="1:11" ht="15" thickBot="1" x14ac:dyDescent="0.3">
      <c r="A4" s="247" t="s">
        <v>184</v>
      </c>
      <c r="B4" s="372" t="s">
        <v>246</v>
      </c>
      <c r="C4" s="370"/>
      <c r="D4" s="370"/>
      <c r="E4" s="370"/>
      <c r="F4" s="370"/>
      <c r="G4" s="371"/>
      <c r="H4" s="248" t="s">
        <v>185</v>
      </c>
      <c r="I4" s="250"/>
      <c r="J4" s="227"/>
    </row>
    <row r="5" spans="1:11" ht="15" thickBot="1" x14ac:dyDescent="0.3">
      <c r="A5" s="247" t="s">
        <v>186</v>
      </c>
      <c r="B5" s="251"/>
      <c r="C5" s="248" t="s">
        <v>187</v>
      </c>
      <c r="D5" s="373"/>
      <c r="E5" s="374"/>
      <c r="F5" s="248" t="s">
        <v>188</v>
      </c>
      <c r="G5" s="252" t="s">
        <v>189</v>
      </c>
      <c r="H5" s="248" t="s">
        <v>190</v>
      </c>
      <c r="I5" s="253" t="s">
        <v>191</v>
      </c>
    </row>
    <row r="6" spans="1:11" ht="14.4" x14ac:dyDescent="0.25">
      <c r="A6" s="375" t="s">
        <v>192</v>
      </c>
      <c r="B6" s="377" t="s">
        <v>237</v>
      </c>
      <c r="C6" s="254" t="s">
        <v>193</v>
      </c>
      <c r="D6" s="255" t="s">
        <v>194</v>
      </c>
      <c r="E6" s="256"/>
      <c r="F6" s="363" t="s">
        <v>195</v>
      </c>
      <c r="G6" s="379">
        <f>BDI!D26</f>
        <v>0.2626</v>
      </c>
      <c r="H6" s="363" t="s">
        <v>196</v>
      </c>
      <c r="I6" s="365"/>
    </row>
    <row r="7" spans="1:11" ht="42.6" customHeight="1" thickBot="1" x14ac:dyDescent="0.3">
      <c r="A7" s="376"/>
      <c r="B7" s="378"/>
      <c r="C7" s="257" t="s">
        <v>197</v>
      </c>
      <c r="D7" s="258" t="s">
        <v>198</v>
      </c>
      <c r="E7" s="259"/>
      <c r="F7" s="364"/>
      <c r="G7" s="380"/>
      <c r="H7" s="364"/>
      <c r="I7" s="366"/>
    </row>
    <row r="8" spans="1:11" ht="14.4" thickTop="1" thickBot="1" x14ac:dyDescent="0.3"/>
    <row r="9" spans="1:11" ht="15" thickTop="1" thickBot="1" x14ac:dyDescent="0.35">
      <c r="A9" s="334" t="s">
        <v>173</v>
      </c>
      <c r="B9" s="337" t="s">
        <v>174</v>
      </c>
      <c r="C9" s="338"/>
    </row>
    <row r="10" spans="1:11" ht="15" thickTop="1" thickBot="1" x14ac:dyDescent="0.35">
      <c r="A10" s="335"/>
      <c r="B10" s="342" t="s">
        <v>175</v>
      </c>
      <c r="C10" s="343"/>
    </row>
    <row r="11" spans="1:11" ht="15" thickTop="1" thickBot="1" x14ac:dyDescent="0.35">
      <c r="A11" s="336"/>
      <c r="B11" s="344" t="s">
        <v>176</v>
      </c>
      <c r="C11" s="345"/>
      <c r="J11" s="260"/>
    </row>
    <row r="12" spans="1:11" ht="15.6" thickTop="1" thickBot="1" x14ac:dyDescent="0.3">
      <c r="G12" s="261" t="s">
        <v>199</v>
      </c>
      <c r="K12" s="261" t="s">
        <v>200</v>
      </c>
    </row>
    <row r="13" spans="1:11" ht="15" thickBot="1" x14ac:dyDescent="0.3">
      <c r="G13" s="262" t="s">
        <v>201</v>
      </c>
      <c r="K13" s="263">
        <f>SUM(K16:K29)</f>
        <v>199740.00062460001</v>
      </c>
    </row>
    <row r="14" spans="1:11" ht="43.8" thickBot="1" x14ac:dyDescent="0.3">
      <c r="A14" s="261" t="s">
        <v>34</v>
      </c>
      <c r="B14" s="261" t="s">
        <v>61</v>
      </c>
      <c r="C14" s="261" t="s">
        <v>202</v>
      </c>
      <c r="D14" s="264" t="s">
        <v>203</v>
      </c>
      <c r="E14" s="261" t="s">
        <v>35</v>
      </c>
      <c r="F14" s="261" t="s">
        <v>204</v>
      </c>
      <c r="G14" s="261" t="s">
        <v>205</v>
      </c>
      <c r="H14" s="261" t="s">
        <v>140</v>
      </c>
      <c r="I14" s="261" t="s">
        <v>206</v>
      </c>
      <c r="J14" s="264" t="s">
        <v>207</v>
      </c>
      <c r="K14" s="261" t="s">
        <v>65</v>
      </c>
    </row>
    <row r="15" spans="1:11" ht="15" thickBot="1" x14ac:dyDescent="0.3">
      <c r="A15" s="265">
        <v>1</v>
      </c>
      <c r="B15" s="266"/>
      <c r="C15" s="266"/>
      <c r="D15" s="267" t="s">
        <v>208</v>
      </c>
      <c r="E15" s="268"/>
      <c r="F15" s="269"/>
      <c r="G15" s="270"/>
      <c r="H15" s="271"/>
      <c r="I15" s="272"/>
      <c r="J15" s="273"/>
      <c r="K15" s="274"/>
    </row>
    <row r="16" spans="1:11" ht="40.200000000000003" thickBot="1" x14ac:dyDescent="0.3">
      <c r="A16" s="266" t="s">
        <v>3</v>
      </c>
      <c r="B16" s="266" t="str">
        <f>'PLANILHA BASE'!B17</f>
        <v>ED-28427</v>
      </c>
      <c r="C16" s="266" t="s">
        <v>213</v>
      </c>
      <c r="D16" s="275" t="str">
        <f>'PLANILHA BASE'!C17</f>
        <v>FORNECIMENTO E COLOCAÇÃO DE PLACA DE OBRA EM CHAPA GALVANIZADA #26, ESP. 0,45MM, DIMENSÃO (3X1,5)M, PLOTADA COM ADESIVO VINÍLICO, AFIXADA COM REBITES 4,8X40MM, EM ESTRUTURA METÁLICA DE METALON 20X20MM, ESP. 1,25MM, INCLUSIVE SUPORTE EM EUCALIPTO AUTOCLAVADO PINTADO COM TINTA PVA DUAS (2) DEMÃOS</v>
      </c>
      <c r="E16" s="325" t="s">
        <v>35</v>
      </c>
      <c r="F16" s="276">
        <v>1</v>
      </c>
      <c r="G16" s="270">
        <f>'PLANILHA BASE'!F17</f>
        <v>1187.0999999999999</v>
      </c>
      <c r="H16" s="271">
        <f>G6</f>
        <v>0.2626</v>
      </c>
      <c r="I16" s="277">
        <f>G16</f>
        <v>1187.0999999999999</v>
      </c>
      <c r="J16" s="278">
        <f t="shared" ref="J16:J28" si="0">I16*(1+H16)</f>
        <v>1498.8324599999999</v>
      </c>
      <c r="K16" s="279">
        <f>J16*F16</f>
        <v>1498.8324599999999</v>
      </c>
    </row>
    <row r="17" spans="1:11" ht="31.5" customHeight="1" thickBot="1" x14ac:dyDescent="0.3">
      <c r="A17" s="266" t="s">
        <v>4</v>
      </c>
      <c r="B17" s="266" t="str">
        <f>'PLANILHA BASE'!B18</f>
        <v>ED-50274</v>
      </c>
      <c r="C17" s="280" t="s">
        <v>69</v>
      </c>
      <c r="D17" s="275" t="s">
        <v>216</v>
      </c>
      <c r="E17" s="281" t="s">
        <v>67</v>
      </c>
      <c r="F17" s="276">
        <f>'PLANILHA BASE'!E18</f>
        <v>8.25</v>
      </c>
      <c r="G17" s="270">
        <f>'PLANILHA BASE'!F18</f>
        <v>95.58</v>
      </c>
      <c r="H17" s="271">
        <f>G6</f>
        <v>0.2626</v>
      </c>
      <c r="I17" s="277">
        <f>G17</f>
        <v>95.58</v>
      </c>
      <c r="J17" s="282">
        <f t="shared" si="0"/>
        <v>120.67930799999999</v>
      </c>
      <c r="K17" s="283">
        <f t="shared" ref="K17:K28" si="1">J17*F17</f>
        <v>995.60429099999988</v>
      </c>
    </row>
    <row r="18" spans="1:11" ht="13.8" thickBot="1" x14ac:dyDescent="0.3">
      <c r="A18" s="284"/>
      <c r="B18" s="280"/>
      <c r="C18" s="280"/>
      <c r="D18" s="285"/>
      <c r="E18" s="281"/>
      <c r="F18" s="286"/>
      <c r="G18" s="287"/>
      <c r="H18" s="271"/>
      <c r="I18" s="277"/>
      <c r="J18" s="282"/>
      <c r="K18" s="283"/>
    </row>
    <row r="19" spans="1:11" ht="15" thickBot="1" x14ac:dyDescent="0.3">
      <c r="A19" s="288" t="s">
        <v>209</v>
      </c>
      <c r="B19" s="280"/>
      <c r="C19" s="280"/>
      <c r="D19" s="288" t="s">
        <v>210</v>
      </c>
      <c r="E19" s="281"/>
      <c r="F19" s="286"/>
      <c r="G19" s="287"/>
      <c r="H19" s="271"/>
      <c r="I19" s="277"/>
      <c r="J19" s="282"/>
      <c r="K19" s="283"/>
    </row>
    <row r="20" spans="1:11" ht="40.200000000000003" thickBot="1" x14ac:dyDescent="0.3">
      <c r="A20" s="289" t="s">
        <v>97</v>
      </c>
      <c r="B20" s="319" t="s">
        <v>225</v>
      </c>
      <c r="C20" s="280" t="s">
        <v>69</v>
      </c>
      <c r="D20" s="318" t="s">
        <v>238</v>
      </c>
      <c r="E20" s="281" t="s">
        <v>157</v>
      </c>
      <c r="F20" s="276">
        <f>'PLANILHA BASE'!E21</f>
        <v>102.30000000000001</v>
      </c>
      <c r="G20" s="270">
        <f>'PLANILHA BASE'!F21</f>
        <v>4.07</v>
      </c>
      <c r="H20" s="271">
        <f>G6</f>
        <v>0.2626</v>
      </c>
      <c r="I20" s="277">
        <f>G20</f>
        <v>4.07</v>
      </c>
      <c r="J20" s="282">
        <f t="shared" si="0"/>
        <v>5.138782</v>
      </c>
      <c r="K20" s="283">
        <f t="shared" si="1"/>
        <v>525.69739860000004</v>
      </c>
    </row>
    <row r="21" spans="1:11" ht="27" thickBot="1" x14ac:dyDescent="0.3">
      <c r="A21" s="280" t="s">
        <v>159</v>
      </c>
      <c r="B21" s="319" t="s">
        <v>220</v>
      </c>
      <c r="C21" s="280" t="s">
        <v>69</v>
      </c>
      <c r="D21" s="320" t="s">
        <v>234</v>
      </c>
      <c r="E21" s="281" t="s">
        <v>158</v>
      </c>
      <c r="F21" s="276">
        <f>'PLANILHA BASE'!E22</f>
        <v>1023</v>
      </c>
      <c r="G21" s="270">
        <f>'PLANILHA BASE'!F22</f>
        <v>2.8</v>
      </c>
      <c r="H21" s="271">
        <f>G6</f>
        <v>0.2626</v>
      </c>
      <c r="I21" s="277">
        <f>G21</f>
        <v>2.8</v>
      </c>
      <c r="J21" s="282">
        <f t="shared" si="0"/>
        <v>3.5352799999999998</v>
      </c>
      <c r="K21" s="283">
        <f t="shared" si="1"/>
        <v>3616.5914399999997</v>
      </c>
    </row>
    <row r="22" spans="1:11" ht="13.8" thickBot="1" x14ac:dyDescent="0.3">
      <c r="A22" s="292"/>
      <c r="B22" s="280"/>
      <c r="C22" s="280"/>
      <c r="D22" s="293"/>
      <c r="E22" s="281"/>
      <c r="F22" s="286"/>
      <c r="G22" s="287"/>
      <c r="H22" s="271"/>
      <c r="I22" s="277"/>
      <c r="J22" s="282"/>
      <c r="K22" s="283"/>
    </row>
    <row r="23" spans="1:11" ht="15" thickBot="1" x14ac:dyDescent="0.3">
      <c r="A23" s="288" t="s">
        <v>211</v>
      </c>
      <c r="B23" s="280"/>
      <c r="C23" s="280"/>
      <c r="D23" s="288" t="s">
        <v>7</v>
      </c>
      <c r="E23" s="281"/>
      <c r="F23" s="286"/>
      <c r="G23" s="287"/>
      <c r="H23" s="271"/>
      <c r="I23" s="277"/>
      <c r="J23" s="282"/>
      <c r="K23" s="283"/>
    </row>
    <row r="24" spans="1:11" x14ac:dyDescent="0.25">
      <c r="A24" s="289" t="s">
        <v>8</v>
      </c>
      <c r="B24" s="280" t="s">
        <v>217</v>
      </c>
      <c r="C24" s="280" t="s">
        <v>213</v>
      </c>
      <c r="D24" s="290" t="s">
        <v>152</v>
      </c>
      <c r="E24" s="281" t="s">
        <v>143</v>
      </c>
      <c r="F24" s="276">
        <f>'PLANILHA BASE'!E25</f>
        <v>1023</v>
      </c>
      <c r="G24" s="270">
        <f>'PLANILHA BASE'!F25</f>
        <v>104.6</v>
      </c>
      <c r="H24" s="271">
        <f>G6</f>
        <v>0.2626</v>
      </c>
      <c r="I24" s="277">
        <f>G24</f>
        <v>104.6</v>
      </c>
      <c r="J24" s="282">
        <f t="shared" si="0"/>
        <v>132.06796</v>
      </c>
      <c r="K24" s="283">
        <f t="shared" si="1"/>
        <v>135105.52308000001</v>
      </c>
    </row>
    <row r="25" spans="1:11" ht="13.8" thickBot="1" x14ac:dyDescent="0.3">
      <c r="A25" s="280"/>
      <c r="B25" s="284"/>
      <c r="C25" s="280"/>
      <c r="D25" s="285"/>
      <c r="E25" s="281"/>
      <c r="F25" s="286"/>
      <c r="G25" s="287"/>
      <c r="H25" s="294"/>
      <c r="I25" s="277"/>
      <c r="J25" s="282"/>
      <c r="K25" s="283"/>
    </row>
    <row r="26" spans="1:11" ht="14.4" x14ac:dyDescent="0.25">
      <c r="A26" s="295" t="s">
        <v>212</v>
      </c>
      <c r="B26" s="296"/>
      <c r="C26" s="297"/>
      <c r="D26" s="298" t="s">
        <v>89</v>
      </c>
      <c r="E26" s="281"/>
      <c r="F26" s="286"/>
      <c r="G26" s="287"/>
      <c r="H26" s="294"/>
      <c r="I26" s="277"/>
      <c r="J26" s="282"/>
      <c r="K26" s="283"/>
    </row>
    <row r="27" spans="1:11" ht="39.6" x14ac:dyDescent="0.25">
      <c r="A27" s="299" t="s">
        <v>9</v>
      </c>
      <c r="B27" s="322" t="s">
        <v>221</v>
      </c>
      <c r="C27" s="280" t="s">
        <v>69</v>
      </c>
      <c r="D27" s="321" t="s">
        <v>222</v>
      </c>
      <c r="E27" s="291" t="s">
        <v>47</v>
      </c>
      <c r="F27" s="276">
        <f>'PLANILHA BASE'!E28</f>
        <v>330</v>
      </c>
      <c r="G27" s="270">
        <f>'PLANILHA BASE'!F28</f>
        <v>96.71</v>
      </c>
      <c r="H27" s="294">
        <f>G6</f>
        <v>0.2626</v>
      </c>
      <c r="I27" s="277">
        <f>G27</f>
        <v>96.71</v>
      </c>
      <c r="J27" s="282">
        <f t="shared" si="0"/>
        <v>122.10604599999999</v>
      </c>
      <c r="K27" s="283">
        <f>J27*F27</f>
        <v>40294.995179999998</v>
      </c>
    </row>
    <row r="28" spans="1:11" x14ac:dyDescent="0.25">
      <c r="A28" s="289" t="s">
        <v>9</v>
      </c>
      <c r="B28" s="323" t="s">
        <v>239</v>
      </c>
      <c r="C28" s="323" t="s">
        <v>213</v>
      </c>
      <c r="D28" s="318" t="s">
        <v>224</v>
      </c>
      <c r="E28" s="281" t="s">
        <v>47</v>
      </c>
      <c r="F28" s="276">
        <f>'PLANILHA BASE'!E29</f>
        <v>330</v>
      </c>
      <c r="G28" s="270">
        <f>'PLANILHA BASE'!F29</f>
        <v>36.869999999999997</v>
      </c>
      <c r="H28" s="294">
        <f>G6</f>
        <v>0.2626</v>
      </c>
      <c r="I28" s="277">
        <f>G28</f>
        <v>36.869999999999997</v>
      </c>
      <c r="J28" s="282">
        <f t="shared" si="0"/>
        <v>46.552061999999992</v>
      </c>
      <c r="K28" s="283">
        <f t="shared" si="1"/>
        <v>15362.180459999998</v>
      </c>
    </row>
    <row r="29" spans="1:11" ht="39.6" x14ac:dyDescent="0.25">
      <c r="A29" s="289"/>
      <c r="B29" s="323" t="s">
        <v>151</v>
      </c>
      <c r="C29" s="280" t="s">
        <v>69</v>
      </c>
      <c r="D29" s="290" t="s">
        <v>223</v>
      </c>
      <c r="E29" s="324" t="s">
        <v>47</v>
      </c>
      <c r="F29" s="286">
        <f>'PLANILHA BASE'!E30</f>
        <v>31.5</v>
      </c>
      <c r="G29" s="287">
        <f>'PLANILHA BASE'!F30</f>
        <v>58.85</v>
      </c>
      <c r="H29" s="294">
        <v>0.2626</v>
      </c>
      <c r="I29" s="277">
        <f>G29</f>
        <v>58.85</v>
      </c>
      <c r="J29" s="282">
        <f t="shared" ref="J29" si="2">I29*(1+H29)</f>
        <v>74.304010000000005</v>
      </c>
      <c r="K29" s="283">
        <f t="shared" ref="K29" si="3">J29*F29</f>
        <v>2340.5763150000002</v>
      </c>
    </row>
    <row r="30" spans="1:11" x14ac:dyDescent="0.25">
      <c r="K30" s="36"/>
    </row>
    <row r="34" spans="1:8" ht="13.8" thickBot="1" x14ac:dyDescent="0.3">
      <c r="A34" s="362"/>
      <c r="B34" s="362"/>
      <c r="C34" s="362"/>
      <c r="E34" s="362"/>
      <c r="F34" s="362"/>
      <c r="G34" s="362"/>
      <c r="H34" s="362"/>
    </row>
    <row r="35" spans="1:8" x14ac:dyDescent="0.25">
      <c r="A35" s="361" t="s">
        <v>153</v>
      </c>
      <c r="B35" s="361"/>
      <c r="C35" s="361"/>
      <c r="E35" s="361" t="s">
        <v>214</v>
      </c>
      <c r="F35" s="361"/>
      <c r="G35" s="361"/>
      <c r="H35" s="361"/>
    </row>
    <row r="36" spans="1:8" x14ac:dyDescent="0.25">
      <c r="A36" s="361" t="s">
        <v>154</v>
      </c>
      <c r="B36" s="361"/>
      <c r="C36" s="361"/>
      <c r="E36" s="361" t="s">
        <v>103</v>
      </c>
      <c r="F36" s="361"/>
      <c r="G36" s="361"/>
      <c r="H36" s="361"/>
    </row>
    <row r="37" spans="1:8" x14ac:dyDescent="0.25">
      <c r="A37" s="361" t="s">
        <v>215</v>
      </c>
      <c r="B37" s="361"/>
      <c r="C37" s="361"/>
    </row>
  </sheetData>
  <mergeCells count="21">
    <mergeCell ref="A2:E2"/>
    <mergeCell ref="B3:G3"/>
    <mergeCell ref="B4:G4"/>
    <mergeCell ref="D5:E5"/>
    <mergeCell ref="A6:A7"/>
    <mergeCell ref="B6:B7"/>
    <mergeCell ref="F6:F7"/>
    <mergeCell ref="G6:G7"/>
    <mergeCell ref="H6:H7"/>
    <mergeCell ref="I6:I7"/>
    <mergeCell ref="A9:A11"/>
    <mergeCell ref="B9:C9"/>
    <mergeCell ref="B10:C10"/>
    <mergeCell ref="B11:C11"/>
    <mergeCell ref="A37:C37"/>
    <mergeCell ref="A34:C34"/>
    <mergeCell ref="E34:H34"/>
    <mergeCell ref="A35:C35"/>
    <mergeCell ref="E35:H35"/>
    <mergeCell ref="A36:C36"/>
    <mergeCell ref="E36:H36"/>
  </mergeCells>
  <dataValidations disablePrompts="1" count="3">
    <dataValidation type="list" allowBlank="1" showInputMessage="1" showErrorMessage="1" sqref="G13" xr:uid="{00000000-0002-0000-0200-000000000000}">
      <formula1>"CUSTO (SEM BDI),PREÇO (COM BDI)"</formula1>
    </dataValidation>
    <dataValidation type="list" allowBlank="1" showInputMessage="1" showErrorMessage="1" sqref="C7" xr:uid="{00000000-0002-0000-0200-000001000000}">
      <formula1>"Sim,Não"</formula1>
    </dataValidation>
    <dataValidation type="list" allowBlank="1" showInputMessage="1" showErrorMessage="1" sqref="D5" xr:uid="{00000000-0002-0000-0200-000002000000}">
      <formula1>"1 – Empreitada por Preço Global, 2 – Empreitada por Preço Unitário, 3 – Empreitada Integral, 4 – Tarefa, 5 – Execução Direta, 6 – Contratação integrada, 7 – Contratação semi-integrada,  8 – Fornecimento e prestação de serviço associado"</formula1>
    </dataValidation>
  </dataValidations>
  <pageMargins left="0.511811024" right="0.511811024" top="0.78740157499999996" bottom="0.78740157499999996" header="0.31496062000000002" footer="0.31496062000000002"/>
  <legacy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J46"/>
  <sheetViews>
    <sheetView showGridLines="0" showZeros="0" tabSelected="1" topLeftCell="A20" zoomScaleSheetLayoutView="85" workbookViewId="0">
      <selection activeCell="H30" sqref="H30"/>
    </sheetView>
  </sheetViews>
  <sheetFormatPr defaultRowHeight="13.2" x14ac:dyDescent="0.25"/>
  <cols>
    <col min="1" max="1" width="9.109375" style="25"/>
    <col min="2" max="2" width="14" style="25" customWidth="1"/>
    <col min="3" max="3" width="71.44140625" customWidth="1"/>
    <col min="4" max="4" width="7.88671875" style="25" customWidth="1"/>
    <col min="5" max="5" width="13.6640625" customWidth="1"/>
    <col min="6" max="6" width="14.6640625" customWidth="1"/>
    <col min="7" max="7" width="17" customWidth="1"/>
    <col min="8" max="8" width="19.88671875" style="224" customWidth="1"/>
    <col min="9" max="9" width="13.33203125" bestFit="1" customWidth="1"/>
    <col min="10" max="10" width="21" customWidth="1"/>
  </cols>
  <sheetData>
    <row r="1" spans="1:8" ht="92.25" customHeight="1" thickBot="1" x14ac:dyDescent="0.45">
      <c r="A1" s="64"/>
      <c r="B1" s="65"/>
      <c r="C1" s="65" t="s">
        <v>241</v>
      </c>
      <c r="D1" s="67"/>
      <c r="E1" s="68"/>
      <c r="F1" s="69"/>
      <c r="G1" s="70"/>
      <c r="H1" s="212"/>
    </row>
    <row r="2" spans="1:8" ht="6" customHeight="1" thickBot="1" x14ac:dyDescent="0.45">
      <c r="A2" s="64"/>
      <c r="B2" s="65"/>
      <c r="C2" s="66"/>
      <c r="D2" s="67"/>
      <c r="E2" s="68"/>
      <c r="F2" s="69"/>
      <c r="G2" s="70"/>
      <c r="H2" s="212"/>
    </row>
    <row r="3" spans="1:8" ht="16.5" customHeight="1" thickBot="1" x14ac:dyDescent="0.35">
      <c r="A3" s="381" t="s">
        <v>160</v>
      </c>
      <c r="B3" s="382"/>
      <c r="C3" s="382"/>
      <c r="D3" s="382"/>
      <c r="E3" s="382"/>
      <c r="F3" s="382"/>
      <c r="G3" s="382"/>
      <c r="H3" s="383"/>
    </row>
    <row r="4" spans="1:8" ht="5.25" customHeight="1" thickBot="1" x14ac:dyDescent="0.45">
      <c r="A4" s="64"/>
      <c r="B4" s="65"/>
      <c r="C4" s="66"/>
      <c r="D4" s="67"/>
      <c r="E4" s="68"/>
      <c r="F4" s="69"/>
      <c r="G4" s="70"/>
      <c r="H4" s="212"/>
    </row>
    <row r="5" spans="1:8" ht="22.5" customHeight="1" x14ac:dyDescent="0.3">
      <c r="A5" s="384" t="s">
        <v>99</v>
      </c>
      <c r="B5" s="385"/>
      <c r="C5" s="385"/>
      <c r="D5" s="385"/>
      <c r="E5" s="386"/>
      <c r="F5" s="87" t="s">
        <v>90</v>
      </c>
      <c r="G5" s="88"/>
      <c r="H5" s="213"/>
    </row>
    <row r="6" spans="1:8" ht="22.5" customHeight="1" x14ac:dyDescent="0.4">
      <c r="A6" s="168" t="s">
        <v>245</v>
      </c>
      <c r="B6" s="73"/>
      <c r="C6" s="74"/>
      <c r="D6" s="75"/>
      <c r="E6" s="71"/>
      <c r="F6" s="72" t="s">
        <v>240</v>
      </c>
      <c r="G6" s="85"/>
      <c r="H6" s="214"/>
    </row>
    <row r="7" spans="1:8" ht="22.5" customHeight="1" x14ac:dyDescent="0.3">
      <c r="A7" s="168" t="s">
        <v>147</v>
      </c>
      <c r="B7" s="73"/>
      <c r="C7" s="74"/>
      <c r="D7" s="76"/>
      <c r="E7" s="387" t="s">
        <v>91</v>
      </c>
      <c r="F7" s="388"/>
      <c r="G7" s="388"/>
      <c r="H7" s="389"/>
    </row>
    <row r="8" spans="1:8" ht="33" customHeight="1" x14ac:dyDescent="0.4">
      <c r="A8" s="491" t="s">
        <v>243</v>
      </c>
      <c r="B8" s="492"/>
      <c r="C8" s="492"/>
      <c r="D8" s="493"/>
      <c r="E8" s="77" t="s">
        <v>92</v>
      </c>
      <c r="F8" s="78" t="s">
        <v>93</v>
      </c>
      <c r="G8" s="23" t="s">
        <v>94</v>
      </c>
      <c r="H8" s="215" t="s">
        <v>95</v>
      </c>
    </row>
    <row r="9" spans="1:8" ht="22.5" customHeight="1" thickBot="1" x14ac:dyDescent="0.45">
      <c r="A9" s="169" t="s">
        <v>242</v>
      </c>
      <c r="B9" s="79"/>
      <c r="C9" s="80"/>
      <c r="D9" s="81"/>
      <c r="E9" s="82"/>
      <c r="F9" s="83"/>
      <c r="G9" s="86" t="s">
        <v>140</v>
      </c>
      <c r="H9" s="225">
        <f>BDI!D26</f>
        <v>0.2626</v>
      </c>
    </row>
    <row r="10" spans="1:8" ht="5.25" customHeight="1" thickBot="1" x14ac:dyDescent="0.45">
      <c r="A10" s="64"/>
      <c r="B10" s="65"/>
      <c r="C10" s="66"/>
      <c r="D10" s="67"/>
      <c r="E10" s="68"/>
      <c r="F10" s="69"/>
      <c r="G10" s="70"/>
      <c r="H10" s="212"/>
    </row>
    <row r="11" spans="1:8" ht="16.5" hidden="1" customHeight="1" x14ac:dyDescent="0.4">
      <c r="A11" s="170"/>
      <c r="B11" s="45"/>
      <c r="C11" s="45"/>
      <c r="D11" s="45"/>
      <c r="E11" s="45"/>
      <c r="F11" s="45"/>
      <c r="G11" s="45"/>
      <c r="H11" s="216"/>
    </row>
    <row r="12" spans="1:8" ht="15" customHeight="1" x14ac:dyDescent="0.25">
      <c r="A12" s="390" t="s">
        <v>34</v>
      </c>
      <c r="B12" s="392" t="s">
        <v>61</v>
      </c>
      <c r="C12" s="392" t="s">
        <v>62</v>
      </c>
      <c r="D12" s="392" t="s">
        <v>52</v>
      </c>
      <c r="E12" s="392" t="s">
        <v>63</v>
      </c>
      <c r="F12" s="394" t="s">
        <v>64</v>
      </c>
      <c r="G12" s="395"/>
      <c r="H12" s="396" t="s">
        <v>65</v>
      </c>
    </row>
    <row r="13" spans="1:8" ht="15" customHeight="1" thickBot="1" x14ac:dyDescent="0.3">
      <c r="A13" s="391"/>
      <c r="B13" s="393"/>
      <c r="C13" s="393"/>
      <c r="D13" s="393"/>
      <c r="E13" s="393"/>
      <c r="F13" s="84" t="s">
        <v>141</v>
      </c>
      <c r="G13" s="84" t="s">
        <v>142</v>
      </c>
      <c r="H13" s="397"/>
    </row>
    <row r="14" spans="1:8" ht="18.75" customHeight="1" x14ac:dyDescent="0.25">
      <c r="A14" s="166"/>
      <c r="B14" s="47"/>
      <c r="C14" s="206" t="s">
        <v>150</v>
      </c>
      <c r="D14" s="47"/>
      <c r="E14" s="47"/>
      <c r="F14" s="46"/>
      <c r="G14" s="46"/>
      <c r="H14" s="396"/>
    </row>
    <row r="15" spans="1:8" ht="6.75" customHeight="1" thickBot="1" x14ac:dyDescent="0.3">
      <c r="A15" s="166"/>
      <c r="B15" s="47"/>
      <c r="C15" s="48"/>
      <c r="D15" s="47"/>
      <c r="E15" s="47"/>
      <c r="F15" s="46"/>
      <c r="G15" s="46"/>
      <c r="H15" s="397"/>
    </row>
    <row r="16" spans="1:8" ht="17.25" customHeight="1" thickBot="1" x14ac:dyDescent="0.3">
      <c r="A16" s="489">
        <v>1</v>
      </c>
      <c r="B16" s="149"/>
      <c r="C16" s="150" t="s">
        <v>66</v>
      </c>
      <c r="D16" s="150"/>
      <c r="E16" s="150"/>
      <c r="F16" s="151"/>
      <c r="G16" s="151"/>
      <c r="H16" s="217"/>
    </row>
    <row r="17" spans="1:10" ht="66" x14ac:dyDescent="0.25">
      <c r="A17" s="490" t="s">
        <v>3</v>
      </c>
      <c r="B17" s="173" t="s">
        <v>218</v>
      </c>
      <c r="C17" s="316" t="s">
        <v>232</v>
      </c>
      <c r="D17" s="171" t="s">
        <v>52</v>
      </c>
      <c r="E17" s="197">
        <v>1</v>
      </c>
      <c r="F17" s="172">
        <v>1187.0999999999999</v>
      </c>
      <c r="G17" s="302">
        <f>F17+($H$9*F17)</f>
        <v>1498.8324599999999</v>
      </c>
      <c r="H17" s="218">
        <f>G17*E17</f>
        <v>1498.8324599999999</v>
      </c>
    </row>
    <row r="18" spans="1:10" ht="26.4" x14ac:dyDescent="0.25">
      <c r="A18" s="54" t="s">
        <v>4</v>
      </c>
      <c r="B18" s="54" t="s">
        <v>156</v>
      </c>
      <c r="C18" s="317" t="s">
        <v>216</v>
      </c>
      <c r="D18" s="24" t="s">
        <v>67</v>
      </c>
      <c r="E18" s="198">
        <f>165/20</f>
        <v>8.25</v>
      </c>
      <c r="F18" s="172">
        <v>95.58</v>
      </c>
      <c r="G18" s="302">
        <f>F18+($H$9*F18)</f>
        <v>120.67930799999999</v>
      </c>
      <c r="H18" s="218">
        <f>G18*E18</f>
        <v>995.60429099999988</v>
      </c>
      <c r="J18" s="207"/>
    </row>
    <row r="19" spans="1:10" s="1" customFormat="1" ht="16.2" thickBot="1" x14ac:dyDescent="0.35">
      <c r="A19" s="398" t="s">
        <v>98</v>
      </c>
      <c r="B19" s="399"/>
      <c r="C19" s="399"/>
      <c r="D19" s="399"/>
      <c r="E19" s="399"/>
      <c r="F19" s="399"/>
      <c r="G19" s="400"/>
      <c r="H19" s="219">
        <f>SUM(H17:H18)</f>
        <v>2494.4367509999997</v>
      </c>
      <c r="J19" s="36"/>
    </row>
    <row r="20" spans="1:10" ht="15" x14ac:dyDescent="0.25">
      <c r="A20" s="162">
        <v>2</v>
      </c>
      <c r="B20" s="487"/>
      <c r="C20" s="209" t="s">
        <v>1</v>
      </c>
      <c r="D20" s="210"/>
      <c r="E20" s="211"/>
      <c r="F20" s="211"/>
      <c r="G20" s="211"/>
      <c r="H20" s="220"/>
      <c r="J20" s="36"/>
    </row>
    <row r="21" spans="1:10" ht="39.6" x14ac:dyDescent="0.25">
      <c r="A21" s="54" t="s">
        <v>97</v>
      </c>
      <c r="B21" s="303" t="s">
        <v>225</v>
      </c>
      <c r="C21" s="308" t="s">
        <v>233</v>
      </c>
      <c r="D21" s="53" t="s">
        <v>226</v>
      </c>
      <c r="E21" s="152">
        <f>'MEMÓRIA DE CÁLCULO'!G14</f>
        <v>102.30000000000001</v>
      </c>
      <c r="F21" s="152">
        <v>4.07</v>
      </c>
      <c r="G21" s="198">
        <f>F21+($H$9*F21)</f>
        <v>5.1387820000000008</v>
      </c>
      <c r="H21" s="221">
        <f>G21*E21</f>
        <v>525.69739860000016</v>
      </c>
      <c r="J21" s="36"/>
    </row>
    <row r="22" spans="1:10" ht="39.6" x14ac:dyDescent="0.25">
      <c r="A22" s="54" t="s">
        <v>159</v>
      </c>
      <c r="B22" s="488" t="s">
        <v>220</v>
      </c>
      <c r="C22" s="204" t="s">
        <v>234</v>
      </c>
      <c r="D22" s="300" t="s">
        <v>148</v>
      </c>
      <c r="E22" s="198">
        <f>'MEMÓRIA DE CÁLCULO'!F23</f>
        <v>1023</v>
      </c>
      <c r="F22" s="152">
        <v>2.8</v>
      </c>
      <c r="G22" s="198">
        <f>F22+($H$9*F22)</f>
        <v>3.5352799999999998</v>
      </c>
      <c r="H22" s="221">
        <f>G22*E22</f>
        <v>3616.5914399999997</v>
      </c>
      <c r="J22" s="36"/>
    </row>
    <row r="23" spans="1:10" ht="16.2" thickBot="1" x14ac:dyDescent="0.35">
      <c r="A23" s="398" t="s">
        <v>98</v>
      </c>
      <c r="B23" s="399"/>
      <c r="C23" s="399"/>
      <c r="D23" s="399"/>
      <c r="E23" s="399"/>
      <c r="F23" s="399"/>
      <c r="G23" s="400"/>
      <c r="H23" s="219">
        <f>SUM(H21:H22)</f>
        <v>4142.2888385999995</v>
      </c>
      <c r="J23" s="36"/>
    </row>
    <row r="24" spans="1:10" ht="15.6" thickBot="1" x14ac:dyDescent="0.3">
      <c r="A24" s="159">
        <v>3</v>
      </c>
      <c r="B24" s="156"/>
      <c r="C24" s="150" t="s">
        <v>7</v>
      </c>
      <c r="D24" s="157"/>
      <c r="E24" s="155"/>
      <c r="F24" s="155"/>
      <c r="G24" s="155"/>
      <c r="H24" s="223"/>
      <c r="J24" s="36"/>
    </row>
    <row r="25" spans="1:10" ht="26.4" x14ac:dyDescent="0.25">
      <c r="A25" s="167" t="s">
        <v>8</v>
      </c>
      <c r="B25" s="205">
        <v>92394</v>
      </c>
      <c r="C25" s="204" t="s">
        <v>231</v>
      </c>
      <c r="D25" s="153" t="s">
        <v>0</v>
      </c>
      <c r="E25" s="199">
        <f>'MEMÓRIA DE CÁLCULO'!F33</f>
        <v>1023</v>
      </c>
      <c r="F25" s="154">
        <v>104.6</v>
      </c>
      <c r="G25" s="198">
        <f>F25+($H$9*F25)</f>
        <v>132.06796</v>
      </c>
      <c r="H25" s="222">
        <f>G25*E25</f>
        <v>135105.52308000001</v>
      </c>
      <c r="I25">
        <f>E25*30%</f>
        <v>306.89999999999998</v>
      </c>
      <c r="J25" s="36"/>
    </row>
    <row r="26" spans="1:10" ht="16.2" thickBot="1" x14ac:dyDescent="0.35">
      <c r="A26" s="175"/>
      <c r="B26" s="160"/>
      <c r="C26" s="158"/>
      <c r="D26" s="163" t="s">
        <v>98</v>
      </c>
      <c r="E26" s="163"/>
      <c r="F26" s="163"/>
      <c r="G26" s="164"/>
      <c r="H26" s="219">
        <f>SUM(H25:H25)</f>
        <v>135105.52308000001</v>
      </c>
      <c r="J26" s="36"/>
    </row>
    <row r="27" spans="1:10" ht="15" x14ac:dyDescent="0.25">
      <c r="A27" s="162">
        <v>4</v>
      </c>
      <c r="B27" s="304"/>
      <c r="C27" s="305" t="s">
        <v>89</v>
      </c>
      <c r="D27" s="306"/>
      <c r="E27" s="307"/>
      <c r="F27" s="307"/>
      <c r="G27" s="307"/>
      <c r="H27" s="301"/>
      <c r="J27" s="36"/>
    </row>
    <row r="28" spans="1:10" ht="52.8" x14ac:dyDescent="0.25">
      <c r="A28" s="54" t="s">
        <v>9</v>
      </c>
      <c r="B28" s="54" t="s">
        <v>221</v>
      </c>
      <c r="C28" s="165" t="s">
        <v>222</v>
      </c>
      <c r="D28" s="53" t="s">
        <v>47</v>
      </c>
      <c r="E28" s="198">
        <f>'MEMÓRIA DE CÁLCULO'!G45</f>
        <v>330</v>
      </c>
      <c r="F28" s="152">
        <v>96.71</v>
      </c>
      <c r="G28" s="198">
        <f t="shared" ref="G28:G30" si="0">F28+($H$9*F28)</f>
        <v>122.10604599999999</v>
      </c>
      <c r="H28" s="221">
        <f t="shared" ref="H28:H30" si="1">G28*E28</f>
        <v>40294.995179999998</v>
      </c>
      <c r="I28" s="494">
        <f>E28*30%</f>
        <v>99</v>
      </c>
      <c r="J28" s="36"/>
    </row>
    <row r="29" spans="1:10" ht="26.4" x14ac:dyDescent="0.25">
      <c r="A29" s="54" t="s">
        <v>10</v>
      </c>
      <c r="B29" s="303">
        <v>94287</v>
      </c>
      <c r="C29" s="165" t="s">
        <v>224</v>
      </c>
      <c r="D29" s="53" t="s">
        <v>2</v>
      </c>
      <c r="E29" s="198">
        <f>E28</f>
        <v>330</v>
      </c>
      <c r="F29" s="152">
        <v>36.869999999999997</v>
      </c>
      <c r="G29" s="198">
        <f>F29+($H$9*F29)</f>
        <v>46.552061999999999</v>
      </c>
      <c r="H29" s="221">
        <f>G29*E29</f>
        <v>15362.18046</v>
      </c>
      <c r="J29" s="36"/>
    </row>
    <row r="30" spans="1:10" ht="52.8" x14ac:dyDescent="0.25">
      <c r="A30" s="54" t="s">
        <v>219</v>
      </c>
      <c r="B30" s="303" t="s">
        <v>151</v>
      </c>
      <c r="C30" s="165" t="s">
        <v>223</v>
      </c>
      <c r="D30" s="53" t="s">
        <v>47</v>
      </c>
      <c r="E30" s="198">
        <f>6.3*5</f>
        <v>31.5</v>
      </c>
      <c r="F30" s="152">
        <v>58.85</v>
      </c>
      <c r="G30" s="198">
        <f t="shared" si="0"/>
        <v>74.304010000000005</v>
      </c>
      <c r="H30" s="221">
        <f t="shared" si="1"/>
        <v>2340.5763150000002</v>
      </c>
      <c r="J30" s="36"/>
    </row>
    <row r="31" spans="1:10" ht="16.2" thickBot="1" x14ac:dyDescent="0.35">
      <c r="A31" s="398" t="s">
        <v>98</v>
      </c>
      <c r="B31" s="399"/>
      <c r="C31" s="399"/>
      <c r="D31" s="399"/>
      <c r="E31" s="399"/>
      <c r="F31" s="399"/>
      <c r="G31" s="399"/>
      <c r="H31" s="219">
        <f>SUM(H28:H30)</f>
        <v>57997.751955</v>
      </c>
      <c r="J31" s="36"/>
    </row>
    <row r="32" spans="1:10" s="1" customFormat="1" ht="16.2" thickBot="1" x14ac:dyDescent="0.35">
      <c r="A32" s="161" t="s">
        <v>68</v>
      </c>
      <c r="B32" s="66"/>
      <c r="C32" s="66"/>
      <c r="D32" s="66"/>
      <c r="E32" s="66"/>
      <c r="F32" s="66"/>
      <c r="G32" s="66"/>
      <c r="H32" s="483">
        <f>H31+H26+H23+H19</f>
        <v>199740.00062460001</v>
      </c>
      <c r="I32" s="484"/>
    </row>
    <row r="33" spans="1:9" ht="24" customHeight="1" x14ac:dyDescent="0.3">
      <c r="H33" s="485"/>
      <c r="I33" s="486"/>
    </row>
    <row r="34" spans="1:9" ht="15.6" hidden="1" x14ac:dyDescent="0.3">
      <c r="H34" s="485"/>
      <c r="I34" s="486"/>
    </row>
    <row r="35" spans="1:9" ht="27" customHeight="1" x14ac:dyDescent="0.3">
      <c r="A35" s="361"/>
      <c r="B35" s="361"/>
      <c r="C35" s="361"/>
      <c r="H35" s="485"/>
      <c r="I35" s="486"/>
    </row>
    <row r="36" spans="1:9" ht="27" customHeight="1" x14ac:dyDescent="0.25">
      <c r="A36" s="401" t="s">
        <v>153</v>
      </c>
      <c r="B36" s="401"/>
      <c r="C36" s="401"/>
      <c r="D36" s="25" t="s">
        <v>96</v>
      </c>
      <c r="E36" s="403" t="s">
        <v>139</v>
      </c>
      <c r="F36" s="403"/>
      <c r="G36" s="403"/>
    </row>
    <row r="37" spans="1:9" ht="12" customHeight="1" x14ac:dyDescent="0.25">
      <c r="A37" s="402" t="s">
        <v>154</v>
      </c>
      <c r="B37" s="402"/>
      <c r="C37" s="402"/>
      <c r="E37" s="402" t="s">
        <v>103</v>
      </c>
      <c r="F37" s="402"/>
      <c r="G37" s="402"/>
    </row>
    <row r="38" spans="1:9" x14ac:dyDescent="0.25">
      <c r="A38" s="402" t="s">
        <v>155</v>
      </c>
      <c r="B38" s="402"/>
      <c r="C38" s="402"/>
    </row>
    <row r="39" spans="1:9" ht="2.25" hidden="1" customHeight="1" x14ac:dyDescent="0.25"/>
    <row r="40" spans="1:9" ht="8.25" hidden="1" customHeight="1" x14ac:dyDescent="0.25"/>
    <row r="41" spans="1:9" hidden="1" x14ac:dyDescent="0.25"/>
    <row r="46" spans="1:9" x14ac:dyDescent="0.25">
      <c r="C46" t="s">
        <v>87</v>
      </c>
    </row>
  </sheetData>
  <dataConsolidate/>
  <mergeCells count="21">
    <mergeCell ref="A36:C36"/>
    <mergeCell ref="A37:C37"/>
    <mergeCell ref="A38:C38"/>
    <mergeCell ref="E36:G36"/>
    <mergeCell ref="E37:G37"/>
    <mergeCell ref="A35:C35"/>
    <mergeCell ref="A3:H3"/>
    <mergeCell ref="A5:E5"/>
    <mergeCell ref="E7:H7"/>
    <mergeCell ref="A12:A13"/>
    <mergeCell ref="B12:B13"/>
    <mergeCell ref="F12:G12"/>
    <mergeCell ref="H12:H13"/>
    <mergeCell ref="C12:C13"/>
    <mergeCell ref="D12:D13"/>
    <mergeCell ref="E12:E13"/>
    <mergeCell ref="A19:G19"/>
    <mergeCell ref="A23:G23"/>
    <mergeCell ref="H14:H15"/>
    <mergeCell ref="A31:G31"/>
    <mergeCell ref="A8:D8"/>
  </mergeCells>
  <phoneticPr fontId="3" type="noConversion"/>
  <printOptions horizontalCentered="1"/>
  <pageMargins left="0.39370078740157483" right="0.35433070866141736" top="0.27559055118110237" bottom="0.15748031496062992" header="0.31496062992125984" footer="0.27559055118110237"/>
  <pageSetup paperSize="9" scale="65" orientation="landscape" verticalDpi="360" r:id="rId1"/>
  <headerFooter alignWithMargins="0">
    <oddFooter>Página &amp;P de &amp;N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K52"/>
  <sheetViews>
    <sheetView showGridLines="0" showZeros="0" topLeftCell="A36" zoomScale="115" zoomScaleNormal="115" workbookViewId="0">
      <selection activeCell="A28" sqref="A28:B29"/>
    </sheetView>
  </sheetViews>
  <sheetFormatPr defaultRowHeight="13.8" x14ac:dyDescent="0.25"/>
  <cols>
    <col min="1" max="1" width="13" customWidth="1"/>
    <col min="2" max="2" width="16.44140625" customWidth="1"/>
    <col min="3" max="3" width="11.6640625" style="37" customWidth="1"/>
    <col min="4" max="4" width="9.88671875" style="37" customWidth="1"/>
    <col min="5" max="6" width="13.33203125" style="37" customWidth="1"/>
    <col min="7" max="7" width="12" style="37" customWidth="1"/>
    <col min="8" max="8" width="11.109375" style="37" customWidth="1"/>
    <col min="9" max="9" width="17.5546875" style="37" customWidth="1"/>
    <col min="10" max="10" width="2.33203125" customWidth="1"/>
    <col min="11" max="11" width="27.109375" customWidth="1"/>
  </cols>
  <sheetData>
    <row r="1" spans="1:11" ht="15" x14ac:dyDescent="0.25">
      <c r="A1" s="1" t="s">
        <v>99</v>
      </c>
    </row>
    <row r="2" spans="1:11" x14ac:dyDescent="0.25">
      <c r="A2" s="11" t="s">
        <v>230</v>
      </c>
    </row>
    <row r="3" spans="1:11" ht="15" x14ac:dyDescent="0.25">
      <c r="A3" s="22" t="s">
        <v>134</v>
      </c>
      <c r="B3" s="39">
        <v>0.2626</v>
      </c>
    </row>
    <row r="4" spans="1:11" ht="15" x14ac:dyDescent="0.25">
      <c r="A4" s="22" t="s">
        <v>229</v>
      </c>
      <c r="C4" s="200"/>
    </row>
    <row r="5" spans="1:11" ht="15" x14ac:dyDescent="0.25">
      <c r="A5" s="22" t="s">
        <v>100</v>
      </c>
    </row>
    <row r="6" spans="1:11" ht="15.6" thickBot="1" x14ac:dyDescent="0.3">
      <c r="A6" s="22"/>
    </row>
    <row r="7" spans="1:11" s="11" customFormat="1" ht="21" customHeight="1" x14ac:dyDescent="0.3">
      <c r="A7" s="176" t="s">
        <v>34</v>
      </c>
      <c r="B7" s="177" t="s">
        <v>97</v>
      </c>
      <c r="C7" s="412" t="s">
        <v>33</v>
      </c>
      <c r="D7" s="414" t="str">
        <f>'PLANILHA BASE'!C21</f>
        <v>CORTE E DESATERRO MECÂNICO PARA REGULARIZAÇÃO, COM TRATOR DE ESTEIRA, INCLUSIVE ARRASTAMENTO NIVELADO, AFASTAMENTO E EMPILHAMENTO, EXCLUSIVE CARGA, TRANSPORTE E DESCARGA</v>
      </c>
      <c r="E7" s="415"/>
      <c r="F7" s="415"/>
      <c r="G7" s="415"/>
      <c r="H7" s="416"/>
      <c r="I7" s="178" t="s">
        <v>35</v>
      </c>
    </row>
    <row r="8" spans="1:11" s="11" customFormat="1" ht="16.5" customHeight="1" x14ac:dyDescent="0.3">
      <c r="A8" s="179" t="s">
        <v>69</v>
      </c>
      <c r="B8" s="49" t="str">
        <f>'PLANILHA BASE'!B21</f>
        <v>ED-51100</v>
      </c>
      <c r="C8" s="413"/>
      <c r="D8" s="417"/>
      <c r="E8" s="418"/>
      <c r="F8" s="418"/>
      <c r="G8" s="418"/>
      <c r="H8" s="419"/>
      <c r="I8" s="180" t="str">
        <f>'PLANILHA BASE'!D21</f>
        <v>m3</v>
      </c>
    </row>
    <row r="9" spans="1:11" s="34" customFormat="1" ht="14.25" customHeight="1" x14ac:dyDescent="0.2">
      <c r="A9" s="408" t="s">
        <v>36</v>
      </c>
      <c r="B9" s="409"/>
      <c r="C9" s="420" t="s">
        <v>37</v>
      </c>
      <c r="D9" s="421" t="s">
        <v>11</v>
      </c>
      <c r="E9" s="421" t="s">
        <v>38</v>
      </c>
      <c r="F9" s="421" t="s">
        <v>39</v>
      </c>
      <c r="G9" s="421" t="s">
        <v>40</v>
      </c>
      <c r="H9" s="421" t="s">
        <v>41</v>
      </c>
      <c r="I9" s="180" t="s">
        <v>42</v>
      </c>
    </row>
    <row r="10" spans="1:11" s="34" customFormat="1" ht="14.25" customHeight="1" x14ac:dyDescent="0.2">
      <c r="A10" s="410"/>
      <c r="B10" s="411"/>
      <c r="C10" s="413"/>
      <c r="D10" s="422"/>
      <c r="E10" s="422"/>
      <c r="F10" s="422"/>
      <c r="G10" s="422"/>
      <c r="H10" s="422"/>
      <c r="I10" s="181">
        <f>'PLANILHA BASE'!G21</f>
        <v>5.1387820000000008</v>
      </c>
    </row>
    <row r="11" spans="1:11" s="35" customFormat="1" x14ac:dyDescent="0.25">
      <c r="A11" s="404" t="s">
        <v>43</v>
      </c>
      <c r="B11" s="405"/>
      <c r="C11" s="40" t="s">
        <v>2</v>
      </c>
      <c r="D11" s="40" t="s">
        <v>2</v>
      </c>
      <c r="E11" s="40" t="s">
        <v>149</v>
      </c>
      <c r="F11" s="40" t="s">
        <v>5</v>
      </c>
      <c r="G11" s="40" t="s">
        <v>6</v>
      </c>
      <c r="H11" s="142" t="s">
        <v>44</v>
      </c>
      <c r="I11" s="182" t="s">
        <v>45</v>
      </c>
    </row>
    <row r="12" spans="1:11" s="35" customFormat="1" x14ac:dyDescent="0.25">
      <c r="A12" s="406" t="s">
        <v>227</v>
      </c>
      <c r="B12" s="407"/>
      <c r="C12" s="44">
        <v>100</v>
      </c>
      <c r="D12" s="44">
        <v>6.2</v>
      </c>
      <c r="E12" s="40">
        <v>0.1</v>
      </c>
      <c r="F12" s="41">
        <f>C12*D12</f>
        <v>620</v>
      </c>
      <c r="G12" s="44">
        <f>F12*E12</f>
        <v>62</v>
      </c>
      <c r="H12" s="309"/>
      <c r="I12" s="183">
        <f>G12*I10</f>
        <v>318.60448400000007</v>
      </c>
    </row>
    <row r="13" spans="1:11" s="35" customFormat="1" x14ac:dyDescent="0.25">
      <c r="A13" s="406" t="s">
        <v>235</v>
      </c>
      <c r="B13" s="407"/>
      <c r="C13" s="44">
        <v>65</v>
      </c>
      <c r="D13" s="44">
        <v>6.2</v>
      </c>
      <c r="E13" s="40">
        <v>0.1</v>
      </c>
      <c r="F13" s="41">
        <f>C13*D13</f>
        <v>403</v>
      </c>
      <c r="G13" s="44">
        <f>F13*E13</f>
        <v>40.300000000000004</v>
      </c>
      <c r="H13" s="142"/>
      <c r="I13" s="183">
        <f>G13*I10</f>
        <v>207.09291460000006</v>
      </c>
    </row>
    <row r="14" spans="1:11" ht="15.75" customHeight="1" thickBot="1" x14ac:dyDescent="0.3">
      <c r="A14" s="201"/>
      <c r="B14" s="202"/>
      <c r="C14" s="184">
        <f>SUM(C12:C13)</f>
        <v>165</v>
      </c>
      <c r="D14" s="184"/>
      <c r="E14" s="184"/>
      <c r="F14" s="184">
        <f>SUM(F12:F13)</f>
        <v>1023</v>
      </c>
      <c r="G14" s="184">
        <f>SUM(G12:G13)</f>
        <v>102.30000000000001</v>
      </c>
      <c r="H14" s="184"/>
      <c r="I14" s="184">
        <f>SUM(I12:I13)</f>
        <v>525.69739860000016</v>
      </c>
      <c r="J14" s="36"/>
      <c r="K14" s="36"/>
    </row>
    <row r="15" spans="1:11" ht="15.6" thickBot="1" x14ac:dyDescent="0.3">
      <c r="A15" s="22"/>
    </row>
    <row r="16" spans="1:11" s="11" customFormat="1" ht="21" customHeight="1" x14ac:dyDescent="0.3">
      <c r="A16" s="176" t="s">
        <v>34</v>
      </c>
      <c r="B16" s="177" t="str">
        <f>'PLANILHA BASE'!A22</f>
        <v>2.2</v>
      </c>
      <c r="C16" s="412" t="s">
        <v>33</v>
      </c>
      <c r="D16" s="414" t="str">
        <f>'PLANILHA BASE'!C22</f>
        <v>REGULARIZAÇÃO E COMPACTAÇÃO MECÂNICA DE TERRENO COM ROLO VIBRATÓRIO, EXCLUSIVE DESMATAMENTO, DESTOCAMENTO, LIMPEZA/ROÇADA DO TERRENO</v>
      </c>
      <c r="E16" s="415"/>
      <c r="F16" s="415"/>
      <c r="G16" s="415"/>
      <c r="H16" s="416"/>
      <c r="I16" s="178" t="s">
        <v>35</v>
      </c>
    </row>
    <row r="17" spans="1:11" s="11" customFormat="1" ht="16.5" customHeight="1" x14ac:dyDescent="0.3">
      <c r="A17" s="179" t="s">
        <v>69</v>
      </c>
      <c r="B17" s="49" t="str">
        <f>'PLANILHA BASE'!B22</f>
        <v>ED-51124</v>
      </c>
      <c r="C17" s="413"/>
      <c r="D17" s="417"/>
      <c r="E17" s="418"/>
      <c r="F17" s="418"/>
      <c r="G17" s="418"/>
      <c r="H17" s="419"/>
      <c r="I17" s="180" t="s">
        <v>0</v>
      </c>
    </row>
    <row r="18" spans="1:11" s="34" customFormat="1" ht="14.25" customHeight="1" x14ac:dyDescent="0.2">
      <c r="A18" s="408" t="s">
        <v>36</v>
      </c>
      <c r="B18" s="409"/>
      <c r="C18" s="420" t="s">
        <v>37</v>
      </c>
      <c r="D18" s="421" t="s">
        <v>11</v>
      </c>
      <c r="E18" s="421" t="s">
        <v>38</v>
      </c>
      <c r="F18" s="421" t="s">
        <v>39</v>
      </c>
      <c r="G18" s="421" t="s">
        <v>40</v>
      </c>
      <c r="H18" s="421" t="s">
        <v>41</v>
      </c>
      <c r="I18" s="180" t="s">
        <v>42</v>
      </c>
    </row>
    <row r="19" spans="1:11" s="34" customFormat="1" ht="14.25" customHeight="1" x14ac:dyDescent="0.2">
      <c r="A19" s="410"/>
      <c r="B19" s="411"/>
      <c r="C19" s="413"/>
      <c r="D19" s="422"/>
      <c r="E19" s="422"/>
      <c r="F19" s="422"/>
      <c r="G19" s="422"/>
      <c r="H19" s="422"/>
      <c r="I19" s="181">
        <f>'PLANILHA BASE'!$G$22</f>
        <v>3.5352799999999998</v>
      </c>
    </row>
    <row r="20" spans="1:11" s="35" customFormat="1" x14ac:dyDescent="0.25">
      <c r="A20" s="404" t="s">
        <v>43</v>
      </c>
      <c r="B20" s="405"/>
      <c r="C20" s="40" t="s">
        <v>2</v>
      </c>
      <c r="D20" s="40" t="s">
        <v>2</v>
      </c>
      <c r="E20" s="40" t="s">
        <v>149</v>
      </c>
      <c r="F20" s="40" t="s">
        <v>5</v>
      </c>
      <c r="G20" s="40" t="s">
        <v>6</v>
      </c>
      <c r="H20" s="142" t="s">
        <v>44</v>
      </c>
      <c r="I20" s="182" t="s">
        <v>45</v>
      </c>
    </row>
    <row r="21" spans="1:11" s="35" customFormat="1" x14ac:dyDescent="0.25">
      <c r="A21" s="406" t="s">
        <v>227</v>
      </c>
      <c r="B21" s="407"/>
      <c r="C21" s="44">
        <v>100</v>
      </c>
      <c r="D21" s="44">
        <v>6.2</v>
      </c>
      <c r="E21" s="40">
        <v>0.15</v>
      </c>
      <c r="F21" s="41">
        <f>C21*D21</f>
        <v>620</v>
      </c>
      <c r="G21" s="44">
        <f>F21*E21</f>
        <v>93</v>
      </c>
      <c r="H21" s="309"/>
      <c r="I21" s="183">
        <f>$I$19*F21</f>
        <v>2191.8735999999999</v>
      </c>
    </row>
    <row r="22" spans="1:11" s="35" customFormat="1" x14ac:dyDescent="0.25">
      <c r="A22" s="406" t="s">
        <v>235</v>
      </c>
      <c r="B22" s="407"/>
      <c r="C22" s="44">
        <v>65</v>
      </c>
      <c r="D22" s="44">
        <v>6.2</v>
      </c>
      <c r="E22" s="40">
        <v>0.15</v>
      </c>
      <c r="F22" s="41">
        <f>C22*D22</f>
        <v>403</v>
      </c>
      <c r="G22" s="44">
        <f>F22*E22</f>
        <v>60.449999999999996</v>
      </c>
      <c r="H22" s="142"/>
      <c r="I22" s="183">
        <f>$I$19*F22</f>
        <v>1424.7178399999998</v>
      </c>
    </row>
    <row r="23" spans="1:11" ht="15.75" customHeight="1" thickBot="1" x14ac:dyDescent="0.3">
      <c r="A23" s="201"/>
      <c r="B23" s="202"/>
      <c r="C23" s="184">
        <f>SUM(C21:C22)</f>
        <v>165</v>
      </c>
      <c r="D23" s="184"/>
      <c r="E23" s="184"/>
      <c r="F23" s="184">
        <f>SUM(F21:F22)</f>
        <v>1023</v>
      </c>
      <c r="G23" s="184">
        <f>SUM(G21:G22)</f>
        <v>153.44999999999999</v>
      </c>
      <c r="H23" s="184"/>
      <c r="I23" s="184">
        <f>SUM(I21:I22)</f>
        <v>3616.5914399999997</v>
      </c>
      <c r="J23" s="36"/>
      <c r="K23" s="36"/>
    </row>
    <row r="24" spans="1:11" x14ac:dyDescent="0.25">
      <c r="A24" s="26"/>
      <c r="C24" s="50"/>
      <c r="H24" s="42"/>
      <c r="I24" s="42"/>
      <c r="K24" s="36"/>
    </row>
    <row r="25" spans="1:11" ht="14.4" thickBot="1" x14ac:dyDescent="0.3">
      <c r="A25" s="26"/>
      <c r="C25" s="50"/>
      <c r="H25" s="42"/>
      <c r="I25" s="42"/>
      <c r="K25" s="36"/>
    </row>
    <row r="26" spans="1:11" s="11" customFormat="1" ht="35.25" customHeight="1" x14ac:dyDescent="0.3">
      <c r="A26" s="176" t="s">
        <v>34</v>
      </c>
      <c r="B26" s="177" t="s">
        <v>8</v>
      </c>
      <c r="C26" s="412" t="s">
        <v>33</v>
      </c>
      <c r="D26" s="427" t="str">
        <f>'PLANILHA BASE'!C25</f>
        <v>EXECUÇÃO DE PAVIMENTO EM PISO INTERTRAVADO, COM BLOCO SEXTAVADO DE 25 X 25 CM, ESPESSURA 8 CM.AF_10/2022</v>
      </c>
      <c r="E26" s="428"/>
      <c r="F26" s="428"/>
      <c r="G26" s="428"/>
      <c r="H26" s="429"/>
      <c r="I26" s="178" t="s">
        <v>35</v>
      </c>
    </row>
    <row r="27" spans="1:11" s="11" customFormat="1" ht="46.8" customHeight="1" x14ac:dyDescent="0.3">
      <c r="A27" s="179" t="s">
        <v>213</v>
      </c>
      <c r="B27" s="203">
        <f>'PLANILHA BASE'!B25</f>
        <v>92394</v>
      </c>
      <c r="C27" s="413"/>
      <c r="D27" s="430"/>
      <c r="E27" s="431"/>
      <c r="F27" s="431"/>
      <c r="G27" s="431"/>
      <c r="H27" s="432"/>
      <c r="I27" s="180" t="s">
        <v>143</v>
      </c>
    </row>
    <row r="28" spans="1:11" s="34" customFormat="1" ht="14.25" customHeight="1" x14ac:dyDescent="0.2">
      <c r="A28" s="408" t="s">
        <v>36</v>
      </c>
      <c r="B28" s="409"/>
      <c r="C28" s="420" t="s">
        <v>37</v>
      </c>
      <c r="D28" s="421" t="s">
        <v>11</v>
      </c>
      <c r="E28" s="421" t="s">
        <v>38</v>
      </c>
      <c r="F28" s="425" t="s">
        <v>39</v>
      </c>
      <c r="G28" s="421" t="s">
        <v>40</v>
      </c>
      <c r="H28" s="425" t="s">
        <v>46</v>
      </c>
      <c r="I28" s="180" t="s">
        <v>42</v>
      </c>
    </row>
    <row r="29" spans="1:11" s="34" customFormat="1" ht="14.25" customHeight="1" x14ac:dyDescent="0.2">
      <c r="A29" s="410"/>
      <c r="B29" s="411"/>
      <c r="C29" s="413"/>
      <c r="D29" s="422"/>
      <c r="E29" s="422"/>
      <c r="F29" s="426"/>
      <c r="G29" s="422"/>
      <c r="H29" s="426"/>
      <c r="I29" s="181">
        <f>'PLANILHA BASE'!G25</f>
        <v>132.06796</v>
      </c>
    </row>
    <row r="30" spans="1:11" s="35" customFormat="1" x14ac:dyDescent="0.25">
      <c r="A30" s="404" t="s">
        <v>43</v>
      </c>
      <c r="B30" s="405"/>
      <c r="C30" s="40" t="s">
        <v>2</v>
      </c>
      <c r="D30" s="40" t="s">
        <v>2</v>
      </c>
      <c r="E30" s="40" t="s">
        <v>2</v>
      </c>
      <c r="F30" s="40" t="s">
        <v>5</v>
      </c>
      <c r="G30" s="40" t="s">
        <v>6</v>
      </c>
      <c r="H30" s="142" t="s">
        <v>19</v>
      </c>
      <c r="I30" s="182" t="s">
        <v>45</v>
      </c>
    </row>
    <row r="31" spans="1:11" s="35" customFormat="1" x14ac:dyDescent="0.25">
      <c r="A31" s="406" t="s">
        <v>227</v>
      </c>
      <c r="B31" s="407"/>
      <c r="C31" s="44">
        <v>100</v>
      </c>
      <c r="D31" s="44">
        <v>6.2</v>
      </c>
      <c r="E31" s="43"/>
      <c r="F31" s="41">
        <f>C31*D31</f>
        <v>620</v>
      </c>
      <c r="G31" s="41"/>
      <c r="H31" s="143"/>
      <c r="I31" s="183">
        <f>F31*I29</f>
        <v>81882.135200000004</v>
      </c>
    </row>
    <row r="32" spans="1:11" s="35" customFormat="1" x14ac:dyDescent="0.25">
      <c r="A32" s="406" t="s">
        <v>236</v>
      </c>
      <c r="B32" s="407"/>
      <c r="C32" s="44">
        <v>65</v>
      </c>
      <c r="D32" s="44">
        <v>6.2</v>
      </c>
      <c r="E32" s="311"/>
      <c r="F32" s="41">
        <f>C32*D32</f>
        <v>403</v>
      </c>
      <c r="G32" s="312"/>
      <c r="H32" s="313"/>
      <c r="I32" s="183">
        <f>F32*I29</f>
        <v>53223.387880000002</v>
      </c>
    </row>
    <row r="33" spans="1:11" ht="16.2" thickBot="1" x14ac:dyDescent="0.35">
      <c r="A33" s="423"/>
      <c r="B33" s="424"/>
      <c r="C33" s="184">
        <f>SUM(C31:C32)</f>
        <v>165</v>
      </c>
      <c r="D33" s="184"/>
      <c r="E33" s="184"/>
      <c r="F33" s="184">
        <f>SUM(F31:F32)</f>
        <v>1023</v>
      </c>
      <c r="G33" s="184"/>
      <c r="H33" s="184"/>
      <c r="I33" s="185">
        <f>SUM(I31:I32)</f>
        <v>135105.52308000001</v>
      </c>
      <c r="J33" s="36"/>
      <c r="K33" s="36"/>
    </row>
    <row r="34" spans="1:11" x14ac:dyDescent="0.25">
      <c r="A34" s="26"/>
      <c r="C34" s="50"/>
      <c r="H34" s="42"/>
      <c r="I34" s="42"/>
      <c r="K34" s="36"/>
    </row>
    <row r="35" spans="1:11" x14ac:dyDescent="0.25">
      <c r="A35" s="26"/>
      <c r="C35" s="50"/>
      <c r="H35" s="42"/>
      <c r="I35" s="42"/>
      <c r="K35" s="36"/>
    </row>
    <row r="36" spans="1:11" ht="5.25" customHeight="1" x14ac:dyDescent="0.25">
      <c r="A36" s="26"/>
      <c r="C36" s="50"/>
      <c r="H36" s="42"/>
      <c r="I36" s="42"/>
      <c r="K36" s="36"/>
    </row>
    <row r="37" spans="1:11" ht="6.75" customHeight="1" thickBot="1" x14ac:dyDescent="0.3">
      <c r="C37" s="50"/>
      <c r="K37" s="36"/>
    </row>
    <row r="38" spans="1:11" s="11" customFormat="1" ht="13.5" customHeight="1" x14ac:dyDescent="0.3">
      <c r="A38" s="176" t="s">
        <v>34</v>
      </c>
      <c r="B38" s="177" t="s">
        <v>9</v>
      </c>
      <c r="C38" s="412" t="s">
        <v>33</v>
      </c>
      <c r="D38" s="434" t="str">
        <f>'PLANILHA BASE'!C28</f>
        <v>GUIA DE MEIO-FIO, EM CONCRETO COM FCK 20MPA, PRÉ- MOLDADA, MFC-03 PADRÃO DER-MG, DIMENSÕES (12X18X45)CM, EXCLUSIVE SARJETA, INCLUSIVE ESCAVAÇÃO, APILOAMENTO E TRANSPORTE COM RETIRADA DO MATERIAL ESCAVADO (EM CAÇAMBA)</v>
      </c>
      <c r="E38" s="435"/>
      <c r="F38" s="435"/>
      <c r="G38" s="435"/>
      <c r="H38" s="436"/>
      <c r="I38" s="178" t="s">
        <v>35</v>
      </c>
      <c r="K38" s="36"/>
    </row>
    <row r="39" spans="1:11" s="11" customFormat="1" ht="63.75" customHeight="1" x14ac:dyDescent="0.3">
      <c r="A39" s="179" t="s">
        <v>69</v>
      </c>
      <c r="B39" s="49" t="str">
        <f>'PLANILHA BASE'!B28</f>
        <v>ED-51140</v>
      </c>
      <c r="C39" s="413"/>
      <c r="D39" s="437"/>
      <c r="E39" s="438"/>
      <c r="F39" s="438"/>
      <c r="G39" s="438"/>
      <c r="H39" s="439"/>
      <c r="I39" s="180" t="s">
        <v>47</v>
      </c>
      <c r="K39" s="36"/>
    </row>
    <row r="40" spans="1:11" s="34" customFormat="1" ht="18.75" customHeight="1" x14ac:dyDescent="0.25">
      <c r="A40" s="408" t="s">
        <v>36</v>
      </c>
      <c r="B40" s="409"/>
      <c r="C40" s="442" t="s">
        <v>48</v>
      </c>
      <c r="D40" s="440" t="s">
        <v>51</v>
      </c>
      <c r="E40" s="421" t="s">
        <v>49</v>
      </c>
      <c r="F40" s="421"/>
      <c r="G40" s="440" t="s">
        <v>50</v>
      </c>
      <c r="H40" s="421"/>
      <c r="I40" s="180" t="s">
        <v>42</v>
      </c>
      <c r="K40" s="36"/>
    </row>
    <row r="41" spans="1:11" s="34" customFormat="1" ht="15" customHeight="1" x14ac:dyDescent="0.25">
      <c r="A41" s="410"/>
      <c r="B41" s="411"/>
      <c r="C41" s="443"/>
      <c r="D41" s="441"/>
      <c r="E41" s="422"/>
      <c r="F41" s="422"/>
      <c r="G41" s="441"/>
      <c r="H41" s="422"/>
      <c r="I41" s="181">
        <f>'PLANILHA BASE'!G28</f>
        <v>122.10604599999999</v>
      </c>
      <c r="K41" s="36"/>
    </row>
    <row r="42" spans="1:11" s="35" customFormat="1" x14ac:dyDescent="0.25">
      <c r="A42" s="404" t="s">
        <v>43</v>
      </c>
      <c r="B42" s="405"/>
      <c r="C42" s="40" t="s">
        <v>2</v>
      </c>
      <c r="D42" s="40" t="s">
        <v>2</v>
      </c>
      <c r="E42" s="40"/>
      <c r="F42" s="40"/>
      <c r="G42" s="40" t="s">
        <v>2</v>
      </c>
      <c r="H42" s="142"/>
      <c r="I42" s="182" t="s">
        <v>45</v>
      </c>
      <c r="K42" s="36"/>
    </row>
    <row r="43" spans="1:11" s="35" customFormat="1" x14ac:dyDescent="0.25">
      <c r="A43" s="406" t="s">
        <v>227</v>
      </c>
      <c r="B43" s="407"/>
      <c r="C43" s="44">
        <v>100</v>
      </c>
      <c r="D43" s="44">
        <v>6.2</v>
      </c>
      <c r="E43" s="44"/>
      <c r="F43" s="40"/>
      <c r="G43" s="41">
        <f>2*C43-(D43*E43)</f>
        <v>200</v>
      </c>
      <c r="H43" s="142"/>
      <c r="I43" s="183">
        <f>$I$41*G43</f>
        <v>24421.209199999998</v>
      </c>
      <c r="K43" s="36"/>
    </row>
    <row r="44" spans="1:11" s="35" customFormat="1" x14ac:dyDescent="0.25">
      <c r="A44" s="406" t="s">
        <v>235</v>
      </c>
      <c r="B44" s="407"/>
      <c r="C44" s="44">
        <v>65</v>
      </c>
      <c r="D44" s="44">
        <v>6.2</v>
      </c>
      <c r="E44" s="310"/>
      <c r="F44" s="314"/>
      <c r="G44" s="41">
        <f>2*C44-(D44*E44)</f>
        <v>130</v>
      </c>
      <c r="H44" s="315"/>
      <c r="I44" s="183">
        <f>$I$41*G44</f>
        <v>15873.785979999999</v>
      </c>
      <c r="K44" s="36"/>
    </row>
    <row r="45" spans="1:11" ht="16.2" thickBot="1" x14ac:dyDescent="0.35">
      <c r="A45" s="423" t="s">
        <v>12</v>
      </c>
      <c r="B45" s="424"/>
      <c r="C45" s="184">
        <f>SUM(C43:C44)</f>
        <v>165</v>
      </c>
      <c r="D45" s="184"/>
      <c r="E45" s="184"/>
      <c r="F45" s="184"/>
      <c r="G45" s="184">
        <f>SUM(G43:G44)</f>
        <v>330</v>
      </c>
      <c r="H45" s="184"/>
      <c r="I45" s="185">
        <f>SUM(I43:I44)</f>
        <v>40294.995179999998</v>
      </c>
      <c r="K45" s="36"/>
    </row>
    <row r="46" spans="1:11" ht="7.5" customHeight="1" x14ac:dyDescent="0.3">
      <c r="A46" s="174"/>
      <c r="B46" s="174"/>
      <c r="C46" s="148"/>
      <c r="D46" s="148"/>
      <c r="E46" s="148"/>
      <c r="F46" s="148"/>
      <c r="G46" s="148"/>
      <c r="H46" s="148"/>
      <c r="I46" s="148"/>
      <c r="K46" s="36"/>
    </row>
    <row r="47" spans="1:11" ht="7.5" customHeight="1" x14ac:dyDescent="0.3">
      <c r="A47" s="174"/>
      <c r="B47" s="174"/>
      <c r="C47" s="148"/>
      <c r="D47" s="148"/>
      <c r="E47" s="148"/>
      <c r="F47" s="148"/>
      <c r="G47" s="148"/>
      <c r="H47" s="148"/>
      <c r="I47" s="148"/>
      <c r="K47" s="36"/>
    </row>
    <row r="48" spans="1:11" ht="24.75" customHeight="1" x14ac:dyDescent="0.3">
      <c r="A48" s="174"/>
      <c r="B48" s="174"/>
      <c r="C48" s="148"/>
      <c r="D48" s="148"/>
      <c r="E48" s="148"/>
      <c r="F48" s="148"/>
      <c r="G48" s="148"/>
      <c r="H48" s="148"/>
      <c r="I48" s="148"/>
      <c r="K48" s="36"/>
    </row>
    <row r="49" spans="1:11" ht="15" customHeight="1" x14ac:dyDescent="0.3">
      <c r="A49" s="174"/>
      <c r="B49" s="174"/>
      <c r="C49" s="148"/>
      <c r="D49" s="148"/>
      <c r="E49" s="148"/>
      <c r="F49" s="148"/>
      <c r="G49" s="148"/>
      <c r="H49" s="148"/>
      <c r="I49" s="148"/>
      <c r="K49" s="36"/>
    </row>
    <row r="50" spans="1:11" thickBot="1" x14ac:dyDescent="0.3">
      <c r="A50" s="433" t="s">
        <v>153</v>
      </c>
      <c r="B50" s="433"/>
      <c r="C50" s="433"/>
      <c r="D50" s="25"/>
      <c r="E50" s="196"/>
      <c r="F50" s="196"/>
      <c r="G50" s="401"/>
      <c r="H50" s="401"/>
      <c r="I50" s="401"/>
    </row>
    <row r="51" spans="1:11" ht="13.2" x14ac:dyDescent="0.25">
      <c r="A51" s="402" t="s">
        <v>154</v>
      </c>
      <c r="B51" s="402"/>
      <c r="C51" s="402"/>
      <c r="D51" s="25"/>
      <c r="E51" s="11"/>
      <c r="F51" s="11"/>
      <c r="G51" s="402"/>
      <c r="H51" s="402"/>
      <c r="I51" s="402"/>
    </row>
    <row r="52" spans="1:11" ht="13.2" x14ac:dyDescent="0.25">
      <c r="A52" s="402" t="s">
        <v>155</v>
      </c>
      <c r="B52" s="402"/>
      <c r="C52" s="402"/>
      <c r="D52" s="25"/>
      <c r="E52" s="11"/>
      <c r="F52" s="11"/>
      <c r="G52" s="11"/>
      <c r="H52"/>
      <c r="I52"/>
    </row>
  </sheetData>
  <mergeCells count="55">
    <mergeCell ref="D38:H39"/>
    <mergeCell ref="A45:B45"/>
    <mergeCell ref="E40:E41"/>
    <mergeCell ref="F40:F41"/>
    <mergeCell ref="G40:G41"/>
    <mergeCell ref="H40:H41"/>
    <mergeCell ref="C40:C41"/>
    <mergeCell ref="D40:D41"/>
    <mergeCell ref="A42:B42"/>
    <mergeCell ref="C38:C39"/>
    <mergeCell ref="A40:B41"/>
    <mergeCell ref="A43:B43"/>
    <mergeCell ref="A44:B44"/>
    <mergeCell ref="A50:C50"/>
    <mergeCell ref="A51:C51"/>
    <mergeCell ref="A52:C52"/>
    <mergeCell ref="G50:I50"/>
    <mergeCell ref="G51:I51"/>
    <mergeCell ref="D16:H17"/>
    <mergeCell ref="A18:B19"/>
    <mergeCell ref="C18:C19"/>
    <mergeCell ref="D18:D19"/>
    <mergeCell ref="E18:E19"/>
    <mergeCell ref="F18:F19"/>
    <mergeCell ref="G18:G19"/>
    <mergeCell ref="H18:H19"/>
    <mergeCell ref="C16:C17"/>
    <mergeCell ref="A33:B33"/>
    <mergeCell ref="A22:B22"/>
    <mergeCell ref="A21:B21"/>
    <mergeCell ref="H28:H29"/>
    <mergeCell ref="C26:C27"/>
    <mergeCell ref="F28:F29"/>
    <mergeCell ref="G28:G29"/>
    <mergeCell ref="D26:H27"/>
    <mergeCell ref="C28:C29"/>
    <mergeCell ref="D28:D29"/>
    <mergeCell ref="E28:E29"/>
    <mergeCell ref="C7:C8"/>
    <mergeCell ref="D7:H8"/>
    <mergeCell ref="A9:B10"/>
    <mergeCell ref="C9:C10"/>
    <mergeCell ref="D9:D10"/>
    <mergeCell ref="E9:E10"/>
    <mergeCell ref="F9:F10"/>
    <mergeCell ref="G9:G10"/>
    <mergeCell ref="H9:H10"/>
    <mergeCell ref="A11:B11"/>
    <mergeCell ref="A12:B12"/>
    <mergeCell ref="A13:B13"/>
    <mergeCell ref="A31:B31"/>
    <mergeCell ref="A32:B32"/>
    <mergeCell ref="A20:B20"/>
    <mergeCell ref="A30:B30"/>
    <mergeCell ref="A28:B29"/>
  </mergeCells>
  <conditionalFormatting sqref="B5:B6 B15">
    <cfRule type="colorScale" priority="1">
      <colorScale>
        <cfvo type="min"/>
        <cfvo type="percentile" val="50"/>
        <cfvo type="max"/>
        <color rgb="FFF8696B"/>
        <color rgb="FFFCFCFF"/>
        <color rgb="FF63BE7B"/>
      </colorScale>
    </cfRule>
  </conditionalFormatting>
  <printOptions horizontalCentered="1"/>
  <pageMargins left="0.51181102362204722" right="0.51181102362204722" top="0.94488188976377963" bottom="0.78740157480314965" header="0.43307086614173229" footer="0.31496062992125984"/>
  <pageSetup paperSize="9" scale="76" orientation="portrait" verticalDpi="360" r:id="rId1"/>
  <headerFooter>
    <oddHeader xml:space="preserve">&amp;C&amp;20MEMÓRIA DE CÁLCULO </oddHeader>
    <oddFooter>Página &amp;P de &amp;N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I28"/>
  <sheetViews>
    <sheetView showGridLines="0" showZeros="0" view="pageBreakPreview" zoomScaleNormal="75" zoomScaleSheetLayoutView="100" workbookViewId="0">
      <selection activeCell="A7" sqref="A7:C7"/>
    </sheetView>
  </sheetViews>
  <sheetFormatPr defaultColWidth="9.109375" defaultRowHeight="13.2" x14ac:dyDescent="0.25"/>
  <cols>
    <col min="1" max="1" width="10.5546875" style="55" customWidth="1"/>
    <col min="2" max="2" width="10.33203125" style="55" customWidth="1"/>
    <col min="3" max="3" width="51" style="55" customWidth="1"/>
    <col min="4" max="4" width="14.44140625" style="56" customWidth="1"/>
    <col min="5" max="5" width="20.6640625" style="56" customWidth="1"/>
    <col min="6" max="6" width="13.88671875" style="55" customWidth="1"/>
    <col min="7" max="8" width="16" style="55" customWidth="1"/>
    <col min="9" max="16384" width="9.109375" style="55"/>
  </cols>
  <sheetData>
    <row r="1" spans="1:8" ht="55.5" customHeight="1" thickBot="1" x14ac:dyDescent="0.35">
      <c r="A1" s="64"/>
      <c r="B1" s="65"/>
      <c r="C1" s="382"/>
      <c r="D1" s="382"/>
      <c r="E1" s="382"/>
      <c r="F1" s="382"/>
      <c r="G1" s="382"/>
      <c r="H1" s="382"/>
    </row>
    <row r="2" spans="1:8" ht="3" customHeight="1" thickBot="1" x14ac:dyDescent="0.3">
      <c r="A2" s="195"/>
      <c r="F2" s="56"/>
      <c r="G2" s="56"/>
      <c r="H2" s="56"/>
    </row>
    <row r="3" spans="1:8" ht="16.2" thickBot="1" x14ac:dyDescent="0.35">
      <c r="A3" s="460"/>
      <c r="B3" s="461"/>
      <c r="C3" s="461"/>
      <c r="D3" s="461"/>
      <c r="E3" s="461"/>
      <c r="F3" s="461"/>
      <c r="G3" s="461"/>
      <c r="H3" s="461"/>
    </row>
    <row r="4" spans="1:8" ht="3" customHeight="1" thickBot="1" x14ac:dyDescent="0.3">
      <c r="A4" s="195"/>
    </row>
    <row r="5" spans="1:8" s="57" customFormat="1" ht="18" customHeight="1" thickBot="1" x14ac:dyDescent="0.3">
      <c r="A5" s="462" t="s">
        <v>75</v>
      </c>
      <c r="B5" s="463"/>
      <c r="C5" s="463"/>
      <c r="D5" s="463"/>
      <c r="E5" s="463"/>
      <c r="F5" s="463"/>
      <c r="G5" s="463"/>
      <c r="H5" s="463"/>
    </row>
    <row r="6" spans="1:8" s="57" customFormat="1" ht="18" customHeight="1" x14ac:dyDescent="0.25">
      <c r="A6" s="464" t="s">
        <v>102</v>
      </c>
      <c r="B6" s="465"/>
      <c r="C6" s="466"/>
      <c r="D6" s="467" t="s">
        <v>144</v>
      </c>
      <c r="E6" s="468"/>
      <c r="F6" s="469">
        <f>'PLANILHA BASE'!H32</f>
        <v>199740.00062460001</v>
      </c>
      <c r="G6" s="469"/>
      <c r="H6" s="63"/>
    </row>
    <row r="7" spans="1:8" s="57" customFormat="1" ht="32.4" customHeight="1" thickBot="1" x14ac:dyDescent="0.3">
      <c r="A7" s="456" t="str">
        <f>'PLANILHA BASE'!A6</f>
        <v>OBRA: PAVIMENTAÇÃO  EM BLOQUETE NAS RUAS ARQUIMEDES E SCHOPENHAUER</v>
      </c>
      <c r="B7" s="457"/>
      <c r="C7" s="458"/>
      <c r="D7" s="186" t="s">
        <v>101</v>
      </c>
      <c r="E7" s="187"/>
      <c r="F7" s="444" t="s">
        <v>228</v>
      </c>
      <c r="G7" s="444"/>
      <c r="H7" s="444"/>
    </row>
    <row r="8" spans="1:8" s="57" customFormat="1" ht="36" customHeight="1" thickBot="1" x14ac:dyDescent="0.3">
      <c r="A8" s="62" t="s">
        <v>34</v>
      </c>
      <c r="B8" s="59" t="s">
        <v>61</v>
      </c>
      <c r="C8" s="61" t="s">
        <v>76</v>
      </c>
      <c r="D8" s="60" t="s">
        <v>77</v>
      </c>
      <c r="E8" s="60" t="s">
        <v>78</v>
      </c>
      <c r="F8" s="59" t="s">
        <v>79</v>
      </c>
      <c r="G8" s="59" t="s">
        <v>80</v>
      </c>
      <c r="H8" s="59" t="s">
        <v>81</v>
      </c>
    </row>
    <row r="9" spans="1:8" s="57" customFormat="1" ht="14.25" customHeight="1" x14ac:dyDescent="0.25">
      <c r="A9" s="459">
        <v>1</v>
      </c>
      <c r="B9" s="454" t="s">
        <v>82</v>
      </c>
      <c r="C9" s="455" t="str">
        <f>'PLANILHA BASE'!C16</f>
        <v>INSTALAÇÕES INICIAIS DA OBRA</v>
      </c>
      <c r="D9" s="189" t="s">
        <v>83</v>
      </c>
      <c r="E9" s="190">
        <v>1</v>
      </c>
      <c r="F9" s="190">
        <v>1</v>
      </c>
      <c r="G9" s="191"/>
      <c r="H9" s="191"/>
    </row>
    <row r="10" spans="1:8" s="57" customFormat="1" ht="14.25" customHeight="1" x14ac:dyDescent="0.25">
      <c r="A10" s="451"/>
      <c r="B10" s="452"/>
      <c r="C10" s="453"/>
      <c r="D10" s="89" t="s">
        <v>84</v>
      </c>
      <c r="E10" s="90">
        <f>'PLANILHA BASE'!H19</f>
        <v>2494.4367509999997</v>
      </c>
      <c r="F10" s="90">
        <f>F9*$E$10</f>
        <v>2494.4367509999997</v>
      </c>
      <c r="G10" s="90">
        <f>G9*$E$10</f>
        <v>0</v>
      </c>
      <c r="H10" s="90">
        <f>H9*$E$10</f>
        <v>0</v>
      </c>
    </row>
    <row r="11" spans="1:8" s="57" customFormat="1" ht="14.25" customHeight="1" x14ac:dyDescent="0.25">
      <c r="A11" s="451">
        <v>2</v>
      </c>
      <c r="B11" s="452" t="s">
        <v>88</v>
      </c>
      <c r="C11" s="453" t="str">
        <f>'PLANILHA BASE'!C20</f>
        <v>TERRAPLENAGEM</v>
      </c>
      <c r="D11" s="192" t="s">
        <v>83</v>
      </c>
      <c r="E11" s="190">
        <v>1</v>
      </c>
      <c r="F11" s="190">
        <v>1</v>
      </c>
      <c r="G11" s="190"/>
      <c r="H11" s="190"/>
    </row>
    <row r="12" spans="1:8" s="57" customFormat="1" ht="14.25" customHeight="1" x14ac:dyDescent="0.25">
      <c r="A12" s="451"/>
      <c r="B12" s="452"/>
      <c r="C12" s="453"/>
      <c r="D12" s="89" t="s">
        <v>84</v>
      </c>
      <c r="E12" s="90">
        <f>'PLANILHA BASE'!H23</f>
        <v>4142.2888385999995</v>
      </c>
      <c r="F12" s="90">
        <f>F11*$E$12</f>
        <v>4142.2888385999995</v>
      </c>
      <c r="G12" s="90">
        <f>G11*$E$12</f>
        <v>0</v>
      </c>
      <c r="H12" s="90">
        <f>H11*$E$12</f>
        <v>0</v>
      </c>
    </row>
    <row r="13" spans="1:8" s="57" customFormat="1" ht="14.25" customHeight="1" x14ac:dyDescent="0.25">
      <c r="A13" s="451">
        <v>3</v>
      </c>
      <c r="B13" s="452" t="s">
        <v>85</v>
      </c>
      <c r="C13" s="453" t="str">
        <f>'PLANILHA BASE'!C24</f>
        <v>PAVIMENTAÇÃO</v>
      </c>
      <c r="D13" s="192" t="s">
        <v>83</v>
      </c>
      <c r="E13" s="190">
        <v>1</v>
      </c>
      <c r="F13" s="190"/>
      <c r="G13" s="190">
        <v>0.3</v>
      </c>
      <c r="H13" s="190">
        <v>0.7</v>
      </c>
    </row>
    <row r="14" spans="1:8" s="57" customFormat="1" ht="14.25" customHeight="1" x14ac:dyDescent="0.25">
      <c r="A14" s="451"/>
      <c r="B14" s="452"/>
      <c r="C14" s="453"/>
      <c r="D14" s="89" t="s">
        <v>84</v>
      </c>
      <c r="E14" s="90">
        <f>'PLANILHA BASE'!H26</f>
        <v>135105.52308000001</v>
      </c>
      <c r="F14" s="90">
        <f>F13*$E$14</f>
        <v>0</v>
      </c>
      <c r="G14" s="90">
        <f>G13*$E$14</f>
        <v>40531.656924000003</v>
      </c>
      <c r="H14" s="90">
        <f>H13*$E$14</f>
        <v>94573.866156000004</v>
      </c>
    </row>
    <row r="15" spans="1:8" s="57" customFormat="1" ht="14.25" customHeight="1" x14ac:dyDescent="0.25">
      <c r="A15" s="451">
        <v>4</v>
      </c>
      <c r="B15" s="452" t="s">
        <v>86</v>
      </c>
      <c r="C15" s="453" t="str">
        <f>'PLANILHA BASE'!C27</f>
        <v>DRENAGEM</v>
      </c>
      <c r="D15" s="192" t="s">
        <v>83</v>
      </c>
      <c r="E15" s="190">
        <v>1</v>
      </c>
      <c r="F15" s="190">
        <v>0.15</v>
      </c>
      <c r="G15" s="190">
        <v>0.6</v>
      </c>
      <c r="H15" s="190">
        <v>0.25</v>
      </c>
    </row>
    <row r="16" spans="1:8" s="57" customFormat="1" ht="14.25" customHeight="1" x14ac:dyDescent="0.25">
      <c r="A16" s="451"/>
      <c r="B16" s="452"/>
      <c r="C16" s="453"/>
      <c r="D16" s="89" t="s">
        <v>84</v>
      </c>
      <c r="E16" s="93">
        <f>'PLANILHA BASE'!H31</f>
        <v>57997.751955</v>
      </c>
      <c r="F16" s="90">
        <f>F15*$E$16</f>
        <v>8699.6627932499996</v>
      </c>
      <c r="G16" s="90">
        <f>G15*$E$16</f>
        <v>34798.651172999998</v>
      </c>
      <c r="H16" s="90">
        <f>H15*$E$16</f>
        <v>14499.43798875</v>
      </c>
    </row>
    <row r="17" spans="1:9" s="57" customFormat="1" ht="14.25" customHeight="1" x14ac:dyDescent="0.25">
      <c r="A17" s="445" t="s">
        <v>12</v>
      </c>
      <c r="B17" s="446"/>
      <c r="C17" s="447"/>
      <c r="D17" s="193" t="s">
        <v>83</v>
      </c>
      <c r="E17" s="194">
        <v>1</v>
      </c>
      <c r="F17" s="194">
        <f>F18/$E$18</f>
        <v>7.6781757959808308E-2</v>
      </c>
      <c r="G17" s="194">
        <f>G18/$E$18</f>
        <v>0.37714182367796745</v>
      </c>
      <c r="H17" s="194">
        <f>H18/$E$18</f>
        <v>0.5460764183622242</v>
      </c>
    </row>
    <row r="18" spans="1:9" s="57" customFormat="1" ht="13.5" customHeight="1" thickBot="1" x14ac:dyDescent="0.3">
      <c r="A18" s="448"/>
      <c r="B18" s="449"/>
      <c r="C18" s="450"/>
      <c r="D18" s="91" t="s">
        <v>84</v>
      </c>
      <c r="E18" s="92">
        <f>'PLANILHA BASE'!H32</f>
        <v>199740.00062460001</v>
      </c>
      <c r="F18" s="92">
        <f>F10+F12+F14+F16</f>
        <v>15336.388382849998</v>
      </c>
      <c r="G18" s="92">
        <f>G16+G14+G12+G10</f>
        <v>75330.308097000001</v>
      </c>
      <c r="H18" s="92">
        <f>H14+H16</f>
        <v>109073.30414475</v>
      </c>
    </row>
    <row r="19" spans="1:9" s="57" customFormat="1" ht="18" customHeight="1" x14ac:dyDescent="0.25">
      <c r="A19" s="445" t="s">
        <v>145</v>
      </c>
      <c r="B19" s="446"/>
      <c r="C19" s="447"/>
      <c r="D19" s="193" t="s">
        <v>83</v>
      </c>
      <c r="E19" s="194"/>
      <c r="F19" s="194">
        <f>F17</f>
        <v>7.6781757959808308E-2</v>
      </c>
      <c r="G19" s="194">
        <f>F17+G17</f>
        <v>0.45392358163777574</v>
      </c>
      <c r="H19" s="194">
        <f>G19+H17</f>
        <v>1</v>
      </c>
    </row>
    <row r="20" spans="1:9" s="57" customFormat="1" ht="14.25" customHeight="1" thickBot="1" x14ac:dyDescent="0.3">
      <c r="A20" s="448"/>
      <c r="B20" s="449"/>
      <c r="C20" s="450"/>
      <c r="D20" s="91" t="s">
        <v>84</v>
      </c>
      <c r="E20" s="188"/>
      <c r="F20" s="92">
        <f>F18</f>
        <v>15336.388382849998</v>
      </c>
      <c r="G20" s="92">
        <f>F18+G18</f>
        <v>90666.696479849998</v>
      </c>
      <c r="H20" s="92">
        <f>F18+G18+H18</f>
        <v>199740.00062459998</v>
      </c>
      <c r="I20" s="57" t="s">
        <v>87</v>
      </c>
    </row>
    <row r="21" spans="1:9" s="57" customFormat="1" ht="67.2" customHeight="1" x14ac:dyDescent="0.25">
      <c r="A21" s="58"/>
      <c r="B21" s="58"/>
      <c r="C21" s="58"/>
      <c r="D21" s="58"/>
      <c r="E21" s="58"/>
      <c r="F21" s="58"/>
      <c r="G21" s="58"/>
    </row>
    <row r="22" spans="1:9" customFormat="1" x14ac:dyDescent="0.25">
      <c r="A22" s="361"/>
      <c r="B22" s="361"/>
      <c r="C22" s="361"/>
      <c r="D22" s="25"/>
    </row>
    <row r="23" spans="1:9" customFormat="1" x14ac:dyDescent="0.25">
      <c r="A23" s="401" t="s">
        <v>153</v>
      </c>
      <c r="B23" s="401"/>
      <c r="C23" s="401"/>
      <c r="D23" s="94"/>
      <c r="E23" s="403" t="s">
        <v>139</v>
      </c>
      <c r="F23" s="403"/>
      <c r="G23" s="403"/>
    </row>
    <row r="24" spans="1:9" customFormat="1" x14ac:dyDescent="0.25">
      <c r="A24" s="402" t="s">
        <v>154</v>
      </c>
      <c r="B24" s="402"/>
      <c r="C24" s="402"/>
      <c r="D24" s="25"/>
      <c r="E24" s="402" t="s">
        <v>103</v>
      </c>
      <c r="F24" s="402"/>
      <c r="G24" s="402"/>
    </row>
    <row r="25" spans="1:9" customFormat="1" x14ac:dyDescent="0.25">
      <c r="A25" s="402" t="s">
        <v>155</v>
      </c>
      <c r="B25" s="402"/>
      <c r="C25" s="402"/>
      <c r="D25" s="25"/>
    </row>
    <row r="26" spans="1:9" ht="14.1" customHeight="1" x14ac:dyDescent="0.25"/>
    <row r="27" spans="1:9" ht="14.1" customHeight="1" x14ac:dyDescent="0.25"/>
    <row r="28" spans="1:9" ht="14.1" customHeight="1" x14ac:dyDescent="0.25"/>
  </sheetData>
  <mergeCells count="28">
    <mergeCell ref="A25:C25"/>
    <mergeCell ref="A22:C22"/>
    <mergeCell ref="A23:C23"/>
    <mergeCell ref="E23:G23"/>
    <mergeCell ref="A24:C24"/>
    <mergeCell ref="E24:G24"/>
    <mergeCell ref="A11:A12"/>
    <mergeCell ref="A3:H3"/>
    <mergeCell ref="A5:H5"/>
    <mergeCell ref="A6:C6"/>
    <mergeCell ref="D6:E6"/>
    <mergeCell ref="F6:G6"/>
    <mergeCell ref="C1:H1"/>
    <mergeCell ref="F7:H7"/>
    <mergeCell ref="A19:C20"/>
    <mergeCell ref="A17:C18"/>
    <mergeCell ref="A13:A14"/>
    <mergeCell ref="B13:B14"/>
    <mergeCell ref="C13:C14"/>
    <mergeCell ref="A15:A16"/>
    <mergeCell ref="C15:C16"/>
    <mergeCell ref="B15:B16"/>
    <mergeCell ref="B9:B10"/>
    <mergeCell ref="C9:C10"/>
    <mergeCell ref="B11:B12"/>
    <mergeCell ref="C11:C12"/>
    <mergeCell ref="A7:C7"/>
    <mergeCell ref="A9:A10"/>
  </mergeCells>
  <printOptions horizontalCentered="1"/>
  <pageMargins left="0.19685039370078741" right="0.19685039370078741" top="0.59055118110236227" bottom="0.19685039370078741" header="0.19685039370078741" footer="0"/>
  <pageSetup paperSize="9" scale="89" orientation="landscape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D31"/>
  <sheetViews>
    <sheetView topLeftCell="A18" workbookViewId="0">
      <selection activeCell="A2" sqref="A2:D2"/>
    </sheetView>
  </sheetViews>
  <sheetFormatPr defaultRowHeight="13.2" x14ac:dyDescent="0.25"/>
  <cols>
    <col min="1" max="1" width="11" style="95" customWidth="1"/>
    <col min="2" max="2" width="9.109375" style="95"/>
    <col min="3" max="3" width="58.6640625" style="95" customWidth="1"/>
    <col min="4" max="4" width="10.33203125" style="95" bestFit="1" customWidth="1"/>
    <col min="5" max="256" width="9.109375" style="95"/>
    <col min="257" max="257" width="11" style="95" customWidth="1"/>
    <col min="258" max="258" width="9.109375" style="95"/>
    <col min="259" max="259" width="58.6640625" style="95" customWidth="1"/>
    <col min="260" max="260" width="10.33203125" style="95" bestFit="1" customWidth="1"/>
    <col min="261" max="512" width="9.109375" style="95"/>
    <col min="513" max="513" width="11" style="95" customWidth="1"/>
    <col min="514" max="514" width="9.109375" style="95"/>
    <col min="515" max="515" width="58.6640625" style="95" customWidth="1"/>
    <col min="516" max="516" width="10.33203125" style="95" bestFit="1" customWidth="1"/>
    <col min="517" max="768" width="9.109375" style="95"/>
    <col min="769" max="769" width="11" style="95" customWidth="1"/>
    <col min="770" max="770" width="9.109375" style="95"/>
    <col min="771" max="771" width="58.6640625" style="95" customWidth="1"/>
    <col min="772" max="772" width="10.33203125" style="95" bestFit="1" customWidth="1"/>
    <col min="773" max="1024" width="9.109375" style="95"/>
    <col min="1025" max="1025" width="11" style="95" customWidth="1"/>
    <col min="1026" max="1026" width="9.109375" style="95"/>
    <col min="1027" max="1027" width="58.6640625" style="95" customWidth="1"/>
    <col min="1028" max="1028" width="10.33203125" style="95" bestFit="1" customWidth="1"/>
    <col min="1029" max="1280" width="9.109375" style="95"/>
    <col min="1281" max="1281" width="11" style="95" customWidth="1"/>
    <col min="1282" max="1282" width="9.109375" style="95"/>
    <col min="1283" max="1283" width="58.6640625" style="95" customWidth="1"/>
    <col min="1284" max="1284" width="10.33203125" style="95" bestFit="1" customWidth="1"/>
    <col min="1285" max="1536" width="9.109375" style="95"/>
    <col min="1537" max="1537" width="11" style="95" customWidth="1"/>
    <col min="1538" max="1538" width="9.109375" style="95"/>
    <col min="1539" max="1539" width="58.6640625" style="95" customWidth="1"/>
    <col min="1540" max="1540" width="10.33203125" style="95" bestFit="1" customWidth="1"/>
    <col min="1541" max="1792" width="9.109375" style="95"/>
    <col min="1793" max="1793" width="11" style="95" customWidth="1"/>
    <col min="1794" max="1794" width="9.109375" style="95"/>
    <col min="1795" max="1795" width="58.6640625" style="95" customWidth="1"/>
    <col min="1796" max="1796" width="10.33203125" style="95" bestFit="1" customWidth="1"/>
    <col min="1797" max="2048" width="9.109375" style="95"/>
    <col min="2049" max="2049" width="11" style="95" customWidth="1"/>
    <col min="2050" max="2050" width="9.109375" style="95"/>
    <col min="2051" max="2051" width="58.6640625" style="95" customWidth="1"/>
    <col min="2052" max="2052" width="10.33203125" style="95" bestFit="1" customWidth="1"/>
    <col min="2053" max="2304" width="9.109375" style="95"/>
    <col min="2305" max="2305" width="11" style="95" customWidth="1"/>
    <col min="2306" max="2306" width="9.109375" style="95"/>
    <col min="2307" max="2307" width="58.6640625" style="95" customWidth="1"/>
    <col min="2308" max="2308" width="10.33203125" style="95" bestFit="1" customWidth="1"/>
    <col min="2309" max="2560" width="9.109375" style="95"/>
    <col min="2561" max="2561" width="11" style="95" customWidth="1"/>
    <col min="2562" max="2562" width="9.109375" style="95"/>
    <col min="2563" max="2563" width="58.6640625" style="95" customWidth="1"/>
    <col min="2564" max="2564" width="10.33203125" style="95" bestFit="1" customWidth="1"/>
    <col min="2565" max="2816" width="9.109375" style="95"/>
    <col min="2817" max="2817" width="11" style="95" customWidth="1"/>
    <col min="2818" max="2818" width="9.109375" style="95"/>
    <col min="2819" max="2819" width="58.6640625" style="95" customWidth="1"/>
    <col min="2820" max="2820" width="10.33203125" style="95" bestFit="1" customWidth="1"/>
    <col min="2821" max="3072" width="9.109375" style="95"/>
    <col min="3073" max="3073" width="11" style="95" customWidth="1"/>
    <col min="3074" max="3074" width="9.109375" style="95"/>
    <col min="3075" max="3075" width="58.6640625" style="95" customWidth="1"/>
    <col min="3076" max="3076" width="10.33203125" style="95" bestFit="1" customWidth="1"/>
    <col min="3077" max="3328" width="9.109375" style="95"/>
    <col min="3329" max="3329" width="11" style="95" customWidth="1"/>
    <col min="3330" max="3330" width="9.109375" style="95"/>
    <col min="3331" max="3331" width="58.6640625" style="95" customWidth="1"/>
    <col min="3332" max="3332" width="10.33203125" style="95" bestFit="1" customWidth="1"/>
    <col min="3333" max="3584" width="9.109375" style="95"/>
    <col min="3585" max="3585" width="11" style="95" customWidth="1"/>
    <col min="3586" max="3586" width="9.109375" style="95"/>
    <col min="3587" max="3587" width="58.6640625" style="95" customWidth="1"/>
    <col min="3588" max="3588" width="10.33203125" style="95" bestFit="1" customWidth="1"/>
    <col min="3589" max="3840" width="9.109375" style="95"/>
    <col min="3841" max="3841" width="11" style="95" customWidth="1"/>
    <col min="3842" max="3842" width="9.109375" style="95"/>
    <col min="3843" max="3843" width="58.6640625" style="95" customWidth="1"/>
    <col min="3844" max="3844" width="10.33203125" style="95" bestFit="1" customWidth="1"/>
    <col min="3845" max="4096" width="9.109375" style="95"/>
    <col min="4097" max="4097" width="11" style="95" customWidth="1"/>
    <col min="4098" max="4098" width="9.109375" style="95"/>
    <col min="4099" max="4099" width="58.6640625" style="95" customWidth="1"/>
    <col min="4100" max="4100" width="10.33203125" style="95" bestFit="1" customWidth="1"/>
    <col min="4101" max="4352" width="9.109375" style="95"/>
    <col min="4353" max="4353" width="11" style="95" customWidth="1"/>
    <col min="4354" max="4354" width="9.109375" style="95"/>
    <col min="4355" max="4355" width="58.6640625" style="95" customWidth="1"/>
    <col min="4356" max="4356" width="10.33203125" style="95" bestFit="1" customWidth="1"/>
    <col min="4357" max="4608" width="9.109375" style="95"/>
    <col min="4609" max="4609" width="11" style="95" customWidth="1"/>
    <col min="4610" max="4610" width="9.109375" style="95"/>
    <col min="4611" max="4611" width="58.6640625" style="95" customWidth="1"/>
    <col min="4612" max="4612" width="10.33203125" style="95" bestFit="1" customWidth="1"/>
    <col min="4613" max="4864" width="9.109375" style="95"/>
    <col min="4865" max="4865" width="11" style="95" customWidth="1"/>
    <col min="4866" max="4866" width="9.109375" style="95"/>
    <col min="4867" max="4867" width="58.6640625" style="95" customWidth="1"/>
    <col min="4868" max="4868" width="10.33203125" style="95" bestFit="1" customWidth="1"/>
    <col min="4869" max="5120" width="9.109375" style="95"/>
    <col min="5121" max="5121" width="11" style="95" customWidth="1"/>
    <col min="5122" max="5122" width="9.109375" style="95"/>
    <col min="5123" max="5123" width="58.6640625" style="95" customWidth="1"/>
    <col min="5124" max="5124" width="10.33203125" style="95" bestFit="1" customWidth="1"/>
    <col min="5125" max="5376" width="9.109375" style="95"/>
    <col min="5377" max="5377" width="11" style="95" customWidth="1"/>
    <col min="5378" max="5378" width="9.109375" style="95"/>
    <col min="5379" max="5379" width="58.6640625" style="95" customWidth="1"/>
    <col min="5380" max="5380" width="10.33203125" style="95" bestFit="1" customWidth="1"/>
    <col min="5381" max="5632" width="9.109375" style="95"/>
    <col min="5633" max="5633" width="11" style="95" customWidth="1"/>
    <col min="5634" max="5634" width="9.109375" style="95"/>
    <col min="5635" max="5635" width="58.6640625" style="95" customWidth="1"/>
    <col min="5636" max="5636" width="10.33203125" style="95" bestFit="1" customWidth="1"/>
    <col min="5637" max="5888" width="9.109375" style="95"/>
    <col min="5889" max="5889" width="11" style="95" customWidth="1"/>
    <col min="5890" max="5890" width="9.109375" style="95"/>
    <col min="5891" max="5891" width="58.6640625" style="95" customWidth="1"/>
    <col min="5892" max="5892" width="10.33203125" style="95" bestFit="1" customWidth="1"/>
    <col min="5893" max="6144" width="9.109375" style="95"/>
    <col min="6145" max="6145" width="11" style="95" customWidth="1"/>
    <col min="6146" max="6146" width="9.109375" style="95"/>
    <col min="6147" max="6147" width="58.6640625" style="95" customWidth="1"/>
    <col min="6148" max="6148" width="10.33203125" style="95" bestFit="1" customWidth="1"/>
    <col min="6149" max="6400" width="9.109375" style="95"/>
    <col min="6401" max="6401" width="11" style="95" customWidth="1"/>
    <col min="6402" max="6402" width="9.109375" style="95"/>
    <col min="6403" max="6403" width="58.6640625" style="95" customWidth="1"/>
    <col min="6404" max="6404" width="10.33203125" style="95" bestFit="1" customWidth="1"/>
    <col min="6405" max="6656" width="9.109375" style="95"/>
    <col min="6657" max="6657" width="11" style="95" customWidth="1"/>
    <col min="6658" max="6658" width="9.109375" style="95"/>
    <col min="6659" max="6659" width="58.6640625" style="95" customWidth="1"/>
    <col min="6660" max="6660" width="10.33203125" style="95" bestFit="1" customWidth="1"/>
    <col min="6661" max="6912" width="9.109375" style="95"/>
    <col min="6913" max="6913" width="11" style="95" customWidth="1"/>
    <col min="6914" max="6914" width="9.109375" style="95"/>
    <col min="6915" max="6915" width="58.6640625" style="95" customWidth="1"/>
    <col min="6916" max="6916" width="10.33203125" style="95" bestFit="1" customWidth="1"/>
    <col min="6917" max="7168" width="9.109375" style="95"/>
    <col min="7169" max="7169" width="11" style="95" customWidth="1"/>
    <col min="7170" max="7170" width="9.109375" style="95"/>
    <col min="7171" max="7171" width="58.6640625" style="95" customWidth="1"/>
    <col min="7172" max="7172" width="10.33203125" style="95" bestFit="1" customWidth="1"/>
    <col min="7173" max="7424" width="9.109375" style="95"/>
    <col min="7425" max="7425" width="11" style="95" customWidth="1"/>
    <col min="7426" max="7426" width="9.109375" style="95"/>
    <col min="7427" max="7427" width="58.6640625" style="95" customWidth="1"/>
    <col min="7428" max="7428" width="10.33203125" style="95" bestFit="1" customWidth="1"/>
    <col min="7429" max="7680" width="9.109375" style="95"/>
    <col min="7681" max="7681" width="11" style="95" customWidth="1"/>
    <col min="7682" max="7682" width="9.109375" style="95"/>
    <col min="7683" max="7683" width="58.6640625" style="95" customWidth="1"/>
    <col min="7684" max="7684" width="10.33203125" style="95" bestFit="1" customWidth="1"/>
    <col min="7685" max="7936" width="9.109375" style="95"/>
    <col min="7937" max="7937" width="11" style="95" customWidth="1"/>
    <col min="7938" max="7938" width="9.109375" style="95"/>
    <col min="7939" max="7939" width="58.6640625" style="95" customWidth="1"/>
    <col min="7940" max="7940" width="10.33203125" style="95" bestFit="1" customWidth="1"/>
    <col min="7941" max="8192" width="9.109375" style="95"/>
    <col min="8193" max="8193" width="11" style="95" customWidth="1"/>
    <col min="8194" max="8194" width="9.109375" style="95"/>
    <col min="8195" max="8195" width="58.6640625" style="95" customWidth="1"/>
    <col min="8196" max="8196" width="10.33203125" style="95" bestFit="1" customWidth="1"/>
    <col min="8197" max="8448" width="9.109375" style="95"/>
    <col min="8449" max="8449" width="11" style="95" customWidth="1"/>
    <col min="8450" max="8450" width="9.109375" style="95"/>
    <col min="8451" max="8451" width="58.6640625" style="95" customWidth="1"/>
    <col min="8452" max="8452" width="10.33203125" style="95" bestFit="1" customWidth="1"/>
    <col min="8453" max="8704" width="9.109375" style="95"/>
    <col min="8705" max="8705" width="11" style="95" customWidth="1"/>
    <col min="8706" max="8706" width="9.109375" style="95"/>
    <col min="8707" max="8707" width="58.6640625" style="95" customWidth="1"/>
    <col min="8708" max="8708" width="10.33203125" style="95" bestFit="1" customWidth="1"/>
    <col min="8709" max="8960" width="9.109375" style="95"/>
    <col min="8961" max="8961" width="11" style="95" customWidth="1"/>
    <col min="8962" max="8962" width="9.109375" style="95"/>
    <col min="8963" max="8963" width="58.6640625" style="95" customWidth="1"/>
    <col min="8964" max="8964" width="10.33203125" style="95" bestFit="1" customWidth="1"/>
    <col min="8965" max="9216" width="9.109375" style="95"/>
    <col min="9217" max="9217" width="11" style="95" customWidth="1"/>
    <col min="9218" max="9218" width="9.109375" style="95"/>
    <col min="9219" max="9219" width="58.6640625" style="95" customWidth="1"/>
    <col min="9220" max="9220" width="10.33203125" style="95" bestFit="1" customWidth="1"/>
    <col min="9221" max="9472" width="9.109375" style="95"/>
    <col min="9473" max="9473" width="11" style="95" customWidth="1"/>
    <col min="9474" max="9474" width="9.109375" style="95"/>
    <col min="9475" max="9475" width="58.6640625" style="95" customWidth="1"/>
    <col min="9476" max="9476" width="10.33203125" style="95" bestFit="1" customWidth="1"/>
    <col min="9477" max="9728" width="9.109375" style="95"/>
    <col min="9729" max="9729" width="11" style="95" customWidth="1"/>
    <col min="9730" max="9730" width="9.109375" style="95"/>
    <col min="9731" max="9731" width="58.6640625" style="95" customWidth="1"/>
    <col min="9732" max="9732" width="10.33203125" style="95" bestFit="1" customWidth="1"/>
    <col min="9733" max="9984" width="9.109375" style="95"/>
    <col min="9985" max="9985" width="11" style="95" customWidth="1"/>
    <col min="9986" max="9986" width="9.109375" style="95"/>
    <col min="9987" max="9987" width="58.6640625" style="95" customWidth="1"/>
    <col min="9988" max="9988" width="10.33203125" style="95" bestFit="1" customWidth="1"/>
    <col min="9989" max="10240" width="9.109375" style="95"/>
    <col min="10241" max="10241" width="11" style="95" customWidth="1"/>
    <col min="10242" max="10242" width="9.109375" style="95"/>
    <col min="10243" max="10243" width="58.6640625" style="95" customWidth="1"/>
    <col min="10244" max="10244" width="10.33203125" style="95" bestFit="1" customWidth="1"/>
    <col min="10245" max="10496" width="9.109375" style="95"/>
    <col min="10497" max="10497" width="11" style="95" customWidth="1"/>
    <col min="10498" max="10498" width="9.109375" style="95"/>
    <col min="10499" max="10499" width="58.6640625" style="95" customWidth="1"/>
    <col min="10500" max="10500" width="10.33203125" style="95" bestFit="1" customWidth="1"/>
    <col min="10501" max="10752" width="9.109375" style="95"/>
    <col min="10753" max="10753" width="11" style="95" customWidth="1"/>
    <col min="10754" max="10754" width="9.109375" style="95"/>
    <col min="10755" max="10755" width="58.6640625" style="95" customWidth="1"/>
    <col min="10756" max="10756" width="10.33203125" style="95" bestFit="1" customWidth="1"/>
    <col min="10757" max="11008" width="9.109375" style="95"/>
    <col min="11009" max="11009" width="11" style="95" customWidth="1"/>
    <col min="11010" max="11010" width="9.109375" style="95"/>
    <col min="11011" max="11011" width="58.6640625" style="95" customWidth="1"/>
    <col min="11012" max="11012" width="10.33203125" style="95" bestFit="1" customWidth="1"/>
    <col min="11013" max="11264" width="9.109375" style="95"/>
    <col min="11265" max="11265" width="11" style="95" customWidth="1"/>
    <col min="11266" max="11266" width="9.109375" style="95"/>
    <col min="11267" max="11267" width="58.6640625" style="95" customWidth="1"/>
    <col min="11268" max="11268" width="10.33203125" style="95" bestFit="1" customWidth="1"/>
    <col min="11269" max="11520" width="9.109375" style="95"/>
    <col min="11521" max="11521" width="11" style="95" customWidth="1"/>
    <col min="11522" max="11522" width="9.109375" style="95"/>
    <col min="11523" max="11523" width="58.6640625" style="95" customWidth="1"/>
    <col min="11524" max="11524" width="10.33203125" style="95" bestFit="1" customWidth="1"/>
    <col min="11525" max="11776" width="9.109375" style="95"/>
    <col min="11777" max="11777" width="11" style="95" customWidth="1"/>
    <col min="11778" max="11778" width="9.109375" style="95"/>
    <col min="11779" max="11779" width="58.6640625" style="95" customWidth="1"/>
    <col min="11780" max="11780" width="10.33203125" style="95" bestFit="1" customWidth="1"/>
    <col min="11781" max="12032" width="9.109375" style="95"/>
    <col min="12033" max="12033" width="11" style="95" customWidth="1"/>
    <col min="12034" max="12034" width="9.109375" style="95"/>
    <col min="12035" max="12035" width="58.6640625" style="95" customWidth="1"/>
    <col min="12036" max="12036" width="10.33203125" style="95" bestFit="1" customWidth="1"/>
    <col min="12037" max="12288" width="9.109375" style="95"/>
    <col min="12289" max="12289" width="11" style="95" customWidth="1"/>
    <col min="12290" max="12290" width="9.109375" style="95"/>
    <col min="12291" max="12291" width="58.6640625" style="95" customWidth="1"/>
    <col min="12292" max="12292" width="10.33203125" style="95" bestFit="1" customWidth="1"/>
    <col min="12293" max="12544" width="9.109375" style="95"/>
    <col min="12545" max="12545" width="11" style="95" customWidth="1"/>
    <col min="12546" max="12546" width="9.109375" style="95"/>
    <col min="12547" max="12547" width="58.6640625" style="95" customWidth="1"/>
    <col min="12548" max="12548" width="10.33203125" style="95" bestFit="1" customWidth="1"/>
    <col min="12549" max="12800" width="9.109375" style="95"/>
    <col min="12801" max="12801" width="11" style="95" customWidth="1"/>
    <col min="12802" max="12802" width="9.109375" style="95"/>
    <col min="12803" max="12803" width="58.6640625" style="95" customWidth="1"/>
    <col min="12804" max="12804" width="10.33203125" style="95" bestFit="1" customWidth="1"/>
    <col min="12805" max="13056" width="9.109375" style="95"/>
    <col min="13057" max="13057" width="11" style="95" customWidth="1"/>
    <col min="13058" max="13058" width="9.109375" style="95"/>
    <col min="13059" max="13059" width="58.6640625" style="95" customWidth="1"/>
    <col min="13060" max="13060" width="10.33203125" style="95" bestFit="1" customWidth="1"/>
    <col min="13061" max="13312" width="9.109375" style="95"/>
    <col min="13313" max="13313" width="11" style="95" customWidth="1"/>
    <col min="13314" max="13314" width="9.109375" style="95"/>
    <col min="13315" max="13315" width="58.6640625" style="95" customWidth="1"/>
    <col min="13316" max="13316" width="10.33203125" style="95" bestFit="1" customWidth="1"/>
    <col min="13317" max="13568" width="9.109375" style="95"/>
    <col min="13569" max="13569" width="11" style="95" customWidth="1"/>
    <col min="13570" max="13570" width="9.109375" style="95"/>
    <col min="13571" max="13571" width="58.6640625" style="95" customWidth="1"/>
    <col min="13572" max="13572" width="10.33203125" style="95" bestFit="1" customWidth="1"/>
    <col min="13573" max="13824" width="9.109375" style="95"/>
    <col min="13825" max="13825" width="11" style="95" customWidth="1"/>
    <col min="13826" max="13826" width="9.109375" style="95"/>
    <col min="13827" max="13827" width="58.6640625" style="95" customWidth="1"/>
    <col min="13828" max="13828" width="10.33203125" style="95" bestFit="1" customWidth="1"/>
    <col min="13829" max="14080" width="9.109375" style="95"/>
    <col min="14081" max="14081" width="11" style="95" customWidth="1"/>
    <col min="14082" max="14082" width="9.109375" style="95"/>
    <col min="14083" max="14083" width="58.6640625" style="95" customWidth="1"/>
    <col min="14084" max="14084" width="10.33203125" style="95" bestFit="1" customWidth="1"/>
    <col min="14085" max="14336" width="9.109375" style="95"/>
    <col min="14337" max="14337" width="11" style="95" customWidth="1"/>
    <col min="14338" max="14338" width="9.109375" style="95"/>
    <col min="14339" max="14339" width="58.6640625" style="95" customWidth="1"/>
    <col min="14340" max="14340" width="10.33203125" style="95" bestFit="1" customWidth="1"/>
    <col min="14341" max="14592" width="9.109375" style="95"/>
    <col min="14593" max="14593" width="11" style="95" customWidth="1"/>
    <col min="14594" max="14594" width="9.109375" style="95"/>
    <col min="14595" max="14595" width="58.6640625" style="95" customWidth="1"/>
    <col min="14596" max="14596" width="10.33203125" style="95" bestFit="1" customWidth="1"/>
    <col min="14597" max="14848" width="9.109375" style="95"/>
    <col min="14849" max="14849" width="11" style="95" customWidth="1"/>
    <col min="14850" max="14850" width="9.109375" style="95"/>
    <col min="14851" max="14851" width="58.6640625" style="95" customWidth="1"/>
    <col min="14852" max="14852" width="10.33203125" style="95" bestFit="1" customWidth="1"/>
    <col min="14853" max="15104" width="9.109375" style="95"/>
    <col min="15105" max="15105" width="11" style="95" customWidth="1"/>
    <col min="15106" max="15106" width="9.109375" style="95"/>
    <col min="15107" max="15107" width="58.6640625" style="95" customWidth="1"/>
    <col min="15108" max="15108" width="10.33203125" style="95" bestFit="1" customWidth="1"/>
    <col min="15109" max="15360" width="9.109375" style="95"/>
    <col min="15361" max="15361" width="11" style="95" customWidth="1"/>
    <col min="15362" max="15362" width="9.109375" style="95"/>
    <col min="15363" max="15363" width="58.6640625" style="95" customWidth="1"/>
    <col min="15364" max="15364" width="10.33203125" style="95" bestFit="1" customWidth="1"/>
    <col min="15365" max="15616" width="9.109375" style="95"/>
    <col min="15617" max="15617" width="11" style="95" customWidth="1"/>
    <col min="15618" max="15618" width="9.109375" style="95"/>
    <col min="15619" max="15619" width="58.6640625" style="95" customWidth="1"/>
    <col min="15620" max="15620" width="10.33203125" style="95" bestFit="1" customWidth="1"/>
    <col min="15621" max="15872" width="9.109375" style="95"/>
    <col min="15873" max="15873" width="11" style="95" customWidth="1"/>
    <col min="15874" max="15874" width="9.109375" style="95"/>
    <col min="15875" max="15875" width="58.6640625" style="95" customWidth="1"/>
    <col min="15876" max="15876" width="10.33203125" style="95" bestFit="1" customWidth="1"/>
    <col min="15877" max="16128" width="9.109375" style="95"/>
    <col min="16129" max="16129" width="11" style="95" customWidth="1"/>
    <col min="16130" max="16130" width="9.109375" style="95"/>
    <col min="16131" max="16131" width="58.6640625" style="95" customWidth="1"/>
    <col min="16132" max="16132" width="10.33203125" style="95" bestFit="1" customWidth="1"/>
    <col min="16133" max="16384" width="9.109375" style="95"/>
  </cols>
  <sheetData>
    <row r="1" spans="1:4" ht="17.399999999999999" x14ac:dyDescent="0.25">
      <c r="A1" s="480" t="s">
        <v>244</v>
      </c>
      <c r="B1" s="481"/>
      <c r="C1" s="481"/>
      <c r="D1" s="482"/>
    </row>
    <row r="2" spans="1:4" ht="13.8" thickBot="1" x14ac:dyDescent="0.3">
      <c r="A2" s="339" t="s">
        <v>104</v>
      </c>
      <c r="B2" s="340"/>
      <c r="C2" s="340"/>
      <c r="D2" s="341"/>
    </row>
    <row r="3" spans="1:4" ht="15.6" x14ac:dyDescent="0.25">
      <c r="A3" s="96" t="s">
        <v>105</v>
      </c>
      <c r="B3" s="97" t="s">
        <v>106</v>
      </c>
      <c r="C3" s="98" t="s">
        <v>107</v>
      </c>
      <c r="D3" s="99"/>
    </row>
    <row r="4" spans="1:4" ht="15.6" x14ac:dyDescent="0.25">
      <c r="A4" s="100"/>
      <c r="B4" s="101" t="s">
        <v>108</v>
      </c>
      <c r="C4" s="102" t="s">
        <v>109</v>
      </c>
      <c r="D4" s="103">
        <v>4.6699999999999998E-2</v>
      </c>
    </row>
    <row r="5" spans="1:4" ht="15.6" x14ac:dyDescent="0.25">
      <c r="A5" s="100"/>
      <c r="B5" s="101" t="s">
        <v>110</v>
      </c>
      <c r="C5" s="102" t="s">
        <v>111</v>
      </c>
      <c r="D5" s="103">
        <v>7.4000000000000003E-3</v>
      </c>
    </row>
    <row r="6" spans="1:4" ht="15.6" x14ac:dyDescent="0.25">
      <c r="A6" s="100"/>
      <c r="B6" s="101" t="s">
        <v>112</v>
      </c>
      <c r="C6" s="102" t="s">
        <v>113</v>
      </c>
      <c r="D6" s="103">
        <v>9.7000000000000003E-3</v>
      </c>
    </row>
    <row r="7" spans="1:4" ht="15.6" x14ac:dyDescent="0.25">
      <c r="A7" s="100"/>
      <c r="B7" s="101"/>
      <c r="C7" s="102"/>
      <c r="D7" s="103"/>
    </row>
    <row r="8" spans="1:4" ht="15.6" x14ac:dyDescent="0.25">
      <c r="A8" s="104"/>
      <c r="B8" s="105"/>
      <c r="C8" s="106" t="s">
        <v>114</v>
      </c>
      <c r="D8" s="107">
        <f>SUM(D4:D7)</f>
        <v>6.3799999999999996E-2</v>
      </c>
    </row>
    <row r="9" spans="1:4" ht="15.6" x14ac:dyDescent="0.25">
      <c r="A9" s="108"/>
      <c r="B9" s="109"/>
      <c r="C9" s="110"/>
      <c r="D9" s="111"/>
    </row>
    <row r="10" spans="1:4" ht="15.6" x14ac:dyDescent="0.25">
      <c r="A10" s="112" t="s">
        <v>105</v>
      </c>
      <c r="B10" s="113" t="s">
        <v>115</v>
      </c>
      <c r="C10" s="114" t="s">
        <v>116</v>
      </c>
      <c r="D10" s="115"/>
    </row>
    <row r="11" spans="1:4" ht="15.6" x14ac:dyDescent="0.25">
      <c r="A11" s="116"/>
      <c r="B11" s="117" t="s">
        <v>117</v>
      </c>
      <c r="C11" s="102" t="s">
        <v>118</v>
      </c>
      <c r="D11" s="103">
        <v>7.5300000000000006E-2</v>
      </c>
    </row>
    <row r="12" spans="1:4" ht="15.6" x14ac:dyDescent="0.25">
      <c r="A12" s="104"/>
      <c r="B12" s="118"/>
      <c r="C12" s="119" t="s">
        <v>119</v>
      </c>
      <c r="D12" s="107">
        <v>7.5300000000000006E-2</v>
      </c>
    </row>
    <row r="13" spans="1:4" ht="15.6" x14ac:dyDescent="0.25">
      <c r="A13" s="108"/>
      <c r="B13" s="109"/>
      <c r="C13" s="110"/>
      <c r="D13" s="111"/>
    </row>
    <row r="14" spans="1:4" ht="15.6" x14ac:dyDescent="0.25">
      <c r="A14" s="112" t="s">
        <v>105</v>
      </c>
      <c r="B14" s="120" t="s">
        <v>120</v>
      </c>
      <c r="C14" s="121" t="s">
        <v>121</v>
      </c>
      <c r="D14" s="122"/>
    </row>
    <row r="15" spans="1:4" ht="15.6" x14ac:dyDescent="0.25">
      <c r="A15" s="116"/>
      <c r="B15" s="101" t="s">
        <v>122</v>
      </c>
      <c r="C15" s="123" t="s">
        <v>123</v>
      </c>
      <c r="D15" s="124">
        <v>6.4999999999999997E-3</v>
      </c>
    </row>
    <row r="16" spans="1:4" ht="15.6" x14ac:dyDescent="0.25">
      <c r="A16" s="116"/>
      <c r="B16" s="101" t="s">
        <v>124</v>
      </c>
      <c r="C16" s="123" t="s">
        <v>125</v>
      </c>
      <c r="D16" s="124">
        <v>0.03</v>
      </c>
    </row>
    <row r="17" spans="1:4" ht="15.6" x14ac:dyDescent="0.25">
      <c r="A17" s="116"/>
      <c r="B17" s="101" t="s">
        <v>126</v>
      </c>
      <c r="C17" s="123" t="s">
        <v>127</v>
      </c>
      <c r="D17" s="124">
        <v>2.1000000000000001E-2</v>
      </c>
    </row>
    <row r="18" spans="1:4" ht="15.6" x14ac:dyDescent="0.25">
      <c r="A18" s="144"/>
      <c r="B18" s="145" t="s">
        <v>135</v>
      </c>
      <c r="C18" s="146" t="s">
        <v>137</v>
      </c>
      <c r="D18" s="147">
        <v>2.7E-2</v>
      </c>
    </row>
    <row r="19" spans="1:4" ht="15.6" x14ac:dyDescent="0.25">
      <c r="A19" s="104"/>
      <c r="B19" s="125"/>
      <c r="C19" s="119" t="s">
        <v>128</v>
      </c>
      <c r="D19" s="107">
        <f>SUM(D15:D17)</f>
        <v>5.7499999999999996E-2</v>
      </c>
    </row>
    <row r="20" spans="1:4" ht="15.6" x14ac:dyDescent="0.25">
      <c r="A20" s="108"/>
      <c r="B20" s="126"/>
      <c r="C20" s="109"/>
      <c r="D20" s="127"/>
    </row>
    <row r="21" spans="1:4" ht="15.6" x14ac:dyDescent="0.25">
      <c r="A21" s="112" t="s">
        <v>105</v>
      </c>
      <c r="B21" s="120" t="s">
        <v>129</v>
      </c>
      <c r="C21" s="121" t="s">
        <v>130</v>
      </c>
      <c r="D21" s="122"/>
    </row>
    <row r="22" spans="1:4" ht="15.6" x14ac:dyDescent="0.25">
      <c r="A22" s="128"/>
      <c r="B22" s="129"/>
      <c r="C22" s="130" t="s">
        <v>130</v>
      </c>
      <c r="D22" s="131">
        <v>1.0500000000000001E-2</v>
      </c>
    </row>
    <row r="23" spans="1:4" ht="15.6" x14ac:dyDescent="0.25">
      <c r="A23" s="132"/>
      <c r="B23" s="106"/>
      <c r="C23" s="119" t="s">
        <v>131</v>
      </c>
      <c r="D23" s="133">
        <v>1.0500000000000001E-2</v>
      </c>
    </row>
    <row r="24" spans="1:4" ht="15.6" x14ac:dyDescent="0.25">
      <c r="A24" s="134"/>
      <c r="B24" s="135"/>
      <c r="C24" s="136"/>
      <c r="D24" s="137"/>
    </row>
    <row r="25" spans="1:4" ht="15" x14ac:dyDescent="0.25">
      <c r="A25" s="326" t="s">
        <v>132</v>
      </c>
      <c r="B25" s="327"/>
      <c r="C25" s="327"/>
      <c r="D25" s="328"/>
    </row>
    <row r="26" spans="1:4" ht="15.6" x14ac:dyDescent="0.25">
      <c r="A26" s="329" t="s">
        <v>133</v>
      </c>
      <c r="B26" s="330"/>
      <c r="C26" s="330"/>
      <c r="D26" s="138">
        <f>ROUND((((1+D4+D5+D6)*(1+D23)*(1+D12))/(1-(D19+D18))-1),4)</f>
        <v>0.2626</v>
      </c>
    </row>
    <row r="27" spans="1:4" ht="15.6" x14ac:dyDescent="0.25">
      <c r="A27" s="139"/>
      <c r="B27" s="135"/>
      <c r="C27" s="140" t="s">
        <v>136</v>
      </c>
      <c r="D27" s="141"/>
    </row>
    <row r="28" spans="1:4" ht="27.75" customHeight="1" x14ac:dyDescent="0.25">
      <c r="A28" s="477" t="s">
        <v>146</v>
      </c>
      <c r="B28" s="478"/>
      <c r="C28" s="478"/>
      <c r="D28" s="479"/>
    </row>
    <row r="29" spans="1:4" x14ac:dyDescent="0.25">
      <c r="A29" s="470" t="s">
        <v>161</v>
      </c>
      <c r="B29" s="470"/>
      <c r="C29" s="470"/>
      <c r="D29" s="470"/>
    </row>
    <row r="30" spans="1:4" x14ac:dyDescent="0.25">
      <c r="A30" s="471" t="s">
        <v>162</v>
      </c>
      <c r="B30" s="472"/>
      <c r="C30" s="472"/>
      <c r="D30" s="473"/>
    </row>
    <row r="31" spans="1:4" ht="13.5" customHeight="1" thickBot="1" x14ac:dyDescent="0.3">
      <c r="A31" s="474"/>
      <c r="B31" s="475"/>
      <c r="C31" s="475"/>
      <c r="D31" s="476"/>
    </row>
  </sheetData>
  <mergeCells count="8">
    <mergeCell ref="A29:D29"/>
    <mergeCell ref="A30:D30"/>
    <mergeCell ref="A31:D31"/>
    <mergeCell ref="A28:D28"/>
    <mergeCell ref="A1:D1"/>
    <mergeCell ref="A2:D2"/>
    <mergeCell ref="A25:D25"/>
    <mergeCell ref="A26:C26"/>
  </mergeCells>
  <pageMargins left="0.70866141732283472" right="0.51181102362204722" top="0.78740157480314965" bottom="0.78740157480314965" header="0.31496062992125984" footer="0.31496062992125984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W26"/>
  <sheetViews>
    <sheetView showGridLines="0" topLeftCell="A4" zoomScale="98" zoomScaleNormal="98" workbookViewId="0">
      <selection activeCell="C9" sqref="C9"/>
    </sheetView>
  </sheetViews>
  <sheetFormatPr defaultRowHeight="13.2" x14ac:dyDescent="0.25"/>
  <cols>
    <col min="1" max="1" width="37.44140625" customWidth="1"/>
    <col min="2" max="3" width="16" customWidth="1"/>
    <col min="4" max="6" width="13.6640625" customWidth="1"/>
    <col min="7" max="7" width="14.5546875" customWidth="1"/>
    <col min="8" max="8" width="15.33203125" customWidth="1"/>
    <col min="9" max="16" width="15.5546875" customWidth="1"/>
  </cols>
  <sheetData>
    <row r="1" spans="1:23" ht="16.5" customHeight="1" x14ac:dyDescent="0.5">
      <c r="A1" s="1" t="s">
        <v>54</v>
      </c>
      <c r="B1" s="1"/>
      <c r="C1" s="1"/>
      <c r="D1" s="29"/>
      <c r="F1" s="30"/>
      <c r="G1" s="30"/>
      <c r="H1" s="27"/>
      <c r="I1" s="27"/>
      <c r="J1" s="27"/>
      <c r="K1" s="27"/>
      <c r="L1" s="27"/>
      <c r="M1" s="27"/>
      <c r="N1" s="27"/>
      <c r="O1" s="27"/>
      <c r="P1" s="27"/>
    </row>
    <row r="2" spans="1:23" ht="16.5" customHeight="1" x14ac:dyDescent="0.5">
      <c r="A2" s="1" t="s">
        <v>70</v>
      </c>
      <c r="B2" s="1"/>
      <c r="C2" s="1"/>
      <c r="D2" s="29"/>
      <c r="E2" s="1"/>
      <c r="F2" s="30"/>
      <c r="G2" s="30"/>
      <c r="H2" s="27"/>
      <c r="I2" s="27"/>
      <c r="J2" s="27"/>
      <c r="K2" s="27"/>
      <c r="L2" s="27"/>
      <c r="M2" s="27"/>
      <c r="N2" s="27"/>
      <c r="O2" s="27"/>
      <c r="P2" s="27"/>
      <c r="Q2" s="1"/>
      <c r="R2" s="1"/>
    </row>
    <row r="3" spans="1:23" ht="16.5" customHeight="1" x14ac:dyDescent="0.5">
      <c r="A3" s="22" t="s">
        <v>72</v>
      </c>
      <c r="B3" s="22"/>
      <c r="C3" s="22"/>
      <c r="D3" s="29"/>
      <c r="E3" s="1"/>
      <c r="F3" s="30"/>
      <c r="G3" s="30"/>
      <c r="H3" s="27"/>
      <c r="I3" s="27"/>
      <c r="J3" s="27"/>
      <c r="K3" s="27"/>
      <c r="L3" s="27"/>
      <c r="M3" s="27"/>
      <c r="N3" s="27"/>
      <c r="O3" s="27"/>
      <c r="P3" s="27"/>
      <c r="Q3" s="12"/>
      <c r="R3" s="12"/>
    </row>
    <row r="4" spans="1:23" ht="16.5" customHeight="1" x14ac:dyDescent="0.5">
      <c r="A4" s="22" t="s">
        <v>73</v>
      </c>
      <c r="B4" s="22"/>
      <c r="C4" s="22"/>
      <c r="D4" s="29"/>
      <c r="E4" s="1"/>
      <c r="F4" s="30"/>
      <c r="G4" s="30"/>
      <c r="H4" s="27"/>
      <c r="I4" s="27"/>
      <c r="J4" s="27"/>
      <c r="K4" s="27"/>
      <c r="L4" s="27"/>
      <c r="M4" s="27"/>
      <c r="N4" s="27"/>
      <c r="O4" s="27"/>
      <c r="P4" s="27"/>
      <c r="Q4" s="12"/>
      <c r="R4" s="12"/>
    </row>
    <row r="5" spans="1:23" ht="16.5" customHeight="1" x14ac:dyDescent="0.5">
      <c r="A5" s="22" t="s">
        <v>71</v>
      </c>
      <c r="B5" s="22"/>
      <c r="C5" s="22"/>
      <c r="D5" s="31"/>
      <c r="E5" s="32"/>
      <c r="F5" s="33"/>
      <c r="G5" s="33"/>
      <c r="H5" s="28"/>
      <c r="I5" s="28"/>
      <c r="J5" s="28"/>
      <c r="K5" s="28"/>
      <c r="L5" s="28"/>
      <c r="M5" s="28"/>
      <c r="N5" s="28"/>
      <c r="O5" s="28"/>
      <c r="P5" s="28"/>
      <c r="Q5" s="12"/>
      <c r="R5" s="12"/>
    </row>
    <row r="6" spans="1:23" ht="30.75" customHeight="1" x14ac:dyDescent="0.25">
      <c r="A6" s="13" t="s">
        <v>20</v>
      </c>
      <c r="B6" s="14"/>
      <c r="C6" s="14"/>
      <c r="D6" s="38">
        <v>30</v>
      </c>
      <c r="E6" s="38">
        <v>60</v>
      </c>
      <c r="F6" s="38">
        <v>90</v>
      </c>
      <c r="G6" s="38">
        <v>120</v>
      </c>
      <c r="H6" s="38">
        <v>150</v>
      </c>
      <c r="I6" s="38">
        <v>180</v>
      </c>
      <c r="J6" s="38">
        <v>210</v>
      </c>
      <c r="K6" s="38">
        <v>240</v>
      </c>
      <c r="L6" s="38">
        <v>270</v>
      </c>
      <c r="M6" s="38">
        <v>300</v>
      </c>
      <c r="N6" s="38">
        <v>330</v>
      </c>
      <c r="O6" s="38">
        <v>360</v>
      </c>
      <c r="P6" s="38"/>
    </row>
    <row r="7" spans="1:23" ht="6.75" customHeight="1" x14ac:dyDescent="0.25">
      <c r="A7" s="14"/>
      <c r="B7" s="14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6"/>
    </row>
    <row r="8" spans="1:23" ht="30.75" customHeight="1" x14ac:dyDescent="0.25">
      <c r="A8" s="13" t="s">
        <v>21</v>
      </c>
      <c r="B8" s="15" t="s">
        <v>22</v>
      </c>
      <c r="C8" s="14" t="s">
        <v>23</v>
      </c>
      <c r="D8" s="15" t="s">
        <v>24</v>
      </c>
      <c r="E8" s="15" t="s">
        <v>25</v>
      </c>
      <c r="F8" s="15" t="s">
        <v>26</v>
      </c>
      <c r="G8" s="15" t="s">
        <v>27</v>
      </c>
      <c r="H8" s="15" t="s">
        <v>28</v>
      </c>
      <c r="I8" s="15" t="s">
        <v>53</v>
      </c>
      <c r="J8" s="15" t="s">
        <v>55</v>
      </c>
      <c r="K8" s="15" t="s">
        <v>56</v>
      </c>
      <c r="L8" s="15" t="s">
        <v>57</v>
      </c>
      <c r="M8" s="15" t="s">
        <v>58</v>
      </c>
      <c r="N8" s="15" t="s">
        <v>59</v>
      </c>
      <c r="O8" s="15" t="s">
        <v>60</v>
      </c>
      <c r="P8" s="17" t="s">
        <v>12</v>
      </c>
    </row>
    <row r="9" spans="1:23" ht="30.75" customHeight="1" x14ac:dyDescent="0.25">
      <c r="A9" s="51" t="s">
        <v>66</v>
      </c>
      <c r="B9" s="18" t="e">
        <f t="shared" ref="B9:B14" si="0">C9/$C$13</f>
        <v>#REF!</v>
      </c>
      <c r="C9" s="19" t="e">
        <f>'PLANILHA BASE'!#REF!</f>
        <v>#REF!</v>
      </c>
      <c r="D9" s="19" t="e">
        <f>0.5*C9</f>
        <v>#REF!</v>
      </c>
      <c r="E9" s="19" t="e">
        <f>(C9-D9)/11</f>
        <v>#REF!</v>
      </c>
      <c r="F9" s="19" t="e">
        <f>E9</f>
        <v>#REF!</v>
      </c>
      <c r="G9" s="19" t="e">
        <f t="shared" ref="G9:O9" si="1">F9</f>
        <v>#REF!</v>
      </c>
      <c r="H9" s="19" t="e">
        <f t="shared" si="1"/>
        <v>#REF!</v>
      </c>
      <c r="I9" s="19" t="e">
        <f t="shared" si="1"/>
        <v>#REF!</v>
      </c>
      <c r="J9" s="19" t="e">
        <f t="shared" si="1"/>
        <v>#REF!</v>
      </c>
      <c r="K9" s="19" t="e">
        <f t="shared" si="1"/>
        <v>#REF!</v>
      </c>
      <c r="L9" s="19" t="e">
        <f t="shared" si="1"/>
        <v>#REF!</v>
      </c>
      <c r="M9" s="19" t="e">
        <f t="shared" si="1"/>
        <v>#REF!</v>
      </c>
      <c r="N9" s="19" t="e">
        <f t="shared" si="1"/>
        <v>#REF!</v>
      </c>
      <c r="O9" s="19" t="e">
        <f t="shared" si="1"/>
        <v>#REF!</v>
      </c>
      <c r="P9" s="19" t="e">
        <f>SUM(D9:O9)</f>
        <v>#REF!</v>
      </c>
    </row>
    <row r="10" spans="1:23" ht="30.75" customHeight="1" x14ac:dyDescent="0.25">
      <c r="A10" s="52" t="str">
        <f>'PLANILHA BASE'!C20</f>
        <v>TERRAPLENAGEM</v>
      </c>
      <c r="B10" s="18" t="e">
        <f t="shared" si="0"/>
        <v>#REF!</v>
      </c>
      <c r="C10" s="19">
        <f>'PLANILHA BASE'!J20</f>
        <v>0</v>
      </c>
      <c r="D10" s="19">
        <f>0.1*C10</f>
        <v>0</v>
      </c>
      <c r="E10" s="19">
        <f>0.2*C10</f>
        <v>0</v>
      </c>
      <c r="F10" s="19">
        <f>E10</f>
        <v>0</v>
      </c>
      <c r="G10" s="19">
        <f>F10</f>
        <v>0</v>
      </c>
      <c r="H10" s="19">
        <f>G10</f>
        <v>0</v>
      </c>
      <c r="I10" s="19">
        <f>0.1*C10</f>
        <v>0</v>
      </c>
      <c r="J10" s="19"/>
      <c r="K10" s="19"/>
      <c r="L10" s="19"/>
      <c r="M10" s="19"/>
      <c r="N10" s="19"/>
      <c r="O10" s="19"/>
      <c r="P10" s="19">
        <f>SUM(D10:O10)</f>
        <v>0</v>
      </c>
    </row>
    <row r="11" spans="1:23" ht="30.75" customHeight="1" x14ac:dyDescent="0.25">
      <c r="A11" s="52" t="s">
        <v>7</v>
      </c>
      <c r="B11" s="18" t="e">
        <f t="shared" si="0"/>
        <v>#REF!</v>
      </c>
      <c r="C11" s="19">
        <f>'PLANILHA BASE'!J24</f>
        <v>0</v>
      </c>
      <c r="D11" s="19"/>
      <c r="E11" s="19">
        <f>0.1*C11</f>
        <v>0</v>
      </c>
      <c r="F11" s="19">
        <f>E11</f>
        <v>0</v>
      </c>
      <c r="G11" s="19">
        <f>F11</f>
        <v>0</v>
      </c>
      <c r="H11" s="19">
        <f>0.3*C11</f>
        <v>0</v>
      </c>
      <c r="I11" s="19">
        <f>0.1*C11</f>
        <v>0</v>
      </c>
      <c r="J11" s="19">
        <f>I11</f>
        <v>0</v>
      </c>
      <c r="K11" s="19">
        <f>J11</f>
        <v>0</v>
      </c>
      <c r="L11" s="19">
        <f>0.1*C11</f>
        <v>0</v>
      </c>
      <c r="M11" s="19"/>
      <c r="N11" s="19"/>
      <c r="O11" s="19"/>
      <c r="P11" s="19">
        <f>SUM(D11:O11)</f>
        <v>0</v>
      </c>
    </row>
    <row r="12" spans="1:23" ht="30.75" customHeight="1" x14ac:dyDescent="0.25">
      <c r="A12" s="51" t="s">
        <v>74</v>
      </c>
      <c r="B12" s="18" t="e">
        <f t="shared" si="0"/>
        <v>#REF!</v>
      </c>
      <c r="C12" s="19">
        <f>'PLANILHA BASE'!J28</f>
        <v>0</v>
      </c>
      <c r="D12" s="19"/>
      <c r="E12" s="19">
        <f>0.05*C12</f>
        <v>0</v>
      </c>
      <c r="F12" s="19">
        <f>E12</f>
        <v>0</v>
      </c>
      <c r="G12" s="19">
        <f t="shared" ref="G12:O12" si="2">F12</f>
        <v>0</v>
      </c>
      <c r="H12" s="19">
        <f>0.1*C12</f>
        <v>0</v>
      </c>
      <c r="I12" s="19">
        <f>0.1*C12</f>
        <v>0</v>
      </c>
      <c r="J12" s="19">
        <f>0.15*C12</f>
        <v>0</v>
      </c>
      <c r="K12" s="19">
        <f>I12</f>
        <v>0</v>
      </c>
      <c r="L12" s="19">
        <f t="shared" si="2"/>
        <v>0</v>
      </c>
      <c r="M12" s="19">
        <f t="shared" si="2"/>
        <v>0</v>
      </c>
      <c r="N12" s="19">
        <f t="shared" si="2"/>
        <v>0</v>
      </c>
      <c r="O12" s="19">
        <f t="shared" si="2"/>
        <v>0</v>
      </c>
      <c r="P12" s="19">
        <f>SUM(D12:O12)</f>
        <v>0</v>
      </c>
    </row>
    <row r="13" spans="1:23" ht="30.75" customHeight="1" x14ac:dyDescent="0.25">
      <c r="A13" s="52" t="s">
        <v>29</v>
      </c>
      <c r="B13" s="18" t="e">
        <f t="shared" si="0"/>
        <v>#REF!</v>
      </c>
      <c r="C13" s="19" t="e">
        <f t="shared" ref="C13:O13" si="3">SUM(C9:C12)</f>
        <v>#REF!</v>
      </c>
      <c r="D13" s="19" t="e">
        <f t="shared" si="3"/>
        <v>#REF!</v>
      </c>
      <c r="E13" s="19" t="e">
        <f t="shared" si="3"/>
        <v>#REF!</v>
      </c>
      <c r="F13" s="19" t="e">
        <f t="shared" si="3"/>
        <v>#REF!</v>
      </c>
      <c r="G13" s="19" t="e">
        <f t="shared" si="3"/>
        <v>#REF!</v>
      </c>
      <c r="H13" s="19" t="e">
        <f t="shared" si="3"/>
        <v>#REF!</v>
      </c>
      <c r="I13" s="19" t="e">
        <f t="shared" si="3"/>
        <v>#REF!</v>
      </c>
      <c r="J13" s="19" t="e">
        <f t="shared" si="3"/>
        <v>#REF!</v>
      </c>
      <c r="K13" s="19" t="e">
        <f t="shared" si="3"/>
        <v>#REF!</v>
      </c>
      <c r="L13" s="19" t="e">
        <f t="shared" si="3"/>
        <v>#REF!</v>
      </c>
      <c r="M13" s="19" t="e">
        <f t="shared" si="3"/>
        <v>#REF!</v>
      </c>
      <c r="N13" s="19" t="e">
        <f t="shared" si="3"/>
        <v>#REF!</v>
      </c>
      <c r="O13" s="19" t="e">
        <f t="shared" si="3"/>
        <v>#REF!</v>
      </c>
      <c r="P13" s="19" t="e">
        <f>SUM(D13:O13)</f>
        <v>#REF!</v>
      </c>
    </row>
    <row r="14" spans="1:23" ht="30.75" customHeight="1" x14ac:dyDescent="0.25">
      <c r="A14" s="52" t="s">
        <v>30</v>
      </c>
      <c r="B14" s="18" t="e">
        <f t="shared" si="0"/>
        <v>#REF!</v>
      </c>
      <c r="C14" s="19" t="e">
        <f>C13</f>
        <v>#REF!</v>
      </c>
      <c r="D14" s="19" t="e">
        <f>D13</f>
        <v>#REF!</v>
      </c>
      <c r="E14" s="19" t="e">
        <f t="shared" ref="E14:O14" si="4">D14+E13</f>
        <v>#REF!</v>
      </c>
      <c r="F14" s="19" t="e">
        <f t="shared" si="4"/>
        <v>#REF!</v>
      </c>
      <c r="G14" s="19" t="e">
        <f t="shared" si="4"/>
        <v>#REF!</v>
      </c>
      <c r="H14" s="19" t="e">
        <f t="shared" si="4"/>
        <v>#REF!</v>
      </c>
      <c r="I14" s="19" t="e">
        <f t="shared" si="4"/>
        <v>#REF!</v>
      </c>
      <c r="J14" s="19" t="e">
        <f t="shared" si="4"/>
        <v>#REF!</v>
      </c>
      <c r="K14" s="19" t="e">
        <f t="shared" si="4"/>
        <v>#REF!</v>
      </c>
      <c r="L14" s="19" t="e">
        <f t="shared" si="4"/>
        <v>#REF!</v>
      </c>
      <c r="M14" s="19" t="e">
        <f t="shared" si="4"/>
        <v>#REF!</v>
      </c>
      <c r="N14" s="19" t="e">
        <f t="shared" si="4"/>
        <v>#REF!</v>
      </c>
      <c r="O14" s="19" t="e">
        <f t="shared" si="4"/>
        <v>#REF!</v>
      </c>
      <c r="P14" s="19"/>
    </row>
    <row r="15" spans="1:23" ht="30.75" customHeight="1" x14ac:dyDescent="0.25">
      <c r="A15" s="52" t="s">
        <v>31</v>
      </c>
      <c r="B15" s="14"/>
      <c r="C15" s="18"/>
      <c r="D15" s="18" t="e">
        <f>D13/$C$13</f>
        <v>#REF!</v>
      </c>
      <c r="E15" s="18" t="e">
        <f>E13/$C$13</f>
        <v>#REF!</v>
      </c>
      <c r="F15" s="18" t="e">
        <f>F13/$C$13</f>
        <v>#REF!</v>
      </c>
      <c r="G15" s="18" t="e">
        <f>G13/$C$13</f>
        <v>#REF!</v>
      </c>
      <c r="H15" s="18" t="e">
        <f>H13/$C$13</f>
        <v>#REF!</v>
      </c>
      <c r="I15" s="18" t="e">
        <f t="shared" ref="I15:O15" si="5">I13/$C$13</f>
        <v>#REF!</v>
      </c>
      <c r="J15" s="18" t="e">
        <f t="shared" si="5"/>
        <v>#REF!</v>
      </c>
      <c r="K15" s="18" t="e">
        <f t="shared" si="5"/>
        <v>#REF!</v>
      </c>
      <c r="L15" s="18" t="e">
        <f t="shared" si="5"/>
        <v>#REF!</v>
      </c>
      <c r="M15" s="18" t="e">
        <f t="shared" si="5"/>
        <v>#REF!</v>
      </c>
      <c r="N15" s="18" t="e">
        <f t="shared" si="5"/>
        <v>#REF!</v>
      </c>
      <c r="O15" s="18" t="e">
        <f t="shared" si="5"/>
        <v>#REF!</v>
      </c>
      <c r="P15" s="18"/>
      <c r="Q15" s="20"/>
      <c r="R15" s="20"/>
      <c r="S15" s="20"/>
      <c r="T15" s="20"/>
      <c r="U15" s="20"/>
      <c r="V15" s="20"/>
      <c r="W15" s="20"/>
    </row>
    <row r="16" spans="1:23" ht="30.75" customHeight="1" x14ac:dyDescent="0.25">
      <c r="A16" s="14" t="s">
        <v>32</v>
      </c>
      <c r="B16" s="14"/>
      <c r="C16" s="21"/>
      <c r="D16" s="18" t="e">
        <f>D15</f>
        <v>#REF!</v>
      </c>
      <c r="E16" s="18" t="e">
        <f t="shared" ref="E16:O16" si="6">D16+E15</f>
        <v>#REF!</v>
      </c>
      <c r="F16" s="18" t="e">
        <f t="shared" si="6"/>
        <v>#REF!</v>
      </c>
      <c r="G16" s="18" t="e">
        <f t="shared" si="6"/>
        <v>#REF!</v>
      </c>
      <c r="H16" s="18" t="e">
        <f t="shared" si="6"/>
        <v>#REF!</v>
      </c>
      <c r="I16" s="18" t="e">
        <f t="shared" si="6"/>
        <v>#REF!</v>
      </c>
      <c r="J16" s="18" t="e">
        <f t="shared" si="6"/>
        <v>#REF!</v>
      </c>
      <c r="K16" s="18" t="e">
        <f t="shared" si="6"/>
        <v>#REF!</v>
      </c>
      <c r="L16" s="18" t="e">
        <f t="shared" si="6"/>
        <v>#REF!</v>
      </c>
      <c r="M16" s="18" t="e">
        <f t="shared" si="6"/>
        <v>#REF!</v>
      </c>
      <c r="N16" s="18" t="e">
        <f t="shared" si="6"/>
        <v>#REF!</v>
      </c>
      <c r="O16" s="18" t="e">
        <f t="shared" si="6"/>
        <v>#REF!</v>
      </c>
      <c r="P16" s="18"/>
    </row>
    <row r="17" spans="7:16" x14ac:dyDescent="0.25">
      <c r="P17" s="20"/>
    </row>
    <row r="19" spans="7:16" ht="15.6" x14ac:dyDescent="0.3">
      <c r="G19" s="10"/>
    </row>
    <row r="20" spans="7:16" ht="15" x14ac:dyDescent="0.25">
      <c r="G20" s="1"/>
      <c r="H20" s="11"/>
      <c r="I20" s="11"/>
      <c r="J20" s="11"/>
      <c r="K20" s="11"/>
      <c r="L20" s="11"/>
      <c r="M20" s="11"/>
      <c r="N20" s="11"/>
      <c r="O20" s="11"/>
      <c r="P20" s="12"/>
    </row>
    <row r="21" spans="7:16" ht="15" x14ac:dyDescent="0.25">
      <c r="G21" s="1"/>
      <c r="H21" s="11"/>
      <c r="I21" s="11"/>
      <c r="J21" s="11"/>
      <c r="K21" s="11"/>
      <c r="L21" s="11"/>
      <c r="M21" s="11"/>
      <c r="N21" s="11"/>
      <c r="O21" s="11"/>
      <c r="P21" s="12"/>
    </row>
    <row r="22" spans="7:16" ht="15" x14ac:dyDescent="0.25">
      <c r="G22" s="1"/>
      <c r="H22" s="11"/>
      <c r="I22" s="11"/>
      <c r="J22" s="11"/>
      <c r="K22" s="11"/>
      <c r="L22" s="11"/>
      <c r="M22" s="11"/>
      <c r="N22" s="11"/>
      <c r="O22" s="11"/>
      <c r="P22" s="12"/>
    </row>
    <row r="23" spans="7:16" ht="15" x14ac:dyDescent="0.25">
      <c r="G23" s="1"/>
      <c r="H23" s="11"/>
      <c r="I23" s="11"/>
      <c r="J23" s="11"/>
      <c r="K23" s="11"/>
      <c r="L23" s="11"/>
      <c r="M23" s="11"/>
      <c r="N23" s="11"/>
      <c r="O23" s="11"/>
      <c r="P23" s="12"/>
    </row>
    <row r="24" spans="7:16" ht="15" x14ac:dyDescent="0.25">
      <c r="G24" s="1"/>
      <c r="H24" s="11"/>
      <c r="I24" s="11"/>
      <c r="J24" s="11"/>
      <c r="K24" s="11"/>
      <c r="L24" s="11"/>
      <c r="M24" s="11"/>
      <c r="N24" s="11"/>
      <c r="O24" s="11"/>
      <c r="P24" s="12"/>
    </row>
    <row r="25" spans="7:16" ht="15" x14ac:dyDescent="0.25">
      <c r="G25" s="1"/>
      <c r="H25" s="11"/>
      <c r="I25" s="11"/>
      <c r="J25" s="11"/>
      <c r="K25" s="11"/>
      <c r="L25" s="11"/>
      <c r="M25" s="11"/>
      <c r="N25" s="11"/>
      <c r="O25" s="11"/>
      <c r="P25" s="12"/>
    </row>
    <row r="26" spans="7:16" ht="15" x14ac:dyDescent="0.25">
      <c r="G26" s="1"/>
      <c r="H26" s="11"/>
      <c r="I26" s="11"/>
      <c r="J26" s="11"/>
      <c r="K26" s="11"/>
      <c r="L26" s="11"/>
      <c r="M26" s="11"/>
      <c r="N26" s="11"/>
      <c r="O26" s="11"/>
      <c r="P26" s="12"/>
    </row>
  </sheetData>
  <pageMargins left="0.51181102362204722" right="0.51181102362204722" top="1.1417322834645669" bottom="0.78740157480314965" header="0.74803149606299213" footer="0.31496062992125984"/>
  <pageSetup paperSize="9" scale="80" orientation="landscape" verticalDpi="0" r:id="rId1"/>
  <headerFooter>
    <oddHeader xml:space="preserve">&amp;C&amp;16CRONOGRAMA FÍSICO-FINANCEIRO </oddHeader>
    <oddFooter>Página &amp;P de &amp;N</oddFooter>
  </headerFooter>
</worksheet>
</file>

<file path=_xmlsignatures/_rels/origin.sigs.rels><?xml version="1.0" encoding="UTF-8" standalone="yes"?>
<Relationships xmlns="http://schemas.openxmlformats.org/package/2006/relationships"><Relationship Id="rId2" Type="http://schemas.openxmlformats.org/package/2006/relationships/digital-signature/signature" Target="sig2.xml"/><Relationship Id="rId1" Type="http://schemas.openxmlformats.org/package/2006/relationships/digital-signature/signature" Target="sig1.xml"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1/04/xmldsig-more#rsa-sha256"/>
    <Reference Type="http://www.w3.org/2000/09/xmldsig#Object" URI="#idPackageObject">
      <DigestMethod Algorithm="http://www.w3.org/2001/04/xmlenc#sha256"/>
      <DigestValue>geqMd3zNuTpOs8pjn7gRPGTS3nZODbq9ZE52KvZVp24=</DigestValue>
    </Reference>
    <Reference Type="http://www.w3.org/2000/09/xmldsig#Object" URI="#idOfficeObject">
      <DigestMethod Algorithm="http://www.w3.org/2001/04/xmlenc#sha256"/>
      <DigestValue>Bd9OnZXxgMKE8N8rppZicnzdiGmBlC6K3+vCY6wFoPo=</DigestValue>
    </Reference>
    <Reference Type="http://uri.etsi.org/01903#SignedProperties" URI="#idSignedProperties">
      <Transforms>
        <Transform Algorithm="http://www.w3.org/TR/2001/REC-xml-c14n-20010315"/>
      </Transforms>
      <DigestMethod Algorithm="http://www.w3.org/2001/04/xmlenc#sha256"/>
      <DigestValue>wuOzyb3YwWKcvdKhaRYqATdZ02kGcj7Rj4aIuCOGQTM=</DigestValue>
    </Reference>
  </SignedInfo>
  <SignatureValue>lcvmpzJop6s6CyfHqjSxs1bIh7mmltAsrp5q2BzYZcyV3s3oFhI5r6PjIz8zOlvM9fK1nE3KQ//X
5U+2JAhIWVilTgFHeEHYCWa29RwqXZCToj+hlsTn3YH7x7QZTA3qBKhCa3Mm/x/IOmjyiZR0cECR
z50R2YPQRO9I4uyJq7/XC9Pe8AlDC7rQifo7DJ8dFHSG4ysIFMZfzHV8Q/klPnlhEL3Ton3FMyyl
OOmxDeT3bkTyuhw4oDirgDEQ+MOtAc5im36+0z+Kajse5feTVmZSinUAuWOqvIOtWqrTalbiRFBm
uvgQDkVuZtU86P5ySIu0iIOQVeiHGei88/HWyQ==</SignatureValue>
  <KeyInfo>
    <X509Data>
      <X509Certificate>MIIDrDCCApSgAwIBAgIK1j7ljJ+v/4zq4TANBgkqhkiG9w0BAQsFADCBgzE4MDYGA1UEAxMvRkVMSVBFIE1BVEhFVVMgTE9QRVMgRE9TIEFOSk9TIC0gMTM2LjM1NC44NzYtMDAxCTAHBgNVBAoTADEJMAcGA1UECxMAMSQwIgYJKoZIhvcNAQkBFhVNQVRIRVVTTVRWVEBHTUFJTC5DT00xCzAJBgNVBAYTAkJSMB4XDTI0MTIwOTEzMzMxMVoXDTI5MTIwOTEzMzMxMVowgYMxODA2BgNVBAMTL0ZFTElQRSBNQVRIRVVTIExPUEVTIERPUyBBTkpPUyAtIDEzNi4zNTQuODc2LTAwMQkwBwYDVQQKEwAxCTAHBgNVBAsTADEkMCIGCSqGSIb3DQEJARYVTUFUSEVVU01UVlRAR01BSUwuQ09NMQswCQYDVQQGEwJCUjCCASIwDQYJKoZIhvcNAQEBBQADggEPADCCAQoCggEBALYFdQ6TwYQ448j4NV9RxzuQtuu/YQiOH2QV1NOKhxqG/OQcB7MRgBU3JIpAOv+zPUTD/XblftMC2uU3+F9nB69Y7sYDq1p4uUQ99XOP6jKUYqbJenp2Ia3+ez2I1dZDLSiCdpbJVqeJsMouG3Vl5jh0RHzhGVrvnWEd9lZJ9k97Fm0uEPxt5Ie9tc/S+QiEMDRJH6PkwhoYbYSnljATCiWxKUwXd9a8aUhG1BrhN6LRSFX4K6D+WZ0m0+YEZ5X53BxrvcCKPgXSO9tgF6jFIXyKx26TOJ5VKQPXhYkqsJV30ClEIIfHanu2VB3lCivIlFTh0i6WO3CqopjKWo2KXlMCAwEAAaMgMB4wDwYJKoZIhvcvAQEKBAIFADALBgNVHQ8EBAMCA5gwDQYJKoZIhvcNAQELBQADggEBAKchQFo9GeKG6M0/xQFXn3GzIOuDGKEBj+oJ2VhBmp+PYBY/uOKQaxiG5jBip+sj6+2nwxGjsBq3nWsiuHiv99aQEaqfAXYPtZIpLAQu3wvPpoatenFqpJ+uNoyRaEzGNcAqbj73zkudys5oTqRhSwMSqtkqJDdh8bzOvvy3x18zSluUf1jHParpSaLMtz4ySx3GS8C6Y2B4cRlZtSjDbTYDP46VjYSgs87szTD0N+4jVRP+njjhmgej39InkoJeXvJnRcN5iXr/VtbSrjea2xSkScLB7ZCvXlmnUN+0hox0UmQDO8lgMI5iZs8ZdZ+J5RurqUgsY5S+hbKSTxwtQ0A=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2f3AFpmV4xMG5w1iTrxxA0J9QIy47+YsQamqbXmHTzc=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8"/>
            <mdssi:RelationshipReference xmlns:mdssi="http://schemas.openxmlformats.org/package/2006/digital-signature" SourceId="rId3"/>
            <mdssi:RelationshipReference xmlns:mdssi="http://schemas.openxmlformats.org/package/2006/digital-signature" SourceId="rId7"/>
            <mdssi:RelationshipReference xmlns:mdssi="http://schemas.openxmlformats.org/package/2006/digital-signature" SourceId="rId12"/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6"/>
            <mdssi:RelationshipReference xmlns:mdssi="http://schemas.openxmlformats.org/package/2006/digital-signature" SourceId="rId11"/>
            <mdssi:RelationshipReference xmlns:mdssi="http://schemas.openxmlformats.org/package/2006/digital-signature" SourceId="rId5"/>
            <mdssi:RelationshipReference xmlns:mdssi="http://schemas.openxmlformats.org/package/2006/digital-signature" SourceId="rId10"/>
            <mdssi:RelationshipReference xmlns:mdssi="http://schemas.openxmlformats.org/package/2006/digital-signature" SourceId="rId4"/>
            <mdssi:RelationshipReference xmlns:mdssi="http://schemas.openxmlformats.org/package/2006/digital-signature" SourceId="rId9"/>
          </Transform>
          <Transform Algorithm="http://www.w3.org/TR/2001/REC-xml-c14n-20010315"/>
        </Transforms>
        <DigestMethod Algorithm="http://www.w3.org/2001/04/xmlenc#sha256"/>
        <DigestValue>nG+msgEohjQDOa++JCDcTko0wDFIImj3YCxyijh8Ilo=</DigestValue>
      </Reference>
      <Reference URI="/xl/calcChain.xml?ContentType=application/vnd.openxmlformats-officedocument.spreadsheetml.calcChain+xml">
        <DigestMethod Algorithm="http://www.w3.org/2001/04/xmlenc#sha256"/>
        <DigestValue>yEMuz/iYh7KesUJciJ4tTqeC1kVn+k8ySVZgZq8j7P4=</DigestValue>
      </Reference>
      <Reference URI="/xl/comments1.xml?ContentType=application/vnd.openxmlformats-officedocument.spreadsheetml.comments+xml">
        <DigestMethod Algorithm="http://www.w3.org/2001/04/xmlenc#sha256"/>
        <DigestValue>InvavwqnuejdbH32Ggab3Hht48ea2iMjIbH80MZ17Ro=</DigestValue>
      </Reference>
      <Reference URI="/xl/drawings/_rels/drawing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  <mdssi:RelationshipReference xmlns:mdssi="http://schemas.openxmlformats.org/package/2006/digital-signature" SourceId="rId2"/>
          </Transform>
          <Transform Algorithm="http://www.w3.org/TR/2001/REC-xml-c14n-20010315"/>
        </Transforms>
        <DigestMethod Algorithm="http://www.w3.org/2001/04/xmlenc#sha256"/>
        <DigestValue>EfZgMoDjkvl7x3GU34RZakUUz1bxiVtz+nk4XXR37NE=</DigestValue>
      </Reference>
      <Reference URI="/xl/drawings/drawing1.xml?ContentType=application/vnd.openxmlformats-officedocument.drawing+xml">
        <DigestMethod Algorithm="http://www.w3.org/2001/04/xmlenc#sha256"/>
        <DigestValue>dYVioBoAo4Z1HoK8pkMkxHwfpLpc/su5SlqibNi7+ec=</DigestValue>
      </Reference>
      <Reference URI="/xl/drawings/drawing2.xml?ContentType=application/vnd.openxmlformats-officedocument.drawing+xml">
        <DigestMethod Algorithm="http://www.w3.org/2001/04/xmlenc#sha256"/>
        <DigestValue>/2QRbAeMpV0s5hceB+XA2k1lwIVnytzl9Bo6230pUgE=</DigestValue>
      </Reference>
      <Reference URI="/xl/drawings/vmlDrawing1.vml?ContentType=application/vnd.openxmlformats-officedocument.vmlDrawing">
        <DigestMethod Algorithm="http://www.w3.org/2001/04/xmlenc#sha256"/>
        <DigestValue>5Q6VKCvOQbxdhzu/rYFbbqvVqd5ZCvIfU0xp09PwevA=</DigestValue>
      </Reference>
      <Reference URI="/xl/media/image1.jpeg?ContentType=image/jpeg">
        <DigestMethod Algorithm="http://www.w3.org/2001/04/xmlenc#sha256"/>
        <DigestValue>NTPHTNhf13TAUbvZG68wk4MLoInc3mDzcXWaOafK7v8=</DigestValue>
      </Reference>
      <Reference URI="/xl/media/image2.jpeg?ContentType=image/jpeg">
        <DigestMethod Algorithm="http://www.w3.org/2001/04/xmlenc#sha256"/>
        <DigestValue>2gEzoxqN9N9zZBM2o3VvL1PLJz0rRMHWAIBFACTBGgI=</DigestValue>
      </Reference>
      <Reference URI="/xl/printerSettings/printerSettings1.bin?ContentType=application/vnd.openxmlformats-officedocument.spreadsheetml.printerSettings">
        <DigestMethod Algorithm="http://www.w3.org/2001/04/xmlenc#sha256"/>
        <DigestValue>dbw8GSzp6oQdEBhEMh+VbXzBypFgy5OjKhrraFbPKEQ=</DigestValue>
      </Reference>
      <Reference URI="/xl/printerSettings/printerSettings2.bin?ContentType=application/vnd.openxmlformats-officedocument.spreadsheetml.printerSettings">
        <DigestMethod Algorithm="http://www.w3.org/2001/04/xmlenc#sha256"/>
        <DigestValue>uz/B1WGZF/5zA1H9Zr73C+w1fpOVk7rzkjxZVSTAZ54=</DigestValue>
      </Reference>
      <Reference URI="/xl/printerSettings/printerSettings3.bin?ContentType=application/vnd.openxmlformats-officedocument.spreadsheetml.printerSettings">
        <DigestMethod Algorithm="http://www.w3.org/2001/04/xmlenc#sha256"/>
        <DigestValue>ZaexFrOXXgtuidyXScRjrwNMTfhoyLL0Zln8GWOWeZ8=</DigestValue>
      </Reference>
      <Reference URI="/xl/printerSettings/printerSettings4.bin?ContentType=application/vnd.openxmlformats-officedocument.spreadsheetml.printerSettings">
        <DigestMethod Algorithm="http://www.w3.org/2001/04/xmlenc#sha256"/>
        <DigestValue>7bEMCraUyiZRC/8EWl+q89vHgzfUciRzr9U84xTQTtM=</DigestValue>
      </Reference>
      <Reference URI="/xl/printerSettings/printerSettings5.bin?ContentType=application/vnd.openxmlformats-officedocument.spreadsheetml.printerSettings">
        <DigestMethod Algorithm="http://www.w3.org/2001/04/xmlenc#sha256"/>
        <DigestValue>HpRm5jpPeciNm4YNe4Q+E7bkGRi4Yi0V9WjxfNZ7x+w=</DigestValue>
      </Reference>
      <Reference URI="/xl/sharedStrings.xml?ContentType=application/vnd.openxmlformats-officedocument.spreadsheetml.sharedStrings+xml">
        <DigestMethod Algorithm="http://www.w3.org/2001/04/xmlenc#sha256"/>
        <DigestValue>KwsxuJjp6yfwLOZ1gQFo1zNWkTTNP77Ny2D09FM4Dh0=</DigestValue>
      </Reference>
      <Reference URI="/xl/styles.xml?ContentType=application/vnd.openxmlformats-officedocument.spreadsheetml.styles+xml">
        <DigestMethod Algorithm="http://www.w3.org/2001/04/xmlenc#sha256"/>
        <DigestValue>nTsP+3iylehk9DikE9fW0eUv1Q+/mRWTWd8WVUP6Sww=</DigestValue>
      </Reference>
      <Reference URI="/xl/theme/theme1.xml?ContentType=application/vnd.openxmlformats-officedocument.theme+xml">
        <DigestMethod Algorithm="http://www.w3.org/2001/04/xmlenc#sha256"/>
        <DigestValue>YNeH5J+J9RxutazRnaWBrYU5Xm5oQzBJ7Lrr3bNNcJw=</DigestValue>
      </Reference>
      <Reference URI="/xl/workbook.xml?ContentType=application/vnd.openxmlformats-officedocument.spreadsheetml.sheet.main+xml">
        <DigestMethod Algorithm="http://www.w3.org/2001/04/xmlenc#sha256"/>
        <DigestValue>LP0MrKM/h3tDwGUI1zVrxjaj1p9Dk1J1A53Mufptaxc=</DigestValue>
      </Reference>
      <Reference URI="/xl/worksheets/_rels/sheet3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  <mdssi:RelationshipReference xmlns:mdssi="http://schemas.openxmlformats.org/package/2006/digital-signature" SourceId="rId2"/>
          </Transform>
          <Transform Algorithm="http://www.w3.org/TR/2001/REC-xml-c14n-20010315"/>
        </Transforms>
        <DigestMethod Algorithm="http://www.w3.org/2001/04/xmlenc#sha256"/>
        <DigestValue>xwmDucEr/C1omflTxC3g2jb6buK4ULVtZcHMlActdIo=</DigestValue>
      </Reference>
      <Reference URI="/xl/worksheets/_rels/sheet4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AkNhP713P2yRa4Dh2ARGFlwE9QoRTO7fyLFTfcPffHI=</DigestValue>
      </Reference>
      <Reference URI="/xl/worksheets/_rels/sheet5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ie1t59T+oh4xR4rir291kA0PxL5MlUFD/HEFvVUbc9Y=</DigestValue>
      </Reference>
      <Reference URI="/xl/worksheets/_rels/sheet6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+xv39IL7tPpsXHT+vo405BfLsmjmbjvDNJ7rppqDbsg=</DigestValue>
      </Reference>
      <Reference URI="/xl/worksheets/_rels/sheet7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Auuqa0XyaXU4hdxM770k/DVyj5HFS3KFPVMKRz5ysj0=</DigestValue>
      </Reference>
      <Reference URI="/xl/worksheets/_rels/sheet8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KT/CqvyuV6uSjWC5ynXnrxXR9G3iaDSosVAugHGTKbE=</DigestValue>
      </Reference>
      <Reference URI="/xl/worksheets/sheet1.xml?ContentType=application/vnd.openxmlformats-officedocument.spreadsheetml.worksheet+xml">
        <DigestMethod Algorithm="http://www.w3.org/2001/04/xmlenc#sha256"/>
        <DigestValue>fLN96DTNS/2LBVF+0NISxQpMRijBoOPovI+HbyBcGPw=</DigestValue>
      </Reference>
      <Reference URI="/xl/worksheets/sheet2.xml?ContentType=application/vnd.openxmlformats-officedocument.spreadsheetml.worksheet+xml">
        <DigestMethod Algorithm="http://www.w3.org/2001/04/xmlenc#sha256"/>
        <DigestValue>ZllwopYQyrhKgSQ1zcwJqmuF7XfxYaftkXstbE6UndM=</DigestValue>
      </Reference>
      <Reference URI="/xl/worksheets/sheet3.xml?ContentType=application/vnd.openxmlformats-officedocument.spreadsheetml.worksheet+xml">
        <DigestMethod Algorithm="http://www.w3.org/2001/04/xmlenc#sha256"/>
        <DigestValue>VxsA9JgTy2d9zTKYgtHvM+BZKB9RudetLFYENgsCDxY=</DigestValue>
      </Reference>
      <Reference URI="/xl/worksheets/sheet4.xml?ContentType=application/vnd.openxmlformats-officedocument.spreadsheetml.worksheet+xml">
        <DigestMethod Algorithm="http://www.w3.org/2001/04/xmlenc#sha256"/>
        <DigestValue>6aTx0kU/WKM+eA19tnciHkVMdokWm4DKQZ5y0QbwCkA=</DigestValue>
      </Reference>
      <Reference URI="/xl/worksheets/sheet5.xml?ContentType=application/vnd.openxmlformats-officedocument.spreadsheetml.worksheet+xml">
        <DigestMethod Algorithm="http://www.w3.org/2001/04/xmlenc#sha256"/>
        <DigestValue>t42/0LhNL4CYHGfKS0U1fRNnsRWAiRHeGKQT39RD4Ok=</DigestValue>
      </Reference>
      <Reference URI="/xl/worksheets/sheet6.xml?ContentType=application/vnd.openxmlformats-officedocument.spreadsheetml.worksheet+xml">
        <DigestMethod Algorithm="http://www.w3.org/2001/04/xmlenc#sha256"/>
        <DigestValue>K/oRQ+OYR5AzGgIQzGb0jlkT4AeE0wr9Rx0gaxKxTK4=</DigestValue>
      </Reference>
      <Reference URI="/xl/worksheets/sheet7.xml?ContentType=application/vnd.openxmlformats-officedocument.spreadsheetml.worksheet+xml">
        <DigestMethod Algorithm="http://www.w3.org/2001/04/xmlenc#sha256"/>
        <DigestValue>9NlQcAwf8VE7EYqhcZBdApc9DgUHfzaYOxMmHdEN9M0=</DigestValue>
      </Reference>
      <Reference URI="/xl/worksheets/sheet8.xml?ContentType=application/vnd.openxmlformats-officedocument.spreadsheetml.worksheet+xml">
        <DigestMethod Algorithm="http://www.w3.org/2001/04/xmlenc#sha256"/>
        <DigestValue>IisHAtSG3rA/JtLozxONLTz8cFYGo9mWKdtlSRwU1ds=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2026-05-20T12:34:49Z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16.0.18227/26</OfficeVersion>
          <ApplicationVersion>16.0.18227</ApplicationVersion>
          <Monitors>1</Monitors>
          <HorizontalResolution>1920</HorizontalResolution>
          <VerticalResolution>1080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2026-05-20T12:34:49Z</xd:SigningTime>
          <xd:SigningCertificate>
            <xd:Cert>
              <xd:CertDigest>
                <DigestMethod Algorithm="http://www.w3.org/2001/04/xmlenc#sha256"/>
                <DigestValue>Y2IUyoCO7nF7u34MGFdB5mL6HsuRLm/LrRdXwoztgY8=</DigestValue>
              </xd:CertDigest>
              <xd:IssuerSerial>
                <X509IssuerName>C=BR, E=MATHEUSMTVT@GMAIL.COM, OU="", O="", CN=FELIPE MATHEUS LOPES DOS ANJOS - 136.354.876-00</X509IssuerName>
                <X509SerialNumber>1011746666237783748438753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  <xd:SignedDataObjectProperties>
          <xd:CommitmentTypeIndication>
            <xd:CommitmentTypeId>
              <xd:Identifier>http://uri.etsi.org/01903/v1.2.2#ProofOfOrigin</xd:Identifier>
              <xd:Description>Criou e aprovou este documento</xd:Description>
            </xd:CommitmentTypeId>
            <xd:AllSignedDataObjects/>
          </xd:CommitmentTypeIndication>
        </xd:SignedDataObjectProperties>
      </xd:SignedProperties>
    </xd:QualifyingProperties>
  </Object>
</Signature>
</file>

<file path=_xmlsignatures/sig2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1/04/xmldsig-more#rsa-sha256"/>
    <Reference Type="http://www.w3.org/2000/09/xmldsig#Object" URI="#idPackageObject">
      <DigestMethod Algorithm="http://www.w3.org/2001/04/xmlenc#sha256"/>
      <DigestValue>gu1FJtQ2WGRiuIuw9ZEQYfTZp00O9LWg9cDjJJXQXwo=</DigestValue>
    </Reference>
    <Reference Type="http://www.w3.org/2000/09/xmldsig#Object" URI="#idOfficeObject">
      <DigestMethod Algorithm="http://www.w3.org/2001/04/xmlenc#sha256"/>
      <DigestValue>tBWwfqpWA+NXkdb3ocHPoG/7L3+rd0yepBhWbmmr2CY=</DigestValue>
    </Reference>
    <Reference Type="http://uri.etsi.org/01903#SignedProperties" URI="#idSignedProperties">
      <Transforms>
        <Transform Algorithm="http://www.w3.org/TR/2001/REC-xml-c14n-20010315"/>
      </Transforms>
      <DigestMethod Algorithm="http://www.w3.org/2001/04/xmlenc#sha256"/>
      <DigestValue>gIFrVa/J80feU9I2DzWm7rU/KISJJ1Vt5pBM1E+bRDc=</DigestValue>
    </Reference>
  </SignedInfo>
  <SignatureValue>WZ0RRpN+vfEM3UmHviAWbttQKQ/ckdoXsivEtImJZxXXw/uF4RcUUFxqT+fR/5IiR6oBjxtBtlXJ
UqJW/qQLrOcEI/9GxFGybyE0M4Xf++phsmnaTvqFHpty7UTzTPkJ6HtgmZzHxw4La6ezKDCFGdmW
c3D6BWG5fPX1uL7EtvfUQUKMyRZtKTb0F0MNgBN67Z8F9UijbB9cJeJ6ehFEfDX2dWBRxJPTZ4MI
7UR/ct13SCEBQkIG2Aa8paBAGz8c43HiYzH6HTxuXHJZ0FVXDNPLBoU1zQPCTaJvsO6CtiYwGomG
kZuQkzOSB8XeQeWOm9T1Xf8hpBaC3RWxF3D2Bg==</SignatureValue>
  <KeyInfo>
    <X509Data>
      <X509Certificate>MIIHTzCCBTegAwIBAgIITuCyZbHHwx8wDQYJKoZIhvcNAQELBQAwczELMAkGA1UEBhMCQlIxEzARBgNVBAoTCklDUC1CcmFzaWwxNjA0BgNVBAsTLVNlY3JldGFyaWEgZGEgUmVjZWl0YSBGZWRlcmFsIGRvIEJyYXNpbCAtIFJGQjEXMBUGA1UEAxMOQUMgTElOSyBSRkIgdjIwHhcNMjUwNjE3MTkxNDUyWhcNMjYwNjE3MTkxNDUyWjCB3DELMAkGA1UEBhMCQlIxEzARBgNVBAoTCklDUC1CcmFzaWwxFzAVBgNVBAsTDjE3MDI0NzYzMDAwMTc1MTYwNAYDVQQLEy1TZWNyZXRhcmlhIGRhIFJlY2VpdGEgRmVkZXJhbCBkbyBCcmFzaWwgLSBSRkIxETAPBgNVBAsTCGUtQ1BGIEExMRQwEgYDVQQLEwsoRU0gQlJBTkNPKTETMBEGA1UECxMKcHJlc2VuY2lhbDEpMCcGA1UEAxMgRlJFRFNPTiBMT1BFUyBGUkFOQ0E6MTk5NTc2NzI4MDAwggEiMA0GCSqGSIb3DQEBAQUAA4IBDwAwggEKAoIBAQDZjKGUO8b2aaG1inxNkO65QhpX0gh9RK4sUJTNcuJM9YBc+ix32ExbQYkdYLMv44jyQxEb/RPgxz2+RmOGbbIGtz/9h4oxGPuGwvHFTKrpCRayXOKQJ7yQRIWjLs/QfnoBq1pehEKE64fmRxFbfvcdOvgTHJA+i/R6I1bzc1HddM8CGTYHQDhhlWzuFk7hSYbg6TARPkrb/GWAM3aBOPQnwllUsNdb/PNEHP6eqookHsFq641pB6MUBs0TadLIUk1L4uY7pFJQ1zmv6/w623jP1Z48M7tz6x/FglpPDYX6e3fuCCoqdq3pBNkiCLh0xtlaleHR1YonV0FhcEX4tSSJAgMBAAGjggJ7MIICdzAfBgNVHSMEGDAWgBQN39ZH9BNO5SJYMixmpucu5Fe8AjAOBgNVHQ8BAf8EBAMCBeAwbAYDVR0gBGUwYzBhBgZgTAECATswVzBVBggrBgEFBQcCARZJaHR0cDovL3JlcG9zaXRvcmlvLmxpbmtjZXJ0aWZpY2FjYW8uY29tLmJyL2FjLWxpbmtyZmIvYWMtbGluay1yZmItZHBjLnBkZjCBsAYDVR0fBIGoMIGlMFCgTqBMhkpodHRwOi8vcmVwb3NpdG9yaW8ubGlua2NlcnRpZmljYWNhby5jb20uYnIvYWMtbGlua3JmYi9sY3ItYWMtbGlua3JmYnY1LmNybDBRoE+gTYZLaHR0cDovL3JlcG9zaXRvcmlvMi5saW5rY2VydGlmaWNhY2FvLmNvbS5ici9hYy1saW5rcmZiL2xjci1hYy1saW5rcmZidjUuY3JsMGIGCCsGAQUFBwEBBFYwVDBSBggrBgEFBQcwAoZGaHR0cDovL3JlcG9zaXRvcmlvLmxpbmtjZXJ0aWZpY2FjYW8uY29tLmJyL2FjLWxpbmtyZmIvYWMtbGlua3JmYnY1LnA3YjCBlAYDVR0RBIGMMIGJgRRGUkFOQ0FGUkVEQEdNQUlMLkNPTaA4BgVgTAEDAaAvEy0xMTA5MTk2NzE5OTU3NjcyODAwMDAwMDAwMDAwMDAwMDAwMDAwMDAwMDAwMDCgHgYFYEwBAwWgFRMTMDAwMDAwMDAwMDAwMDAwMDAwMKAXBgVgTAEDBqAOEwwwMDAwMDAwMDAwMDAwHQYDVR0lBBYwFAYIKwYBBQUHAwIGCCsGAQUFBwMEMAkGA1UdEwQCMAAwDQYJKoZIhvcNAQELBQADggIBAEDJ4gJQEeEY/+Q1FamHlxt/ETuPH6hVMqc6R4zfXgAsOq++l8qHKwKJVj0Z9bjhAsypfETOT7d7NCUJf98+L9j2P/lpK22tbhXdVdzpUSObppzQX3ZOu7/kUxWGZYA5l11dJ0QSqgGL6QbxHiptJnY5enGjUj3NLYW9p3x/6PjTBLaFQjlrXh2QSidkfAMx+tofZryJNa3LQkrOFATMt15AcuwoWV3FH8uhtfz/WlKWQkBB5JQkrsllLsixEOZ2cVCvwq+epPIeGRQMj6GFbweNHZsUZrFABPHuLITDRjy3/rm7dULkDNivlgIo0GGdU+3pElQ/Mv4xzPPFwoEAqVls28L/sG2lnsKy4Kf0JJ8dW2J9LIWALq4hPIWvuFmL1k4WypAD/Pxb270AmzTYZQmb5ThLf3WnfIXmhSMA105XeBeRZtlwTeiFonJcJbRT/XKNc0CklRamq4dnja6pr2gaclPhMoOj3HauZkQhC4qEoTzpIMnb/NMmRtCx7DJYNXMTq2cR1X13M7B2s677GKqSCRt9QZiBIPjo/FF4rF6w3FCYlOCGTr8YSPVqp2wIdkjnm1OQdmeVtbIjiy+yAZLEG9uuOEGSOnAbdW27ABse/puI8FDFfnHIWhIN7PRU4lfcM6rKcfWzfcxMfwXnWfIOpdzvAgjHDiOca9tDRwnd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2f3AFpmV4xMG5w1iTrxxA0J9QIy47+YsQamqbXmHTzc=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4"/>
            <mdssi:RelationshipReference xmlns:mdssi="http://schemas.openxmlformats.org/package/2006/digital-signature" SourceId="rId9"/>
            <mdssi:RelationshipReference xmlns:mdssi="http://schemas.openxmlformats.org/package/2006/digital-signature" SourceId="rId8"/>
            <mdssi:RelationshipReference xmlns:mdssi="http://schemas.openxmlformats.org/package/2006/digital-signature" SourceId="rId3"/>
            <mdssi:RelationshipReference xmlns:mdssi="http://schemas.openxmlformats.org/package/2006/digital-signature" SourceId="rId7"/>
            <mdssi:RelationshipReference xmlns:mdssi="http://schemas.openxmlformats.org/package/2006/digital-signature" SourceId="rId12"/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6"/>
            <mdssi:RelationshipReference xmlns:mdssi="http://schemas.openxmlformats.org/package/2006/digital-signature" SourceId="rId11"/>
            <mdssi:RelationshipReference xmlns:mdssi="http://schemas.openxmlformats.org/package/2006/digital-signature" SourceId="rId5"/>
            <mdssi:RelationshipReference xmlns:mdssi="http://schemas.openxmlformats.org/package/2006/digital-signature" SourceId="rId10"/>
          </Transform>
          <Transform Algorithm="http://www.w3.org/TR/2001/REC-xml-c14n-20010315"/>
        </Transforms>
        <DigestMethod Algorithm="http://www.w3.org/2001/04/xmlenc#sha256"/>
        <DigestValue>nG+msgEohjQDOa++JCDcTko0wDFIImj3YCxyijh8Ilo=</DigestValue>
      </Reference>
      <Reference URI="/xl/calcChain.xml?ContentType=application/vnd.openxmlformats-officedocument.spreadsheetml.calcChain+xml">
        <DigestMethod Algorithm="http://www.w3.org/2001/04/xmlenc#sha256"/>
        <DigestValue>yEMuz/iYh7KesUJciJ4tTqeC1kVn+k8ySVZgZq8j7P4=</DigestValue>
      </Reference>
      <Reference URI="/xl/comments1.xml?ContentType=application/vnd.openxmlformats-officedocument.spreadsheetml.comments+xml">
        <DigestMethod Algorithm="http://www.w3.org/2001/04/xmlenc#sha256"/>
        <DigestValue>InvavwqnuejdbH32Ggab3Hht48ea2iMjIbH80MZ17Ro=</DigestValue>
      </Reference>
      <Reference URI="/xl/drawings/_rels/drawing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  <mdssi:RelationshipReference xmlns:mdssi="http://schemas.openxmlformats.org/package/2006/digital-signature" SourceId="rId2"/>
          </Transform>
          <Transform Algorithm="http://www.w3.org/TR/2001/REC-xml-c14n-20010315"/>
        </Transforms>
        <DigestMethod Algorithm="http://www.w3.org/2001/04/xmlenc#sha256"/>
        <DigestValue>EfZgMoDjkvl7x3GU34RZakUUz1bxiVtz+nk4XXR37NE=</DigestValue>
      </Reference>
      <Reference URI="/xl/drawings/drawing1.xml?ContentType=application/vnd.openxmlformats-officedocument.drawing+xml">
        <DigestMethod Algorithm="http://www.w3.org/2001/04/xmlenc#sha256"/>
        <DigestValue>dYVioBoAo4Z1HoK8pkMkxHwfpLpc/su5SlqibNi7+ec=</DigestValue>
      </Reference>
      <Reference URI="/xl/drawings/drawing2.xml?ContentType=application/vnd.openxmlformats-officedocument.drawing+xml">
        <DigestMethod Algorithm="http://www.w3.org/2001/04/xmlenc#sha256"/>
        <DigestValue>/2QRbAeMpV0s5hceB+XA2k1lwIVnytzl9Bo6230pUgE=</DigestValue>
      </Reference>
      <Reference URI="/xl/drawings/vmlDrawing1.vml?ContentType=application/vnd.openxmlformats-officedocument.vmlDrawing">
        <DigestMethod Algorithm="http://www.w3.org/2001/04/xmlenc#sha256"/>
        <DigestValue>5Q6VKCvOQbxdhzu/rYFbbqvVqd5ZCvIfU0xp09PwevA=</DigestValue>
      </Reference>
      <Reference URI="/xl/media/image1.jpeg?ContentType=image/jpeg">
        <DigestMethod Algorithm="http://www.w3.org/2001/04/xmlenc#sha256"/>
        <DigestValue>NTPHTNhf13TAUbvZG68wk4MLoInc3mDzcXWaOafK7v8=</DigestValue>
      </Reference>
      <Reference URI="/xl/media/image2.jpeg?ContentType=image/jpeg">
        <DigestMethod Algorithm="http://www.w3.org/2001/04/xmlenc#sha256"/>
        <DigestValue>2gEzoxqN9N9zZBM2o3VvL1PLJz0rRMHWAIBFACTBGgI=</DigestValue>
      </Reference>
      <Reference URI="/xl/printerSettings/printerSettings1.bin?ContentType=application/vnd.openxmlformats-officedocument.spreadsheetml.printerSettings">
        <DigestMethod Algorithm="http://www.w3.org/2001/04/xmlenc#sha256"/>
        <DigestValue>dbw8GSzp6oQdEBhEMh+VbXzBypFgy5OjKhrraFbPKEQ=</DigestValue>
      </Reference>
      <Reference URI="/xl/printerSettings/printerSettings2.bin?ContentType=application/vnd.openxmlformats-officedocument.spreadsheetml.printerSettings">
        <DigestMethod Algorithm="http://www.w3.org/2001/04/xmlenc#sha256"/>
        <DigestValue>uz/B1WGZF/5zA1H9Zr73C+w1fpOVk7rzkjxZVSTAZ54=</DigestValue>
      </Reference>
      <Reference URI="/xl/printerSettings/printerSettings3.bin?ContentType=application/vnd.openxmlformats-officedocument.spreadsheetml.printerSettings">
        <DigestMethod Algorithm="http://www.w3.org/2001/04/xmlenc#sha256"/>
        <DigestValue>ZaexFrOXXgtuidyXScRjrwNMTfhoyLL0Zln8GWOWeZ8=</DigestValue>
      </Reference>
      <Reference URI="/xl/printerSettings/printerSettings4.bin?ContentType=application/vnd.openxmlformats-officedocument.spreadsheetml.printerSettings">
        <DigestMethod Algorithm="http://www.w3.org/2001/04/xmlenc#sha256"/>
        <DigestValue>7bEMCraUyiZRC/8EWl+q89vHgzfUciRzr9U84xTQTtM=</DigestValue>
      </Reference>
      <Reference URI="/xl/printerSettings/printerSettings5.bin?ContentType=application/vnd.openxmlformats-officedocument.spreadsheetml.printerSettings">
        <DigestMethod Algorithm="http://www.w3.org/2001/04/xmlenc#sha256"/>
        <DigestValue>HpRm5jpPeciNm4YNe4Q+E7bkGRi4Yi0V9WjxfNZ7x+w=</DigestValue>
      </Reference>
      <Reference URI="/xl/sharedStrings.xml?ContentType=application/vnd.openxmlformats-officedocument.spreadsheetml.sharedStrings+xml">
        <DigestMethod Algorithm="http://www.w3.org/2001/04/xmlenc#sha256"/>
        <DigestValue>KwsxuJjp6yfwLOZ1gQFo1zNWkTTNP77Ny2D09FM4Dh0=</DigestValue>
      </Reference>
      <Reference URI="/xl/styles.xml?ContentType=application/vnd.openxmlformats-officedocument.spreadsheetml.styles+xml">
        <DigestMethod Algorithm="http://www.w3.org/2001/04/xmlenc#sha256"/>
        <DigestValue>nTsP+3iylehk9DikE9fW0eUv1Q+/mRWTWd8WVUP6Sww=</DigestValue>
      </Reference>
      <Reference URI="/xl/theme/theme1.xml?ContentType=application/vnd.openxmlformats-officedocument.theme+xml">
        <DigestMethod Algorithm="http://www.w3.org/2001/04/xmlenc#sha256"/>
        <DigestValue>YNeH5J+J9RxutazRnaWBrYU5Xm5oQzBJ7Lrr3bNNcJw=</DigestValue>
      </Reference>
      <Reference URI="/xl/workbook.xml?ContentType=application/vnd.openxmlformats-officedocument.spreadsheetml.sheet.main+xml">
        <DigestMethod Algorithm="http://www.w3.org/2001/04/xmlenc#sha256"/>
        <DigestValue>LP0MrKM/h3tDwGUI1zVrxjaj1p9Dk1J1A53Mufptaxc=</DigestValue>
      </Reference>
      <Reference URI="/xl/worksheets/_rels/sheet3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  <mdssi:RelationshipReference xmlns:mdssi="http://schemas.openxmlformats.org/package/2006/digital-signature" SourceId="rId2"/>
          </Transform>
          <Transform Algorithm="http://www.w3.org/TR/2001/REC-xml-c14n-20010315"/>
        </Transforms>
        <DigestMethod Algorithm="http://www.w3.org/2001/04/xmlenc#sha256"/>
        <DigestValue>xwmDucEr/C1omflTxC3g2jb6buK4ULVtZcHMlActdIo=</DigestValue>
      </Reference>
      <Reference URI="/xl/worksheets/_rels/sheet4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AkNhP713P2yRa4Dh2ARGFlwE9QoRTO7fyLFTfcPffHI=</DigestValue>
      </Reference>
      <Reference URI="/xl/worksheets/_rels/sheet5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ie1t59T+oh4xR4rir291kA0PxL5MlUFD/HEFvVUbc9Y=</DigestValue>
      </Reference>
      <Reference URI="/xl/worksheets/_rels/sheet6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+xv39IL7tPpsXHT+vo405BfLsmjmbjvDNJ7rppqDbsg=</DigestValue>
      </Reference>
      <Reference URI="/xl/worksheets/_rels/sheet7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Auuqa0XyaXU4hdxM770k/DVyj5HFS3KFPVMKRz5ysj0=</DigestValue>
      </Reference>
      <Reference URI="/xl/worksheets/_rels/sheet8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KT/CqvyuV6uSjWC5ynXnrxXR9G3iaDSosVAugHGTKbE=</DigestValue>
      </Reference>
      <Reference URI="/xl/worksheets/sheet1.xml?ContentType=application/vnd.openxmlformats-officedocument.spreadsheetml.worksheet+xml">
        <DigestMethod Algorithm="http://www.w3.org/2001/04/xmlenc#sha256"/>
        <DigestValue>fLN96DTNS/2LBVF+0NISxQpMRijBoOPovI+HbyBcGPw=</DigestValue>
      </Reference>
      <Reference URI="/xl/worksheets/sheet2.xml?ContentType=application/vnd.openxmlformats-officedocument.spreadsheetml.worksheet+xml">
        <DigestMethod Algorithm="http://www.w3.org/2001/04/xmlenc#sha256"/>
        <DigestValue>ZllwopYQyrhKgSQ1zcwJqmuF7XfxYaftkXstbE6UndM=</DigestValue>
      </Reference>
      <Reference URI="/xl/worksheets/sheet3.xml?ContentType=application/vnd.openxmlformats-officedocument.spreadsheetml.worksheet+xml">
        <DigestMethod Algorithm="http://www.w3.org/2001/04/xmlenc#sha256"/>
        <DigestValue>VxsA9JgTy2d9zTKYgtHvM+BZKB9RudetLFYENgsCDxY=</DigestValue>
      </Reference>
      <Reference URI="/xl/worksheets/sheet4.xml?ContentType=application/vnd.openxmlformats-officedocument.spreadsheetml.worksheet+xml">
        <DigestMethod Algorithm="http://www.w3.org/2001/04/xmlenc#sha256"/>
        <DigestValue>6aTx0kU/WKM+eA19tnciHkVMdokWm4DKQZ5y0QbwCkA=</DigestValue>
      </Reference>
      <Reference URI="/xl/worksheets/sheet5.xml?ContentType=application/vnd.openxmlformats-officedocument.spreadsheetml.worksheet+xml">
        <DigestMethod Algorithm="http://www.w3.org/2001/04/xmlenc#sha256"/>
        <DigestValue>t42/0LhNL4CYHGfKS0U1fRNnsRWAiRHeGKQT39RD4Ok=</DigestValue>
      </Reference>
      <Reference URI="/xl/worksheets/sheet6.xml?ContentType=application/vnd.openxmlformats-officedocument.spreadsheetml.worksheet+xml">
        <DigestMethod Algorithm="http://www.w3.org/2001/04/xmlenc#sha256"/>
        <DigestValue>K/oRQ+OYR5AzGgIQzGb0jlkT4AeE0wr9Rx0gaxKxTK4=</DigestValue>
      </Reference>
      <Reference URI="/xl/worksheets/sheet7.xml?ContentType=application/vnd.openxmlformats-officedocument.spreadsheetml.worksheet+xml">
        <DigestMethod Algorithm="http://www.w3.org/2001/04/xmlenc#sha256"/>
        <DigestValue>9NlQcAwf8VE7EYqhcZBdApc9DgUHfzaYOxMmHdEN9M0=</DigestValue>
      </Reference>
      <Reference URI="/xl/worksheets/sheet8.xml?ContentType=application/vnd.openxmlformats-officedocument.spreadsheetml.worksheet+xml">
        <DigestMethod Algorithm="http://www.w3.org/2001/04/xmlenc#sha256"/>
        <DigestValue>IisHAtSG3rA/JtLozxONLTz8cFYGo9mWKdtlSRwU1ds=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2026-05-20T13:03:06Z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16.0.19127/27</OfficeVersion>
          <ApplicationVersion>16.0.19127</ApplicationVersion>
          <Monitors>1</Monitors>
          <HorizontalResolution>1600</HorizontalResolution>
          <VerticalResolution>900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2026-05-20T13:03:06Z</xd:SigningTime>
          <xd:SigningCertificate>
            <xd:Cert>
              <xd:CertDigest>
                <DigestMethod Algorithm="http://www.w3.org/2001/04/xmlenc#sha256"/>
                <DigestValue>kRpGOTnYQ+9VFov48KaSCvVTHrwYR89QjrWGe+1/h2k=</DigestValue>
              </xd:CertDigest>
              <xd:IssuerSerial>
                <X509IssuerName>CN=AC LINK RFB v2, OU=Secretaria da Receita Federal do Brasil - RFB, O=ICP-Brasil, C=BR</X509IssuerName>
                <X509SerialNumber>5683738879585665823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>
        <xd:UnsignedSignatureProperties>
          <xd:CertificateValues>
            <xd:EncapsulatedX509Certificate>MIIG1jCCBL6gAwIBAgIBFjANBgkqhkiG9w0BAQ0FADCBkDELMAkGA1UEBhMCQlIxEzARBgNVBAoMCklDUC1CcmFzaWwxNDAyBgNVBAsMK0F1dG9yaWRhZGUgQ2VydGlmaWNhZG9yYSBSYWl6IEJyYXNpbGVpcmEgdjUxNjA0BgNVBAMMLUFDIFNlY3JldGFyaWEgZGEgUmVjZWl0YSBGZWRlcmFsIGRvIEJyYXNpbCB2NDAeFw0xODAyMjcxMzQyNDBaFw0yOTAyMjAxMjAwMDRaMHMxCzAJBgNVBAYTAkJSMRMwEQYDVQQKEwpJQ1AtQnJhc2lsMTYwNAYDVQQLEy1TZWNyZXRhcmlhIGRhIFJlY2VpdGEgRmVkZXJhbCBkbyBCcmFzaWwgLSBSRkIxFzAVBgNVBAMTDkFDIExJTksgUkZCIHYyMIICIjANBgkqhkiG9w0BAQEFAAOCAg8AMIICCgKCAgEAiSglOWWKSbm3JTm+yZ1EioJ6gfv1IJvafMW5fM9Xj/3KL1v+hEgAY9a2h8K1KXZJ3Vtt+7V4Tx44Dwtdp7Pkr5FQUo4yFhnruYfu4gQFW5xr8E1soJr13hbE7oElWujsaVPXlv7GAhxHKuFyPhyRmHMhsb/JrOmb/+4vOE/3P9OOEGgr/vZ7cv3nKvMEqhOh21W/7/f8Wk93IPSgs59GLVecr+Cmc0yu3fYmxhrf2LqNhru5QoeL4QNjlXQjWPdgVf9QbEU1SwO90fOybPvcziLQIv6jdyRjPJofdKbhsgEvaA+CAPme/WMkBo9AZ+kDN4I1Lyx5d+m6kkGiAOCluHsL6xhV45xzvnjNd9n3EJxDd6ms4py0a5ynVvkaVBCvfnQw46AVjMdIW4HUA0YS7CMSZUe8jY7jthz76cCBwrAjFIuj5Zt1MWQju+LeDA9Mg3kQxOcE9rD26FpJknBmTiMcSZPBqP4d8TsOqcTuEIWxRlusKf1d97daggPsmgY4NtnUyNF+OZKdWCWLLoF1ofjVRPmjRKIfoiurJGd8FvXiK1gS/kUeOaU0Z9gsv/PboF2lU0OoXeRPDQSLxH/aRLevtRJGy1Y/v4loOKhfh29yZrZp6qswRPAfuAMxgTQqr/W78WKlcgboiCHSA/4QQpU3ph+iYJSrZJSCtx3WCaECAwEAAaOCAVUwggFRMIGnBgNVHSAEgZ8wgZwwTAYGYEwBAgE7MEIwQAYIKwYBBQUHAgEWNGh0dHA6Ly93d3cucmVjZWl0YS5mYXplbmRhLmdvdi5ici9hY3JmYi9kcGNhY3JmYi5wZGYwTAYGYEwBAgM4MEIwQAYIKwYBBQUHAgEWNGh0dHA6Ly93d3cucmVjZWl0YS5mYXplbmRhLmdvdi5ici9hY3JmYi9kcGNhY3JmYi5wZGYwRAYDVR0fBD0wOzA5oDegNYYzaHR0cDovL3d3dy5yZWNlaXRhLmZhemVuZGEuZ292LmJyL2FjcmZiL2FjcmZidjQuY3JsMB8GA1UdIwQYMBaAFBqY5kPKHN2SnpljRVoq6R+HIM01MB0GA1UdDgQWBBQN39ZH9BNO5SJYMixmpucu5Fe8AjAPBgNVHRMBAf8EBTADAQH/MA4GA1UdDwEB/wQEAwIBBjANBgkqhkiG9w0BAQ0FAAOCAgEAQa/CcUbwxj7LFydJBwLGPvn3bXmgoqIADDSra8PZoklFhjazOkhn6qnMR+8K2piYxN0c7A9YZvAeFt0Y1eSSkCbvQxhFgv97i2C/MZpsjXR+WbNhq11eUwGbAMe/4QE5KbQXzJ2L5Htrvg+GCp4+dtjUIWoVgadJwThE1XdaFlYoMRY+ARmZt/+BYr3kfd9WTt32cevUD05rh/1AgWLQwE3drBhehCg5ApLP1UHVkjU4tM4bUa+J0vwbgodnSKJoVCZQnev6g+tjjZxGQOD3hpG4DiOIDa4lhDuqv7A9yLmpeolTY000WPbnMY3EccwxrqPavmt41tIAKy5jIDRID8o8nRurWbsX509YV05M9vmHbSwBSC2qg6nIOSyWUywl+lyhmw1Hgis3ZSLLHSzM+P0IPOeWNaDv1b4oxQrn+Xd2gw8BVrAri4P6Lp/RiCfVEPqXHRZXFg9WXIq6ggftMoRMZysKrMpQtFhrZ6YvKF1qyh66IveBX1iLcz671HBcHO3LYp/uS0RWJJxDlzIxnQBY3a0UnoAKg4eleQPxIbcM8lLFgj0k3vPgjfhGsScwBqfMWo3XjBo2HTvmXaN/Myo0aWBp9SWfxtZofXwGp9GsuZnQp/yXd1TDvZHAILhkJQIoPw0NP1QukpnaoUqSO4LVGpJEiMRrDsNXnMj2Yjk=</xd:EncapsulatedX509Certificate>
            <xd:EncapsulatedX509Certificate>MIIGYDCCBEigAwIBAgIBBDANBgkqhkiG9w0BAQ0FADCBlzELMAkGA1UEBhMCQlIxEzARBgNVBAoMCklDUC1CcmFzaWwxPTA7BgNVBAsMNEluc3RpdHV0byBOYWNpb25hbCBkZSBUZWNub2xvZ2lhIGRhIEluZm9ybWFjYW8gLSBJVEkxNDAyBgNVBAMMK0F1dG9yaWRhZGUgQ2VydGlmaWNhZG9yYSBSYWl6IEJyYXNpbGVpcmEgdjUwHhcNMTYwNzIwMTMzMjA0WhcNMjkwMzAyMTIwMDA0WjCBkDELMAkGA1UEBhMCQlIxEzARBgNVBAoMCklDUC1CcmFzaWwxNDAyBgNVBAsMK0F1dG9yaWRhZGUgQ2VydGlmaWNhZG9yYSBSYWl6IEJyYXNpbGVpcmEgdjUxNjA0BgNVBAMMLUFDIFNlY3JldGFyaWEgZGEgUmVjZWl0YSBGZWRlcmFsIGRvIEJyYXNpbCB2NDCCAiIwDQYJKoZIhvcNAQEBBQADggIPADCCAgoCggIBAJ1gd6oPyvAvYC0B5fUItXFU/csX2yNEOVJjr/SeuSv5bE0gIc/kUjoYVNMuUe+CTBY/gkoIiwR7qr7Dsp9jn8FTLnALrn6j1sbbkoD4ytTI3WHUuiefz/oApv+H5zPswj3JqUyXaK7bzN5Akc3PNFUzRb3+UbtYA2fXinBAewxrpZidGX0A+ioC++qPq06APTio9SWSBBGEZgmLOAHpkdHhNUAaP9MJXRcQ9k4kilOt3uewRP7EKMyMGDyNPeqDtWCWCEif7vZiLScrKSY3l25nCW9wVN8qQ0G8mJwMTFhntZfG7098kRN0fIVAstyT4KsyVIOWgj8r2pZ913yJfobMROyl89X5leR298gzwDhN2UKJXHmf7XFzqOTg0Hl4dK5LzSg07Ry2DqooFwdvxjBXlWdAVkTdZo5lM5FQGr5uNDFyL2DQwDtmpMrQ7QrVA4saXfwBsMWMel20siX8t2bOFIXHc1HiUDxETgCQw4542pwOtFPj8+UFag+ypZhyk8voAaXQjw3qGubWI68jFNZTrNXjQThIlJWI83OWjcvmIr4SPgbf9hIIHzznSdzqPXXdAZRNS9fxrxmgoTcG4I7cu1hZgBv9HHIaUKr2MwXAdNiqoe71wDkLCKUx8/fVJnhswqHBHYAj+KjBwyoJW1JliL91QOT3Bjz2epj7kj7tAgMBAAGjgbswgbgwHQYDVR0OBBYEFBqY5kPKHN2SnpljRVoq6R+HIM01MA8GA1UdEwEB/wQFMAMBAf8wDgYDVR0PAQH/BAQDAgEGMBQGA1UdIAQNMAswCQYFYEwBAQgwADA/BgNVHR8EODA2MDSgMqAwhi5odHRwOi8vYWNyYWl6LmljcGJyYXNpbC5nb3YuYnIvTENSYWNyYWl6djUuY3JsMB8GA1UdIwQYMBaAFGmovnXZxO9s5xNF5GFu5Wj4tkBeMA0GCSqGSIb3DQEBDQUAA4ICAQBrQuAL6TWbdnOpHbgSzAd9Pkc+vr5uTd7ml4xfPPs/I+BNCGT9Q6OTx/26m6q9rOrl6/9AASYDE5esiwBlaQ4OPzQQ37zrf5d4FnGxnsRMdjEL2pjks7ull66LZX8k5HOfnxy5iYo1hTy46UYg28PXdL55qTljilj4LueNFlTCmK2m9Vo1E6F/Ss79D31uwVBadgoK/i95dFONNlSj/w3/sa9Pbkq3JCJ10ET01GmBSTrtired+zzcj26QT0hjQQ5PUB6wV2+bhUx+WN/rXiLph/DPvy7gg8hrn4mVHBYOEPPoq7qBsX77cswycENKXrlq+gHA2Lj8hkrbfQt4pZQzT+6nLOSOyqMI21ql781eErJySwJ0R9LdPQNm3MUS/ifoRPdjFGWUktBRue/03QrVYtwFBMaIjF/p93Bmb/42xfkL/TG/W6EicBcGLms2SU4pBtw+NDFMQ1YXxNJQoNJ2uzxnzBSqdr5bF5qZth4EHob+I8uUFYylIoCHWvMD1pAxTu8fC9366lkt7cpBARiOdB2MN31JQK3nxjeQeXHiudm8twSzNp0wbJViUiRfNZbqH3yNe8ZTYUQds7hCCcZh3pZbe4PNWS2WDiifF9uXRdfAL3qsEubQOrA/s+EvZha6afCs4d4BlGKQsf64r0iPnX6hFxR4h4sXRI9x5xRMtA==</xd:EncapsulatedX509Certificate>
            <xd:EncapsulatedX509Certificate>MIIGoTCCBImgAwIBAgIBATANBgkqhkiG9w0BAQ0FADCBlzELMAkGA1UEBhMCQlIxEzARBgNVBAoMCklDUC1CcmFzaWwxPTA7BgNVBAsMNEluc3RpdHV0byBOYWNpb25hbCBkZSBUZWNub2xvZ2lhIGRhIEluZm9ybWFjYW8gLSBJVEkxNDAyBgNVBAMMK0F1dG9yaWRhZGUgQ2VydGlmaWNhZG9yYSBSYWl6IEJyYXNpbGVpcmEgdjUwHhcNMTYwMzAyMTMwMTM4WhcNMjkwMzAyMjM1OTM4WjCBlzELMAkGA1UEBhMCQlIxEzARBgNVBAoMCklDUC1CcmFzaWwxPTA7BgNVBAsMNEluc3RpdHV0byBOYWNpb25hbCBkZSBUZWNub2xvZ2lhIGRhIEluZm9ybWFjYW8gLSBJVEkxNDAyBgNVBAMMK0F1dG9yaWRhZGUgQ2VydGlmaWNhZG9yYSBSYWl6IEJyYXNpbGVpcmEgdjUwggIiMA0GCSqGSIb3DQEBAQUAA4ICDwAwggIKAoICAQD3LXgabUWsF+gUXw/6YODeF2XkqEyfk3VehdsIx+3/ERgdjCS/ouxYR0Epi2hdoMUVJDNf3XQfjAWXJyCoTneHYAl2McMdvoqtLB2ileQlJiis0fTtYTJayee9BAIdIrCor1Lc0vozXCpDtq5nTwhjIocaZtcuFsdrkl+nbfYxl5m7vjTkTMS6j8ffjmFzbNPDlJuV3Vy7AzapPVJrMl6UHPXCHMYMzl0KxR/47S5XGgmLYkYt8bNCHA3fg07y+Gtvgu+SNhMPwWKIgwhYw+9vErOnavRhOimYo4M2AwNpNK0OKLI7Im5V094jFp4Ty+mlmfQH00k8nkSUEN+1TGGkhv16c2hukbx9iCfbmk7im2hGKjQA8eH64VPYoS2qdKbPbd3xDDHN2croYKpy2U2oQTVBSf9hC3o6fKo3zp0U3dNiw7ZgWKS9UwP31Q0gwgB1orZgLuF+LIppHYwxcTG/AovNWa4sTPukMiX2L+p7uIHExTZJJU4YoDacQh/mfbPIz3261He4YFmQ35sfw3eKHQSOLyiVfev/n0l/r308PijEd+d+Hz5RmqIzS8jYXZIeJxym4mEjE1fKpeP56Ea52LlIJ8ZqsJ3xzHWu3WkAVz4hMqrX6BPMGW2IxOuEUQyIaCBg1lI6QLiPMHvo2/J7gu4YfqRcH6i27W3HyzamEQIDAQABo4H1MIHyME4GA1UdIARHMEUwQwYFYEwBAQAwOjA4BggrBgEFBQcCARYsaHR0cDovL2FjcmFpei5pY3BicmFzaWwuZ292LmJyL0RQQ2FjcmFpei5wZGYwPwYDVR0fBDgwNjA0oDKgMIYuaHR0cDovL2FjcmFpei5pY3BicmFzaWwuZ292LmJyL0xDUmFjcmFpenY1LmNybDAfBgNVHSMEGDAWgBRpqL512cTvbOcTReRhbuVo+LZAXjAdBgNVHQ4EFgQUaai+ddnE72znE0XkYW7laPi2QF4wDwYDVR0TAQH/BAUwAwEB/zAOBgNVHQ8BAf8EBAMCAQYwDQYJKoZIhvcNAQENBQADggIBABRt2/JiWapef7o/plhR4PxymlMIp/JeZ5F0BZ1XafmYpl5g6pRokFrIRMFXLyEhlgo51I05InyCc9Td6UXjlsOASTc/LRavyjB/8NcQjlRYDh6xf7OdP05mFcT/0+6bYRtNgsnUbr10pfsK/UzyUvQWbumGS57hCZrAZOyd9MzukiF/azAa6JfoZk2nDkEudKOY8tRyTpMmDzN5fufPSC3v7tSJUqTqo5z7roN/FmckRzGAYyz5XulbOc5/UsAT/tk+KP/clbbqd/hhevmmdJclLr9qWZZcOgzuFU2YsgProtVu0fFNXGr6KK9fu44pOHajmMsTXK3X7r/Pwh19kFRow5F3RQMUZC6Re0YLfXh+ypnUSCzA+uL4JPtHIGyvkbWiulkustpOKUSVwBPzvA2sQUOvqdbAR7C8jcHYFJMuK2HZFji7pxcWWab/NKsFcJ3sluDjmhizpQaxbYTfAVXu3q8yd0su/BHHhBpteyHvYyyz0Eb9LUysR2cMtWvfPU6vnoPgYvOGO1CziyGEsgKULkCH4o2Vgl1gQuKWO4V68rFW8a/jvq28sbY+y/Ao0I5ohpnBcQOAawiFbz6yJtObajYMuztDDP8oY656EuuJXBJhuKAJPI/7WDtgfV8ffOh/iQGQATVMtgDN0gv8bn5NdUX8UMNX1sHhU3H1UpoW</xd:EncapsulatedX509Certificate>
          </xd:CertificateValues>
        </xd:UnsignedSignatureProperties>
      </xd:UnsignedProperties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8</vt:i4>
      </vt:variant>
      <vt:variant>
        <vt:lpstr>Intervalos Nomeados</vt:lpstr>
      </vt:variant>
      <vt:variant>
        <vt:i4>7</vt:i4>
      </vt:variant>
    </vt:vector>
  </HeadingPairs>
  <TitlesOfParts>
    <vt:vector size="15" baseType="lpstr">
      <vt:lpstr>Relatório de Compatibilidade</vt:lpstr>
      <vt:lpstr>BDI OFICIAL</vt:lpstr>
      <vt:lpstr>PLANILHA OFICIAL</vt:lpstr>
      <vt:lpstr>PLANILHA BASE</vt:lpstr>
      <vt:lpstr>MEMÓRIA DE CÁLCULO</vt:lpstr>
      <vt:lpstr>CRONOGRAMA FÍSICO -  FINANCEIRO</vt:lpstr>
      <vt:lpstr>BDI</vt:lpstr>
      <vt:lpstr>CRONOGRAMA - JANUÁRIA</vt:lpstr>
      <vt:lpstr>BDI!Area_de_impressao</vt:lpstr>
      <vt:lpstr>'CRONOGRAMA FÍSICO -  FINANCEIRO'!Area_de_impressao</vt:lpstr>
      <vt:lpstr>'MEMÓRIA DE CÁLCULO'!Area_de_impressao</vt:lpstr>
      <vt:lpstr>'PLANILHA BASE'!Area_de_impressao</vt:lpstr>
      <vt:lpstr>'CRONOGRAMA - JANUÁRIA'!Titulos_de_impressao</vt:lpstr>
      <vt:lpstr>'MEMÓRIA DE CÁLCULO'!Titulos_de_impressao</vt:lpstr>
      <vt:lpstr>'PLANILHA BASE'!Titulos_de_impressao</vt:lpstr>
    </vt:vector>
  </TitlesOfParts>
  <Company>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Cliente</dc:creator>
  <cp:lastModifiedBy>Felipe Matheus</cp:lastModifiedBy>
  <cp:lastPrinted>2026-05-18T16:41:47Z</cp:lastPrinted>
  <dcterms:created xsi:type="dcterms:W3CDTF">2011-06-14T19:45:38Z</dcterms:created>
  <dcterms:modified xsi:type="dcterms:W3CDTF">2026-05-18T16:44:24Z</dcterms:modified>
</cp:coreProperties>
</file>