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ate1904="1" defaultThemeVersion="166925"/>
  <mc:AlternateContent xmlns:mc="http://schemas.openxmlformats.org/markup-compatibility/2006">
    <mc:Choice Requires="x15">
      <x15ac:absPath xmlns:x15ac="http://schemas.microsoft.com/office/spreadsheetml/2010/11/ac" url="\\DESKTOP-TGSA8O6\Engenharia\Convênios\2026\Recapeamento São Geraldo do Salto\"/>
    </mc:Choice>
  </mc:AlternateContent>
  <xr:revisionPtr revIDLastSave="0" documentId="13_ncr:1_{DA2D5FC8-6310-49BE-B42F-B2611DD75119}" xr6:coauthVersionLast="47" xr6:coauthVersionMax="47" xr10:uidLastSave="{00000000-0000-0000-0000-000000000000}"/>
  <bookViews>
    <workbookView xWindow="-120" yWindow="-120" windowWidth="21840" windowHeight="13020" xr2:uid="{3AB260EC-D88B-47CC-8544-B4E3E9E1AC86}"/>
  </bookViews>
  <sheets>
    <sheet name="PO" sheetId="4" r:id="rId1"/>
  </sheets>
  <definedNames>
    <definedName name="_xlnm._FilterDatabase" localSheetId="0" hidden="1">PO!$B$9:$J$30</definedName>
    <definedName name="_xlnm.Print_Area" localSheetId="0">PO!$B$4:$J$32</definedName>
  </definedNames>
  <calcPr calcId="191029" fullPrecision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5" i="4" l="1"/>
  <c r="I16" i="4"/>
  <c r="I17" i="4"/>
  <c r="I18" i="4"/>
  <c r="J18" i="4" s="1"/>
  <c r="I19" i="4"/>
  <c r="I20" i="4"/>
  <c r="I21" i="4"/>
  <c r="I22" i="4"/>
  <c r="I23" i="4"/>
  <c r="I24" i="4"/>
  <c r="I25" i="4"/>
  <c r="I27" i="4"/>
  <c r="I29" i="4"/>
  <c r="I12" i="4"/>
  <c r="G29" i="4" l="1"/>
  <c r="G17" i="4" l="1"/>
  <c r="J17" i="4" s="1"/>
  <c r="J27" i="4"/>
  <c r="J26" i="4" s="1"/>
  <c r="J12" i="4" l="1"/>
  <c r="G19" i="4"/>
  <c r="J19" i="4" s="1"/>
  <c r="G15" i="4"/>
  <c r="G16" i="4" l="1"/>
  <c r="J16" i="4" s="1"/>
  <c r="J15" i="4"/>
  <c r="G20" i="4"/>
  <c r="J20" i="4" s="1"/>
  <c r="G21" i="4"/>
  <c r="G24" i="4" l="1"/>
  <c r="J24" i="4" s="1"/>
  <c r="G23" i="4"/>
  <c r="J23" i="4" s="1"/>
  <c r="J21" i="4"/>
  <c r="G22" i="4"/>
  <c r="J22" i="4" s="1"/>
  <c r="J29" i="4"/>
  <c r="J28" i="4" s="1"/>
  <c r="G25" i="4" l="1"/>
  <c r="J25" i="4" s="1"/>
  <c r="H13" i="4" s="1"/>
  <c r="I13" i="4" s="1"/>
  <c r="J14" i="4" l="1"/>
  <c r="J13" i="4"/>
  <c r="J30" i="4" l="1"/>
  <c r="J11" i="4"/>
</calcChain>
</file>

<file path=xl/sharedStrings.xml><?xml version="1.0" encoding="utf-8"?>
<sst xmlns="http://schemas.openxmlformats.org/spreadsheetml/2006/main" count="94" uniqueCount="68">
  <si>
    <t>PREFEITURA MUNICIPAL DE FELIXLÂNDIA</t>
  </si>
  <si>
    <t>FORMA DE EXECUÇÃO:</t>
  </si>
  <si>
    <t>(   ) DIRETA</t>
  </si>
  <si>
    <t>(X) INDIRETA</t>
  </si>
  <si>
    <t>ITEM</t>
  </si>
  <si>
    <t>FONTE</t>
  </si>
  <si>
    <t>CÓDIGO</t>
  </si>
  <si>
    <t>DESCRIÇÃO</t>
  </si>
  <si>
    <t>UNIDADE</t>
  </si>
  <si>
    <t>QUANTIDADE</t>
  </si>
  <si>
    <t>VALOR UNITÁRIO
S/ BDI</t>
  </si>
  <si>
    <t>VALOR TOTAL</t>
  </si>
  <si>
    <t xml:space="preserve">SERVIÇOS </t>
  </si>
  <si>
    <t>1.1</t>
  </si>
  <si>
    <t>SINAPI</t>
  </si>
  <si>
    <t>1.2</t>
  </si>
  <si>
    <t>2.1</t>
  </si>
  <si>
    <t>2.2</t>
  </si>
  <si>
    <t>2.3</t>
  </si>
  <si>
    <t>2.4</t>
  </si>
  <si>
    <t>TXKM</t>
  </si>
  <si>
    <t>TOTAL</t>
  </si>
  <si>
    <t>2.5</t>
  </si>
  <si>
    <t>VALOR UNITÁRIO
C/ BDI</t>
  </si>
  <si>
    <t>SERVIÇOS PRELIMINARES</t>
  </si>
  <si>
    <t>FORNECIMENTO E INSTALAÇÃO DE PLACA DE OBRA COM CHAPA GALVANIZADA E ESTRUTURA DE MADEIRA. AF_03/2022_PS</t>
  </si>
  <si>
    <t>TRANSPORTE COM CAMINHÃO TANQUE DE TRANSPORTE DE MATERIAL ASFÁLTICO DE 30000 L, EM VIA URBANA PAVIMENTADA, DMT ATÉ 30KM (UNIDADE: TXKM). AF_07/2020</t>
  </si>
  <si>
    <t>TRANSPORTE COM CAMINHÃO TANQUE DE TRANSPORTE DE MATERIAL ASFÁLTICO DE 30000 L, EM VIA URBANA PAVIMENTADA, ADICIONAL PARA DMT EXCEDENTE A 30 KM (UNIDADE: TXKM). AF_07/2020</t>
  </si>
  <si>
    <t>DRENAGEM</t>
  </si>
  <si>
    <t>PINTURA DE EIXO VIÁRIO SOBRE ASFALTO COM TINTA RETRORREFLETIVA A BASE DE RESINA ACRÍLICA COM MICROESFERAS DE VIDRO, APLICAÇÃO MECÂNICA COM DEMARCADORA AUTOPROPELIDA. AF_05/2021</t>
  </si>
  <si>
    <t>%</t>
  </si>
  <si>
    <t>m</t>
  </si>
  <si>
    <t>SINALIZAÇÃO HORIZONTAL</t>
  </si>
  <si>
    <t>3.1</t>
  </si>
  <si>
    <t>2.6</t>
  </si>
  <si>
    <t>4.1</t>
  </si>
  <si>
    <t>RO-00274</t>
  </si>
  <si>
    <t>2.7</t>
  </si>
  <si>
    <t>2.8</t>
  </si>
  <si>
    <t>PAVIMENTAÇÃO</t>
  </si>
  <si>
    <t>LOCAL: RUAS DO DISTRITO DE SÃO GERALDO DO SALTO, FELIXLÂNDIA/MG</t>
  </si>
  <si>
    <t>RO-00373</t>
  </si>
  <si>
    <t>m³</t>
  </si>
  <si>
    <t>m²</t>
  </si>
  <si>
    <t>2.9</t>
  </si>
  <si>
    <t>2.10</t>
  </si>
  <si>
    <t>2.11</t>
  </si>
  <si>
    <t>GUIA (MEIO-FIO) E SARJETA CONJUGADOS DE CONCRETO, MOLDADA IN LOCO EM TRECHO RETO COM EXTRUSORA, 45 CM BASE (15 CM BASE DA GUIA + 30 CM BASE DA SARJETA) X 22 CM ALTURA. AF_01/2024</t>
  </si>
  <si>
    <t>RO-00878</t>
  </si>
  <si>
    <t>ED-7623</t>
  </si>
  <si>
    <t xml:space="preserve"> EXECUÇÃO E APLICAÇÃO DE CONCRETO BETUMINOSO USINADO A QUENTE (CBUQ), MASSA COMERCIAL, INCLUINDO FORNECIMENTO E TRANSPORTE DOS AGREGADOS E MATERIAL BETUMINOSO, EXCLUSIVE TRANSPORTE DA MASSA ASFÁLTICA ATÉ A PISTA</t>
  </si>
  <si>
    <t>SICOR-MG</t>
  </si>
  <si>
    <t>FRESAGEM CONTÍNUA DE REVESTIMENTO ASFÁLTICO - ESPESSURA DE 2,0 CM (EXECUÇÃO, INCLUÍDO A CARGA DO MATERIAL DO MATERIAL FRESADO, EXCLUI O TRANSPORTE DO MATERIAL FRESADO)</t>
  </si>
  <si>
    <t>TRANSPORTE COM CAMINHÃO BASCULANTE DE 12 M³ - RODOVIA PAVIMENTADA</t>
  </si>
  <si>
    <t>REESTABILIZAÇÃO, EXECUTADA COM RECICLADORA, DE CAMADA DE BASE COM ADIÇÃO DE 30% DE MATERIAL FRESADO RETIRADO DA PISTA (EXECUÇÃO, INCLUÍDO A CARGA DO MATERIAL FRESADO DA PISTA, EXCLUI A FRESAGEM E O TRANSPORTE)</t>
  </si>
  <si>
    <t>IMPRIMAÇÃO - EXECUÇÃO COM FORNECIMENTO DE MATERIAL</t>
  </si>
  <si>
    <t>ED-50393</t>
  </si>
  <si>
    <t>MOBILIZAÇÃO E DESMOBILIZAÇÃO DE OBRA EM CENTRO URBANO OU REGIÃO LIMÍTROFE COM VALOR ENTRE 1.000.000,01 E 3.000.000,00</t>
  </si>
  <si>
    <t>BDI:21,68%</t>
  </si>
  <si>
    <t>REGIÃO/MÊS DE REFERÊNCIA:SINAPI - MINAS GERAIS - JUNHO/2025 - NÃO DESONERADO ; SICOR-MG 04/2025 SEM DESONERAÇÃO;ORSE MAIO/2025</t>
  </si>
  <si>
    <t>OBRA: PAVIMENTAÇÃO\RECAPEAMENTO DE VIA URBANA EM CBUQ</t>
  </si>
  <si>
    <t>DATA: 01/08/2025</t>
  </si>
  <si>
    <t>CREA-MG  213.103/D</t>
  </si>
  <si>
    <t>Ulisses Pereira Silva</t>
  </si>
  <si>
    <t>ENGENHEIRO CIVIL</t>
  </si>
  <si>
    <t>PLANILHA ORÇAMENTÁRIA</t>
  </si>
  <si>
    <t>ORSE</t>
  </si>
  <si>
    <t>EXECUÇÃO DE PINTURA ASFÁLTICA DE LIGAÇÃO, INCLUSIVE
FORNECIMENTO DE LIGANTE, EXCLUSIVE TRANSPORTE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</si>
</sst>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&quot;R$&quot;\ #,##0.00"/>
    <numFmt numFmtId="165" formatCode="#,##0.000"/>
  </numFmts>
  <fonts count="8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rgb="FF000000"/>
      <name val="Arial"/>
      <family val="2"/>
    </font>
    <font>
      <b/>
      <sz val="10"/>
      <color theme="1"/>
      <name val="Arial"/>
      <family val="2"/>
    </font>
    <font>
      <b/>
      <sz val="10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D5DCE3"/>
      </patternFill>
    </fill>
    <fill>
      <patternFill patternType="solid">
        <fgColor theme="4" tint="0.79998168889431442"/>
        <bgColor indexed="64"/>
      </patternFill>
    </fill>
  </fills>
  <borders count="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9" fontId="4" fillId="0" borderId="0" applyFont="0" applyFill="0" applyBorder="0" applyAlignment="0" applyProtection="0"/>
    <xf numFmtId="44" fontId="4" fillId="0" borderId="0" applyFont="0" applyFill="0" applyBorder="0" applyAlignment="0" applyProtection="0"/>
  </cellStyleXfs>
  <cellXfs count="48">
    <xf numFmtId="0" fontId="0" fillId="0" borderId="0" xfId="0"/>
    <xf numFmtId="164" fontId="0" fillId="0" borderId="0" xfId="0" applyNumberFormat="1"/>
    <xf numFmtId="4" fontId="0" fillId="0" borderId="0" xfId="0" applyNumberFormat="1"/>
    <xf numFmtId="0" fontId="0" fillId="0" borderId="0" xfId="0" applyAlignment="1">
      <alignment horizontal="center"/>
    </xf>
    <xf numFmtId="0" fontId="6" fillId="0" borderId="1" xfId="0" applyFont="1" applyBorder="1"/>
    <xf numFmtId="164" fontId="1" fillId="0" borderId="1" xfId="0" applyNumberFormat="1" applyFont="1" applyBorder="1"/>
    <xf numFmtId="0" fontId="1" fillId="0" borderId="1" xfId="0" applyFont="1" applyBorder="1"/>
    <xf numFmtId="0" fontId="7" fillId="2" borderId="6" xfId="0" applyFont="1" applyFill="1" applyBorder="1" applyAlignment="1">
      <alignment horizontal="center" vertical="center" wrapText="1"/>
    </xf>
    <xf numFmtId="4" fontId="7" fillId="2" borderId="6" xfId="0" applyNumberFormat="1" applyFont="1" applyFill="1" applyBorder="1" applyAlignment="1">
      <alignment horizontal="center" vertical="center" wrapText="1"/>
    </xf>
    <xf numFmtId="164" fontId="7" fillId="2" borderId="6" xfId="0" applyNumberFormat="1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4" fontId="7" fillId="0" borderId="4" xfId="0" applyNumberFormat="1" applyFont="1" applyBorder="1" applyAlignment="1">
      <alignment horizontal="center" vertical="center" wrapText="1"/>
    </xf>
    <xf numFmtId="164" fontId="2" fillId="0" borderId="4" xfId="0" applyNumberFormat="1" applyFont="1" applyBorder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7" fillId="2" borderId="3" xfId="0" applyFont="1" applyFill="1" applyBorder="1" applyAlignment="1">
      <alignment horizontal="center" vertical="center" wrapText="1"/>
    </xf>
    <xf numFmtId="0" fontId="7" fillId="2" borderId="4" xfId="0" applyFont="1" applyFill="1" applyBorder="1" applyAlignment="1">
      <alignment horizontal="center" vertical="center" wrapText="1"/>
    </xf>
    <xf numFmtId="4" fontId="7" fillId="2" borderId="4" xfId="0" applyNumberFormat="1" applyFont="1" applyFill="1" applyBorder="1" applyAlignment="1">
      <alignment horizontal="center" vertical="center" wrapText="1"/>
    </xf>
    <xf numFmtId="164" fontId="2" fillId="2" borderId="4" xfId="0" applyNumberFormat="1" applyFont="1" applyFill="1" applyBorder="1" applyAlignment="1">
      <alignment horizontal="center" vertical="center" wrapText="1"/>
    </xf>
    <xf numFmtId="164" fontId="5" fillId="2" borderId="5" xfId="0" applyNumberFormat="1" applyFont="1" applyFill="1" applyBorder="1" applyAlignment="1">
      <alignment horizontal="center" vertical="center" wrapText="1"/>
    </xf>
    <xf numFmtId="44" fontId="0" fillId="0" borderId="0" xfId="2" applyFont="1"/>
    <xf numFmtId="0" fontId="1" fillId="0" borderId="2" xfId="0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 shrinkToFit="1" readingOrder="1"/>
    </xf>
    <xf numFmtId="4" fontId="1" fillId="0" borderId="2" xfId="0" applyNumberFormat="1" applyFon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 shrinkToFit="1" readingOrder="1"/>
    </xf>
    <xf numFmtId="49" fontId="2" fillId="0" borderId="2" xfId="0" applyNumberFormat="1" applyFont="1" applyBorder="1" applyAlignment="1">
      <alignment horizontal="left" vertical="center" wrapText="1" shrinkToFit="1" readingOrder="1"/>
    </xf>
    <xf numFmtId="164" fontId="2" fillId="0" borderId="2" xfId="0" applyNumberFormat="1" applyFont="1" applyBorder="1" applyAlignment="1">
      <alignment horizontal="center" vertical="center" wrapText="1" shrinkToFit="1" readingOrder="1"/>
    </xf>
    <xf numFmtId="0" fontId="1" fillId="0" borderId="2" xfId="0" applyFont="1" applyBorder="1" applyAlignment="1">
      <alignment horizontal="center" vertical="center" wrapText="1"/>
    </xf>
    <xf numFmtId="9" fontId="2" fillId="0" borderId="2" xfId="1" applyFont="1" applyFill="1" applyBorder="1" applyAlignment="1">
      <alignment horizontal="center" vertical="center" wrapText="1" shrinkToFit="1" readingOrder="1"/>
    </xf>
    <xf numFmtId="165" fontId="2" fillId="0" borderId="2" xfId="0" applyNumberFormat="1" applyFont="1" applyBorder="1" applyAlignment="1">
      <alignment horizontal="center" vertical="center" wrapText="1" shrinkToFit="1" readingOrder="1"/>
    </xf>
    <xf numFmtId="2" fontId="1" fillId="0" borderId="2" xfId="0" applyNumberFormat="1" applyFont="1" applyBorder="1" applyAlignment="1">
      <alignment horizontal="center" vertical="center"/>
    </xf>
    <xf numFmtId="49" fontId="2" fillId="0" borderId="7" xfId="0" applyNumberFormat="1" applyFont="1" applyBorder="1" applyAlignment="1">
      <alignment horizontal="center" vertical="center" wrapText="1" shrinkToFit="1" readingOrder="1"/>
    </xf>
    <xf numFmtId="0" fontId="2" fillId="0" borderId="7" xfId="0" applyFont="1" applyBorder="1" applyAlignment="1">
      <alignment horizontal="center" vertical="center" wrapText="1" shrinkToFit="1" readingOrder="1"/>
    </xf>
    <xf numFmtId="0" fontId="1" fillId="0" borderId="7" xfId="0" applyFont="1" applyBorder="1" applyAlignment="1">
      <alignment wrapText="1"/>
    </xf>
    <xf numFmtId="0" fontId="1" fillId="0" borderId="7" xfId="0" applyFont="1" applyBorder="1" applyAlignment="1">
      <alignment horizontal="center" vertical="center"/>
    </xf>
    <xf numFmtId="4" fontId="1" fillId="0" borderId="7" xfId="0" applyNumberFormat="1" applyFont="1" applyBorder="1" applyAlignment="1">
      <alignment horizontal="center" vertical="center"/>
    </xf>
    <xf numFmtId="164" fontId="1" fillId="0" borderId="7" xfId="0" applyNumberFormat="1" applyFont="1" applyBorder="1" applyAlignment="1">
      <alignment horizontal="center" vertical="center"/>
    </xf>
    <xf numFmtId="164" fontId="5" fillId="2" borderId="1" xfId="0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left"/>
    </xf>
    <xf numFmtId="0" fontId="7" fillId="0" borderId="1" xfId="0" applyFont="1" applyBorder="1" applyAlignment="1">
      <alignment horizontal="left"/>
    </xf>
    <xf numFmtId="0" fontId="7" fillId="0" borderId="1" xfId="0" applyFont="1" applyBorder="1" applyAlignment="1">
      <alignment horizontal="left" wrapText="1"/>
    </xf>
    <xf numFmtId="0" fontId="7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0" fontId="7" fillId="0" borderId="8" xfId="0" applyFont="1" applyBorder="1" applyAlignment="1">
      <alignment horizontal="center" vertical="top" wrapText="1"/>
    </xf>
    <xf numFmtId="0" fontId="7" fillId="0" borderId="0" xfId="0" applyFont="1" applyAlignment="1">
      <alignment horizontal="center" vertical="top" wrapText="1"/>
    </xf>
    <xf numFmtId="49" fontId="5" fillId="3" borderId="1" xfId="0" applyNumberFormat="1" applyFont="1" applyFill="1" applyBorder="1" applyAlignment="1">
      <alignment horizontal="right" vertical="center" wrapText="1" shrinkToFit="1" readingOrder="1"/>
    </xf>
  </cellXfs>
  <cellStyles count="3">
    <cellStyle name="Moeda" xfId="2" builtinId="4"/>
    <cellStyle name="Normal" xfId="0" builtinId="0"/>
    <cellStyle name="Porcentagem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FCB2A6-3E0E-40C5-BD56-B1BA2A965DB4}">
  <sheetPr>
    <pageSetUpPr fitToPage="1"/>
  </sheetPr>
  <dimension ref="B3:M32"/>
  <sheetViews>
    <sheetView tabSelected="1" topLeftCell="A16" zoomScaleNormal="100" zoomScaleSheetLayoutView="55" workbookViewId="0">
      <selection activeCell="J30" sqref="J30"/>
    </sheetView>
  </sheetViews>
  <sheetFormatPr defaultRowHeight="15" x14ac:dyDescent="0.25"/>
  <cols>
    <col min="3" max="3" width="12.85546875" customWidth="1"/>
    <col min="4" max="4" width="9.140625" style="3" customWidth="1"/>
    <col min="5" max="5" width="59.140625" customWidth="1"/>
    <col min="6" max="6" width="12.140625" customWidth="1"/>
    <col min="7" max="7" width="23.140625" style="2" customWidth="1"/>
    <col min="8" max="9" width="14.42578125" style="1" customWidth="1"/>
    <col min="10" max="10" width="19.5703125" style="1" customWidth="1"/>
    <col min="13" max="13" width="14.42578125" bestFit="1" customWidth="1"/>
  </cols>
  <sheetData>
    <row r="3" spans="2:10" ht="0.6" customHeight="1" x14ac:dyDescent="0.25"/>
    <row r="4" spans="2:10" ht="27.6" customHeight="1" x14ac:dyDescent="0.25">
      <c r="B4" s="39" t="s">
        <v>65</v>
      </c>
      <c r="C4" s="39"/>
      <c r="D4" s="39"/>
      <c r="E4" s="39"/>
      <c r="F4" s="39"/>
      <c r="G4" s="39"/>
      <c r="H4" s="39"/>
      <c r="I4" s="39"/>
      <c r="J4" s="39"/>
    </row>
    <row r="5" spans="2:10" x14ac:dyDescent="0.25">
      <c r="B5" s="40" t="s">
        <v>0</v>
      </c>
      <c r="C5" s="40"/>
      <c r="D5" s="40"/>
      <c r="E5" s="40"/>
      <c r="F5" s="40"/>
      <c r="G5" s="40"/>
      <c r="H5" s="40"/>
      <c r="I5" s="40"/>
      <c r="J5" s="40"/>
    </row>
    <row r="6" spans="2:10" x14ac:dyDescent="0.25">
      <c r="B6" s="41" t="s">
        <v>60</v>
      </c>
      <c r="C6" s="41"/>
      <c r="D6" s="41"/>
      <c r="E6" s="41"/>
      <c r="F6" s="41"/>
      <c r="G6" s="41"/>
      <c r="H6" s="41" t="s">
        <v>61</v>
      </c>
      <c r="I6" s="41"/>
      <c r="J6" s="41"/>
    </row>
    <row r="7" spans="2:10" ht="15.6" customHeight="1" x14ac:dyDescent="0.25">
      <c r="B7" s="42" t="s">
        <v>40</v>
      </c>
      <c r="C7" s="42"/>
      <c r="D7" s="42"/>
      <c r="E7" s="42"/>
      <c r="F7" s="42"/>
      <c r="G7" s="42"/>
      <c r="H7" s="4" t="s">
        <v>1</v>
      </c>
      <c r="I7" s="4"/>
      <c r="J7" s="39" t="s">
        <v>58</v>
      </c>
    </row>
    <row r="8" spans="2:10" ht="33" customHeight="1" x14ac:dyDescent="0.25">
      <c r="B8" s="42" t="s">
        <v>59</v>
      </c>
      <c r="C8" s="42"/>
      <c r="D8" s="42"/>
      <c r="E8" s="42"/>
      <c r="F8" s="42"/>
      <c r="G8" s="42"/>
      <c r="H8" s="5" t="s">
        <v>2</v>
      </c>
      <c r="I8" s="6" t="s">
        <v>3</v>
      </c>
      <c r="J8" s="39"/>
    </row>
    <row r="9" spans="2:10" ht="36" customHeight="1" x14ac:dyDescent="0.25">
      <c r="B9" s="7" t="s">
        <v>4</v>
      </c>
      <c r="C9" s="7" t="s">
        <v>5</v>
      </c>
      <c r="D9" s="7" t="s">
        <v>6</v>
      </c>
      <c r="E9" s="7" t="s">
        <v>7</v>
      </c>
      <c r="F9" s="7" t="s">
        <v>8</v>
      </c>
      <c r="G9" s="8" t="s">
        <v>9</v>
      </c>
      <c r="H9" s="9" t="s">
        <v>10</v>
      </c>
      <c r="I9" s="9" t="s">
        <v>23</v>
      </c>
      <c r="J9" s="9" t="s">
        <v>11</v>
      </c>
    </row>
    <row r="10" spans="2:10" x14ac:dyDescent="0.25">
      <c r="B10" s="10"/>
      <c r="C10" s="11"/>
      <c r="D10" s="11"/>
      <c r="E10" s="11" t="s">
        <v>12</v>
      </c>
      <c r="F10" s="11"/>
      <c r="G10" s="12"/>
      <c r="H10" s="13"/>
      <c r="I10" s="13"/>
      <c r="J10" s="14"/>
    </row>
    <row r="11" spans="2:10" x14ac:dyDescent="0.25">
      <c r="B11" s="15">
        <v>1</v>
      </c>
      <c r="C11" s="16"/>
      <c r="D11" s="16"/>
      <c r="E11" s="16" t="s">
        <v>24</v>
      </c>
      <c r="F11" s="16"/>
      <c r="G11" s="17"/>
      <c r="H11" s="18"/>
      <c r="I11" s="18"/>
      <c r="J11" s="19">
        <f>SUM(J12:J13)</f>
        <v>5812.87</v>
      </c>
    </row>
    <row r="12" spans="2:10" ht="38.25" x14ac:dyDescent="0.25">
      <c r="B12" s="21" t="s">
        <v>13</v>
      </c>
      <c r="C12" s="21" t="s">
        <v>14</v>
      </c>
      <c r="D12" s="25">
        <v>103689</v>
      </c>
      <c r="E12" s="26" t="s">
        <v>25</v>
      </c>
      <c r="F12" s="21" t="s">
        <v>43</v>
      </c>
      <c r="G12" s="23">
        <v>4.5</v>
      </c>
      <c r="H12" s="27">
        <v>506.22</v>
      </c>
      <c r="I12" s="27">
        <f>H12*1.2168</f>
        <v>615.97</v>
      </c>
      <c r="J12" s="24">
        <f>I12*G12</f>
        <v>2771.87</v>
      </c>
    </row>
    <row r="13" spans="2:10" ht="38.25" x14ac:dyDescent="0.25">
      <c r="B13" s="21" t="s">
        <v>15</v>
      </c>
      <c r="C13" s="28" t="s">
        <v>51</v>
      </c>
      <c r="D13" s="22" t="s">
        <v>56</v>
      </c>
      <c r="E13" s="26" t="s">
        <v>57</v>
      </c>
      <c r="F13" s="29" t="s">
        <v>30</v>
      </c>
      <c r="G13" s="30">
        <v>0.3</v>
      </c>
      <c r="H13" s="27">
        <f>(J12+J21+J22+J17+J18+J19+J20+J23+J24+J25+J27+J29+J16+J15)/1.2168</f>
        <v>833059.97</v>
      </c>
      <c r="I13" s="27">
        <f t="shared" ref="I13:I29" si="0">H13*1.2168</f>
        <v>1013667.37</v>
      </c>
      <c r="J13" s="24">
        <f>I13*(G13/100)</f>
        <v>3041</v>
      </c>
    </row>
    <row r="14" spans="2:10" x14ac:dyDescent="0.25">
      <c r="B14" s="15">
        <v>2</v>
      </c>
      <c r="C14" s="16"/>
      <c r="D14" s="16"/>
      <c r="E14" s="16" t="s">
        <v>39</v>
      </c>
      <c r="F14" s="16"/>
      <c r="G14" s="17"/>
      <c r="H14" s="18"/>
      <c r="I14" s="18"/>
      <c r="J14" s="19">
        <f>SUM(J15:J25)</f>
        <v>767482.03</v>
      </c>
    </row>
    <row r="15" spans="2:10" ht="51" x14ac:dyDescent="0.25">
      <c r="B15" s="21" t="s">
        <v>16</v>
      </c>
      <c r="C15" s="21" t="s">
        <v>51</v>
      </c>
      <c r="D15" s="22" t="s">
        <v>36</v>
      </c>
      <c r="E15" s="26" t="s">
        <v>52</v>
      </c>
      <c r="F15" s="21" t="s">
        <v>42</v>
      </c>
      <c r="G15" s="23">
        <f>G18*0.02</f>
        <v>184.22</v>
      </c>
      <c r="H15" s="27">
        <v>112.72</v>
      </c>
      <c r="I15" s="27">
        <f t="shared" si="0"/>
        <v>137.16</v>
      </c>
      <c r="J15" s="24">
        <f>I15*G15</f>
        <v>25267.62</v>
      </c>
    </row>
    <row r="16" spans="2:10" ht="25.5" x14ac:dyDescent="0.25">
      <c r="B16" s="21" t="s">
        <v>17</v>
      </c>
      <c r="C16" s="21" t="s">
        <v>51</v>
      </c>
      <c r="D16" s="22" t="s">
        <v>48</v>
      </c>
      <c r="E16" s="26" t="s">
        <v>53</v>
      </c>
      <c r="F16" s="21" t="s">
        <v>20</v>
      </c>
      <c r="G16" s="23">
        <f>G15*2.4*1.5</f>
        <v>663.19</v>
      </c>
      <c r="H16" s="27">
        <v>0.66</v>
      </c>
      <c r="I16" s="27">
        <f t="shared" si="0"/>
        <v>0.8</v>
      </c>
      <c r="J16" s="24">
        <f t="shared" ref="J16:J25" si="1">I16*G16</f>
        <v>530.54999999999995</v>
      </c>
    </row>
    <row r="17" spans="2:13" ht="63.75" x14ac:dyDescent="0.25">
      <c r="B17" s="21" t="s">
        <v>18</v>
      </c>
      <c r="C17" s="21" t="s">
        <v>51</v>
      </c>
      <c r="D17" s="22" t="s">
        <v>41</v>
      </c>
      <c r="E17" s="26" t="s">
        <v>54</v>
      </c>
      <c r="F17" s="21" t="s">
        <v>42</v>
      </c>
      <c r="G17" s="23">
        <f>G18*0.15</f>
        <v>1381.62</v>
      </c>
      <c r="H17" s="27">
        <v>27.58</v>
      </c>
      <c r="I17" s="27">
        <f t="shared" si="0"/>
        <v>33.56</v>
      </c>
      <c r="J17" s="24">
        <f t="shared" si="1"/>
        <v>46367.17</v>
      </c>
    </row>
    <row r="18" spans="2:13" ht="15" customHeight="1" x14ac:dyDescent="0.25">
      <c r="B18" s="21" t="s">
        <v>19</v>
      </c>
      <c r="C18" s="21" t="s">
        <v>66</v>
      </c>
      <c r="D18" s="25">
        <v>2592</v>
      </c>
      <c r="E18" s="26" t="s">
        <v>55</v>
      </c>
      <c r="F18" s="21" t="s">
        <v>43</v>
      </c>
      <c r="G18" s="23">
        <v>9210.7999999999993</v>
      </c>
      <c r="H18" s="27">
        <v>11.01</v>
      </c>
      <c r="I18" s="27">
        <f t="shared" si="0"/>
        <v>13.4</v>
      </c>
      <c r="J18" s="24">
        <f t="shared" si="1"/>
        <v>123424.72</v>
      </c>
    </row>
    <row r="19" spans="2:13" ht="38.25" x14ac:dyDescent="0.25">
      <c r="B19" s="21" t="s">
        <v>22</v>
      </c>
      <c r="C19" s="21" t="s">
        <v>14</v>
      </c>
      <c r="D19" s="25">
        <v>102330</v>
      </c>
      <c r="E19" s="26" t="s">
        <v>26</v>
      </c>
      <c r="F19" s="21" t="s">
        <v>20</v>
      </c>
      <c r="G19" s="23">
        <f>G18*0.0015*30</f>
        <v>414.49</v>
      </c>
      <c r="H19" s="27">
        <v>1.41</v>
      </c>
      <c r="I19" s="27">
        <f t="shared" si="0"/>
        <v>1.72</v>
      </c>
      <c r="J19" s="24">
        <f t="shared" si="1"/>
        <v>712.92</v>
      </c>
    </row>
    <row r="20" spans="2:13" ht="51" x14ac:dyDescent="0.25">
      <c r="B20" s="21" t="s">
        <v>34</v>
      </c>
      <c r="C20" s="21" t="s">
        <v>14</v>
      </c>
      <c r="D20" s="25">
        <v>102331</v>
      </c>
      <c r="E20" s="26" t="s">
        <v>27</v>
      </c>
      <c r="F20" s="21" t="s">
        <v>20</v>
      </c>
      <c r="G20" s="23">
        <f>G18*0.0015*168</f>
        <v>2321.12</v>
      </c>
      <c r="H20" s="27">
        <v>0.55000000000000004</v>
      </c>
      <c r="I20" s="27">
        <f t="shared" si="0"/>
        <v>0.67</v>
      </c>
      <c r="J20" s="24">
        <f t="shared" si="1"/>
        <v>1555.15</v>
      </c>
    </row>
    <row r="21" spans="2:13" ht="25.5" x14ac:dyDescent="0.25">
      <c r="B21" s="21" t="s">
        <v>37</v>
      </c>
      <c r="C21" s="21" t="s">
        <v>66</v>
      </c>
      <c r="D21" s="25">
        <v>2593</v>
      </c>
      <c r="E21" s="26" t="s">
        <v>67</v>
      </c>
      <c r="F21" s="21" t="s">
        <v>43</v>
      </c>
      <c r="G21" s="23">
        <f>G18-(G27*0.45)</f>
        <v>7898.97</v>
      </c>
      <c r="H21" s="27">
        <v>1.59</v>
      </c>
      <c r="I21" s="27">
        <f t="shared" si="0"/>
        <v>1.93</v>
      </c>
      <c r="J21" s="24">
        <f t="shared" si="1"/>
        <v>15245.01</v>
      </c>
    </row>
    <row r="22" spans="2:13" ht="38.25" x14ac:dyDescent="0.25">
      <c r="B22" s="21" t="s">
        <v>38</v>
      </c>
      <c r="C22" s="21" t="s">
        <v>14</v>
      </c>
      <c r="D22" s="25">
        <v>102330</v>
      </c>
      <c r="E22" s="26" t="s">
        <v>26</v>
      </c>
      <c r="F22" s="21" t="s">
        <v>20</v>
      </c>
      <c r="G22" s="23">
        <f>G21*0.0005*30</f>
        <v>118.48</v>
      </c>
      <c r="H22" s="27">
        <v>1.41</v>
      </c>
      <c r="I22" s="27">
        <f t="shared" si="0"/>
        <v>1.72</v>
      </c>
      <c r="J22" s="24">
        <f t="shared" si="1"/>
        <v>203.79</v>
      </c>
    </row>
    <row r="23" spans="2:13" ht="51" x14ac:dyDescent="0.25">
      <c r="B23" s="21" t="s">
        <v>44</v>
      </c>
      <c r="C23" s="21" t="s">
        <v>14</v>
      </c>
      <c r="D23" s="25">
        <v>102331</v>
      </c>
      <c r="E23" s="26" t="s">
        <v>27</v>
      </c>
      <c r="F23" s="21" t="s">
        <v>20</v>
      </c>
      <c r="G23" s="23">
        <f>G21*0.0005*168</f>
        <v>663.51</v>
      </c>
      <c r="H23" s="27">
        <v>0.55000000000000004</v>
      </c>
      <c r="I23" s="27">
        <f t="shared" si="0"/>
        <v>0.67</v>
      </c>
      <c r="J23" s="24">
        <f t="shared" si="1"/>
        <v>444.55</v>
      </c>
    </row>
    <row r="24" spans="2:13" ht="63.75" x14ac:dyDescent="0.25">
      <c r="B24" s="21" t="s">
        <v>45</v>
      </c>
      <c r="C24" s="21" t="s">
        <v>51</v>
      </c>
      <c r="D24" s="22" t="s">
        <v>49</v>
      </c>
      <c r="E24" s="26" t="s">
        <v>50</v>
      </c>
      <c r="F24" s="21" t="s">
        <v>42</v>
      </c>
      <c r="G24" s="23">
        <f>G21*0.03</f>
        <v>236.97</v>
      </c>
      <c r="H24" s="27">
        <v>1776.05</v>
      </c>
      <c r="I24" s="27">
        <f t="shared" si="0"/>
        <v>2161.1</v>
      </c>
      <c r="J24" s="24">
        <f t="shared" si="1"/>
        <v>512115.87</v>
      </c>
    </row>
    <row r="25" spans="2:13" ht="45" customHeight="1" x14ac:dyDescent="0.25">
      <c r="B25" s="21" t="s">
        <v>46</v>
      </c>
      <c r="C25" s="21" t="s">
        <v>51</v>
      </c>
      <c r="D25" s="22" t="s">
        <v>48</v>
      </c>
      <c r="E25" s="26" t="s">
        <v>53</v>
      </c>
      <c r="F25" s="21" t="s">
        <v>20</v>
      </c>
      <c r="G25" s="31">
        <f>G24*2.4*1.3333*68.6</f>
        <v>52018.35</v>
      </c>
      <c r="H25" s="27">
        <v>0.66</v>
      </c>
      <c r="I25" s="27">
        <f t="shared" si="0"/>
        <v>0.8</v>
      </c>
      <c r="J25" s="24">
        <f t="shared" si="1"/>
        <v>41614.68</v>
      </c>
      <c r="M25" s="1"/>
    </row>
    <row r="26" spans="2:13" ht="22.5" customHeight="1" x14ac:dyDescent="0.25">
      <c r="B26" s="15">
        <v>3</v>
      </c>
      <c r="C26" s="16"/>
      <c r="D26" s="16"/>
      <c r="E26" s="16" t="s">
        <v>28</v>
      </c>
      <c r="F26" s="16"/>
      <c r="G26" s="17"/>
      <c r="H26" s="18"/>
      <c r="I26" s="18"/>
      <c r="J26" s="19">
        <f>SUM(J27:J27)</f>
        <v>215286.04</v>
      </c>
    </row>
    <row r="27" spans="2:13" ht="68.099999999999994" customHeight="1" x14ac:dyDescent="0.25">
      <c r="B27" s="21" t="s">
        <v>33</v>
      </c>
      <c r="C27" s="21" t="s">
        <v>14</v>
      </c>
      <c r="D27" s="25">
        <v>94267</v>
      </c>
      <c r="E27" s="26" t="s">
        <v>47</v>
      </c>
      <c r="F27" s="21" t="s">
        <v>31</v>
      </c>
      <c r="G27" s="23">
        <v>2915.18</v>
      </c>
      <c r="H27" s="27">
        <v>60.69</v>
      </c>
      <c r="I27" s="27">
        <f t="shared" si="0"/>
        <v>73.849999999999994</v>
      </c>
      <c r="J27" s="24">
        <f>I27*G27</f>
        <v>215286.04</v>
      </c>
      <c r="M27" s="20"/>
    </row>
    <row r="28" spans="2:13" x14ac:dyDescent="0.25">
      <c r="B28" s="15">
        <v>4</v>
      </c>
      <c r="C28" s="16"/>
      <c r="D28" s="16"/>
      <c r="E28" s="16" t="s">
        <v>32</v>
      </c>
      <c r="F28" s="16"/>
      <c r="G28" s="17"/>
      <c r="H28" s="18"/>
      <c r="I28" s="18"/>
      <c r="J28" s="19">
        <f>SUM(J29:J29)</f>
        <v>28127.43</v>
      </c>
    </row>
    <row r="29" spans="2:13" ht="51.75" x14ac:dyDescent="0.25">
      <c r="B29" s="32" t="s">
        <v>35</v>
      </c>
      <c r="C29" s="32" t="s">
        <v>14</v>
      </c>
      <c r="D29" s="33">
        <v>102512</v>
      </c>
      <c r="E29" s="34" t="s">
        <v>29</v>
      </c>
      <c r="F29" s="35" t="s">
        <v>31</v>
      </c>
      <c r="G29" s="36">
        <f>(1472.61*0.33)+G27</f>
        <v>3401.14</v>
      </c>
      <c r="H29" s="37">
        <v>6.8</v>
      </c>
      <c r="I29" s="37">
        <f t="shared" si="0"/>
        <v>8.27</v>
      </c>
      <c r="J29" s="37">
        <f>I29*G29</f>
        <v>28127.43</v>
      </c>
    </row>
    <row r="30" spans="2:13" x14ac:dyDescent="0.25">
      <c r="B30" s="47" t="s">
        <v>21</v>
      </c>
      <c r="C30" s="47"/>
      <c r="D30" s="47"/>
      <c r="E30" s="47"/>
      <c r="F30" s="47"/>
      <c r="G30" s="47"/>
      <c r="H30" s="47"/>
      <c r="I30" s="47"/>
      <c r="J30" s="38">
        <f>SUM(J12:J13,J15:J25,J27:J27,J29)</f>
        <v>1016708.37</v>
      </c>
    </row>
    <row r="31" spans="2:13" ht="60.75" customHeight="1" x14ac:dyDescent="0.25">
      <c r="B31" s="43"/>
      <c r="C31" s="43"/>
      <c r="D31" s="43"/>
      <c r="E31" s="43"/>
      <c r="F31" s="43"/>
      <c r="G31" s="44" t="s">
        <v>62</v>
      </c>
      <c r="H31" s="44"/>
      <c r="I31" s="44"/>
      <c r="J31"/>
    </row>
    <row r="32" spans="2:13" x14ac:dyDescent="0.25">
      <c r="B32" s="45" t="s">
        <v>63</v>
      </c>
      <c r="C32" s="45"/>
      <c r="D32" s="45"/>
      <c r="E32" s="45"/>
      <c r="F32" s="45"/>
      <c r="G32" s="46" t="s">
        <v>64</v>
      </c>
      <c r="H32" s="46"/>
      <c r="I32" s="46"/>
      <c r="J32"/>
    </row>
  </sheetData>
  <autoFilter ref="B9:J30" xr:uid="{92FCB2A6-3E0E-40C5-BD56-B1BA2A965DB4}"/>
  <mergeCells count="12">
    <mergeCell ref="B31:F31"/>
    <mergeCell ref="G31:I31"/>
    <mergeCell ref="B32:F32"/>
    <mergeCell ref="G32:I32"/>
    <mergeCell ref="B30:I30"/>
    <mergeCell ref="B4:J4"/>
    <mergeCell ref="B5:J5"/>
    <mergeCell ref="B6:G6"/>
    <mergeCell ref="H6:J6"/>
    <mergeCell ref="B7:G7"/>
    <mergeCell ref="J7:J8"/>
    <mergeCell ref="B8:G8"/>
  </mergeCells>
  <phoneticPr fontId="3" type="noConversion"/>
  <dataValidations count="1">
    <dataValidation type="list" allowBlank="1" sqref="C22:C23 C29 C19:C20" xr:uid="{628BC46F-EB82-4B4F-A774-DF00D7570E9C}">
      <formula1>"SINAPI,SINAPI-I,SICRO,Composição,Cotação"</formula1>
      <formula2>0</formula2>
    </dataValidation>
  </dataValidations>
  <printOptions horizontalCentered="1"/>
  <pageMargins left="0.23622047244094491" right="0.23622047244094491" top="0.35433070866141736" bottom="0.15748031496062992" header="0" footer="0"/>
  <pageSetup paperSize="9" scale="82" fitToHeight="0" orientation="landscape" r:id="rId1"/>
  <ignoredErrors>
    <ignoredError sqref="J26:J28" formula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PO</vt:lpstr>
      <vt:lpstr>PO!Area_de_impressao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Tainara Moreira</dc:creator>
  <cp:lastModifiedBy>Tainara Moreira</cp:lastModifiedBy>
  <cp:lastPrinted>2025-08-04T16:38:51Z</cp:lastPrinted>
  <dcterms:created xsi:type="dcterms:W3CDTF">2024-10-11T11:14:00Z</dcterms:created>
  <dcterms:modified xsi:type="dcterms:W3CDTF">2026-03-05T19:08:13Z</dcterms:modified>
</cp:coreProperties>
</file>