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Backup Leandro 07-2022\Desktop\Projetos\01 - Projetos da Prefeitura\2023\40 - Construção do PSF 04\Versão 06 - consertos cronograma\Planilha orçamentária\"/>
    </mc:Choice>
  </mc:AlternateContent>
  <bookViews>
    <workbookView xWindow="0" yWindow="0" windowWidth="28800" windowHeight="12435" activeTab="1"/>
  </bookViews>
  <sheets>
    <sheet name="Gráf1" sheetId="2" r:id="rId1"/>
    <sheet name="Orçamento Sintético" sheetId="1" r:id="rId2"/>
    <sheet name="Cronograma Físico-financeiro" sheetId="3" r:id="rId3"/>
  </sheets>
  <definedNames>
    <definedName name="_xlnm._FilterDatabase" localSheetId="1" hidden="1">'Orçamento Sintético'!$A$7:$J$7</definedName>
    <definedName name="_xlnm.Print_Area" localSheetId="1">'Orçamento Sintético'!$A$1:$J$346</definedName>
    <definedName name="_xlnm.Print_Titles" localSheetId="1">'Orçamento Sintético'!$1:$7</definedName>
  </definedNames>
  <calcPr calcId="152511"/>
</workbook>
</file>

<file path=xl/calcChain.xml><?xml version="1.0" encoding="utf-8"?>
<calcChain xmlns="http://schemas.openxmlformats.org/spreadsheetml/2006/main">
  <c r="I339" i="1" l="1"/>
  <c r="C48" i="3" l="1"/>
  <c r="C46" i="3"/>
  <c r="C39" i="3"/>
  <c r="C38" i="3"/>
  <c r="C37" i="3"/>
  <c r="C36" i="3"/>
  <c r="C35" i="3"/>
  <c r="C32" i="3"/>
  <c r="C31" i="3"/>
  <c r="C30" i="3"/>
  <c r="C29" i="3"/>
  <c r="C28" i="3"/>
  <c r="C26" i="3"/>
  <c r="C25" i="3"/>
  <c r="C24" i="3"/>
  <c r="C22" i="3"/>
  <c r="C21" i="3"/>
  <c r="C20" i="3"/>
  <c r="H12" i="3"/>
  <c r="C15" i="3"/>
  <c r="C14" i="3"/>
  <c r="C13" i="3"/>
  <c r="H338" i="1"/>
  <c r="I338" i="1" s="1"/>
  <c r="I337" i="1"/>
  <c r="H337" i="1"/>
  <c r="I336" i="1" l="1"/>
  <c r="H204" i="1" l="1"/>
  <c r="H54" i="1"/>
  <c r="I54" i="1"/>
  <c r="H333" i="1"/>
  <c r="I333" i="1"/>
  <c r="H93" i="1"/>
  <c r="I93" i="1" s="1"/>
  <c r="H94" i="1"/>
  <c r="I94" i="1" s="1"/>
  <c r="H95" i="1"/>
  <c r="I95" i="1" s="1"/>
  <c r="H92" i="1"/>
  <c r="I92" i="1" s="1"/>
  <c r="H102" i="1"/>
  <c r="I102" i="1" s="1"/>
  <c r="H103" i="1"/>
  <c r="I103" i="1" s="1"/>
  <c r="H107" i="1"/>
  <c r="I107" i="1" s="1"/>
  <c r="H136" i="1"/>
  <c r="I136" i="1"/>
  <c r="H137" i="1"/>
  <c r="I137" i="1"/>
  <c r="H138" i="1"/>
  <c r="I138" i="1" s="1"/>
  <c r="H139" i="1"/>
  <c r="I139" i="1" s="1"/>
  <c r="H140" i="1"/>
  <c r="I140" i="1"/>
  <c r="H141" i="1"/>
  <c r="I141" i="1"/>
  <c r="H142" i="1"/>
  <c r="I142" i="1" s="1"/>
  <c r="H172" i="1"/>
  <c r="I172" i="1" s="1"/>
  <c r="H173" i="1"/>
  <c r="I173" i="1" s="1"/>
  <c r="H174" i="1"/>
  <c r="I174" i="1" s="1"/>
  <c r="H188" i="1"/>
  <c r="I188" i="1" s="1"/>
  <c r="H195" i="1"/>
  <c r="I195" i="1" s="1"/>
  <c r="H196" i="1"/>
  <c r="I196" i="1" s="1"/>
  <c r="I204" i="1"/>
  <c r="H208" i="1"/>
  <c r="I208" i="1"/>
  <c r="H209" i="1"/>
  <c r="I209" i="1"/>
  <c r="H273" i="1"/>
  <c r="I273" i="1"/>
  <c r="H274" i="1"/>
  <c r="I274" i="1" s="1"/>
  <c r="I11" i="3"/>
  <c r="K11" i="3" s="1"/>
  <c r="M11" i="3" s="1"/>
  <c r="O11" i="3" s="1"/>
  <c r="Q11" i="3" s="1"/>
  <c r="S11" i="3" s="1"/>
  <c r="I12" i="3"/>
  <c r="K12" i="3" s="1"/>
  <c r="M12" i="3" s="1"/>
  <c r="O12" i="3" s="1"/>
  <c r="Q12" i="3" s="1"/>
  <c r="S12" i="3" s="1"/>
  <c r="I17" i="3"/>
  <c r="K17" i="3"/>
  <c r="M17" i="3"/>
  <c r="O17" i="3" s="1"/>
  <c r="Q17" i="3" s="1"/>
  <c r="S17" i="3" s="1"/>
  <c r="I49" i="3"/>
  <c r="K49" i="3" s="1"/>
  <c r="M49" i="3" s="1"/>
  <c r="O49" i="3" s="1"/>
  <c r="Q49" i="3" s="1"/>
  <c r="S49" i="3" s="1"/>
  <c r="I10" i="3"/>
  <c r="K10" i="3"/>
  <c r="M10" i="3" s="1"/>
  <c r="O10" i="3" s="1"/>
  <c r="Q10" i="3" s="1"/>
  <c r="S10" i="3" s="1"/>
  <c r="I16" i="3"/>
  <c r="K16" i="3" s="1"/>
  <c r="M16" i="3" s="1"/>
  <c r="O16" i="3" s="1"/>
  <c r="Q16" i="3" s="1"/>
  <c r="S16" i="3" s="1"/>
  <c r="I18" i="3"/>
  <c r="K18" i="3" s="1"/>
  <c r="M18" i="3" s="1"/>
  <c r="O18" i="3" s="1"/>
  <c r="Q18" i="3" s="1"/>
  <c r="S18" i="3" s="1"/>
  <c r="I19" i="3"/>
  <c r="K19" i="3" s="1"/>
  <c r="M19" i="3" s="1"/>
  <c r="O19" i="3" s="1"/>
  <c r="Q19" i="3" s="1"/>
  <c r="S19" i="3" s="1"/>
  <c r="I23" i="3"/>
  <c r="K23" i="3" s="1"/>
  <c r="M23" i="3" s="1"/>
  <c r="O23" i="3" s="1"/>
  <c r="Q23" i="3" s="1"/>
  <c r="S23" i="3" s="1"/>
  <c r="I27" i="3"/>
  <c r="K27" i="3" s="1"/>
  <c r="M27" i="3" s="1"/>
  <c r="O27" i="3" s="1"/>
  <c r="Q27" i="3" s="1"/>
  <c r="S27" i="3" s="1"/>
  <c r="I33" i="3"/>
  <c r="K33" i="3" s="1"/>
  <c r="M33" i="3" s="1"/>
  <c r="O33" i="3" s="1"/>
  <c r="Q33" i="3" s="1"/>
  <c r="S33" i="3" s="1"/>
  <c r="I34" i="3"/>
  <c r="K34" i="3" s="1"/>
  <c r="M34" i="3" s="1"/>
  <c r="O34" i="3" s="1"/>
  <c r="Q34" i="3" s="1"/>
  <c r="S34" i="3" s="1"/>
  <c r="I40" i="3"/>
  <c r="K40" i="3" s="1"/>
  <c r="M40" i="3" s="1"/>
  <c r="O40" i="3" s="1"/>
  <c r="Q40" i="3" s="1"/>
  <c r="S40" i="3" s="1"/>
  <c r="I41" i="3"/>
  <c r="K41" i="3" s="1"/>
  <c r="M41" i="3" s="1"/>
  <c r="O41" i="3" s="1"/>
  <c r="Q41" i="3" s="1"/>
  <c r="S41" i="3" s="1"/>
  <c r="I42" i="3"/>
  <c r="K42" i="3" s="1"/>
  <c r="M42" i="3" s="1"/>
  <c r="O42" i="3" s="1"/>
  <c r="Q42" i="3" s="1"/>
  <c r="S42" i="3" s="1"/>
  <c r="I43" i="3"/>
  <c r="K43" i="3" s="1"/>
  <c r="M43" i="3" s="1"/>
  <c r="O43" i="3" s="1"/>
  <c r="Q43" i="3" s="1"/>
  <c r="S43" i="3" s="1"/>
  <c r="I44" i="3"/>
  <c r="K44" i="3" s="1"/>
  <c r="M44" i="3" s="1"/>
  <c r="O44" i="3" s="1"/>
  <c r="Q44" i="3" s="1"/>
  <c r="S44" i="3" s="1"/>
  <c r="I45" i="3"/>
  <c r="K45" i="3" s="1"/>
  <c r="M45" i="3" s="1"/>
  <c r="O45" i="3" s="1"/>
  <c r="Q45" i="3" s="1"/>
  <c r="S45" i="3" s="1"/>
  <c r="I47" i="3"/>
  <c r="K47" i="3" s="1"/>
  <c r="M47" i="3" s="1"/>
  <c r="O47" i="3" s="1"/>
  <c r="Q47" i="3" s="1"/>
  <c r="S47" i="3" s="1"/>
  <c r="E49" i="3"/>
  <c r="C49" i="3"/>
  <c r="C47" i="3"/>
  <c r="C45" i="3"/>
  <c r="C44" i="3"/>
  <c r="C43" i="3"/>
  <c r="C42" i="3"/>
  <c r="C41" i="3"/>
  <c r="C40" i="3"/>
  <c r="C34" i="3"/>
  <c r="C33" i="3"/>
  <c r="C27" i="3"/>
  <c r="C23" i="3"/>
  <c r="C19" i="3"/>
  <c r="C18" i="3"/>
  <c r="C17" i="3"/>
  <c r="C12" i="3"/>
  <c r="C11" i="3"/>
  <c r="C10" i="3"/>
  <c r="H327" i="1"/>
  <c r="I327" i="1" s="1"/>
  <c r="H317" i="1"/>
  <c r="I317" i="1" s="1"/>
  <c r="H311" i="1"/>
  <c r="I311" i="1" s="1"/>
  <c r="H310" i="1"/>
  <c r="I310" i="1" s="1"/>
  <c r="H308" i="1"/>
  <c r="I308" i="1" s="1"/>
  <c r="H307" i="1"/>
  <c r="I307" i="1" s="1"/>
  <c r="H306" i="1"/>
  <c r="I306" i="1" s="1"/>
  <c r="H301" i="1"/>
  <c r="I301" i="1" s="1"/>
  <c r="H300" i="1"/>
  <c r="I300" i="1" s="1"/>
  <c r="H284" i="1"/>
  <c r="I284" i="1" s="1"/>
  <c r="H283" i="1"/>
  <c r="I283" i="1" s="1"/>
  <c r="H282" i="1"/>
  <c r="I282" i="1" s="1"/>
  <c r="H281" i="1"/>
  <c r="I281" i="1" s="1"/>
  <c r="H280" i="1"/>
  <c r="I280" i="1" s="1"/>
  <c r="H279" i="1"/>
  <c r="I279" i="1" s="1"/>
  <c r="H267" i="1"/>
  <c r="I267" i="1" s="1"/>
  <c r="H259" i="1"/>
  <c r="I259" i="1" s="1"/>
  <c r="H255" i="1"/>
  <c r="I255" i="1" s="1"/>
  <c r="H253" i="1"/>
  <c r="I253" i="1" s="1"/>
  <c r="H237" i="1"/>
  <c r="I237" i="1" s="1"/>
  <c r="I218" i="1"/>
  <c r="H217" i="1"/>
  <c r="I217" i="1" s="1"/>
  <c r="H218" i="1"/>
  <c r="H210" i="1"/>
  <c r="I210" i="1" s="1"/>
  <c r="H207" i="1"/>
  <c r="I207" i="1" s="1"/>
  <c r="H205" i="1"/>
  <c r="I205" i="1" s="1"/>
  <c r="H193" i="1"/>
  <c r="I193" i="1" s="1"/>
  <c r="H192" i="1"/>
  <c r="I192" i="1" s="1"/>
  <c r="H191" i="1"/>
  <c r="I191" i="1" s="1"/>
  <c r="H187" i="1"/>
  <c r="I187" i="1" s="1"/>
  <c r="H186" i="1"/>
  <c r="I186" i="1" s="1"/>
  <c r="H185" i="1"/>
  <c r="I185" i="1" s="1"/>
  <c r="H184" i="1"/>
  <c r="I184" i="1" s="1"/>
  <c r="H183" i="1"/>
  <c r="I183" i="1"/>
  <c r="H182" i="1"/>
  <c r="I182" i="1" s="1"/>
  <c r="H180" i="1"/>
  <c r="I180" i="1" s="1"/>
  <c r="H179" i="1"/>
  <c r="I179" i="1" s="1"/>
  <c r="H165" i="1"/>
  <c r="I165" i="1" s="1"/>
  <c r="H159" i="1"/>
  <c r="I159" i="1" s="1"/>
  <c r="H161" i="1"/>
  <c r="I161" i="1" s="1"/>
  <c r="H157" i="1"/>
  <c r="I157" i="1"/>
  <c r="H156" i="1"/>
  <c r="I156" i="1" s="1"/>
  <c r="H154" i="1"/>
  <c r="H111" i="1"/>
  <c r="I111" i="1" s="1"/>
  <c r="H100" i="1"/>
  <c r="I100" i="1" s="1"/>
  <c r="H91" i="1"/>
  <c r="I91" i="1" s="1"/>
  <c r="H84" i="1"/>
  <c r="I84" i="1" s="1"/>
  <c r="H44" i="1"/>
  <c r="I44" i="1" s="1"/>
  <c r="I10" i="1"/>
  <c r="I11" i="1"/>
  <c r="I14" i="1"/>
  <c r="H10" i="1"/>
  <c r="H11" i="1"/>
  <c r="H12" i="1"/>
  <c r="I12" i="1" s="1"/>
  <c r="H13" i="1"/>
  <c r="I13" i="1" s="1"/>
  <c r="H14" i="1"/>
  <c r="H9" i="1"/>
  <c r="I9" i="1" s="1"/>
  <c r="I335" i="1"/>
  <c r="H313" i="1"/>
  <c r="I313" i="1" s="1"/>
  <c r="H304" i="1"/>
  <c r="I304" i="1" s="1"/>
  <c r="H305" i="1"/>
  <c r="I305" i="1" s="1"/>
  <c r="H302" i="1"/>
  <c r="I302" i="1" s="1"/>
  <c r="H299" i="1"/>
  <c r="I299" i="1" s="1"/>
  <c r="H298" i="1"/>
  <c r="I298" i="1" s="1"/>
  <c r="H293" i="1"/>
  <c r="I293" i="1"/>
  <c r="H294" i="1"/>
  <c r="I294" i="1" s="1"/>
  <c r="H295" i="1"/>
  <c r="I295" i="1"/>
  <c r="H296" i="1"/>
  <c r="I296" i="1" s="1"/>
  <c r="H292" i="1"/>
  <c r="I292" i="1"/>
  <c r="H289" i="1"/>
  <c r="I289" i="1" s="1"/>
  <c r="H290" i="1"/>
  <c r="I290" i="1" s="1"/>
  <c r="H286" i="1"/>
  <c r="I286" i="1" s="1"/>
  <c r="H287" i="1"/>
  <c r="I287" i="1" s="1"/>
  <c r="H288" i="1"/>
  <c r="I288" i="1" s="1"/>
  <c r="H285" i="1"/>
  <c r="I285" i="1" s="1"/>
  <c r="H277" i="1"/>
  <c r="I277" i="1" s="1"/>
  <c r="H278" i="1"/>
  <c r="I278" i="1"/>
  <c r="H276" i="1"/>
  <c r="I276" i="1" s="1"/>
  <c r="H269" i="1"/>
  <c r="I269" i="1" s="1"/>
  <c r="H270" i="1"/>
  <c r="I270" i="1" s="1"/>
  <c r="H271" i="1"/>
  <c r="I271" i="1"/>
  <c r="H272" i="1"/>
  <c r="I272" i="1" s="1"/>
  <c r="H268" i="1"/>
  <c r="I268" i="1"/>
  <c r="H266" i="1"/>
  <c r="I266" i="1" s="1"/>
  <c r="H261" i="1"/>
  <c r="I261" i="1" s="1"/>
  <c r="H262" i="1"/>
  <c r="I262" i="1" s="1"/>
  <c r="H263" i="1"/>
  <c r="I263" i="1"/>
  <c r="H264" i="1"/>
  <c r="I264" i="1" s="1"/>
  <c r="H265" i="1"/>
  <c r="I265" i="1" s="1"/>
  <c r="H260" i="1"/>
  <c r="I260" i="1" s="1"/>
  <c r="H257" i="1"/>
  <c r="I257" i="1" s="1"/>
  <c r="H258" i="1"/>
  <c r="I258" i="1" s="1"/>
  <c r="H256" i="1"/>
  <c r="I256" i="1" s="1"/>
  <c r="H249" i="1"/>
  <c r="I249" i="1" s="1"/>
  <c r="H250" i="1"/>
  <c r="I250" i="1" s="1"/>
  <c r="H251" i="1"/>
  <c r="I251" i="1" s="1"/>
  <c r="H252" i="1"/>
  <c r="I252" i="1"/>
  <c r="H254" i="1"/>
  <c r="I254" i="1" s="1"/>
  <c r="H248" i="1"/>
  <c r="I248" i="1"/>
  <c r="H246" i="1"/>
  <c r="I246" i="1" s="1"/>
  <c r="H242" i="1"/>
  <c r="I242" i="1" s="1"/>
  <c r="H243" i="1"/>
  <c r="I243" i="1"/>
  <c r="H244" i="1"/>
  <c r="I244" i="1" s="1"/>
  <c r="H245" i="1"/>
  <c r="I245" i="1" s="1"/>
  <c r="H239" i="1"/>
  <c r="I239" i="1" s="1"/>
  <c r="H240" i="1"/>
  <c r="I240" i="1" s="1"/>
  <c r="H241" i="1"/>
  <c r="I241" i="1"/>
  <c r="H238" i="1"/>
  <c r="I238" i="1" s="1"/>
  <c r="H232" i="1"/>
  <c r="I232" i="1" s="1"/>
  <c r="H233" i="1"/>
  <c r="I233" i="1" s="1"/>
  <c r="H234" i="1"/>
  <c r="I234" i="1" s="1"/>
  <c r="H235" i="1"/>
  <c r="I235" i="1" s="1"/>
  <c r="H231" i="1"/>
  <c r="I231" i="1" s="1"/>
  <c r="H225" i="1"/>
  <c r="I225" i="1" s="1"/>
  <c r="H226" i="1"/>
  <c r="I226" i="1" s="1"/>
  <c r="H227" i="1"/>
  <c r="I227" i="1" s="1"/>
  <c r="H228" i="1"/>
  <c r="I228" i="1" s="1"/>
  <c r="H229" i="1"/>
  <c r="I229" i="1"/>
  <c r="H220" i="1"/>
  <c r="I220" i="1" s="1"/>
  <c r="H221" i="1"/>
  <c r="I221" i="1" s="1"/>
  <c r="H222" i="1"/>
  <c r="I222" i="1"/>
  <c r="H223" i="1"/>
  <c r="I223" i="1"/>
  <c r="H224" i="1"/>
  <c r="I224" i="1" s="1"/>
  <c r="H219" i="1"/>
  <c r="I219" i="1" s="1"/>
  <c r="H215" i="1"/>
  <c r="I215" i="1"/>
  <c r="H216" i="1"/>
  <c r="I216" i="1" s="1"/>
  <c r="H214" i="1"/>
  <c r="I214" i="1" s="1"/>
  <c r="H211" i="1"/>
  <c r="I211" i="1" s="1"/>
  <c r="H206" i="1"/>
  <c r="I206" i="1" s="1"/>
  <c r="H198" i="1"/>
  <c r="I198" i="1" s="1"/>
  <c r="H199" i="1"/>
  <c r="I199" i="1" s="1"/>
  <c r="H200" i="1"/>
  <c r="I200" i="1"/>
  <c r="H201" i="1"/>
  <c r="I201" i="1" s="1"/>
  <c r="H202" i="1"/>
  <c r="I202" i="1" s="1"/>
  <c r="H203" i="1"/>
  <c r="I203" i="1" s="1"/>
  <c r="H197" i="1"/>
  <c r="I197" i="1"/>
  <c r="H194" i="1"/>
  <c r="I194" i="1"/>
  <c r="H190" i="1"/>
  <c r="H181" i="1"/>
  <c r="I181" i="1" s="1"/>
  <c r="H178" i="1"/>
  <c r="I178" i="1" s="1"/>
  <c r="H176" i="1"/>
  <c r="I176" i="1" s="1"/>
  <c r="H177" i="1"/>
  <c r="I177" i="1"/>
  <c r="H175" i="1"/>
  <c r="I175" i="1" s="1"/>
  <c r="H169" i="1"/>
  <c r="I169" i="1" s="1"/>
  <c r="H170" i="1"/>
  <c r="I170" i="1" s="1"/>
  <c r="H171" i="1"/>
  <c r="I171" i="1" s="1"/>
  <c r="H168" i="1"/>
  <c r="I168" i="1" s="1"/>
  <c r="H166" i="1"/>
  <c r="I166" i="1" s="1"/>
  <c r="H163" i="1"/>
  <c r="I163" i="1" s="1"/>
  <c r="H164" i="1"/>
  <c r="I164" i="1"/>
  <c r="H162" i="1"/>
  <c r="I162" i="1" s="1"/>
  <c r="H160" i="1"/>
  <c r="I160" i="1"/>
  <c r="H151" i="1"/>
  <c r="I151" i="1" s="1"/>
  <c r="H152" i="1"/>
  <c r="I152" i="1" s="1"/>
  <c r="H153" i="1"/>
  <c r="I153" i="1" s="1"/>
  <c r="I154" i="1"/>
  <c r="H144" i="1"/>
  <c r="I144" i="1" s="1"/>
  <c r="H145" i="1"/>
  <c r="I145" i="1" s="1"/>
  <c r="H146" i="1"/>
  <c r="I146" i="1" s="1"/>
  <c r="H147" i="1"/>
  <c r="I147" i="1" s="1"/>
  <c r="H148" i="1"/>
  <c r="I148" i="1" s="1"/>
  <c r="H149" i="1"/>
  <c r="I149" i="1"/>
  <c r="H150" i="1"/>
  <c r="I150" i="1" s="1"/>
  <c r="H143" i="1"/>
  <c r="I143" i="1" s="1"/>
  <c r="H134" i="1"/>
  <c r="I134" i="1" s="1"/>
  <c r="H135" i="1"/>
  <c r="I135" i="1" s="1"/>
  <c r="H130" i="1"/>
  <c r="I130" i="1" s="1"/>
  <c r="H131" i="1"/>
  <c r="I131" i="1" s="1"/>
  <c r="H132" i="1"/>
  <c r="I132" i="1"/>
  <c r="H133" i="1"/>
  <c r="I133" i="1" s="1"/>
  <c r="H127" i="1"/>
  <c r="I127" i="1" s="1"/>
  <c r="H128" i="1"/>
  <c r="I128" i="1"/>
  <c r="H129" i="1"/>
  <c r="I129" i="1" s="1"/>
  <c r="H125" i="1"/>
  <c r="I125" i="1" s="1"/>
  <c r="H126" i="1"/>
  <c r="I126" i="1" s="1"/>
  <c r="H119" i="1"/>
  <c r="I119" i="1"/>
  <c r="H120" i="1"/>
  <c r="I120" i="1" s="1"/>
  <c r="H121" i="1"/>
  <c r="I121" i="1"/>
  <c r="H122" i="1"/>
  <c r="I122" i="1"/>
  <c r="H123" i="1"/>
  <c r="I123" i="1" s="1"/>
  <c r="H124" i="1"/>
  <c r="I124" i="1" s="1"/>
  <c r="H118" i="1"/>
  <c r="I118" i="1"/>
  <c r="H116" i="1"/>
  <c r="I116" i="1"/>
  <c r="H115" i="1"/>
  <c r="I115" i="1"/>
  <c r="H112" i="1"/>
  <c r="I112" i="1" s="1"/>
  <c r="H110" i="1"/>
  <c r="I110" i="1"/>
  <c r="H109" i="1"/>
  <c r="I109" i="1" s="1"/>
  <c r="H105" i="1"/>
  <c r="I105" i="1"/>
  <c r="H106" i="1"/>
  <c r="I106" i="1"/>
  <c r="H104" i="1"/>
  <c r="I104" i="1" s="1"/>
  <c r="H101" i="1"/>
  <c r="I101" i="1"/>
  <c r="H99" i="1"/>
  <c r="I99" i="1" s="1"/>
  <c r="H98" i="1"/>
  <c r="I98" i="1"/>
  <c r="H96" i="1"/>
  <c r="I96" i="1"/>
  <c r="H90" i="1"/>
  <c r="I90" i="1" s="1"/>
  <c r="H89" i="1"/>
  <c r="I89" i="1" s="1"/>
  <c r="H86" i="1"/>
  <c r="I86" i="1"/>
  <c r="H85" i="1"/>
  <c r="I85" i="1"/>
  <c r="H83" i="1"/>
  <c r="I83" i="1" s="1"/>
  <c r="H82" i="1"/>
  <c r="I82" i="1" s="1"/>
  <c r="H74" i="1"/>
  <c r="I74" i="1"/>
  <c r="H75" i="1"/>
  <c r="I75" i="1" s="1"/>
  <c r="H76" i="1"/>
  <c r="I76" i="1"/>
  <c r="H77" i="1"/>
  <c r="I77" i="1"/>
  <c r="H78" i="1"/>
  <c r="I78" i="1"/>
  <c r="H79" i="1"/>
  <c r="I79" i="1" s="1"/>
  <c r="H80" i="1"/>
  <c r="I80" i="1"/>
  <c r="H73" i="1"/>
  <c r="I73" i="1" s="1"/>
  <c r="H65" i="1"/>
  <c r="I65" i="1" s="1"/>
  <c r="H66" i="1"/>
  <c r="I66" i="1" s="1"/>
  <c r="H67" i="1"/>
  <c r="I67" i="1" s="1"/>
  <c r="H68" i="1"/>
  <c r="I68" i="1" s="1"/>
  <c r="H69" i="1"/>
  <c r="I69" i="1" s="1"/>
  <c r="H70" i="1"/>
  <c r="I70" i="1" s="1"/>
  <c r="H71" i="1"/>
  <c r="I71" i="1" s="1"/>
  <c r="H61" i="1"/>
  <c r="I61" i="1" s="1"/>
  <c r="H62" i="1"/>
  <c r="I62" i="1" s="1"/>
  <c r="H63" i="1"/>
  <c r="I63" i="1" s="1"/>
  <c r="H64" i="1"/>
  <c r="I64" i="1" s="1"/>
  <c r="H60" i="1"/>
  <c r="I60" i="1" s="1"/>
  <c r="H56" i="1"/>
  <c r="I56" i="1"/>
  <c r="H57" i="1"/>
  <c r="I57" i="1"/>
  <c r="H55" i="1"/>
  <c r="I55" i="1"/>
  <c r="H53" i="1"/>
  <c r="I53" i="1" s="1"/>
  <c r="H52" i="1"/>
  <c r="I52" i="1" s="1"/>
  <c r="H50" i="1"/>
  <c r="I50" i="1"/>
  <c r="H49" i="1"/>
  <c r="I49" i="1" s="1"/>
  <c r="H46" i="1"/>
  <c r="I46" i="1" s="1"/>
  <c r="H47" i="1"/>
  <c r="I47" i="1" s="1"/>
  <c r="H45" i="1"/>
  <c r="I45" i="1" s="1"/>
  <c r="H43" i="1"/>
  <c r="I43" i="1" s="1"/>
  <c r="H38" i="1"/>
  <c r="I38" i="1" s="1"/>
  <c r="H39" i="1"/>
  <c r="I39" i="1" s="1"/>
  <c r="H40" i="1"/>
  <c r="I40" i="1" s="1"/>
  <c r="H41" i="1"/>
  <c r="I41" i="1" s="1"/>
  <c r="H37" i="1"/>
  <c r="I37" i="1" s="1"/>
  <c r="H32" i="1"/>
  <c r="I32" i="1" s="1"/>
  <c r="H33" i="1"/>
  <c r="I33" i="1" s="1"/>
  <c r="H34" i="1"/>
  <c r="I34" i="1" s="1"/>
  <c r="H35" i="1"/>
  <c r="I35" i="1"/>
  <c r="H29" i="1"/>
  <c r="I29" i="1" s="1"/>
  <c r="H31" i="1"/>
  <c r="I31" i="1"/>
  <c r="H27" i="1"/>
  <c r="I27" i="1"/>
  <c r="H28" i="1"/>
  <c r="I28" i="1" s="1"/>
  <c r="H26" i="1"/>
  <c r="I26" i="1"/>
  <c r="H18" i="1"/>
  <c r="I18" i="1" s="1"/>
  <c r="H19" i="1"/>
  <c r="I19" i="1"/>
  <c r="H20" i="1"/>
  <c r="I20" i="1" s="1"/>
  <c r="H21" i="1"/>
  <c r="I21" i="1" s="1"/>
  <c r="H22" i="1"/>
  <c r="I22" i="1" s="1"/>
  <c r="H17" i="1"/>
  <c r="I17" i="1" s="1"/>
  <c r="H16" i="1"/>
  <c r="I16" i="1" s="1"/>
  <c r="H335" i="1"/>
  <c r="H334" i="1"/>
  <c r="I334" i="1" s="1"/>
  <c r="H331" i="1"/>
  <c r="I331" i="1" s="1"/>
  <c r="H332" i="1"/>
  <c r="I332" i="1" s="1"/>
  <c r="H330" i="1"/>
  <c r="I330" i="1" s="1"/>
  <c r="H321" i="1"/>
  <c r="I321" i="1" s="1"/>
  <c r="H322" i="1"/>
  <c r="I322" i="1" s="1"/>
  <c r="H323" i="1"/>
  <c r="I323" i="1" s="1"/>
  <c r="H324" i="1"/>
  <c r="I324" i="1" s="1"/>
  <c r="H325" i="1"/>
  <c r="I325" i="1" s="1"/>
  <c r="H326" i="1"/>
  <c r="I326" i="1" s="1"/>
  <c r="H320" i="1"/>
  <c r="I320" i="1" s="1"/>
  <c r="H314" i="1"/>
  <c r="I314" i="1" s="1"/>
  <c r="H315" i="1"/>
  <c r="I315" i="1" s="1"/>
  <c r="H316" i="1"/>
  <c r="I316" i="1" s="1"/>
  <c r="I30" i="1" l="1"/>
  <c r="E14" i="3" s="1"/>
  <c r="I36" i="1"/>
  <c r="E15" i="3" s="1"/>
  <c r="I59" i="1"/>
  <c r="E20" i="3" s="1"/>
  <c r="I72" i="1"/>
  <c r="E21" i="3" s="1"/>
  <c r="I114" i="1"/>
  <c r="E28" i="3" s="1"/>
  <c r="I25" i="1"/>
  <c r="E13" i="3" s="1"/>
  <c r="I42" i="1"/>
  <c r="I48" i="1"/>
  <c r="I51" i="1"/>
  <c r="I97" i="1"/>
  <c r="E25" i="3" s="1"/>
  <c r="I108" i="1"/>
  <c r="E26" i="3" s="1"/>
  <c r="I230" i="1"/>
  <c r="E36" i="3" s="1"/>
  <c r="I291" i="1"/>
  <c r="I297" i="1"/>
  <c r="I8" i="1"/>
  <c r="I155" i="1"/>
  <c r="I158" i="1"/>
  <c r="I309" i="1"/>
  <c r="I319" i="1"/>
  <c r="E46" i="3" s="1"/>
  <c r="I117" i="1"/>
  <c r="E29" i="3" s="1"/>
  <c r="I329" i="1"/>
  <c r="E48" i="3" s="1"/>
  <c r="I88" i="1"/>
  <c r="E24" i="3" s="1"/>
  <c r="I213" i="1"/>
  <c r="E35" i="3" s="1"/>
  <c r="I275" i="1"/>
  <c r="E39" i="3" s="1"/>
  <c r="I81" i="1"/>
  <c r="E22" i="3" s="1"/>
  <c r="I236" i="1"/>
  <c r="E37" i="3" s="1"/>
  <c r="I312" i="1"/>
  <c r="I303" i="1"/>
  <c r="I247" i="1"/>
  <c r="E38" i="3" s="1"/>
  <c r="I189" i="1"/>
  <c r="I167" i="1"/>
  <c r="E32" i="3" s="1"/>
  <c r="E30" i="3" l="1"/>
  <c r="E31" i="3"/>
  <c r="I87" i="1"/>
  <c r="E23" i="3" s="1"/>
  <c r="E16" i="3"/>
  <c r="I318" i="1"/>
  <c r="E10" i="3"/>
  <c r="E40" i="3"/>
  <c r="E18" i="3"/>
  <c r="I328" i="1"/>
  <c r="E41" i="3"/>
  <c r="I24" i="1"/>
  <c r="E43" i="3"/>
  <c r="E17" i="3"/>
  <c r="I58" i="1"/>
  <c r="E44" i="3"/>
  <c r="E42" i="3"/>
  <c r="I212" i="1"/>
  <c r="E33" i="3"/>
  <c r="I113" i="1"/>
  <c r="J51" i="3" l="1"/>
  <c r="E45" i="3"/>
  <c r="E12" i="3"/>
  <c r="E47" i="3"/>
  <c r="E19" i="3"/>
  <c r="L51" i="3" s="1"/>
  <c r="E34" i="3"/>
  <c r="P51" i="3" s="1"/>
  <c r="E27" i="3"/>
  <c r="N51" i="3" s="1"/>
  <c r="R51" i="3" l="1"/>
  <c r="I23" i="1"/>
  <c r="I15" i="1" s="1"/>
  <c r="F339" i="1" l="1"/>
  <c r="E11" i="3"/>
  <c r="H51" i="3" l="1"/>
  <c r="E51" i="3"/>
  <c r="J335" i="1"/>
  <c r="J102" i="1"/>
  <c r="J144" i="1"/>
  <c r="J50" i="1"/>
  <c r="J104" i="1"/>
  <c r="J134" i="1"/>
  <c r="J124" i="1"/>
  <c r="J299" i="1"/>
  <c r="J307" i="1"/>
  <c r="J147" i="1"/>
  <c r="J126" i="1"/>
  <c r="J165" i="1"/>
  <c r="J302" i="1"/>
  <c r="J325" i="1"/>
  <c r="J207" i="1"/>
  <c r="J321" i="1"/>
  <c r="J268" i="1"/>
  <c r="J219" i="1"/>
  <c r="J196" i="1"/>
  <c r="J180" i="1"/>
  <c r="J106" i="1"/>
  <c r="J85" i="1"/>
  <c r="J229" i="1"/>
  <c r="J118" i="1"/>
  <c r="J191" i="1"/>
  <c r="J57" i="1"/>
  <c r="J333" i="1"/>
  <c r="J163" i="1"/>
  <c r="J26" i="1"/>
  <c r="J127" i="1"/>
  <c r="J83" i="1"/>
  <c r="J135" i="1"/>
  <c r="J205" i="1"/>
  <c r="J151" i="1"/>
  <c r="J238" i="1"/>
  <c r="J314" i="1"/>
  <c r="J316" i="1"/>
  <c r="J176" i="1"/>
  <c r="J122" i="1"/>
  <c r="J66" i="1"/>
  <c r="J149" i="1"/>
  <c r="J296" i="1"/>
  <c r="J227" i="1"/>
  <c r="J49" i="1"/>
  <c r="J217" i="1"/>
  <c r="J145" i="1"/>
  <c r="J259" i="1"/>
  <c r="J193" i="1"/>
  <c r="J159" i="1"/>
  <c r="J47" i="1"/>
  <c r="J338" i="1"/>
  <c r="J294" i="1"/>
  <c r="J73" i="1"/>
  <c r="J41" i="1"/>
  <c r="J40" i="1"/>
  <c r="J235" i="1"/>
  <c r="J269" i="1"/>
  <c r="J125" i="1"/>
  <c r="J245" i="1"/>
  <c r="J334" i="1"/>
  <c r="J271" i="1"/>
  <c r="J14" i="1"/>
  <c r="J265" i="1"/>
  <c r="J28" i="1"/>
  <c r="J183" i="1"/>
  <c r="J76" i="1"/>
  <c r="J240" i="1"/>
  <c r="J89" i="1"/>
  <c r="J137" i="1"/>
  <c r="J293" i="1"/>
  <c r="J266" i="1"/>
  <c r="J287" i="1"/>
  <c r="J232" i="1"/>
  <c r="J110" i="1"/>
  <c r="J56" i="1"/>
  <c r="J20" i="1"/>
  <c r="J107" i="1"/>
  <c r="J91" i="1"/>
  <c r="J142" i="1"/>
  <c r="J45" i="1"/>
  <c r="J129" i="1"/>
  <c r="J123" i="1"/>
  <c r="J74" i="1"/>
  <c r="J305" i="1"/>
  <c r="J80" i="1"/>
  <c r="J199" i="1"/>
  <c r="J31" i="1"/>
  <c r="J225" i="1"/>
  <c r="J286" i="1"/>
  <c r="J138" i="1"/>
  <c r="J94" i="1"/>
  <c r="J171" i="1"/>
  <c r="J119" i="1"/>
  <c r="J121" i="1"/>
  <c r="J206" i="1"/>
  <c r="J203" i="1"/>
  <c r="J109" i="1"/>
  <c r="J152" i="1"/>
  <c r="J218" i="1"/>
  <c r="J131" i="1"/>
  <c r="J178" i="1"/>
  <c r="J256" i="1"/>
  <c r="J86" i="1"/>
  <c r="J173" i="1"/>
  <c r="J98" i="1"/>
  <c r="J330" i="1"/>
  <c r="J92" i="1"/>
  <c r="J64" i="1"/>
  <c r="J43" i="1"/>
  <c r="J70" i="1"/>
  <c r="J270" i="1"/>
  <c r="J264" i="1"/>
  <c r="J283" i="1"/>
  <c r="J192" i="1"/>
  <c r="J320" i="1"/>
  <c r="J38" i="1"/>
  <c r="J263" i="1"/>
  <c r="J298" i="1"/>
  <c r="J156" i="1"/>
  <c r="J194" i="1"/>
  <c r="J278" i="1"/>
  <c r="J162" i="1"/>
  <c r="J133" i="1"/>
  <c r="J160" i="1"/>
  <c r="J197" i="1"/>
  <c r="J257" i="1"/>
  <c r="J82" i="1"/>
  <c r="J181" i="1"/>
  <c r="J260" i="1"/>
  <c r="J244" i="1"/>
  <c r="J140" i="1"/>
  <c r="J9" i="1"/>
  <c r="J78" i="1"/>
  <c r="J326" i="1"/>
  <c r="J211" i="1"/>
  <c r="J267" i="1"/>
  <c r="J148" i="1"/>
  <c r="J18" i="1"/>
  <c r="J132" i="1"/>
  <c r="J272" i="1"/>
  <c r="J202" i="1"/>
  <c r="J32" i="1"/>
  <c r="J54" i="1"/>
  <c r="J10" i="1"/>
  <c r="J29" i="1"/>
  <c r="J301" i="1"/>
  <c r="J319" i="1"/>
  <c r="F46" i="3" s="1"/>
  <c r="J289" i="1"/>
  <c r="J79" i="1"/>
  <c r="J243" i="1"/>
  <c r="J62" i="1"/>
  <c r="J313" i="1"/>
  <c r="J65" i="1"/>
  <c r="J84" i="1"/>
  <c r="J282" i="1"/>
  <c r="J53" i="1"/>
  <c r="J292" i="1"/>
  <c r="J69" i="1"/>
  <c r="J188" i="1"/>
  <c r="J317" i="1"/>
  <c r="J258" i="1"/>
  <c r="J11" i="1"/>
  <c r="J226" i="1"/>
  <c r="J224" i="1"/>
  <c r="J248" i="1"/>
  <c r="J166" i="1"/>
  <c r="J150" i="1"/>
  <c r="J90" i="1"/>
  <c r="J208" i="1"/>
  <c r="J115" i="1"/>
  <c r="J67" i="1"/>
  <c r="J201" i="1"/>
  <c r="J253" i="1"/>
  <c r="J128" i="1"/>
  <c r="J324" i="1"/>
  <c r="J242" i="1"/>
  <c r="J46" i="1"/>
  <c r="J68" i="1"/>
  <c r="J172" i="1"/>
  <c r="J285" i="1"/>
  <c r="J288" i="1"/>
  <c r="J210" i="1"/>
  <c r="J184" i="1"/>
  <c r="J275" i="1"/>
  <c r="F39" i="3" s="1"/>
  <c r="J87" i="1"/>
  <c r="F23" i="3" s="1"/>
  <c r="J42" i="1"/>
  <c r="F16" i="3" s="1"/>
  <c r="J114" i="1"/>
  <c r="F28" i="3" s="1"/>
  <c r="J58" i="1"/>
  <c r="F19" i="3" s="1"/>
  <c r="J169" i="1"/>
  <c r="J254" i="1"/>
  <c r="J52" i="1"/>
  <c r="J284" i="1"/>
  <c r="J101" i="1"/>
  <c r="J100" i="1"/>
  <c r="J239" i="1"/>
  <c r="J130" i="1"/>
  <c r="J168" i="1"/>
  <c r="J34" i="1"/>
  <c r="J158" i="1"/>
  <c r="F31" i="3" s="1"/>
  <c r="J336" i="1"/>
  <c r="F49" i="3" s="1"/>
  <c r="J291" i="1"/>
  <c r="F40" i="3" s="1"/>
  <c r="J30" i="1"/>
  <c r="F14" i="3" s="1"/>
  <c r="J318" i="1"/>
  <c r="F45" i="3" s="1"/>
  <c r="J24" i="1"/>
  <c r="F12" i="3" s="1"/>
  <c r="J247" i="1"/>
  <c r="F38" i="3" s="1"/>
  <c r="J61" i="1"/>
  <c r="J39" i="1"/>
  <c r="J95" i="1"/>
  <c r="J308" i="1"/>
  <c r="J55" i="1"/>
  <c r="J177" i="1"/>
  <c r="J281" i="1"/>
  <c r="J246" i="1"/>
  <c r="J161" i="1"/>
  <c r="J249" i="1"/>
  <c r="J170" i="1"/>
  <c r="J237" i="1"/>
  <c r="J228" i="1"/>
  <c r="J71" i="1"/>
  <c r="J19" i="1"/>
  <c r="J167" i="1"/>
  <c r="F32" i="3" s="1"/>
  <c r="J185" i="1"/>
  <c r="J222" i="1"/>
  <c r="J17" i="1"/>
  <c r="J310" i="1"/>
  <c r="J153" i="1"/>
  <c r="J311" i="1"/>
  <c r="J300" i="1"/>
  <c r="J209" i="1"/>
  <c r="J322" i="1"/>
  <c r="J96" i="1"/>
  <c r="J195" i="1"/>
  <c r="J13" i="1"/>
  <c r="J280" i="1"/>
  <c r="J27" i="1"/>
  <c r="J44" i="1"/>
  <c r="J331" i="1"/>
  <c r="J77" i="1"/>
  <c r="J200" i="1"/>
  <c r="J220" i="1"/>
  <c r="J179" i="1"/>
  <c r="J136" i="1"/>
  <c r="J154" i="1"/>
  <c r="J339" i="1"/>
  <c r="J93" i="1"/>
  <c r="J139" i="1"/>
  <c r="J37" i="1"/>
  <c r="J276" i="1"/>
  <c r="J241" i="1"/>
  <c r="J182" i="1"/>
  <c r="J60" i="1"/>
  <c r="J99" i="1"/>
  <c r="J198" i="1"/>
  <c r="J22" i="1"/>
  <c r="J214" i="1"/>
  <c r="J105" i="1"/>
  <c r="J111" i="1"/>
  <c r="J120" i="1"/>
  <c r="J213" i="1"/>
  <c r="F35" i="3" s="1"/>
  <c r="J113" i="1"/>
  <c r="F27" i="3" s="1"/>
  <c r="J72" i="1"/>
  <c r="F21" i="3" s="1"/>
  <c r="J59" i="1"/>
  <c r="F20" i="3" s="1"/>
  <c r="J328" i="1"/>
  <c r="F47" i="3" s="1"/>
  <c r="J8" i="1"/>
  <c r="F10" i="3" s="1"/>
  <c r="J332" i="1"/>
  <c r="J204" i="1"/>
  <c r="J290" i="1"/>
  <c r="J277" i="1"/>
  <c r="J323" i="1"/>
  <c r="J175" i="1"/>
  <c r="J157" i="1"/>
  <c r="J117" i="1"/>
  <c r="F29" i="3" s="1"/>
  <c r="J51" i="1"/>
  <c r="F18" i="3" s="1"/>
  <c r="J236" i="1"/>
  <c r="F37" i="3" s="1"/>
  <c r="J25" i="1"/>
  <c r="F13" i="3" s="1"/>
  <c r="J250" i="1"/>
  <c r="J141" i="1"/>
  <c r="J112" i="1"/>
  <c r="J187" i="1"/>
  <c r="J295" i="1"/>
  <c r="J103" i="1"/>
  <c r="J234" i="1"/>
  <c r="J273" i="1"/>
  <c r="J274" i="1"/>
  <c r="J304" i="1"/>
  <c r="J231" i="1"/>
  <c r="J233" i="1"/>
  <c r="J251" i="1"/>
  <c r="J252" i="1"/>
  <c r="J16" i="1"/>
  <c r="J255" i="1"/>
  <c r="J186" i="1"/>
  <c r="J315" i="1"/>
  <c r="J146" i="1"/>
  <c r="J35" i="1"/>
  <c r="J143" i="1"/>
  <c r="J21" i="1"/>
  <c r="J215" i="1"/>
  <c r="J279" i="1"/>
  <c r="J63" i="1"/>
  <c r="J12" i="1"/>
  <c r="J261" i="1"/>
  <c r="J216" i="1"/>
  <c r="J327" i="1"/>
  <c r="J337" i="1"/>
  <c r="J164" i="1"/>
  <c r="J223" i="1"/>
  <c r="J116" i="1"/>
  <c r="J190" i="1"/>
  <c r="J174" i="1"/>
  <c r="J262" i="1"/>
  <c r="J212" i="1"/>
  <c r="F34" i="3" s="1"/>
  <c r="J329" i="1"/>
  <c r="F48" i="3" s="1"/>
  <c r="J155" i="1"/>
  <c r="F30" i="3" s="1"/>
  <c r="J189" i="1"/>
  <c r="F33" i="3" s="1"/>
  <c r="J36" i="1"/>
  <c r="F15" i="3" s="1"/>
  <c r="J108" i="1"/>
  <c r="F26" i="3" s="1"/>
  <c r="J97" i="1"/>
  <c r="F25" i="3" s="1"/>
  <c r="J312" i="1"/>
  <c r="F44" i="3" s="1"/>
  <c r="J230" i="1"/>
  <c r="F36" i="3" s="1"/>
  <c r="J81" i="1"/>
  <c r="F22" i="3" s="1"/>
  <c r="J309" i="1"/>
  <c r="F43" i="3" s="1"/>
  <c r="J297" i="1"/>
  <c r="F41" i="3" s="1"/>
  <c r="J48" i="1"/>
  <c r="F17" i="3" s="1"/>
  <c r="J306" i="1"/>
  <c r="J33" i="1"/>
  <c r="J75" i="1"/>
  <c r="J221" i="1"/>
  <c r="J303" i="1"/>
  <c r="F42" i="3" s="1"/>
  <c r="J88" i="1"/>
  <c r="F24" i="3" s="1"/>
  <c r="J15" i="1"/>
  <c r="F11" i="3" s="1"/>
  <c r="J23" i="1"/>
  <c r="F51" i="3" l="1"/>
  <c r="O51" i="3"/>
  <c r="S51" i="3"/>
  <c r="Q51" i="3"/>
  <c r="K51" i="3"/>
  <c r="M51" i="3"/>
  <c r="I51" i="3"/>
  <c r="G51" i="3" l="1"/>
</calcChain>
</file>

<file path=xl/comments1.xml><?xml version="1.0" encoding="utf-8"?>
<comments xmlns="http://schemas.openxmlformats.org/spreadsheetml/2006/main">
  <authors>
    <author>Um usuário do Microsoft Office satisfeito</author>
  </authors>
  <commentList>
    <comment ref="C54" authorId="0" shapeId="0">
      <text>
        <r>
          <rPr>
            <sz val="8"/>
            <color indexed="81"/>
            <rFont val="Tahoma"/>
            <family val="2"/>
          </rPr>
          <t>Entre com a Data</t>
        </r>
      </text>
    </comment>
  </commentList>
</comments>
</file>

<file path=xl/sharedStrings.xml><?xml version="1.0" encoding="utf-8"?>
<sst xmlns="http://schemas.openxmlformats.org/spreadsheetml/2006/main" count="1585" uniqueCount="966">
  <si>
    <t>SECRETARIA DE ESTADO DE SAÚDE                                                                                                                                                                                                                                                                                                                                                       - MUNICÍPIO -</t>
  </si>
  <si>
    <t>OBRA</t>
  </si>
  <si>
    <t>Bancos</t>
  </si>
  <si>
    <t>B.D.I.</t>
  </si>
  <si>
    <t>ENCARGOS SOCIAIS</t>
  </si>
  <si>
    <t>UBS PADRÃO SES TIPO I ALVENARIA</t>
  </si>
  <si>
    <t>Data</t>
  </si>
  <si>
    <t>Orçamento Sintético</t>
  </si>
  <si>
    <t>Item</t>
  </si>
  <si>
    <t>Código</t>
  </si>
  <si>
    <t>Banco</t>
  </si>
  <si>
    <t>Descrição</t>
  </si>
  <si>
    <t>Und</t>
  </si>
  <si>
    <t>Quant.</t>
  </si>
  <si>
    <t>Valor Unit</t>
  </si>
  <si>
    <t>Valor Unit com BDI</t>
  </si>
  <si>
    <t>Total</t>
  </si>
  <si>
    <t>Peso (%)</t>
  </si>
  <si>
    <t xml:space="preserve"> 1 </t>
  </si>
  <si>
    <t>PROJETOS COMPLEMENTARES</t>
  </si>
  <si>
    <t xml:space="preserve"> 1.1 </t>
  </si>
  <si>
    <t xml:space="preserve"> CO-27427 </t>
  </si>
  <si>
    <t>COMPOSIÇÃO</t>
  </si>
  <si>
    <t>PROJETO EXECUTIVO DE ESTRUTURA DE CONCRETO (INCLUSIVE FUNDAÇÃO)</t>
  </si>
  <si>
    <t>PR A1</t>
  </si>
  <si>
    <t xml:space="preserve"> 1.2 </t>
  </si>
  <si>
    <t xml:space="preserve"> CO-27431 </t>
  </si>
  <si>
    <t xml:space="preserve"> 1.3 </t>
  </si>
  <si>
    <t xml:space="preserve"> CO-27430 </t>
  </si>
  <si>
    <t>PROJETO EXECUTIVO DE INSTALAÇÕES HIDRO SANITÁRIAS</t>
  </si>
  <si>
    <t xml:space="preserve"> 1.4 </t>
  </si>
  <si>
    <t xml:space="preserve"> CO-27434 </t>
  </si>
  <si>
    <t>PROJETO EXECUTIVO DE SPDA</t>
  </si>
  <si>
    <t xml:space="preserve"> 1.5 </t>
  </si>
  <si>
    <t xml:space="preserve"> CO-27480 </t>
  </si>
  <si>
    <t>PROJETO EXECUTIVO DE GASES MEDICINAIS</t>
  </si>
  <si>
    <t xml:space="preserve"> 1.6 </t>
  </si>
  <si>
    <t xml:space="preserve"> CO-27468 </t>
  </si>
  <si>
    <t>PROJETO EXECUTIVO DE PREVENÇÃO E COMBATE A INCÊNDIO</t>
  </si>
  <si>
    <t xml:space="preserve"> 2 </t>
  </si>
  <si>
    <t>MOBILIZAÇÃO - CANTEIRO DE OBRAS</t>
  </si>
  <si>
    <t xml:space="preserve"> 2.1 </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</si>
  <si>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</si>
  <si>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</si>
  <si>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UN</t>
  </si>
  <si>
    <t xml:space="preserve"> 2.2 </t>
  </si>
  <si>
    <t xml:space="preserve"> ED-50159 </t>
  </si>
  <si>
    <t>TAPUME FIXO DE PROTEÇÃO PARA FECHAMENTO DE OBRA EM CHAPA DE COMPENSADO, ESP. 12MM, COM MÓDULO NA DIMENSÃO DE (110X220)CM, INCLUSIVE PINTURA LÁTEX (PVA) COM DUAS (2) DEMÃOS, EXCLUSIVE ABERTURA PARA PORTÃO</t>
  </si>
  <si>
    <t>M</t>
  </si>
  <si>
    <t xml:space="preserve"> 2.3 </t>
  </si>
  <si>
    <t xml:space="preserve"> ED-50703 </t>
  </si>
  <si>
    <t>LIMPEZA DE TERRENO, INCLUSIVE CAPINA, RASTELAMENTO COM AFASTAMENTO ATÉ VINTE (20) METROS E QUEIMA CONTROLADA</t>
  </si>
  <si>
    <t>M²</t>
  </si>
  <si>
    <t xml:space="preserve"> 2.4 </t>
  </si>
  <si>
    <t xml:space="preserve"> ED-50151 </t>
  </si>
  <si>
    <t>LIGAÇÃO PROVISÓRIA COM ENTRADA DE ENERGIA AÉREA, PADRÃO CEMIG, CARGA INSTALADA DE 15,1KVA ATÉ 30KVA, TRIFÁSICO, COM SAÍDA SUBTERRÂNEA, INCLUSIVE POSTE, CAIXA PARA MEDIDOR, DISJUNTOR, BARRAMENTO, ATERRAMENTO E ACESSÓRIOS</t>
  </si>
  <si>
    <t xml:space="preserve"> 2.5 </t>
  </si>
  <si>
    <t xml:space="preserve"> ED-50150 </t>
  </si>
  <si>
    <t>LIGAÇÃO DE ÁGUA PROVISÓRIA PARA CANTEIRO,  INCLUSIVE HIDRÔMETRO E CAVALETE PARA MEDIÇÃO DE ÁGUA - ENTRADA PRINCIPAL, EM AÇO GALVANIZADO DN 20MM (1/2") - PADRÃO CONCESSIONÁRIA</t>
  </si>
  <si>
    <t xml:space="preserve"> 2.6 </t>
  </si>
  <si>
    <t xml:space="preserve"> ED-17989 </t>
  </si>
  <si>
    <t>LOCAÇÃO DE OBRA COM GABARITO DE TÁBUAS CORRIDAS PONTALETADAS A CADA 2,00M, REAPROVEITAMENTO (2X), INCLUSIVE ACOMPANHAMENTO DE EQUIPE TOPOGRÁFICA PARA MARCAÇÃO DE PONTO TOPOGRÁFICO</t>
  </si>
  <si>
    <t xml:space="preserve"> 2.7 </t>
  </si>
  <si>
    <t xml:space="preserve"> ED-50128 </t>
  </si>
  <si>
    <t>BARRACÃO DE OBRA PARA DEPÓSITO E FERRAMENTARIA TIPO-I, ÁREA INTERNA 14,52M2, EM CHAPA DE COMPENSADO RESINADO, INCLUSIVE MOBILIÁRIO (OBRA DE PEQUENO PORTE, EFETIVO ATÉ 30 HOMENS), PADRÃO DER-MG</t>
  </si>
  <si>
    <t xml:space="preserve"> 2.8 </t>
  </si>
  <si>
    <t>ED-50393</t>
  </si>
  <si>
    <t>%</t>
  </si>
  <si>
    <t xml:space="preserve"> 3 </t>
  </si>
  <si>
    <t xml:space="preserve"> 3.1 </t>
  </si>
  <si>
    <t>MOVIMENTO DE TERRA</t>
  </si>
  <si>
    <t xml:space="preserve"> ED-51107 </t>
  </si>
  <si>
    <t>M³</t>
  </si>
  <si>
    <t xml:space="preserve"> ED-51120 </t>
  </si>
  <si>
    <t xml:space="preserve"> ED-51132 </t>
  </si>
  <si>
    <t>M3xKM</t>
  </si>
  <si>
    <t>FUNDAÇÃO</t>
  </si>
  <si>
    <t xml:space="preserve"> ED-51093 </t>
  </si>
  <si>
    <t>APILOAMENTO MANUAL EM FUNDO DE VALA COM SOQUETE, EXCLUSIVE ESCAVAÇÃO</t>
  </si>
  <si>
    <t xml:space="preserve"> ED-48311 </t>
  </si>
  <si>
    <t>CONCRETO MAGRO, TRAÇO 1:3:6, PREPARADO EM OBRA COM BETONEIRA, SEM FUNÇÃO ESTRUTURAL</t>
  </si>
  <si>
    <t xml:space="preserve"> ED-49811 </t>
  </si>
  <si>
    <t>FORMA E DESFORMA DE COMPENSADO RESINADO, ESP. 12MM, REAPROVEITAMENTO (3X) (FUNDAÇÃO)</t>
  </si>
  <si>
    <t xml:space="preserve"> ED-48298 </t>
  </si>
  <si>
    <t>Kg</t>
  </si>
  <si>
    <t xml:space="preserve"> ED-49638 </t>
  </si>
  <si>
    <t>FORNECIMENTO DE CONCRETO ESTRUTURAL, USINADO BOMBEADO, COM FCK 25 MPA, INCLUSIVE LANÇAMENTO, ADENSAMENTO E ACABAMENTO</t>
  </si>
  <si>
    <t>ESTRUTURA</t>
  </si>
  <si>
    <t xml:space="preserve"> ED-49645 </t>
  </si>
  <si>
    <t>FORMA E DESFORMA DE COMPENSADO RESINADO, ESP. 12MM, REAPROVEITAMENTO (3X), EXCLUSIVE ESCORAMENTO</t>
  </si>
  <si>
    <t xml:space="preserve"> ED-50246 </t>
  </si>
  <si>
    <t>VERGA EM CONCRETO ESTRUTURAL PARA VÃOS ACIMA DE 150CM, PREPARADO EM OBRA COM BETONEIRA, CONTROLE "A", COM FCK 20 MPA, MOLDADA IN LOCO, INCLUSIVE ARMAÇÃO</t>
  </si>
  <si>
    <t xml:space="preserve"> 4 </t>
  </si>
  <si>
    <t>ALVENARIA - VEDAÇÃO</t>
  </si>
  <si>
    <t xml:space="preserve"> 4.1 </t>
  </si>
  <si>
    <t xml:space="preserve"> ED-48231 </t>
  </si>
  <si>
    <t>ALVENARIA DE VEDAÇÃO COM TIJOLO CERÂMICO FURADO, ESP. 9CM, PARA REVESTIMENTO, INCLUSIVE ARGAMASSA PARA ASSENTAMENTO</t>
  </si>
  <si>
    <t xml:space="preserve"> 4.2 </t>
  </si>
  <si>
    <t xml:space="preserve"> CP-042 </t>
  </si>
  <si>
    <t>ALVENARIA DE VEDAÇÃO COM TIJOLO ECOLÓGICO, ESP. 10CM, COM ACABAMENTO APARENTE, INCLUSIVE ARGAMASSA PARA ASSENTAMENTO</t>
  </si>
  <si>
    <t xml:space="preserve"> 4.3 </t>
  </si>
  <si>
    <t xml:space="preserve"> ED-48209 </t>
  </si>
  <si>
    <t>PAREDE EM CHAPA DE GESSO ACARTONADO (DRYWALL), DIVISÃO ENTRE ÁREAS SECAS DE UMA MESMA UNIDADE (ST/ST), ESP. 115 MM, INCLUSIVE MONTANTES, GUIAS E ACESSÓRIOS, EXCLUSIVE ISOLANTE TÉRMICO/ACÚSTICO</t>
  </si>
  <si>
    <t xml:space="preserve"> 4.4 </t>
  </si>
  <si>
    <t xml:space="preserve"> ED-48533 </t>
  </si>
  <si>
    <t>DIVISÓRIA EM GRANITO CINZA ANDORINHA E = 3 CM, INCLUSIVE FERRAGENS EM LATÃO CROMADO</t>
  </si>
  <si>
    <t xml:space="preserve"> 4.5 </t>
  </si>
  <si>
    <t xml:space="preserve"> ED-50407 </t>
  </si>
  <si>
    <t>MURO DIVISÓRIO TIJOLO FURADO E = 10 CM, REBOCADO E PINTADO A LATEX H = 2,20 M, INCLUSIVE SAPATA DE CONCRETO ARMADO FCK = 15 MPA, 50 x 55 CM</t>
  </si>
  <si>
    <t xml:space="preserve"> 5 </t>
  </si>
  <si>
    <t>IMPERMEABILIZAÇÃO</t>
  </si>
  <si>
    <t xml:space="preserve"> 5.1 </t>
  </si>
  <si>
    <t xml:space="preserve"> ED-50174 </t>
  </si>
  <si>
    <t>PINTURA COM EMULSÃO ASFÁLTICA, DUAS (2) DEMÃOS</t>
  </si>
  <si>
    <t xml:space="preserve"> 5.2 </t>
  </si>
  <si>
    <t xml:space="preserve"> ED-50168 </t>
  </si>
  <si>
    <t>IMPERMEABILIZAÇÃO COM MANTA ASFÁLTICA PRÉ-FABRICADA, E = 4 MM</t>
  </si>
  <si>
    <t xml:space="preserve"> 6 </t>
  </si>
  <si>
    <t>COBERTURA</t>
  </si>
  <si>
    <t xml:space="preserve"> 6.1 </t>
  </si>
  <si>
    <t xml:space="preserve"> ED-20603 </t>
  </si>
  <si>
    <t>FORNECIMENTO DE ESTRUTURA METÁLICA E ENGRADAMENTO METÁLICO, EM AÇO, PARA TELHADO, EXCLUSIVE TELHA, INCLUSIVE FABRICAÇÃO, TRANSPORTE, MONTAGEM E APLICAÇÃO DE FUNDO PREPARADOR ANTICORROSIVO EM SUPERFÍCIE METÁLICA, UMA (1) DEMÃO</t>
  </si>
  <si>
    <t xml:space="preserve"> 6.2 </t>
  </si>
  <si>
    <t xml:space="preserve"> ED-48402 </t>
  </si>
  <si>
    <t>COLOCAÇÃO DE CUMEEIRA GALVANIZADA TRAPEZOIDAL E = 0,50 MM, SIMPLES</t>
  </si>
  <si>
    <t xml:space="preserve"> 6.3 </t>
  </si>
  <si>
    <t>FORNECIMENTO E INSTALAÇÃO DE CHAPAS DE POLICARBONATO, E=8MM EM TOLDO/COBERTURA/FECHAMENTO/ETC - REV 01</t>
  </si>
  <si>
    <t xml:space="preserve"> 6.4 </t>
  </si>
  <si>
    <t xml:space="preserve"> ED-50648 </t>
  </si>
  <si>
    <t>CALHA EM CHAPA GALVANIZADA, ESP. 0,8MM (GSG-22), COM DESENVOLVIMENTO DE 33CM, INCLUSIVE IÇAMENTO MANUAL VERTICAL</t>
  </si>
  <si>
    <t xml:space="preserve"> 6.5 </t>
  </si>
  <si>
    <t xml:space="preserve"> ED-50675 </t>
  </si>
  <si>
    <t>RUFO E CONTRARRUFO EM CHAPA GALVANIZADA, ESP. 0,65MM (GSG-24), COM DESENVOLVIMENTO DE 15CM, INCLUSIVE IÇAMENTO MANUAL VERTICAL</t>
  </si>
  <si>
    <t xml:space="preserve"> 6.6 </t>
  </si>
  <si>
    <t xml:space="preserve"> ED-48429 </t>
  </si>
  <si>
    <t>COBERTURA EM TELHA METÁLICA GALVANIZADA TRAPEZOIDAL, TIPO DUPLA TERMOACÚSTICA COM DUAS FACES TRAPEZOIDAIS, ESP. 0,43MM, PREENCHIMENTO EM POLIESTIRENO EXPANDIDO/ISOPOR COM ESP. 30MM, ACABAMENTO NATURAL, INCLUSIVE ACESSÓRIOS PARA FIXAÇÃO, FORNECIMENTO E INSTALAÇÃO</t>
  </si>
  <si>
    <t xml:space="preserve"> 7 </t>
  </si>
  <si>
    <t>REVESTIMENTOS- PISOS, PAREDES E TETOS</t>
  </si>
  <si>
    <t xml:space="preserve"> 7.1 </t>
  </si>
  <si>
    <t>PISOS</t>
  </si>
  <si>
    <t xml:space="preserve"> 7.1.1 </t>
  </si>
  <si>
    <t xml:space="preserve"> ED-50621 </t>
  </si>
  <si>
    <t>SÓCULO COM ENCHIMENTO EM TIJOLOS MACIÇOS, ALTURA  DE 10CM À 12CM, INCLUSIVE ACABAMENTO FINAL EM ARGAMASSA, ESP. 20MM, APLICAÇÃO MANUAL</t>
  </si>
  <si>
    <t xml:space="preserve"> 7.1.2 </t>
  </si>
  <si>
    <t xml:space="preserve"> ED-51144 </t>
  </si>
  <si>
    <t xml:space="preserve"> 7.1.3 </t>
  </si>
  <si>
    <t xml:space="preserve"> ED-50418 </t>
  </si>
  <si>
    <t>EXECUÇÃO DE PAVIMENTO INTERTRAVADO, ESPESSURA 8CM, FCK 35MPA, INCLUINDO FORNECIMENTO E TRANSPORTE DE TODOS OS MATERIAIS E COLCHÃO DE ASSENTAMENTO COM ESPESSURA 6CM</t>
  </si>
  <si>
    <t xml:space="preserve"> 7.1.4 </t>
  </si>
  <si>
    <t xml:space="preserve"> ED-51139 </t>
  </si>
  <si>
    <t>GUIA DE MEIO-FIO, EM CONCRETO COM FCK 20MPA, PRÉ-MOLDADA, MFC-01 PADRÃO DER-MG, DIMENSÕES (12X16,7X35)CM, EXCLUSIVE SARJETA, INCLUSIVE ESCAVAÇÃO, APILOAMENTO E TRANSPORTE COM RETIRADA DO MATERIAL ESCAVADO (EM CAÇAMBA)</t>
  </si>
  <si>
    <t xml:space="preserve"> 7.1.5 </t>
  </si>
  <si>
    <t xml:space="preserve"> ED-14763 </t>
  </si>
  <si>
    <t>SARJETA DE CONCRETO URBANO (SCU), TIPO 2, COM FCK 15 MPA, LARGURA DE 50CM COM INCLINAÇÃO DE 15%, ESP. 7CM, PADRÃO DER-MG, EXCLUSIVE MEIO-FIO, INCLUSIVE ESCAVAÇÃO, APILAOMENTO E TRANSPORTE COM RETIRADA DO MATERIAL ESCAVADO (EM CAÇAMBA)</t>
  </si>
  <si>
    <t xml:space="preserve"> 7.1.6 </t>
  </si>
  <si>
    <t xml:space="preserve"> ED-50771 </t>
  </si>
  <si>
    <t>RODAPÉ COM REVESTIMENTO EM CERÂMICA ESMALTADA COMERCIAL, ALTURA 10CM, PEI IV, ASSENTAMENTO COM ARGAMASSA INDUSTRIALIZADA, INCLUSIVE REJUNTAMENTO</t>
  </si>
  <si>
    <t xml:space="preserve"> 7.1.7 </t>
  </si>
  <si>
    <t xml:space="preserve"> ED-51002 </t>
  </si>
  <si>
    <t>SOLEIRA DE GRANITO CINZA ANDORINHA E = 2 CM</t>
  </si>
  <si>
    <t xml:space="preserve"> 7.1.8 </t>
  </si>
  <si>
    <t xml:space="preserve"> 7.1.9 </t>
  </si>
  <si>
    <t xml:space="preserve"> ED-15226 </t>
  </si>
  <si>
    <t>PISO PODOTÁTIL DE CONCRETO, ALERTA, APLICADO EM PISO (20X20CM) COM JUNTA SECA, COR VERMELHO/AMARELO, ASSENTAMENTO COM ARGAMASSA INDUSTRIALIZADA, INCLUSIVE FORNECIMENTO E INSTALAÇÃO</t>
  </si>
  <si>
    <t xml:space="preserve"> 7.1.10 </t>
  </si>
  <si>
    <t xml:space="preserve"> ED-50569 </t>
  </si>
  <si>
    <t>CONTRAPISO DESEMPENADO COM ARGAMASSA, TRAÇO 1:3 (CIMENTO E AREIA), ESP. 50MM</t>
  </si>
  <si>
    <t xml:space="preserve"> 7.1.11 </t>
  </si>
  <si>
    <t xml:space="preserve"> ED-50170 </t>
  </si>
  <si>
    <t>CAMADA DE REGULARIZAÇÃO COM ARGAMASSA, TRAÇO 1:3 (CIMENTO E AREIA), ESP. 30MM, APLICAÇÃO MANUAL, PREPARO MECÂNICO</t>
  </si>
  <si>
    <t xml:space="preserve"> 7.1.12 </t>
  </si>
  <si>
    <t xml:space="preserve"> 87262 </t>
  </si>
  <si>
    <t>SINAPI</t>
  </si>
  <si>
    <t>REVESTIMENTO CERÂMICO PARA PISO COM PLACAS TIPO PORCELANATO DE DIMENSÕES 60X60 CM APLICADA EM AMBIENTES DE ÁREA ENTRE 5 M² E 10 M². AF_06/2014</t>
  </si>
  <si>
    <t xml:space="preserve"> 7.2 </t>
  </si>
  <si>
    <t>PAREDE</t>
  </si>
  <si>
    <t xml:space="preserve"> 7.2.1 </t>
  </si>
  <si>
    <t xml:space="preserve"> ED-50727 </t>
  </si>
  <si>
    <t>CHAPISCO COM ARGAMASSA, TRAÇO 1:3 (CIMENTO E AREIA), ESP. 5MM, APLICADO EM ALVENARIA/ESTRUTURA DE CONCRETO COM COLHER, PREPARO MECÂNICO</t>
  </si>
  <si>
    <t xml:space="preserve"> 7.2.2 </t>
  </si>
  <si>
    <t xml:space="preserve"> ED-50761 </t>
  </si>
  <si>
    <t>REBOCO COM ARGAMASSA, TRAÇO 1:2:8 (CIMENTO, CAL E AREIA), ESP. 20MM, APLICAÇÃO MANUAL, PREPARO MECÂNICO</t>
  </si>
  <si>
    <t xml:space="preserve"> 7.2.3 </t>
  </si>
  <si>
    <t xml:space="preserve"> ED-50474 </t>
  </si>
  <si>
    <t>EMASSAMENTO EM PAREDE COM MASSA ACRÍLICA, DUAS (2) DEMÃOS, INCLUSIVE LIXAMENTO PARA PINTURA</t>
  </si>
  <si>
    <t xml:space="preserve"> 7.2.4 </t>
  </si>
  <si>
    <t xml:space="preserve"> ED-50451 </t>
  </si>
  <si>
    <t>PINTURA ACRÍLICA EM PAREDE, DUAS (2) DEMÃOS, EXCLUSIVE SELADOR ACRÍLICO E MASSA ACRÍLICA/CORRIDA (PVA)</t>
  </si>
  <si>
    <t xml:space="preserve"> 7.2.5 </t>
  </si>
  <si>
    <t xml:space="preserve"> ED-50519 </t>
  </si>
  <si>
    <t>PINTURA COM TEXTURA ACRÍLICA COM DESEMPENADEIRA DE AÇO, INCLUSIVE UMA (1) DEMÃO DE SELADOR ACRÍLICO</t>
  </si>
  <si>
    <t xml:space="preserve"> 7.2.6 </t>
  </si>
  <si>
    <t xml:space="preserve"> ED-50732 </t>
  </si>
  <si>
    <t>EMBOÇO COM ARGAMASSA, TRAÇO 1:6 (CIMENTO E AREIA), ESP. 20MM, APLICAÇÃO MANUAL, PREPARO MECÂNICO</t>
  </si>
  <si>
    <t xml:space="preserve"> 7.2.7 </t>
  </si>
  <si>
    <t xml:space="preserve"> ED-50716 </t>
  </si>
  <si>
    <t>REVESTIMENTO COM AZULEJO BRANCO (15X15CM), JUNTA A PRUMO, ASSENTAMENTO COM ARGAMASSA INDUSTRIALIZADA, INCLUSIVE REJUNTAMENTO</t>
  </si>
  <si>
    <t xml:space="preserve"> 7.2.8 </t>
  </si>
  <si>
    <t xml:space="preserve"> ED-50717 </t>
  </si>
  <si>
    <t>REVESTIMENTO COM AZULEJO BRANCO (20X20CM), JUNTA A PRUMO, ASSENTAMENTO COM ARGAMASSA INDUSTRIALIZADA, INCLUSIVE REJUNTAMENTO</t>
  </si>
  <si>
    <t xml:space="preserve"> 7.3 </t>
  </si>
  <si>
    <t>TETO</t>
  </si>
  <si>
    <t xml:space="preserve"> 7.3.1 </t>
  </si>
  <si>
    <t xml:space="preserve"> ED-50486 </t>
  </si>
  <si>
    <t>EMASSAMENTO EM FORRO DE GESSO COM MASSA CORRIDA (PVA), UMA (1) DEMÃO, INCLUSIVE LIXAMENTO PARA PINTURA</t>
  </si>
  <si>
    <t xml:space="preserve"> 7.3.2 </t>
  </si>
  <si>
    <t xml:space="preserve"> ED-50452 </t>
  </si>
  <si>
    <t>PINTURA ACRÍLICA EM TETO, DUAS (2) DEMÃOS, EXCLUSIVE SELADOR ACRÍLICO E MASSA ACRÍLICA/CORRIDA (PVA)</t>
  </si>
  <si>
    <t xml:space="preserve"> 7.3.3 </t>
  </si>
  <si>
    <t xml:space="preserve"> CP-053 </t>
  </si>
  <si>
    <t>FORRO EM CHAPA DE GESSO ACARTONADA RU, ESP. 12,5MM, COM FIXAÇÃO DO TIPO ESTRUTURADA EM PERFIL METÁLICO, EXCLUSIVE PERFIL TABICA, SANCA E MOLDURA, INCLUSIVE ACESSÓRIOS E FIXAÇÃO</t>
  </si>
  <si>
    <t xml:space="preserve"> 7.3.4 </t>
  </si>
  <si>
    <t xml:space="preserve"> ED-49686 </t>
  </si>
  <si>
    <t>FORRO EM CHAPA DE GESSO ACARTONADA, ESP. 12,5MM, COM FIXAÇÃO DO TIPO ESTRUTURADA EM PERFIL METÁLICO, EXCLUSIVE PERFIL TABICA, SANCA E MOLDURA, INCLUSIVE ACESSÓRIOS E FIXAÇÃO</t>
  </si>
  <si>
    <t xml:space="preserve"> 7.3.5 </t>
  </si>
  <si>
    <t xml:space="preserve"> ED-50480 </t>
  </si>
  <si>
    <t>EMASSAMENTO EM TETO COM MASSA CORRIDA (PVA), DUAS (2) DEMÃOS, INCLUSIVE LIXAMENTO PARA PINTURA</t>
  </si>
  <si>
    <t xml:space="preserve"> 8 </t>
  </si>
  <si>
    <t>ESQUADRIAS</t>
  </si>
  <si>
    <t xml:space="preserve"> 8.1 </t>
  </si>
  <si>
    <t>MADEIRA</t>
  </si>
  <si>
    <t xml:space="preserve"> 8.1.1 </t>
  </si>
  <si>
    <t xml:space="preserve"> ED-49601 </t>
  </si>
  <si>
    <t>P1-PORTA DE ABRIR, MADEIRA DE LEI PRANCHETA PARA PINTURA COMPLETA 70 X 210 CM,COM FERRAGENS EM FERRO LATONADO</t>
  </si>
  <si>
    <t xml:space="preserve"> 8.1.2 </t>
  </si>
  <si>
    <t xml:space="preserve"> ED-49602 </t>
  </si>
  <si>
    <t>P2-PORTA DE ABRIR, MADEIRA DE LEI PRANCHETA PARA PINTURA COMPLETA 80 X 210 CM,COM FERRAGENS EM FERRO LATONADO</t>
  </si>
  <si>
    <t xml:space="preserve"> 8.1.3 </t>
  </si>
  <si>
    <t>P3 - PORTA COMPLETA MADEIRA 1 FL.1,20x2,10m-COM VISOR</t>
  </si>
  <si>
    <t xml:space="preserve"> 8.1.4 </t>
  </si>
  <si>
    <t xml:space="preserve"> CP-48431 </t>
  </si>
  <si>
    <t xml:space="preserve"> 8.1.5 </t>
  </si>
  <si>
    <t>P4(B) - PORTA EM MADEIRA COMPENSADA (CANELA), LISA, SEMI-ÔCA, (0.80 X 1,60 A 2.10 M), REVESTIDA C/FÓRMICA, INCLUSIVE FERRAGENS (LIVRE/OCUPADO), PARA USO EM DIVISÓRIAS GRANITO OU MÁRMORE</t>
  </si>
  <si>
    <t xml:space="preserve"> 8.1.6 </t>
  </si>
  <si>
    <t>P5-PORTA EM MADEIRA DE LEI, DE CORRER, LISA, SEMI-ÔCA 0,80X2,10M, INCLUSIVE BATENTES E FERRAGENS</t>
  </si>
  <si>
    <t xml:space="preserve"> 8.1.7 </t>
  </si>
  <si>
    <t>P6-PORTA EM MADEIRA COMPENSADA (CANELA), LISA, SEMI-ÔCA, (0.80 X 1,60 A 2.10 M), REVESTIDA C/FÓRMICA, INCLUSIVE FERRAGENS (LIVRE/OCUPADO), PARA USO EM DIVISÓRIAS GRANITO OU MÁRMORE</t>
  </si>
  <si>
    <t xml:space="preserve"> 8.1.8 </t>
  </si>
  <si>
    <t xml:space="preserve"> ED-50493 </t>
  </si>
  <si>
    <t>PINTURA ESMALTE EM ESQUADRIA DE MADEIRA, DUAS (2) DEMÃOS, INCLUSIVE UMA (1) DEMÃO DE FUNDO NIVELADOR, EXCLUSIVE MASSA A ÓLEO</t>
  </si>
  <si>
    <t xml:space="preserve"> 8.2 </t>
  </si>
  <si>
    <t>ALUMÍNIO</t>
  </si>
  <si>
    <t xml:space="preserve"> 8.2.1 </t>
  </si>
  <si>
    <t xml:space="preserve"> ED-29481 </t>
  </si>
  <si>
    <t>JANELA EM ALUMÍNIO MÁXIM-AR COM ALTURA DE 60CM, LINHA 25/SUPREMA, ACABAMENTO ANODIZADO NATURAL, INCLUSIVE PERFIS, VIDRO LISO 4MM E INSTALAÇÃO, EXCLUSIVE FERRAGENS PARA MÓDULO DE JANELA DE ALUMÍNIO MÁXIM-AR</t>
  </si>
  <si>
    <t xml:space="preserve"> 8.2.2 </t>
  </si>
  <si>
    <t xml:space="preserve"> 91341 </t>
  </si>
  <si>
    <t>P7,P8 E P11-PORTA EM ALUMÍNIO DE ABRIR TIPO VENEZIANA COM GUARNIÇÃO, FIXAÇÃO COM PARAFUSOS - FORNECIMENTO E INSTALAÇÃO. AF_12/2019</t>
  </si>
  <si>
    <t xml:space="preserve"> 8.2.3 </t>
  </si>
  <si>
    <t xml:space="preserve"> CP-48446 </t>
  </si>
  <si>
    <t xml:space="preserve"> 8.2.4 </t>
  </si>
  <si>
    <t xml:space="preserve"> ED-50997 </t>
  </si>
  <si>
    <t>PEITORIL DE GRANITO CINZA ANDORINHA E = 2 CM</t>
  </si>
  <si>
    <t xml:space="preserve"> 8.2.5 </t>
  </si>
  <si>
    <t>P7, J6 - TELA GALVANIZADA MOSQUITEIRO EM QUADRO DIM. 1,0X1,0M, FORMADO POR CANTONEIRA ALUMINIO1"X1/8"+ BARRA CHATA ALUMINIO 7/8"X1/8"</t>
  </si>
  <si>
    <t xml:space="preserve"> 8.2.6 </t>
  </si>
  <si>
    <t>GUICHÊ- JANELA EM ALUMÍNIO, COR N/P/B, MOLDURA-VIDRO, TIPO GUILHOTINA, EXCLUSIVE VIDRO</t>
  </si>
  <si>
    <t xml:space="preserve"> 8.2.7 </t>
  </si>
  <si>
    <t xml:space="preserve"> ED-50982 </t>
  </si>
  <si>
    <t>PT2 - PORTÃO DE FERRO PADRÃO, EM CHAPA (TIPO LAMBRI), COLOCADO COM CADEADO</t>
  </si>
  <si>
    <t xml:space="preserve"> 8.2.8 </t>
  </si>
  <si>
    <t xml:space="preserve"> ED-50983 </t>
  </si>
  <si>
    <t>PT3-PORTÃO DE GRADE COLOCADO COM CADEADO</t>
  </si>
  <si>
    <t xml:space="preserve"> 8.2.9 </t>
  </si>
  <si>
    <t xml:space="preserve"> ED-50984 </t>
  </si>
  <si>
    <t>PT4 -PORTÃO DE TUBO DE FERRO COLOCADO COM CADEADO</t>
  </si>
  <si>
    <t xml:space="preserve"> 8.2.10 </t>
  </si>
  <si>
    <t>PT5 - GRADIL TELADO PARA SUBSTAÇÃO, CONFECCIONADO EM TUBO GALVANIZADO DE 38,10MM, TELA GALVANIZADA DE 1/2", FIO 12, COM PINTURA PRETA FOSCA</t>
  </si>
  <si>
    <t xml:space="preserve"> 8.3 </t>
  </si>
  <si>
    <t>VIDRO</t>
  </si>
  <si>
    <t xml:space="preserve"> 8.3.1 </t>
  </si>
  <si>
    <t xml:space="preserve"> CP-031 </t>
  </si>
  <si>
    <t>P9-PORTA DE ABRIR COM MOLA HIDRÁULICA, DUAS FOLHAS DE 60 CM EM VIDRO TEMPERADO, 120X240 CM, ESPESSURA 10 MM, INCLUSIVE ACESSÓRIOS (AMBULÂNCIA)</t>
  </si>
  <si>
    <t xml:space="preserve"> 8.3.2 </t>
  </si>
  <si>
    <t xml:space="preserve"> CP-032 </t>
  </si>
  <si>
    <t>PORTA DE ABRIR COM MOLA HIDRÁULICA, DUAS FOLHAS DE 75 CM EM VIDRO TEMPERADO, 150X280 CM, ESPESSURA 10 MM, INCLUSIVE ACESSÓRIOS</t>
  </si>
  <si>
    <t xml:space="preserve"> 8.3.3 </t>
  </si>
  <si>
    <t xml:space="preserve"> CP-033 </t>
  </si>
  <si>
    <t>COTAÇÃO</t>
  </si>
  <si>
    <t>VD01 -FORNECIMENTO E INSTALAÇÃO DE PELE DE VIDRO EM FACHA EM PERFIS EM ALUMÍNIO, VIDROS 10 MM CONFORME PROJETO</t>
  </si>
  <si>
    <t xml:space="preserve"> 8.3.4 </t>
  </si>
  <si>
    <t xml:space="preserve"> ED-51156 </t>
  </si>
  <si>
    <t>GUICHÊ -VIDRO COMUM TRANSPARENTE INCOLOR, ESP. 4MM, INCLUSIVE FIXAÇÃO E VEDAÇÃO COM GUARNIÇÃO/GAXETA DE BORRACHA NEOPRENE, FORNECIMENTO E INSTALAÇÃO, EXCLUSIVE CAIXILHO/PERFIL</t>
  </si>
  <si>
    <t xml:space="preserve"> 9 </t>
  </si>
  <si>
    <t>INSTALAÇÕES ELÉTRICAS</t>
  </si>
  <si>
    <t xml:space="preserve"> 9.1 </t>
  </si>
  <si>
    <t>PADRÃO DE ENTRADA TRIFÁSICO 125A AÉREO</t>
  </si>
  <si>
    <t xml:space="preserve"> 9.1.1 </t>
  </si>
  <si>
    <t xml:space="preserve"> ED-20588 </t>
  </si>
  <si>
    <t>ENTRADA DE ENERGIA AÉREA, TIPO C8, PADRÃO CEMIG, CARGA INSTALADA DE 66,1KVA ATÉ 75KVA, TRIFÁSICO, COM SAÍDA SUBTERRÂNEA, INCLUSIVE POSTE, CAIXA PARA MEDIDOR, DISJUNTOR, BARRAMENTO, ATERRAMENTO E ACESSÓRIOS</t>
  </si>
  <si>
    <t xml:space="preserve"> 9.1.2 </t>
  </si>
  <si>
    <t xml:space="preserve"> ED-49200 </t>
  </si>
  <si>
    <t>CAIXA DE INSPEÇÃO EM CONCRETO, TIPO "ZB" GARAGEM, PADRÃO CEMIG, DIMENSÃO (52X44)CM, ALTURA 70CM, COM TAMPA E ARO ARTICULADO EM FERRO FUNDIDO, INCLUSIVE ESCAVAÇÃO, APILOAMENTO, LASTRO DE BRITA, REATERRO E TRANSPORTE E RETIRADA DO MATERIAL ESCAVADO (EM CAÇAMBA)</t>
  </si>
  <si>
    <t xml:space="preserve"> 9.2 </t>
  </si>
  <si>
    <t>PONTOS ELÉTRICOS</t>
  </si>
  <si>
    <t xml:space="preserve"> 9.2.1 </t>
  </si>
  <si>
    <t xml:space="preserve"> ED-27073 </t>
  </si>
  <si>
    <t>LUMINÁRIA COMERCIAL COM DIFUSOR DE EMBUTIR, PARA DUAS (2) LÂMPADAS TUBULARES LED 2X18W-ØT8, FORNECIMENTO E INSTALAÇÃO, EXCLUSIVE BASE E LÂMPADA</t>
  </si>
  <si>
    <t xml:space="preserve"> 9.2.2 </t>
  </si>
  <si>
    <t xml:space="preserve"> ED-13338 </t>
  </si>
  <si>
    <t>LUMINÁRIA COMERCIAL CHANFRADA DE SOBREPOR COMPLETA, PARA DUAS (2) LÂMPADAS TUBULARES LED 2X18W-ØT8, TEMPERATURA DA COR 6500K, FORNECIMENTO E INSTALAÇÃO, INCLUSIVE BASE E LÂMPADAS</t>
  </si>
  <si>
    <t xml:space="preserve"> 9.2.3 </t>
  </si>
  <si>
    <t xml:space="preserve"> ED-13345 </t>
  </si>
  <si>
    <t>LUMINÁRIA ARANDELA TIPO MEIA-LUA COMPLETA, DIÂMETRO 25 CM, PARA UMA (1) LÂMPADA LED, POTÊNCIA 15W, BULBO A65, FORNECIMENTO E INSTALAÇÃO, INCLUSIVE BASE E LÂMPADA</t>
  </si>
  <si>
    <t xml:space="preserve"> 9.2.4 </t>
  </si>
  <si>
    <t xml:space="preserve"> ED-49496 </t>
  </si>
  <si>
    <t>PROJETOR EXTERNO PARA LÂMPADA A VAPOR DE MERCÚRIO , DE IODETO METÁLICO OU DE SÓDIO, COM ÂNGULO REGULÁVEL, COM ALOJAMENTO PARA REATOR, COMPLETO</t>
  </si>
  <si>
    <t xml:space="preserve"> 9.2.5 </t>
  </si>
  <si>
    <t xml:space="preserve"> ED-49523 </t>
  </si>
  <si>
    <t>RELÉ FOTOELÉTRICO, TENSÃO 120V COM CAPACIDADE DE CARGA 1200VA, INCLUSIVE BASE E INSTALAÇÃO</t>
  </si>
  <si>
    <t xml:space="preserve"> 9.2.6 </t>
  </si>
  <si>
    <t xml:space="preserve"> ED-50227 </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</si>
  <si>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</si>
  <si>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PT</t>
  </si>
  <si>
    <t xml:space="preserve"> 9.2.7 </t>
  </si>
  <si>
    <t xml:space="preserve"> CP-065 </t>
  </si>
  <si>
    <t>PONTO DE EMBUTIR PARA UM (1) INTERRUPTOR INTERMEDIÁRIO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</si>
  <si>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9.2.8 </t>
  </si>
  <si>
    <t xml:space="preserve"> CP-063 </t>
  </si>
  <si>
    <t>PONTO DE EMBUTIR PARA UM (1) INTERRUPTOR PARALELO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</si>
  <si>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9.2.9 </t>
  </si>
  <si>
    <t xml:space="preserve"> CP-064 </t>
  </si>
  <si>
    <t>PONTO DE EMBUTIR PARA UM (1) INTERRUPTOR DUPLO (10A-250V), COM PLACA 4"X2" DE DOIS (2) POSTOS,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</si>
  <si>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9.2.10 </t>
  </si>
  <si>
    <t xml:space="preserve"> CP-066 </t>
  </si>
  <si>
    <t>PONTO DE EMBUTIR PARA UM (1) INTERRUPTOR SIMPLES E UM (1) INTERRUPTOR PARALELO (10A-250V), COM PLACA 4"X2" DE UM (2) POSTOS,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</si>
  <si>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9.2.11 </t>
  </si>
  <si>
    <t xml:space="preserve"> CP-068 </t>
  </si>
  <si>
    <t>PONTO DE EMBUTIR PARA UM (1) INTERRUPTOR SIMPLES E UM (1) INTERRUPTOR INTERMEDIÁRIO (10A-250V), COM PLACA 4"X2" DE UM (2) POSTOS,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</si>
  <si>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9.2.12 </t>
  </si>
  <si>
    <t xml:space="preserve"> CP-061 </t>
  </si>
  <si>
    <t>PONTO DE EMBUTIR PARA DOIS (2) INTERRUPTOR SIMPLES E DOIS (2) PARALELOS (10A-250V), COM PLACA 4"X4" DE QUATRO (4) POSTOS,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</si>
  <si>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9.2.13 </t>
  </si>
  <si>
    <t xml:space="preserve"> ED-50232 </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</si>
  <si>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</si>
  <si>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 9.2.14 </t>
  </si>
  <si>
    <t xml:space="preserve"> CP-058 </t>
  </si>
  <si>
    <t>COMPOSIÇÃO PARAMÉTRICA DE PONTO ELÉTRICO DE TOMADA ESPECIAL (20A/250V) EM EDIFÍCIO RESIDENCIAL COM ELETRODUTO EMBUTIDO EM RASGOS NAS PAREDES, INCLUSO TOMADA, ELETRODUTO, CABO, RASGO, QUEBRA E CHUMBAMENTO. AF_11/2022</t>
  </si>
  <si>
    <t xml:space="preserve"> 9.2.15 </t>
  </si>
  <si>
    <t xml:space="preserve"> CP-057 </t>
  </si>
  <si>
    <t>PONTO DE EMBUTIR PARA UMA (1) TOMADA PADRÃO DUPLA, TRÊS (3) POLOS (2P+T/10A-250V), COM PLACA 4"X2" DE DOIS (2) POSTOS,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</si>
  <si>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 9.2.16 </t>
  </si>
  <si>
    <t xml:space="preserve"> CP-059 </t>
  </si>
  <si>
    <t>COMPOSIÇÃO PARAMÉTRICA DE PONTO ELÉTRICO DE TOMADA ESPECIAL DUPLA (20A/250V) EM EDIFÍCIO RESIDENCIAL COM ELETRODUTO EMBUTIDO EM RASGOS NAS PAREDES, INCLUSO TOMADA, ELETRODUTO, CABO, RASGO, QUEBRA E CHUMBAMENTO. AF_11/2022</t>
  </si>
  <si>
    <t xml:space="preserve"> 9.2.17 </t>
  </si>
  <si>
    <t xml:space="preserve"> CP-067 </t>
  </si>
  <si>
    <t>COMPOSIÇÃO PARAMÉTRICA DE PONTO ELÉTRICO DE TOMADA DUPLA  - 1 ESPECIAL (20A/250V) + 1 PADRÃO (10A/250v) EM EDIFÍCIO RESIDENCIAL COM ELETRODUTO EMBUTIDO EM RASGOS NAS PAREDES, INCLUSO TOMADA, ELETRODUTO, CABO, RASGO, QUEBRA E CHUMBAMENTO. AF_11/2022</t>
  </si>
  <si>
    <t xml:space="preserve"> 9.2.18 </t>
  </si>
  <si>
    <t xml:space="preserve"> 104481 </t>
  </si>
  <si>
    <t>COMPOSIÇÃO PARAMÉTRICA DE PONTO ELÉTRICO DE TOMADA PARA CHUVEIRO (20A/250V) EM EDIFÍCIO RESIDENCIAL COM ELETRODUTO EMBUTIDO EM RASGOS NAS PAREDES, INCLUSO TOMADA, ELETRODUTO, CABO, RASGO, QUEBRA E CHUMBAMENTO. AF_11/2022</t>
  </si>
  <si>
    <t xml:space="preserve"> 9.2.19 </t>
  </si>
  <si>
    <t>PONTO DE TOMADA 2P+T, ABNT, 10 A, DE USO GERAL, EM PISOS, COM ELETRODUTO DE PVC RÍGIDO EMBUTIDO, INCLUSIVE ATERRAMENTO</t>
  </si>
  <si>
    <t xml:space="preserve"> 9.2.20 </t>
  </si>
  <si>
    <t>FORNECIMENTO E INSTALAÇÃO DE ELETROCALHA METÁLICA 150 X  50 X 3000 MM (REF. VL 3.01 GE VALEMAM OU SIMILAR)</t>
  </si>
  <si>
    <t xml:space="preserve"> 9.2.21 </t>
  </si>
  <si>
    <t>TAMPA DE ENCAIXE 150 X 3000 MM, ZINCADA, PARA ELETROCALHA METÁLICA</t>
  </si>
  <si>
    <t xml:space="preserve"> 9.2.22 </t>
  </si>
  <si>
    <t>CRUZETA 150 X 50 MM PARA ELETROCALHA PERFURADA METÁLICA</t>
  </si>
  <si>
    <t xml:space="preserve"> 9.2.23 </t>
  </si>
  <si>
    <t>TAMPA DE ENCAIXE PARA CRUZETA 150MM, ZINCADA, PARA ELETROCALHA METÁLICA</t>
  </si>
  <si>
    <t xml:space="preserve"> 9.2.24 </t>
  </si>
  <si>
    <t>CURVA HORIZONTAL 90º PARA ELETROCALHA 150 X 50MM</t>
  </si>
  <si>
    <t xml:space="preserve"> 9.2.25 </t>
  </si>
  <si>
    <t>TAMPA DE ENCAIXE PARA CURVA HORIZONTAL 150 X 150 MM, LISA, GALVANIZADA À FOGO, COM ÂNGULO 90°</t>
  </si>
  <si>
    <t xml:space="preserve"> 9.2.26 </t>
  </si>
  <si>
    <t xml:space="preserve"> ED-49318 </t>
  </si>
  <si>
    <t>ELETRODUTO DE AÇO GALVANIZADO LEVE, INCLUSIVE CONEXÕES, SUPORTES E FIXAÇÃO DN 25 (1")</t>
  </si>
  <si>
    <t xml:space="preserve"> 9.2.27 </t>
  </si>
  <si>
    <t xml:space="preserve"> ED-49321 </t>
  </si>
  <si>
    <t>ELETRODUTO DE AÇO GALVANIZADO MÉDIO, INCLUSIVE CONEXÕES, SUPORTES E FIXAÇÃO DN 50 (2")</t>
  </si>
  <si>
    <t xml:space="preserve"> 9.2.28 </t>
  </si>
  <si>
    <t xml:space="preserve"> ED-49295 </t>
  </si>
  <si>
    <t>DUTO CORRUGADO EM PEAD (POLIETILENO DE ALTA DENSIDADE), PARA PROTEÇÃO DE CABOS SUBTERRÂNEOS DN 40 MM (1.1/2")</t>
  </si>
  <si>
    <t xml:space="preserve"> 9.2.29 </t>
  </si>
  <si>
    <t xml:space="preserve"> ED-48951 </t>
  </si>
  <si>
    <t>CABO DE COBRE FLEXÍVEL, CLASSE 5, ISOLAMENTO TIPO LSHF/ATOX, NÃO HALOGENADO, ANTICHAMA, TERMOPLÁSTICO, UNIPOLAR, SEÇÃO 2,5 MM2, 70°C, 450/750V</t>
  </si>
  <si>
    <t xml:space="preserve"> 9.2.30 </t>
  </si>
  <si>
    <t xml:space="preserve"> ED-48956 </t>
  </si>
  <si>
    <t>CABO DE COBRE FLEXÍVEL, CLASSE 5, ISOLAMENTO TIPO LSHF/ATOX, NÃO HALOGENADO, ANTICHAMA, TERMOPLÁSTICO, UNIPOLAR, SEÇÃO 4 MM2, 70°C, 450/750V</t>
  </si>
  <si>
    <t xml:space="preserve"> 9.2.31 </t>
  </si>
  <si>
    <t xml:space="preserve"> ED-48961 </t>
  </si>
  <si>
    <t>CABO DE COBRE FLEXÍVEL, CLASSE 5, ISOLAMENTO TIPO LSHF/ATOX, NÃO HALOGENADO, ANTICHAMA, TERMOPLÁSTICO, UNIPOLAR, SEÇÃO 6 MM2, 70°C, 450/750V</t>
  </si>
  <si>
    <t xml:space="preserve"> 9.2.32 </t>
  </si>
  <si>
    <t xml:space="preserve"> ED-48981 </t>
  </si>
  <si>
    <t>CABO DE COBRE FLEXÍVEL, CLASSE 5, ISOLAMENTO TIPO LSHF/ATOX, NÃO HALOGENADO, ANTICHAMA, TERMOPLÁSTICO, UNIPOLAR, SEÇÃO 35 MM2, 70°C, 450/750V</t>
  </si>
  <si>
    <t xml:space="preserve"> 9.2.33 </t>
  </si>
  <si>
    <t xml:space="preserve"> ED-49013 </t>
  </si>
  <si>
    <t>CABO DE COBRE FLEXÍVEL, CLASSE 5, ISOLAMENTO TIPO EPR/HEPR, NÃO HALOGENADO, ANTICHAMA, TERMOFIXO, UNIPOLAR, SEÇÃO 70 MM2, 90°C, 0,6/1KV</t>
  </si>
  <si>
    <t xml:space="preserve"> 9.2.34 </t>
  </si>
  <si>
    <t xml:space="preserve"> ED-49071 </t>
  </si>
  <si>
    <t>CONDULETE DE ALUMÍNIO, TIPO "C", DIÂMETRO DE SAÍDA 1" (25MM), EXCLUSIVE MÓDULO E PLACA, INCLUSIVE FIXAÇÃO</t>
  </si>
  <si>
    <t xml:space="preserve"> 9.2.35 </t>
  </si>
  <si>
    <t xml:space="preserve"> ED-49122 </t>
  </si>
  <si>
    <t>CONDULETE DE ALUMÍNIO, TIPO "LL", DIÂMETRO DE SAÍDA 1" (25MM), EXCLUSIVE MÓDULO E PLACA, INCLUSIVE FIXAÇÃO</t>
  </si>
  <si>
    <t xml:space="preserve"> 9.2.36 </t>
  </si>
  <si>
    <t xml:space="preserve"> ED-49089 </t>
  </si>
  <si>
    <t>CONDULETE DE ALUMÍNIO, TIPO "T", DIÂMETRO DE SAÍDA 1" (25MM), EXCLUSIVE MÓDULO E PLACA, INCLUSIVE FIXAÇÃO</t>
  </si>
  <si>
    <t xml:space="preserve"> 9.2.37 </t>
  </si>
  <si>
    <t xml:space="preserve"> ED-17982 </t>
  </si>
  <si>
    <t>CONJUNTO PARA CONDULETE DE 1" (25MM) COM UMA (1) TOMADA PADRÃO, TRÊS (3) POLOS, CORRENTE 10A, TENSÃO 250V, (2P+T/10A-250V) E PLACA DE UM (1) POSTO, INCLUSIVE FORNECIMENTO, INSTALAÇÃO, SUPORTE, MÓDULO E PLACA, EXCLUSIVE CONDULETE</t>
  </si>
  <si>
    <t xml:space="preserve"> 9.3 </t>
  </si>
  <si>
    <t>QPGD</t>
  </si>
  <si>
    <t xml:space="preserve"> 9.3.1 </t>
  </si>
  <si>
    <t xml:space="preserve"> CP-48434 </t>
  </si>
  <si>
    <t>QUADRO DE DISTRIBUIÇÃO DE ENERGIA EM CHAPA DE AÇO GALVANIZADO, DE EMBUTIR, COM BARRAMENTO TRIFÁSICO, PARA 74 DISJUNTORES DIN 150A - FORNECIMENTO E INSTALAÇÃO</t>
  </si>
  <si>
    <t xml:space="preserve"> 9.3.2 </t>
  </si>
  <si>
    <t xml:space="preserve"> CP-48435 </t>
  </si>
  <si>
    <t>DISJUNTOR TRIPOLAR TERMOMAGNÉTICO 25KA, DE 150A</t>
  </si>
  <si>
    <t xml:space="preserve"> 9.4 </t>
  </si>
  <si>
    <t>QUADROS</t>
  </si>
  <si>
    <t xml:space="preserve"> 9.4.1 </t>
  </si>
  <si>
    <t xml:space="preserve"> 9.4.2 </t>
  </si>
  <si>
    <t xml:space="preserve"> ED-51065 </t>
  </si>
  <si>
    <t>FUSÍVEL DIAZED RETARDADO 63A</t>
  </si>
  <si>
    <t xml:space="preserve"> 9.4.3 </t>
  </si>
  <si>
    <t xml:space="preserve"> CP-48437 </t>
  </si>
  <si>
    <t>PROTETOR DE  DE SURTO 175 V 40 KA</t>
  </si>
  <si>
    <t xml:space="preserve"> 9.4.4 </t>
  </si>
  <si>
    <t xml:space="preserve"> ED-49230 </t>
  </si>
  <si>
    <t>DISJUNTOR MONOPOLAR TERMOMAGNÉTICO 5KA, DE 16A</t>
  </si>
  <si>
    <t xml:space="preserve"> 9.4.5 </t>
  </si>
  <si>
    <t xml:space="preserve"> ED-49240 </t>
  </si>
  <si>
    <t>DISJUNTOR BIPOLAR TERMOMAGNÉTICO 10KA, DE 25A</t>
  </si>
  <si>
    <t xml:space="preserve"> 9.4.6 </t>
  </si>
  <si>
    <t xml:space="preserve"> ED-15114 </t>
  </si>
  <si>
    <t>DISJUNTOR DE PROTEÇÃO DIFERENCIAL RESIDUAL (DR), BIPOLAR, TIPO DIN, CORRENTE NOMINAL DE 25A, ALTA SENSIBILIDADE, CORRENTE DIFERENCIAL RESIDUAL NOMINAL COM ATUAÇÃO DE 30MA</t>
  </si>
  <si>
    <t xml:space="preserve"> 9.4.7 </t>
  </si>
  <si>
    <t xml:space="preserve"> CP-48442 </t>
  </si>
  <si>
    <t>DISJUNTOR DE PROTEÇÃO DIFERENCIAL RESIDUAL (DR), BIPOLAR, TIPO DIN, CORRENTE NOMINAL DE 32A, ALTA SENSIBILIDADE, CORRENTE DIFERENCIAL RESIDUAL NOMINAL</t>
  </si>
  <si>
    <t xml:space="preserve"> 9.4.8 </t>
  </si>
  <si>
    <t xml:space="preserve"> ED-49274 </t>
  </si>
  <si>
    <t>DISJUNTOR BIPOLAR TERMOMAGNÉTICO 5KA, DE 32A</t>
  </si>
  <si>
    <t xml:space="preserve"> 9.5 </t>
  </si>
  <si>
    <t>EQUIPAMENTO DE LÓGICA E DADOS</t>
  </si>
  <si>
    <t xml:space="preserve"> 9.5.1 </t>
  </si>
  <si>
    <t xml:space="preserve"> ED-49184 </t>
  </si>
  <si>
    <t>CAIXA DE TELEFONIA, NÚMERO 4, DIMENSÃO (60X60)CM, EM CHAPA DE AÇO GALVANIZADO, TIPO EMBUTIR COM FECHO, INCLUSIVE ACESSÓRIOS E INSTALAÇÃO</t>
  </si>
  <si>
    <t xml:space="preserve"> 9.5.2 </t>
  </si>
  <si>
    <t xml:space="preserve"> ED-49170 </t>
  </si>
  <si>
    <t>CAIXA DE PASSAGEM EM ALVENARIA E TAMPA DE CONCRETO, FUNDO DE BRITA, TIPO 1, 50 X 50 X 60 CM, INCLUSIVE ESCAVAÇÃO, REATERRO E BOTA-FORA</t>
  </si>
  <si>
    <t xml:space="preserve"> 9.5.3 </t>
  </si>
  <si>
    <t xml:space="preserve"> ED-27189 </t>
  </si>
  <si>
    <t>CAIXA PRÉ-MOLDADA PARA ENTRADA TELEFÔNICA SUBTERRÂNEA, TIPO R1, MEDIDAS INTERNAS (60X35X50)CM, INCLUSIVE ESCAVAÇÃO, APILOAMENTO, LASTRO DE BRITA, REATERRO E TRANSPORTE E RETIRADA DO MATERIAL ESCAVADO (EM CAÇAMBA)</t>
  </si>
  <si>
    <t xml:space="preserve"> 9.5.4 </t>
  </si>
  <si>
    <t xml:space="preserve"> ED-49179 </t>
  </si>
  <si>
    <t>CAIXA DE PASSAGEM Nº 3 PADRÃO TELEBRÁS DIM. (40 X 40 X 12) CM EM CHAPA DE AÇO GALVANIZADO</t>
  </si>
  <si>
    <t xml:space="preserve"> 9.5.5 </t>
  </si>
  <si>
    <t xml:space="preserve"> 9.5.6 </t>
  </si>
  <si>
    <t xml:space="preserve"> 9.5.7 </t>
  </si>
  <si>
    <t xml:space="preserve"> 9.5.8 </t>
  </si>
  <si>
    <t xml:space="preserve"> 9.5.9 </t>
  </si>
  <si>
    <t xml:space="preserve"> ED-50230 </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</si>
  <si>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</si>
  <si>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 xml:space="preserve"> 9.5.10 </t>
  </si>
  <si>
    <t xml:space="preserve"> ED-48365 </t>
  </si>
  <si>
    <t>CABO UTP 4 PARES CATEGORIA 6 COM REVESTIMENTO EXTERNO NÃO PROPAGANTE A CHAMA</t>
  </si>
  <si>
    <t xml:space="preserve"> 9.5.11 </t>
  </si>
  <si>
    <t xml:space="preserve"> ED-48368 </t>
  </si>
  <si>
    <t>CERTIFICAÇÃO DE GARANTIA DE TRANSMISSÃO DE CABOS LÓGICOS CAT. 5/6</t>
  </si>
  <si>
    <t xml:space="preserve"> 9.5.12 </t>
  </si>
  <si>
    <t>RACK PISO 36U 1000MM 19 PRETO PORTA FRONTAL C/ VISOR ACRIL.</t>
  </si>
  <si>
    <t xml:space="preserve"> 9.5.13 </t>
  </si>
  <si>
    <t>SWITCH WIRED TP - LINK GIGABIT 24 PORTAS TL - SG1024D.</t>
  </si>
  <si>
    <t xml:space="preserve"> 9.5.14 </t>
  </si>
  <si>
    <t xml:space="preserve"> ED-48373 </t>
  </si>
  <si>
    <t>PATCH PANEL 24 POSIÇÕES, CATEGORIA COM GUIA TRASEIRO</t>
  </si>
  <si>
    <t>CJ</t>
  </si>
  <si>
    <t xml:space="preserve"> 9.5.15 </t>
  </si>
  <si>
    <t>PATCH CORDS RJ45 CAT 5 4 PARES 1,5M</t>
  </si>
  <si>
    <t xml:space="preserve"> 9.5.16 </t>
  </si>
  <si>
    <t>PATCH CORD CAT. 5E 5,0 M</t>
  </si>
  <si>
    <t xml:space="preserve"> 9.5.17 </t>
  </si>
  <si>
    <t xml:space="preserve"> 9.5.18 </t>
  </si>
  <si>
    <t xml:space="preserve"> 9.5.19 </t>
  </si>
  <si>
    <t>RACK - PORCA GAIOLA + PARAFUSO M5</t>
  </si>
  <si>
    <t xml:space="preserve"> 9.5.20 </t>
  </si>
  <si>
    <t>REGUA DE TOMADAS COM 8 TOMADAS</t>
  </si>
  <si>
    <t xml:space="preserve"> 9.5.21 </t>
  </si>
  <si>
    <t>FORNECIMENTO E MONTAGEM DE GUIA DE CABOS HORIZONTAIS FECHADO DE CORPO DE AÇO SAE 1020, PROF=40MM</t>
  </si>
  <si>
    <t xml:space="preserve"> 10 </t>
  </si>
  <si>
    <t>SPDA</t>
  </si>
  <si>
    <t xml:space="preserve"> 10.1 </t>
  </si>
  <si>
    <t xml:space="preserve"> ED-51087 </t>
  </si>
  <si>
    <t>TERMINAL A COMPRESSAO EM COBRE ESTANHADO 1 FURO PARA CABO 50 MM2</t>
  </si>
  <si>
    <t xml:space="preserve"> 10.2 </t>
  </si>
  <si>
    <t xml:space="preserve"> CK-9017 </t>
  </si>
  <si>
    <t>TERMINAL ESTANHADO DE 1 COMPRESSÃO 1 FURO PARA CABO DE COBRE NU #50mm². REF.: TERMOTECNICA OU EQUIVALENTE - FORNECIMENTO E INSTALAÇÃO</t>
  </si>
  <si>
    <t xml:space="preserve"> 10.3 </t>
  </si>
  <si>
    <t>FIXADOR OMEGA EM LATAO 35MM PARA ATERRAMENTO</t>
  </si>
  <si>
    <t xml:space="preserve"> 10.4 </t>
  </si>
  <si>
    <t>CONECTOR METALICO TIPO PARAFUSO FENDIDO (SPLIT BOLT)50mm</t>
  </si>
  <si>
    <t xml:space="preserve"> 10.5 </t>
  </si>
  <si>
    <t xml:space="preserve"> CK9013 </t>
  </si>
  <si>
    <t>PARAFUSO DE FENDA AUTOATARRACHANTE EM AÇO INOX Ø4,2 x 32mm. REF.: TERMOTECNICA  OU EQUIVALENTE - FORNECIMENTO E INSTALAÇÃO</t>
  </si>
  <si>
    <t xml:space="preserve"> 10.6 </t>
  </si>
  <si>
    <t>BUCHA DE NYLON Nº06, REF:TEL-5306 - SPDA (FORNECIMENTO)</t>
  </si>
  <si>
    <t xml:space="preserve"> 10.7 </t>
  </si>
  <si>
    <t>PRESILHA DE LATÃO, L=20MM, PARA FIXAÇÃO DE CABOS DE COBRE, FURO D=7MM, PARA CABOS 35MM² A 50MM², REF:TEL-745 OU SIMILAR (SPDA)</t>
  </si>
  <si>
    <t xml:space="preserve"> 10.8 </t>
  </si>
  <si>
    <t xml:space="preserve"> ED-51067 </t>
  </si>
  <si>
    <t>HASTE PARA ATERRAMENTO, ALTA CAMADA, 3/4" X 3M</t>
  </si>
  <si>
    <t xml:space="preserve"> 10.9 </t>
  </si>
  <si>
    <t xml:space="preserve"> ED-13935 </t>
  </si>
  <si>
    <t>CABO DE COBRE NU #50 MM2 - 7 FIOSX3,00MM, PARA ELEMENTOS DE CAPTAÇÃO/ANEL DE CINTAMENTO (SPDA), INCLUSIVE PRESILHA DE FIXAÇÃO</t>
  </si>
  <si>
    <t xml:space="preserve"> 10.10 </t>
  </si>
  <si>
    <t xml:space="preserve"> ED-51033 </t>
  </si>
  <si>
    <t>CORDOALHA EM AÇO GALVANIZADO 3/8" SM COM 7 FIOS</t>
  </si>
  <si>
    <t xml:space="preserve"> 10.11 </t>
  </si>
  <si>
    <t xml:space="preserve"> ED-50579 </t>
  </si>
  <si>
    <t>APLICAÇÃO DE SELANTE, MASTIQUE ELÁSTICO, EM JUNTA DE DILAÇÃO, DIMENSÃO 20X10 MM, FATOR DE FORMA 1:2, EXCLUSIVE DELIMITADOR DE PROFUNDIDADE</t>
  </si>
  <si>
    <t xml:space="preserve"> 10.12 </t>
  </si>
  <si>
    <t xml:space="preserve"> ED-51019 </t>
  </si>
  <si>
    <t>BARRA CHATA DE ALUMÍNIO 7/8" X 1/8" X 3M</t>
  </si>
  <si>
    <t xml:space="preserve"> 10.13 </t>
  </si>
  <si>
    <t xml:space="preserve"> 10.14 </t>
  </si>
  <si>
    <t>CONDULETE DE ALUMÍNIO, TIPO "C" OU "LB" OU "LL" OU "LR", DIÂMETRO DE SAÍDA 1" (25MM), EXCLUSIVE INSTALAÇÃO, MÓDULO E PLACA (FORNECIMENTO)</t>
  </si>
  <si>
    <t xml:space="preserve"> 10.15 </t>
  </si>
  <si>
    <t>CONECTOR DE MEDIÇÃO EM BRONZE C/4 PARAFUSOS P/CABOS DE COBRE 16-70MM² REF.TEL-560 (PÁRA-RAIO)</t>
  </si>
  <si>
    <t>Un</t>
  </si>
  <si>
    <t xml:space="preserve"> 10.16 </t>
  </si>
  <si>
    <t xml:space="preserve"> 10.17 </t>
  </si>
  <si>
    <t xml:space="preserve"> ED-51055 </t>
  </si>
  <si>
    <t>CAIXA DE INSPEÇÃO EM PVC, DIÂMETRO DE 30CM, ALTURA DE 30CM, COM TAMPA EM FERRO FUNDIDO, EXCLUSIVE HASTE DE ATERRAMENTO, INCLUSIVE INSTALAÇÃO</t>
  </si>
  <si>
    <t xml:space="preserve"> 10.18 </t>
  </si>
  <si>
    <t xml:space="preserve"> CJ9086 </t>
  </si>
  <si>
    <t>CONDULETE   METÁLICO   REDONDO   DO   TIPO    MÚLTIPLO   COM TAMPA DE UM FURO Ø3/4". REF.: DAISA OU EQUIVALENTE</t>
  </si>
  <si>
    <t xml:space="preserve"> 10.19 </t>
  </si>
  <si>
    <t>ABRAÇADEIRA METÁLICA TIPO "D" DE 1"</t>
  </si>
  <si>
    <t xml:space="preserve"> 10.20 </t>
  </si>
  <si>
    <t>TERMINAL AÉREO 3/8" X 250MM EM AÇO GALV, COM FIXAÇÃO HORIZONTAL, REF: TEL 044 OU SIMILAR - FORNECIMENTO</t>
  </si>
  <si>
    <t xml:space="preserve"> 10.21 </t>
  </si>
  <si>
    <t xml:space="preserve"> CJ9211 </t>
  </si>
  <si>
    <t>CONECTOR DE PRESSÃO EM AÇO GALVANIZADO A FOGO, COM RABICHO DE ROSCA MECÂNICA Ø3/8" E CABO #50mm²</t>
  </si>
  <si>
    <t xml:space="preserve"> 10.22 </t>
  </si>
  <si>
    <t xml:space="preserve"> 98750 </t>
  </si>
  <si>
    <t>SOLDA DE TOPO EM CHAPA/PERFIL/TUBO DE AÇO CHANFRADO, ESPESSURA=3/8''. AF_06/2018</t>
  </si>
  <si>
    <t xml:space="preserve"> 11 </t>
  </si>
  <si>
    <t>INSTALAÇÕES HIDROSSANITÁRIAS</t>
  </si>
  <si>
    <t xml:space="preserve"> 11.1 </t>
  </si>
  <si>
    <t>PONTOS DE HIDRÁULICA</t>
  </si>
  <si>
    <t xml:space="preserve"> 11.1.1 </t>
  </si>
  <si>
    <t xml:space="preserve"> ED-15207 </t>
  </si>
  <si>
    <t>KIT CAVALETE PARA MEDIÇÃO DE ÁGUA, INSTALADO SOBRE PISO, EM AÇO GALVANIZADO DN 25MM (3/4") - PADRÃO CONCESSIONÁRIA LOCAL, INCLUSIVE BASE EM CONCRETO DE 25 MPA PARA CAVALETE, EXCLUSIVE HIDRÔMETRO</t>
  </si>
  <si>
    <t xml:space="preserve"> 11.1.2 </t>
  </si>
  <si>
    <t xml:space="preserve"> 95675 </t>
  </si>
  <si>
    <t>HIDRÔMETRO DN 25 (¾ ), 5,0 M³/H FORNECIMENTO E INSTALAÇÃO. AF_11/2016</t>
  </si>
  <si>
    <t xml:space="preserve"> 11.1.3 </t>
  </si>
  <si>
    <t xml:space="preserve"> ED-50221 </t>
  </si>
  <si>
    <t>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</si>
  <si>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 11.1.4 </t>
  </si>
  <si>
    <t xml:space="preserve"> CP-013 </t>
  </si>
  <si>
    <t>PONTO DE EMBUTIR PARA ÁGUA FRIA EM TUBO DE PVC RÍGIDO SOLDÁVEL, DN 25MM (3/4"), EMBUTIDO NA ALVENARIA COM DISTÂNCIA DE ATÉ CINCO (5) METROS DA TOMADA DE ÁGUA, INCLUSIVE CONEXÕES E FIXAÇÃO DO TUBO COM ENCHIMENTO DO RASGO NA ALVENARIA/CONCRETO COM ARGAMASSA</t>
  </si>
  <si>
    <t xml:space="preserve"> 11.1.5 </t>
  </si>
  <si>
    <t xml:space="preserve"> CP-015 </t>
  </si>
  <si>
    <t>PONTO DE EMBUTIR PARA ÁGUA FRIA EM TUBO DE PVC RÍGIDO SOLDÁVEL, DN 50MM (1 1/2"), EMBUTIDO NA ALVENARIA COM DISTÂNCIA DE ATÉ CINCO (5) METROS DA TOMADA DE ÁGUA, INCLUSIVE CONEXÕES E FIXAÇÃO DO TUBO COM ENCHIMENTO DO RASGO NA ALVENARIA/CONCRETO COM ARGAMASSA</t>
  </si>
  <si>
    <t xml:space="preserve"> 11.1.6 </t>
  </si>
  <si>
    <t xml:space="preserve"> ED-50225 </t>
  </si>
  <si>
    <t>PONTO DE EMBUTIR PARA ESGOTO EM TUBO PVC RÍGIDO, PBV - SÉRIE NORMAL, DN 100MM (4"), EMBUTIDO EM PISO COM DISTÂNCIA DE ATÉ CINCO (5) METROS DA RAMAL DE ESGOTO, INCLUSIVE CONEXÕES E FIXAÇÃO DO TUBO COM ENCHIMENTO DO RASGO NO CONCRETO COM ARGAMASSA</t>
  </si>
  <si>
    <t xml:space="preserve"> 11.1.7 </t>
  </si>
  <si>
    <t xml:space="preserve"> ED-50223 </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</si>
  <si>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</si>
  <si>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 xml:space="preserve"> 11.1.8 </t>
  </si>
  <si>
    <t xml:space="preserve"> ED-50224 </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</si>
  <si>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</si>
  <si>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 xml:space="preserve"> 11.1.9 </t>
  </si>
  <si>
    <t xml:space="preserve"> ED-50019 </t>
  </si>
  <si>
    <t>FORNECIMENTO E ASSENTAMENTO DE TUBO PVC RÍGIDO SOLDÁVEL, ÁGUA FRIA, DN 25 MM (3/4") , INCLUSIVE CONEXÕES</t>
  </si>
  <si>
    <t xml:space="preserve"> 11.1.10 </t>
  </si>
  <si>
    <t xml:space="preserve"> ED-50022 </t>
  </si>
  <si>
    <t>FORNECIMENTO E ASSENTAMENTO DE TUBO PVC RÍGIDO SOLDÁVEL, ÁGUA FRIA, DN 50 MM (1.1/2"), INCLUSIVE CONEXÕES</t>
  </si>
  <si>
    <t xml:space="preserve"> 11.1.11 </t>
  </si>
  <si>
    <t xml:space="preserve"> ED-50027 </t>
  </si>
  <si>
    <t>FORNECIMENTO E ASSENTAMENTO DE TUBO PVC RÍGIDO, ESGOTO, PBV - SÉRIE NORMAL, DN 50 MM (2"), INCLUSIVE CONEXÕES</t>
  </si>
  <si>
    <t xml:space="preserve"> 11.1.12 </t>
  </si>
  <si>
    <t xml:space="preserve"> ED-50028 </t>
  </si>
  <si>
    <t>FORNECIMENTO E ASSENTAMENTO DE TUBO PVC RÍGIDO, ESGOTO, PBV - SÉRIE NORMAL, DN 75 MM (3"), INCLUSIVE CONEXÕES</t>
  </si>
  <si>
    <t xml:space="preserve"> 11.1.13 </t>
  </si>
  <si>
    <t xml:space="preserve"> ED-50029 </t>
  </si>
  <si>
    <t>FORNECIMENTO E ASSENTAMENTO DE TUBO PVC RÍGIDO, ESGOTO, PBV - SÉRIE NORMAL, DN 100 MM (4"), INCLUSIVE CONEXÕES</t>
  </si>
  <si>
    <t xml:space="preserve"> 11.1.14 </t>
  </si>
  <si>
    <t xml:space="preserve"> ED-8845 </t>
  </si>
  <si>
    <t>FORNECIMENTO E ASSENTAMENTO DE TUBO PVC RÍGIDO, VENTILAÇÃO, PBV - SÉRIE NORMAL, DN 50 MM (2"), INCLUSIVE CONEXÕES</t>
  </si>
  <si>
    <t xml:space="preserve"> 11.1.15 </t>
  </si>
  <si>
    <t xml:space="preserve"> ED-48670 </t>
  </si>
  <si>
    <t>FORNECIMENTO E ASSENTAMENTO DE TUBO PVC RÍGIDO, DRENAGEM/PLUVIAL, PBV - SÉRIE NORMAL, DN 150 MM (6"), INCLUSIVE CONEXÕES</t>
  </si>
  <si>
    <t xml:space="preserve"> 11.1.16 </t>
  </si>
  <si>
    <t xml:space="preserve"> 11.2 </t>
  </si>
  <si>
    <t>CAIXAS DE INSPEÇÃO/SIFONADA/GORDURA/AREIA</t>
  </si>
  <si>
    <t xml:space="preserve"> 11.2.1 </t>
  </si>
  <si>
    <t xml:space="preserve"> ED-50007 </t>
  </si>
  <si>
    <t>CAIXA SIFONADA EM PVC COM GRELHA QUADRADA150 X 150 X 50 MM</t>
  </si>
  <si>
    <t xml:space="preserve"> 11.2.2 </t>
  </si>
  <si>
    <t xml:space="preserve"> ED-49883 </t>
  </si>
  <si>
    <t>CAIXA DE ESGOTO DE INSPEÇÃO/PASSAGEM EM ALVENARIA (60X60X60CM), REVESTIMENTO EM ARGAMASSA COM ADITIVO IMPERMEABILIZANTE, COM TAMPA DE CONCRETO, INCLUSIVE ESCAVAÇÃO, REATERRO E TRANSPORTE E RETIRADA DO MATERIAL ESCAVADO (EM CAÇAMBA)</t>
  </si>
  <si>
    <t xml:space="preserve"> 11.2.3 </t>
  </si>
  <si>
    <t xml:space="preserve"> ED-49939 </t>
  </si>
  <si>
    <t>CAIXA DE GORDURA (CGE), CIRCULAR, EM CONCRETO PRÉ-MOLDADO, CAPACIDADE DE 31L, INCLUSIVE ESCAVAÇÃO, REATERRO, TRANSPORTE E RETIRADA DO MATERIAL ESCAVADO (EM CAÇAMBA)</t>
  </si>
  <si>
    <t xml:space="preserve"> 11.2.4 </t>
  </si>
  <si>
    <t xml:space="preserve"> ED-49913 </t>
  </si>
  <si>
    <t xml:space="preserve"> 11.2.5 </t>
  </si>
  <si>
    <t xml:space="preserve"> ED-14725 </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</si>
  <si>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</si>
  <si>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 xml:space="preserve"> 11.3 </t>
  </si>
  <si>
    <t>LOUÇAS E APARELHOS SANITÁRIOS</t>
  </si>
  <si>
    <t xml:space="preserve"> 11.3.1 </t>
  </si>
  <si>
    <t>BACIA SANITÁRIA (VASO) DE LOUÇA COM CAIXA ACOPLADA, COR BRANCA, INCLUSIVE ACESSÓRIOS DE FIXAÇÃO/VEDAÇÃO, ENGATE FLEXÍVEL METÁLICO, FORNECIMENTO, INSTALAÇÃO E REJUNTAMENTO</t>
  </si>
  <si>
    <t xml:space="preserve"> 11.3.2 </t>
  </si>
  <si>
    <t xml:space="preserve"> ED-48156 </t>
  </si>
  <si>
    <t>ASSENTO BRANCO PARA VASO</t>
  </si>
  <si>
    <t xml:space="preserve"> 11.3.3 </t>
  </si>
  <si>
    <t xml:space="preserve"> ED-50301 </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</si>
  <si>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</si>
  <si>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 xml:space="preserve"> 11.3.4 </t>
  </si>
  <si>
    <t xml:space="preserve"> ED-50279 </t>
  </si>
  <si>
    <t>CUBA DE LOUÇA BRANCA DE EMBUTIR, FORMATO OVAL, INCLUSIVE VÁLVULA DE ESCOAMENTO DE METAL COM ACABAMENTO CROMADO, SIFÃO DE METAL TIPO COPO COM ACABAMENTO CROMADO, FORNECIMENTO E INSTALAÇÃO</t>
  </si>
  <si>
    <t xml:space="preserve"> 11.3.5 </t>
  </si>
  <si>
    <t xml:space="preserve"> ED-2552 </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</si>
  <si>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</si>
  <si>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 xml:space="preserve"> 11.3.6 </t>
  </si>
  <si>
    <t xml:space="preserve"> ED-50283 </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</si>
  <si>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 (ACESSÍVEL)</t>
  </si>
  <si>
    <t xml:space="preserve"> 11.3.7 </t>
  </si>
  <si>
    <t xml:space="preserve"> ED-50281 </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</si>
  <si>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 (CONSULTÓRIOS, SALAS)</t>
  </si>
  <si>
    <t xml:space="preserve"> 11.3.8 </t>
  </si>
  <si>
    <t xml:space="preserve"> ED-50290 </t>
  </si>
  <si>
    <t>TANQUE DE LOUÇA BRANCA COM COLUNA, CAPACIDADE 22 LITROS, INCLUSIVE ACESSÓRIOS DE FIXAÇÃO, VÁLVULA DE ESCOAMENTO DE METAL COM ACABAMENTO CROMADO, SIFÃO DE METAL TIPO COPO COM ACABAMENTO CROMADO, FORNECIMENTO, INSTALAÇÃO E REJUNTAMENTO, EXCLUSIVE TORNEIRA</t>
  </si>
  <si>
    <t xml:space="preserve"> 11.3.9 </t>
  </si>
  <si>
    <t xml:space="preserve"> ED-48343 </t>
  </si>
  <si>
    <t>BANCADA EM GRANITO CINZA ANDORINHA E = 3 CM, APOIADA EM CONSOLE DE METALON 20 X 30 MM</t>
  </si>
  <si>
    <t xml:space="preserve"> 11.3.10 </t>
  </si>
  <si>
    <t xml:space="preserve"> 11.4 </t>
  </si>
  <si>
    <t>METAIS, ACESSÓRIOS E EQUIPAMENTOS</t>
  </si>
  <si>
    <t xml:space="preserve"> 11.4.1 </t>
  </si>
  <si>
    <t xml:space="preserve"> ED-48169 </t>
  </si>
  <si>
    <t>BEBEDOURO GEMINADO MG-F 80 INOX</t>
  </si>
  <si>
    <t xml:space="preserve"> 11.4.2 </t>
  </si>
  <si>
    <t xml:space="preserve"> ED-48188 </t>
  </si>
  <si>
    <t>SABONETEIRA PLASTICA TIPO DISPENSER PARA SABONETE LIQUIDO COM RESERVATORIO 800 ML</t>
  </si>
  <si>
    <t xml:space="preserve"> 11.4.3 </t>
  </si>
  <si>
    <t xml:space="preserve"> ED-48182 </t>
  </si>
  <si>
    <t>DISPENSER EM PLÁSTICO PARA PAPEL TOALHA 2 OU 3 FOLHAS</t>
  </si>
  <si>
    <t xml:space="preserve"> 11.4.4 </t>
  </si>
  <si>
    <t xml:space="preserve"> ED-48181 </t>
  </si>
  <si>
    <t>PAPELEIRA METÁLICA CROMADA, INCLUSIVE FIXAÇÃO</t>
  </si>
  <si>
    <t xml:space="preserve"> 11.4.5 </t>
  </si>
  <si>
    <t xml:space="preserve"> ED-48158 </t>
  </si>
  <si>
    <t>BANCO ARTICULADO EM AÇO INOX COM CANTOS ARREDONDADOS, PROFUNDIDADE MÍNIMA DE 0,45 M E COMPRIMENTO MÍNIMO DE 0,70 M, CONFORME NBR 9050</t>
  </si>
  <si>
    <t xml:space="preserve"> 11.4.6 </t>
  </si>
  <si>
    <t>CUBA ACO INOX  RETANGULAR 50x40x20cm SQUARE 540 SINK - CONFORME ESPECIFICAÇÃO</t>
  </si>
  <si>
    <t xml:space="preserve"> 11.4.7 </t>
  </si>
  <si>
    <t xml:space="preserve"> ED-50277 </t>
  </si>
  <si>
    <t>CUBA EM AÇO INOXIDÁVEL DE EMBUTIR, AISI 304, APLICAÇÃO PARA PIA (465X330X115MM), NÚMERO 1, ASSENTAMENTO EM BANCADA, INCLUSIVE VÁLVULA DE ESCOAMENTO DE METAL COM ACABAMENTO CROMADO, SIFÃO DE METAL TIPO COPO COM ACABAMENTO CROMADO, FORNECIMENTO E INSTALAÇÃO - CONFORME ESPECIFICAÇÃO</t>
  </si>
  <si>
    <t xml:space="preserve"> 11.4.8 </t>
  </si>
  <si>
    <t xml:space="preserve"> CP-48444 </t>
  </si>
  <si>
    <t>CHUVEIRO ELÉTRICO ACESSÍVEL 220V, POTÊNCIA 6500W, FORNECIMENTO E INSTALAÇÃO</t>
  </si>
  <si>
    <t xml:space="preserve"> 11.4.9 </t>
  </si>
  <si>
    <t xml:space="preserve"> ED-16344 </t>
  </si>
  <si>
    <t>CHUVEIRO ELÉTRICO BRANCO, TENSÃO 127V/220V, POTÊNCIA 4600W/5500W, INCLUSIVE BRAÇO, FORNECIMENTO E INSTALAÇÃO</t>
  </si>
  <si>
    <t xml:space="preserve"> 11.4.10 </t>
  </si>
  <si>
    <t xml:space="preserve"> ED-50316 </t>
  </si>
  <si>
    <t>DUCHA HIGIÊNICA COM REGISTRO PARA CONTROLE DE FLUXO DE ÁGUA, DIÂMETRO 1/2" (20MM), INCLUSIVE FORNECIMENTO E INSTALAÇÃO</t>
  </si>
  <si>
    <t xml:space="preserve"> 11.4.11 </t>
  </si>
  <si>
    <t xml:space="preserve"> ED-50329 </t>
  </si>
  <si>
    <t xml:space="preserve"> 11.4.12 </t>
  </si>
  <si>
    <t>TORNEIRA ALAVANCA PARA PCD AUTOMATICA NBR9050 - CONFORME ESPECIFICAÇÃO</t>
  </si>
  <si>
    <t xml:space="preserve"> 11.4.13 </t>
  </si>
  <si>
    <t xml:space="preserve"> ED-50324 </t>
  </si>
  <si>
    <t xml:space="preserve"> 11.4.14 </t>
  </si>
  <si>
    <t xml:space="preserve"> ED-50323 </t>
  </si>
  <si>
    <t>TORNEIRA METÁLICA PARA IRRIGAÇÃO/JARDIM, ACABAMENTO CROMADO, APLICAÇÃO DE PAREDE, INCLUSIVE FORNECIMENTO E INSTALAÇÃO</t>
  </si>
  <si>
    <t xml:space="preserve"> 11.4.15 </t>
  </si>
  <si>
    <t xml:space="preserve"> ED-22902 </t>
  </si>
  <si>
    <t xml:space="preserve"> 11.4.16 </t>
  </si>
  <si>
    <t xml:space="preserve"> ED-22766 </t>
  </si>
  <si>
    <t xml:space="preserve"> 11.4.17 </t>
  </si>
  <si>
    <t xml:space="preserve"> ED-49965 </t>
  </si>
  <si>
    <t>REGISTRO DE PRESSÃO, TIPO BASE, ROSCÁVEL 3/4" (PARA TUBO SOLDÁVEL OU PPR DN 25MM/CPVC DN 22MM), INCLUSIVE ACABAMENTO (PADRÃO MÉDIO) E CANOPLA CROMADOS</t>
  </si>
  <si>
    <t xml:space="preserve"> 11.4.18 </t>
  </si>
  <si>
    <t xml:space="preserve"> ED-49989 </t>
  </si>
  <si>
    <t>REGISTRO DE GAVETA, TIPO BASE, ROSCÁVEL 3/4" (PARA TUBO SOLDÁVEL OU PPR DN 25MM/CPVC DN 22MM), INCLUSIVE ACABAMENTO (PADRÃO MÉDIO) E CANOPLA CROMADO</t>
  </si>
  <si>
    <t xml:space="preserve"> 11.4.19 </t>
  </si>
  <si>
    <t xml:space="preserve"> ED-9133 </t>
  </si>
  <si>
    <t xml:space="preserve"> 11.4.20 </t>
  </si>
  <si>
    <t xml:space="preserve"> CP-039 </t>
  </si>
  <si>
    <t>CAIXA D´ÁGUA DE POLIETILENO, CAPACIDADE DE 3000L, INCLUSIVE TAMPA, TORNEIRA DE BOIA, EXTRAVASOR, TUBO DE LIMPEZA E ACESSÓRIOS, EXCLUSIVE TUBULAÇÃO DE ENTRADA/SAÍDA DE ÁGUA</t>
  </si>
  <si>
    <t xml:space="preserve"> 11.4.21 </t>
  </si>
  <si>
    <t xml:space="preserve"> ED-50000 </t>
  </si>
  <si>
    <t>REGISTRO DE ESFERA, TIPO PVC SOLDÁVEL DN 25MM (3/4"), INCLUSIVE VOLANTE PARA ACIONAMENTO</t>
  </si>
  <si>
    <t xml:space="preserve"> 11.4.22 </t>
  </si>
  <si>
    <t xml:space="preserve"> ED-50003 </t>
  </si>
  <si>
    <t>REGISTRO DE ESFERA, TIPO PVC SOLDÁVEL DN 50MM (1.1/2"), INCLUSIVE VOLANTE PARA ACIONAMENTO</t>
  </si>
  <si>
    <t xml:space="preserve"> 11.4.23 </t>
  </si>
  <si>
    <t xml:space="preserve"> ED-50358 </t>
  </si>
  <si>
    <t>VÁLVULA DE RETENÇÃO HORIZONTAL OU VERTICAL, Ø 100 MM (4")</t>
  </si>
  <si>
    <t xml:space="preserve"> 11.4.24 </t>
  </si>
  <si>
    <t xml:space="preserve"> ED-48164 </t>
  </si>
  <si>
    <t>BARRA DE APOIO EM AÇO INOX POLIDO RETA, DN 1.1/4" (31,75MM), PARA ACESSIBILIDADE (PMR/PCR), COMPRIMENTO 70CM, INSTALADO EM PAREDE, INCLUSIVE FORNECIMENTO, INSTALAÇÃO E ACESSÓRIOS PARA FIXAÇÃO</t>
  </si>
  <si>
    <t xml:space="preserve"> 11.4.25 </t>
  </si>
  <si>
    <t xml:space="preserve"> ED-48160 </t>
  </si>
  <si>
    <t>BARRA DE APOIO EM AÇO INOX POLIDO RETA, DN 1.1/4" (31,75MM), PARA ACESSIBILIDADE (PMR/PCR), COMPRIMENTO 80CM, INSTALADO EM PAREDE, INCLUSIVE FORNECIMENTO, INSTALAÇÃO E ACESSÓRIOS PARA FIXAÇÃO</t>
  </si>
  <si>
    <t xml:space="preserve"> 11.4.26 </t>
  </si>
  <si>
    <t>BARRA DE APOIO, PARA LAVATÓRIO,FIXA, CONSTITUIDA DE BARRA LATERAL EM "U", EM AÇO INOX,  D=1 1/4", JACKWAL OU SIMILAR</t>
  </si>
  <si>
    <t xml:space="preserve"> 11.4.27 </t>
  </si>
  <si>
    <t xml:space="preserve"> CP-48445 </t>
  </si>
  <si>
    <t>EXPURGO HOSPITALAR EM AÇO INOX AISI 304, COM SIFÃO  ESPESSURA 0,8MM, ACABAMENTO ESCOVADO.</t>
  </si>
  <si>
    <t xml:space="preserve"> 11.5 </t>
  </si>
  <si>
    <t>REAPROVEITAMENTO DE ÁGUA PLUVIAL</t>
  </si>
  <si>
    <t xml:space="preserve"> 11.5.1 </t>
  </si>
  <si>
    <t xml:space="preserve"> ED-49937 </t>
  </si>
  <si>
    <t>CAIXA D´ÁGUA DE POLIETILENO, CAPACIDADE DE 1.500L, INCLUSIVE TAMPA, TORNEIRA DE BOIA, EXTRAVASOR, TUBO DE LIMPEZA E ACESSÓRIOS, EXCLUSIVE TUBULAÇÃO DE ENTRADA/SAÍDA DE ÁGUA</t>
  </si>
  <si>
    <t xml:space="preserve"> 11.5.2 </t>
  </si>
  <si>
    <t xml:space="preserve"> ED-50354 </t>
  </si>
  <si>
    <t>VÁLVULA DE RETENÇÃO HORIZONTAL OU VERTICAL, Ø 25 MM (1")</t>
  </si>
  <si>
    <t xml:space="preserve"> 11.5.3 </t>
  </si>
  <si>
    <t xml:space="preserve"> 97462 </t>
  </si>
  <si>
    <t>LUVA COM REDUÇÃO, EM AÇO, CONEXÃO SOLDADA, DN 25 X 20 MM (1  X 3/4"), INSTALADO EM REDE DE ALIMENTAÇÃO PARA HIDRANTE - FORNECIMENTO E INSTALAÇÃO. AF_10/2020</t>
  </si>
  <si>
    <t xml:space="preserve"> 11.5.4 </t>
  </si>
  <si>
    <t xml:space="preserve"> CP-007 </t>
  </si>
  <si>
    <t>FILTRO VOLUMETRICO MODELO VF1</t>
  </si>
  <si>
    <t xml:space="preserve"> 11.5.5 </t>
  </si>
  <si>
    <t xml:space="preserve"> CP-008 </t>
  </si>
  <si>
    <t>FREIO D'ÁGUA Ø100</t>
  </si>
  <si>
    <t xml:space="preserve"> 11.5.6 </t>
  </si>
  <si>
    <t xml:space="preserve"> CP-009 </t>
  </si>
  <si>
    <t>SIFÃO LADRÃO Ø100</t>
  </si>
  <si>
    <t xml:space="preserve"> 11.5.7 </t>
  </si>
  <si>
    <t xml:space="preserve"> CP-010 </t>
  </si>
  <si>
    <t>SISTEMA AUTOMÁTICO DE REALIMENTAÇÃO 3/4" CONTENDO BÓIA AUTOMÁTICA DE NÍVEL</t>
  </si>
  <si>
    <t xml:space="preserve"> 11.5.8 </t>
  </si>
  <si>
    <t xml:space="preserve"> CP-011 </t>
  </si>
  <si>
    <t>CONJUNTO FLUTUANTE DE SUCÇÃO Ø 1"</t>
  </si>
  <si>
    <t xml:space="preserve"> 11.5.9 </t>
  </si>
  <si>
    <t xml:space="preserve"> CP-012 </t>
  </si>
  <si>
    <t>PRESSURIZADOR  (SILENCIOSO)  AUTOMÁTICO  COM  PRESSOSTATO,  POTENCIA  0,5HP  - 19mca 2.000 l/h</t>
  </si>
  <si>
    <t xml:space="preserve"> 11.5.10 </t>
  </si>
  <si>
    <t xml:space="preserve"> ED-49994 </t>
  </si>
  <si>
    <t>REGISTRO DE GAVETA, TIPO BASE, ROSCÁVEL 1.1/4" (PARA TUBO SOLDÁVEL OU PPR DN 40MM/CPVC DN 35MM), INCLUSIVE ACABAMENTO (PADRÃO POPULAR) E CANOPLA CROMADOS</t>
  </si>
  <si>
    <t xml:space="preserve"> 11.5.11 </t>
  </si>
  <si>
    <t xml:space="preserve"> 11.5.12 </t>
  </si>
  <si>
    <t xml:space="preserve"> ED-49974 </t>
  </si>
  <si>
    <t>REGISTRO DE GAVETA, TIPO BRUTO, ROSCÁVEL 1" (PARA TUBO SOLDÁVEL OU PPR DN 32MM/CPVC DN 28MM), INCLUSIVE VOLANTE PARA ACIONAMENTO</t>
  </si>
  <si>
    <t xml:space="preserve"> 11.5.13 </t>
  </si>
  <si>
    <t xml:space="preserve"> ED-50668 </t>
  </si>
  <si>
    <t>CONDUTOR DE AP DO TELHADO EM TUBO PVC ESGOTO, INCLUSIVE CONEXÕES E SUPORTES, 100 MM</t>
  </si>
  <si>
    <t xml:space="preserve"> 11.5.14 </t>
  </si>
  <si>
    <t xml:space="preserve"> ED-48669 </t>
  </si>
  <si>
    <t>FORNECIMENTO E ASSENTAMENTO DE TUBO PVC RÍGIDO, DRENAGEM/PLUVIAL, PBV - SÉRIE NORMAL, DN 100 MM (4"), INCLUSIVE CONEXÕES</t>
  </si>
  <si>
    <t xml:space="preserve"> 11.5.15 </t>
  </si>
  <si>
    <t xml:space="preserve"> ED-49962 </t>
  </si>
  <si>
    <t>RALO SEMI- HEMISFÉRICO TIPO ABACAXI D = 100 MM</t>
  </si>
  <si>
    <t xml:space="preserve"> 12 </t>
  </si>
  <si>
    <t>PCIP</t>
  </si>
  <si>
    <t xml:space="preserve"> 12.1 </t>
  </si>
  <si>
    <t xml:space="preserve"> ED-22698 </t>
  </si>
  <si>
    <t>ABRIGO EM CHAPA DE AÇO CARBONO DE SOBREPOR, PINTADO DE VERMELHO NAS DIMENSÕES (75X30X25)CM COM UMA PORTA COM VIDRO TRANSPARENTE COM A INSCRIÇÃO "INCÊNDIO", PARA EXTINTOR, FORNECIMENTO E INSTALAÇÃO, EXCLUSIVE EXTINTOR</t>
  </si>
  <si>
    <t xml:space="preserve"> 12.2 </t>
  </si>
  <si>
    <t xml:space="preserve"> ED-50193 </t>
  </si>
  <si>
    <t>EXTINTOR DE INCÊNDIO TIPO PÓ QUÍMICO 2-A:20-B:C, CAPACIDADE 6 KG</t>
  </si>
  <si>
    <t xml:space="preserve"> 12.3 </t>
  </si>
  <si>
    <t xml:space="preserve"> ED-26993 </t>
  </si>
  <si>
    <t>LUMINÁRIA DE EMERGÊNCIA AUTÔNOMA, TIPO LED COM DOIS FARÓIS, POTÊNCIA TOTAL DE 8W, FORNECIMENTO E INSTALAÇÃO</t>
  </si>
  <si>
    <t xml:space="preserve"> 12.4 </t>
  </si>
  <si>
    <t xml:space="preserve"> ED-50201 </t>
  </si>
  <si>
    <t xml:space="preserve"> 12.5 </t>
  </si>
  <si>
    <t xml:space="preserve"> ED-50199 </t>
  </si>
  <si>
    <t xml:space="preserve"> 13 </t>
  </si>
  <si>
    <t>REDE DE AR COMPRIMIDO</t>
  </si>
  <si>
    <t xml:space="preserve"> 13.1 </t>
  </si>
  <si>
    <t xml:space="preserve"> ED-50087 </t>
  </si>
  <si>
    <t>FORNECIMENTO E ASSENTAMENTO DE TUBO DE COBRE CLASSE "A" SEM COSTURA SOLDÁVEL, INCLUSIVE CONEXÕES E SUPORTES, D = 1/2"</t>
  </si>
  <si>
    <t xml:space="preserve"> 13.2 </t>
  </si>
  <si>
    <t xml:space="preserve"> ED-48274 </t>
  </si>
  <si>
    <t>VÁLVULA DE ESFERA EM LATÃO, DIÂMETRO DE 1/2" NPT</t>
  </si>
  <si>
    <t xml:space="preserve"> 13.3 </t>
  </si>
  <si>
    <t xml:space="preserve"> CP-017 </t>
  </si>
  <si>
    <t xml:space="preserve"> 13.4 </t>
  </si>
  <si>
    <t xml:space="preserve"> CP-018 </t>
  </si>
  <si>
    <t xml:space="preserve"> 13.5 </t>
  </si>
  <si>
    <t xml:space="preserve"> ED-48251 </t>
  </si>
  <si>
    <t>COMPRESSOR SL/100 - 120PSI -8,3 BAR 100 LIBRAS</t>
  </si>
  <si>
    <t xml:space="preserve"> 14 </t>
  </si>
  <si>
    <t>CLIMATIZAÇÃO</t>
  </si>
  <si>
    <t xml:space="preserve"> 14.1 </t>
  </si>
  <si>
    <t>TUBO DE COBRE FLEXIVEL, D = 3/8 ", E = 0,79 MM, PARA AR-CONDICIONADO/ INSTALACOES GAS RESIDENCIAIS E COMERCIAIS</t>
  </si>
  <si>
    <t xml:space="preserve"> 14.2 </t>
  </si>
  <si>
    <t xml:space="preserve"> ED-50079 </t>
  </si>
  <si>
    <t>FORNECIMENTO E ASSENTAMENTO DE TUBO PVC RÍGIDO ROSCÁVEL, ÁGUA FRIA, DN 3/4" (25 MM), INCLUSIVE CONEXÕES</t>
  </si>
  <si>
    <t xml:space="preserve"> 14.3 </t>
  </si>
  <si>
    <t>VENTOKIT 80 BIVOLT</t>
  </si>
  <si>
    <t xml:space="preserve"> 14.4 </t>
  </si>
  <si>
    <t>DUTO ALUMINIZADO FLEXIVEL 100mm 4""</t>
  </si>
  <si>
    <t xml:space="preserve"> 14.5 </t>
  </si>
  <si>
    <t>MANGUEIRA PVC FLEXIVEL DRENO AR CONDICIONADO</t>
  </si>
  <si>
    <t xml:space="preserve"> 15 </t>
  </si>
  <si>
    <t>COMUNICAÇÃO VISUAL</t>
  </si>
  <si>
    <t xml:space="preserve"> 15.1 </t>
  </si>
  <si>
    <t>PLACA EM CHAPA DE AÇO ESCOVADO  E = 1 MM (15X40)</t>
  </si>
  <si>
    <t xml:space="preserve"> 15.2 </t>
  </si>
  <si>
    <t xml:space="preserve"> 16 </t>
  </si>
  <si>
    <t>CFTV</t>
  </si>
  <si>
    <t xml:space="preserve"> 16.1 </t>
  </si>
  <si>
    <t xml:space="preserve"> 16.2 </t>
  </si>
  <si>
    <t xml:space="preserve"> 16.3 </t>
  </si>
  <si>
    <t xml:space="preserve"> 16.4 </t>
  </si>
  <si>
    <t xml:space="preserve"> ED-48363 </t>
  </si>
  <si>
    <t>CABO COAXIAL RG-59-75 OHMS</t>
  </si>
  <si>
    <t xml:space="preserve"> 16.5 </t>
  </si>
  <si>
    <t>REDE DE FIOS E CABOS PARA SONORIZACAO</t>
  </si>
  <si>
    <t xml:space="preserve"> 17 </t>
  </si>
  <si>
    <t>MOBILIÁRIO</t>
  </si>
  <si>
    <t xml:space="preserve"> 17.1 </t>
  </si>
  <si>
    <t>BALCÃO DA RECEPÇÃO - CONFORME PROJETO</t>
  </si>
  <si>
    <t xml:space="preserve"> 17.1.1 </t>
  </si>
  <si>
    <t xml:space="preserve"> 17.1.2 </t>
  </si>
  <si>
    <t xml:space="preserve"> ED-48233 </t>
  </si>
  <si>
    <t>ALVENARIA DE VEDAÇÃO COM TIJOLO CERÂMICO FURADO, ESP. 19CM, PARA REVESTIMENTO, INCLUSIVE ARGAMASSA PARA ASSENTAMENTO</t>
  </si>
  <si>
    <t xml:space="preserve"> 17.1.3 </t>
  </si>
  <si>
    <t xml:space="preserve"> ED-50730 </t>
  </si>
  <si>
    <t>CHAPISCO COM ARGAMASSA, TRAÇO 1:2:3 (CIMENTO, AREIA E PEDRISCO), APLICADO COM COLHER, ESP. 5MM, PREPARO MECÂNICO</t>
  </si>
  <si>
    <t xml:space="preserve"> 17.1.4 </t>
  </si>
  <si>
    <t xml:space="preserve"> 17.1.5 </t>
  </si>
  <si>
    <t xml:space="preserve"> 17.1.6 </t>
  </si>
  <si>
    <t xml:space="preserve"> ED-50754 </t>
  </si>
  <si>
    <t>REVESTIMENTO COM PORCELANATO APLICADO EM PISO, ACABAMENTO POLÍDO, AMBIENTE INTERNO, PADRÃO EXTRA, BORDA RETIFICADA, DIMENSÃO DA PEÇA (60X60CM), ASSENTAMENTO COM ARGAMASSA INDUSTRIALIZADA, INCLUSIVE REJUNTAMENTO</t>
  </si>
  <si>
    <t xml:space="preserve"> 17.1.7 </t>
  </si>
  <si>
    <t xml:space="preserve"> 17.1.8 </t>
  </si>
  <si>
    <t>REVESTIMENTO EM MDF - Conforme projeto</t>
  </si>
  <si>
    <t xml:space="preserve"> 18 </t>
  </si>
  <si>
    <t>DIVERSOS E LIMPEZA</t>
  </si>
  <si>
    <t xml:space="preserve"> 18.1 </t>
  </si>
  <si>
    <t>DIVERSOS</t>
  </si>
  <si>
    <t xml:space="preserve"> 18.2 </t>
  </si>
  <si>
    <t xml:space="preserve"> ED-51150 </t>
  </si>
  <si>
    <t>ESPELHO CRISTAL, DIMENSÃO (60X90)CM, COM ESP. 4MM, EM ACABAMENTO LAPIDADO, INCLUSIVE FIXAÇÃO COM PARAFUSO TIPO FINESSON, FORNECIMENTO E INSTALAÇÃO</t>
  </si>
  <si>
    <t xml:space="preserve"> 18.3 </t>
  </si>
  <si>
    <t xml:space="preserve"> ED-15448 </t>
  </si>
  <si>
    <t>BANCO EM CONCRETO APARENTE, TIPO-2, PADRÃO SEE-MG, SEM ENCOSTO, POLIDO COM ACABAMENTO EM VERNIZ, ESP. 5CM, COMPRIMENTO 150CM, LARGURA 40CM, ALTURA 45CM, INCLUSIVE CORTE NO PISO PARA FIXAÇÃO COM CONCRETO NÃO ESTRUTURAL, PREPARADO EM OBRA COM BETONEIRA, COM FCK 15 MPA</t>
  </si>
  <si>
    <t xml:space="preserve"> 18.4 </t>
  </si>
  <si>
    <t xml:space="preserve"> ED-50437 </t>
  </si>
  <si>
    <t>PLANTIO DE GRAMA ESMERALDA EM PLACAS, INCLUSIVE TERRA VEGETAL E CONSERVAÇÃO POR TRINTA (30) DIAS</t>
  </si>
  <si>
    <t xml:space="preserve"> 18.5 </t>
  </si>
  <si>
    <t>ESCADA MARINHEIRO COM GUARDA-CORPO, L=45CM, EXECUTADA EM BARRAS CHATA GALVANIZADA 1 1/4" X 5/16", E GUARDA CORPO D=65CM EM BARRA CHATA GALV.D=1"X1/8", SENDO DEGRAUS EM BARRA RED. D=5/8", ESPAÇADOS DE 30CM, INCLUSIVE LIXAMENTO E PINTURA, CONF.PROJETO</t>
  </si>
  <si>
    <t xml:space="preserve"> 18.6 </t>
  </si>
  <si>
    <t xml:space="preserve"> ED-50266 </t>
  </si>
  <si>
    <t>LIMPEZA FINAL PARA ENTREGA DA OBRA</t>
  </si>
  <si>
    <t xml:space="preserve"> 18.7 </t>
  </si>
  <si>
    <t xml:space="preserve"> ED-51125 </t>
  </si>
  <si>
    <t>TRANSPORTE DE MATERIAL DEMOLIDO EM CAÇAMBA, EXCLUSIVE CARGA MANUAL OU MECÂNICA</t>
  </si>
  <si>
    <t xml:space="preserve"> 19 </t>
  </si>
  <si>
    <t>ADMINISTRAÇÃO LOCAL</t>
  </si>
  <si>
    <t xml:space="preserve"> 19.1 </t>
  </si>
  <si>
    <t>TOTAL</t>
  </si>
  <si>
    <t>'</t>
  </si>
  <si>
    <t>ONERADO (  ) DESONERADO (x)</t>
  </si>
  <si>
    <t xml:space="preserve"> ED-28427 </t>
  </si>
  <si>
    <t>MOBILIZAÇÃO E DESMOBILIZAÇÃO DE OBRA EM CENTRO URBANO OU REGIÃO LIMÍTROFE COM VALOR ENTRE 1.000.000,01 E 3.000.000,00</t>
  </si>
  <si>
    <t>ESCAVAÇÃO MANUAL DE VALA COM PROFUNDIDADE MENOR OU IGUAL A 1,5M, INCLUSIVE DESCARGA LATERAL</t>
  </si>
  <si>
    <t>REATERRO MANUAL DE VALA, INCLUSIVE ESPALHAMENTO E COMPACTAÇÃO MANUAL COM SOQUETE</t>
  </si>
  <si>
    <t>CARGA MECÂNICA DE MATERIAL DE QUALQUER NATUREZA SOBRE CAMINHÃO, EXCLUSIVE TRANSPORTE</t>
  </si>
  <si>
    <t xml:space="preserve"> ED-51131 </t>
  </si>
  <si>
    <t>TRANSPORTE DE MATERIAL DE QUALQUER NATUREZA EM CAMINHÃO, DISTÂNCIA MAIOR QUE 2KM E MENOR OU IGUAL A 5KM, DENTRO DO PERÍMETRO URBANO, EXCLUSIVE CARGA, INCLUSIVE DESCARGA</t>
  </si>
  <si>
    <t>CORTE, DOBRA E MONTAGEM DE AÇO CA-50/60, INCLUSIVE ESPAÇADOR</t>
  </si>
  <si>
    <t>LAJE PRÉ-MOLDADA UNIDIRECIONAL COM LAJOTA CERÂMICA, CAPEAMENTO DE 4CM, SOBRECARGA DE 200KG/M2, ALTURA TOTAL DE 11CM E VÃO LIVRE MÁXIMO DE 4M, INCLUSIVE CONCRETO ESTRUTURAL, USINADO E BOMBEADO COM FCK DE 20MPA, EXCLUSIVE TELA ARMADA E CIMBRAMENTO</t>
  </si>
  <si>
    <t xml:space="preserve">PASSEIOS DE CONCRETO E = 8 CM, FCK = 15 MPA PADRÃO PREFEITURA </t>
  </si>
  <si>
    <t>PASSEIOS DE CONCRETO E = 8 CM, FCK = 15 MPA PADRÃO PREFEITURA</t>
  </si>
  <si>
    <t>ED-49071</t>
  </si>
  <si>
    <t>CAIXA DE DRENAGEM DE INSPEÇÃO/PASSAGEM EM ALVENARIA (50X50X100CM), REVESTIMENTO EM ARGAMASSA COM ADITIVO IMPERMEABILIZANTE, COM TAMPA EM GRELHA, INCLUSIVE ESCAVAÇÃO, REATERRO E TRANSPORTE E RETIRADA DO MATERIAL ESCAVADO (EM CAÇAMBA)</t>
  </si>
  <si>
    <t>TORNEIRA METÁLICA PARA LAVATÓRIO, FECHAMENTO AUTOMÁTICO, ACABAMENTO CROMADO, COM AREJADOR, APLICAÇÃO DE MESA, CONFORME PROJETO, FORNECIMENTO E INSTALAÇÃO</t>
  </si>
  <si>
    <t>TORNEIRA METÁLICA PARA PIA, BICA MÓVEL, ABERTURA 1/4 DE VOLTA, ACABAMENTO CROMADO, COM AREJADOR, APLICAÇÃO DE MESA, INCLUSIVE ENGATE FLEXÍVEL METÁLICO, FORNECIMENTO E INSTALAÇÃO</t>
  </si>
  <si>
    <t>TORNEIRA METÁLICA PARA TANQUE, ACABAMENTO CROMADO, COM AREJADOR, INCLUSIVE FORNECIMENTO E INSTALAÇÃO</t>
  </si>
  <si>
    <t>TORNEIRA METÁLICA HOSPITALAR, ABERTURA ALAVANCA 1/4 DE VOLTA, ACABAMENTO CROMADO, COM AREJADOR, APLICAÇÃO DE MESA, INCLUSIVE ENGATE FLEXÍVEL METÁLICO, INCLUSIVE FORNECIMENTO E INSTALAÇÃO</t>
  </si>
  <si>
    <t xml:space="preserve">VÁLVULA DE DESCARGA COM REGISTRO INTERNO, ACIONAMENTO DUPLO, DN 1.1/2" (50MM), INCLUSIVE ACABAMENTO DA VÁLVULA </t>
  </si>
  <si>
    <t>PLACA FOTOLUMINESCENTE PARA SINALIZAÇÃO DE EMERGÊNCIA, TIPO  "S2", DIMENSÃO (380 X 190) MM, INCLUSIVE FIXAÇÃO</t>
  </si>
  <si>
    <t>PLACA FOTOLUMINESCENTE PARA SINALIZAÇÃO DE EMERGÊNCIA, TIPO "E5", DIMENSÃO (300 X 300)MM, INCLUSIVE FIXAÇÃO</t>
  </si>
  <si>
    <t>BANCADA EM GRANITO, COR CINZA ANDORINHA, ESP. 2CM, ACABAMENTO POLIDO, APIOADA EM ALVENARIA, EXCLUSIVE ALVENARIA,  RODABANCADA/FRONTÃO, TESTEIRA/FAIXA, FURO EM BACANDA, COBA METÁLICA, VÁLVULA, SIFÃO, TORNEIRA E ENGATE FLEXÍVEL</t>
  </si>
  <si>
    <r>
      <rPr>
        <b/>
        <sz val="9"/>
        <color rgb="FF000000"/>
        <rFont val="Arial"/>
        <family val="2"/>
      </rPr>
      <t>SINAPI -04/2023</t>
    </r>
    <r>
      <rPr>
        <b/>
        <sz val="9"/>
        <color rgb="FFFF0000"/>
        <rFont val="Arial"/>
        <family val="2"/>
      </rPr>
      <t xml:space="preserve"> </t>
    </r>
    <r>
      <rPr>
        <b/>
        <sz val="9"/>
        <color rgb="FF000000"/>
        <rFont val="Arial"/>
        <family val="2"/>
      </rPr>
      <t xml:space="preserve">-  MG
</t>
    </r>
    <r>
      <rPr>
        <b/>
        <sz val="9"/>
        <color rgb="FF000000"/>
        <rFont val="Arial"/>
        <family val="2"/>
      </rPr>
      <t xml:space="preserve">
</t>
    </r>
    <r>
      <rPr>
        <b/>
        <sz val="9"/>
        <color rgb="FF000000"/>
        <rFont val="Arial"/>
        <family val="2"/>
      </rPr>
      <t xml:space="preserve">
SETOP - 01/2023 - MG - LESTE
</t>
    </r>
  </si>
  <si>
    <t xml:space="preserve"> </t>
  </si>
  <si>
    <t>SERVIÇOS A EXECUTAR</t>
  </si>
  <si>
    <t>ITEM</t>
  </si>
  <si>
    <t>PESO</t>
  </si>
  <si>
    <t>EXECUTADO</t>
  </si>
  <si>
    <t>MÊS - 1</t>
  </si>
  <si>
    <t>MÊS - 2</t>
  </si>
  <si>
    <t>MÊS - 3</t>
  </si>
  <si>
    <t>MÊS - 4</t>
  </si>
  <si>
    <t>MÊS - 5</t>
  </si>
  <si>
    <t>MÊS - 6</t>
  </si>
  <si>
    <t>SIMPL.%</t>
  </si>
  <si>
    <t>ACUM. %</t>
  </si>
  <si>
    <t>ALVENARIA</t>
  </si>
  <si>
    <t>Responsável Técnico - CREA</t>
  </si>
  <si>
    <t>Proponente</t>
  </si>
  <si>
    <t>Responsável Técnico : Leandro Kloser - Engenheiro Civil - CREA: MG 91619/D</t>
  </si>
  <si>
    <t>Gestor Municipal: Lucas Paulo de Assis Vale - Vice- Prefeito em exercício como Prefeito Municipal</t>
  </si>
  <si>
    <r>
      <t xml:space="preserve">ENDEREÇO: </t>
    </r>
    <r>
      <rPr>
        <sz val="11"/>
        <rFont val="Arial"/>
        <family val="2"/>
      </rPr>
      <t>Rua José Coelho, s/n - Centro</t>
    </r>
  </si>
  <si>
    <t>Resende Costa - Minas Gerais</t>
  </si>
  <si>
    <t>MOVIMENTO DE TERRA / FUNDAÇÃO / ESTRUTURA</t>
  </si>
  <si>
    <t>Leandro Kloser - MG91619/D</t>
  </si>
  <si>
    <t>Lucas Paulo de Assis Vale - Vice-Prefeito em exercício como Prefeito Municipal</t>
  </si>
  <si>
    <t>ORSE</t>
  </si>
  <si>
    <t>SBC</t>
  </si>
  <si>
    <t>ORGANIZADOR HORIZONTAL DE CABOS 1 U</t>
  </si>
  <si>
    <t>BANDEJA DESLIZANTE PARA RACK 19"</t>
  </si>
  <si>
    <t>ED-50297</t>
  </si>
  <si>
    <t>ENGENHEIRO CIVIL DE OBRA JUNIOR COM ENCARGOS COMPLEMENTARES</t>
  </si>
  <si>
    <t>H</t>
  </si>
  <si>
    <t>MESTRE DE OBRAS COM ENCARGOS COMPLEMENTARES</t>
  </si>
  <si>
    <t xml:space="preserve"> 3.1.1</t>
  </si>
  <si>
    <t xml:space="preserve"> 3.1.2</t>
  </si>
  <si>
    <t xml:space="preserve"> 3.1.3</t>
  </si>
  <si>
    <t xml:space="preserve"> 3.1.4</t>
  </si>
  <si>
    <t xml:space="preserve"> 3.2</t>
  </si>
  <si>
    <t xml:space="preserve"> 3.2.1 </t>
  </si>
  <si>
    <t xml:space="preserve"> 3.2.2</t>
  </si>
  <si>
    <t xml:space="preserve"> 3.2.3</t>
  </si>
  <si>
    <t xml:space="preserve"> 3.2.4</t>
  </si>
  <si>
    <t xml:space="preserve"> 3.2.5</t>
  </si>
  <si>
    <t xml:space="preserve"> 3.3</t>
  </si>
  <si>
    <t xml:space="preserve"> 3.3.1</t>
  </si>
  <si>
    <t xml:space="preserve"> 3.3.2</t>
  </si>
  <si>
    <t xml:space="preserve"> 3.3.3</t>
  </si>
  <si>
    <t xml:space="preserve"> 3.3.4</t>
  </si>
  <si>
    <t xml:space="preserve"> 3.3.5</t>
  </si>
  <si>
    <t>3.1</t>
  </si>
  <si>
    <t>3.2</t>
  </si>
  <si>
    <t>3.3</t>
  </si>
  <si>
    <t>7.1</t>
  </si>
  <si>
    <t>7.2</t>
  </si>
  <si>
    <t>7.3</t>
  </si>
  <si>
    <t>DISCRIMINAÇÃO  DE SERVIÇOS</t>
  </si>
  <si>
    <t>VALOR DOS  SERVIÇOS (R$)</t>
  </si>
  <si>
    <t>8.1</t>
  </si>
  <si>
    <t>8.2</t>
  </si>
  <si>
    <t>8.3</t>
  </si>
  <si>
    <t>9.1</t>
  </si>
  <si>
    <t>9.2</t>
  </si>
  <si>
    <t>9.3</t>
  </si>
  <si>
    <t>9.4</t>
  </si>
  <si>
    <t>9.5</t>
  </si>
  <si>
    <t>11.1</t>
  </si>
  <si>
    <t>11.2</t>
  </si>
  <si>
    <t>11.3</t>
  </si>
  <si>
    <t>11.4</t>
  </si>
  <si>
    <t>11.5</t>
  </si>
  <si>
    <t>17.1</t>
  </si>
  <si>
    <t>18.1</t>
  </si>
  <si>
    <t>C-028</t>
  </si>
  <si>
    <t>C-029</t>
  </si>
  <si>
    <t>C-030</t>
  </si>
  <si>
    <t>C-031</t>
  </si>
  <si>
    <t>06 de Setembro de 2023</t>
  </si>
  <si>
    <t>ED-21778</t>
  </si>
  <si>
    <t>MÊS</t>
  </si>
  <si>
    <t xml:space="preserve"> ED-9906 </t>
  </si>
  <si>
    <t xml:space="preserve"> ED-21657 </t>
  </si>
  <si>
    <t>PROJETO EXECUTIVODE INSTALAÇÕES ELÉTRICAS</t>
  </si>
  <si>
    <r>
      <rPr>
        <b/>
        <sz val="9"/>
        <color rgb="FF000000"/>
        <rFont val="Arial"/>
        <family val="2"/>
      </rPr>
      <t>SINAPI -09/2023</t>
    </r>
    <r>
      <rPr>
        <b/>
        <sz val="9"/>
        <color rgb="FFFF0000"/>
        <rFont val="Arial"/>
        <family val="2"/>
      </rPr>
      <t xml:space="preserve"> </t>
    </r>
    <r>
      <rPr>
        <b/>
        <sz val="9"/>
        <color rgb="FF000000"/>
        <rFont val="Arial"/>
        <family val="2"/>
      </rPr>
      <t xml:space="preserve">-  MG
ORSE - Agosto/2023-1
SBC - 01/10/2023
SETOP - 04/2023 - MG - LESTE
</t>
    </r>
  </si>
  <si>
    <t>CONECTOR CABO/HASTE TEL 584 TERMOTECNICA</t>
  </si>
  <si>
    <t>LETRA CAIXA ACM OU AÇO GALVANIZADO - CONFORME PROJETO (ORÇAMENTO DE ACORDO COM O NOME DA UBS - HOUVE A REDUÇÃO DAS DIMENSÕES EM UM DOS LETREIROS PARA QUE FOSSE POSSÍVEL A INSTALAÇÃO NA PAREDE SOLICITADA EM PROJETO).</t>
  </si>
  <si>
    <t>P4(A) - PORTA EM MADEIRA DE LEI, 0.80 X 2.10 M, PARA SANITÁRIO DE DEFICIENTE FÍSICO (INCLUSIVE FERRAGENS, FECHADURA, SUPORTE E CHAPA DE ALUMÍNIO E=1MM, EXCLUSIVE BATENTE) - REV 01</t>
  </si>
  <si>
    <t>JANELA EM ALUMÍNIO DE CORRER COM 2 FOLHAS, LINHA 25/SUPREMA, ACABAMENTO ANODIZADO NATURAL, INCLUSIVE PERFIS, VIDRO 6MM E INSTALAÇÃO, EXCLUSIVE FERRAGENS PARA JANELA DE ALUMÍNIO DE CORRER</t>
  </si>
  <si>
    <t>POSTO DE CONSUMO COMPLETO AR COMPRIMIDO/VÁCUO</t>
  </si>
  <si>
    <t>REVESTIMENTO COM GRANITO, CINZA ANDORINHA, APLICADO EM PAREDE, ESP. 2CM, ASSENTAMENTO COM ARGAMASSA INDUSTRIALIZADA, AMBIENTE INTERNO/EXTERNO, ALTURA MÁXIMA DE 3M PARA APLICAÇÃO DO GRANITO, INCLUSIVE REJUNTAMENTO (RODABANCA)</t>
  </si>
  <si>
    <t>ED-50737</t>
  </si>
  <si>
    <t>FILTRO REGULADOR DE AR COMPLETO COM MANÔMETRO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</si>
</sst>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
    <numFmt numFmtId="165" formatCode="&quot;R$&quot;#,##0.00_);[Red]\(&quot;R$&quot;#,##0.00\)"/>
    <numFmt numFmtId="166" formatCode="&quot;R$&quot;\ #,##0.00"/>
  </numFmts>
  <fonts count="37" x14ac:knownFonts="1">
    <font>
      <sz val="11"/>
      <name val="Arial"/>
      <family val="1"/>
    </font>
    <font>
      <b/>
      <sz val="11"/>
      <name val="Arial"/>
      <family val="1"/>
    </font>
    <font>
      <b/>
      <sz val="10"/>
      <color rgb="FF000000"/>
      <name val="Arial"/>
      <family val="1"/>
    </font>
    <font>
      <sz val="10"/>
      <color rgb="FF000000"/>
      <name val="Arial"/>
      <family val="1"/>
    </font>
    <font>
      <b/>
      <sz val="10"/>
      <name val="Arial"/>
      <family val="1"/>
    </font>
    <font>
      <sz val="10"/>
      <name val="Arial"/>
      <family val="1"/>
    </font>
    <font>
      <b/>
      <sz val="12"/>
      <name val="Arial"/>
      <family val="1"/>
    </font>
    <font>
      <b/>
      <sz val="9"/>
      <name val="Arial"/>
      <family val="2"/>
    </font>
    <font>
      <b/>
      <sz val="9"/>
      <color rgb="FF000000"/>
      <name val="Arial"/>
      <family val="2"/>
    </font>
    <font>
      <b/>
      <sz val="9"/>
      <color rgb="FFFF0000"/>
      <name val="Arial"/>
      <family val="2"/>
    </font>
    <font>
      <b/>
      <sz val="9"/>
      <name val="Arial"/>
      <family val="1"/>
    </font>
    <font>
      <b/>
      <sz val="11"/>
      <color rgb="FFFF0000"/>
      <name val="Calibri"/>
      <family val="2"/>
    </font>
    <font>
      <b/>
      <sz val="11"/>
      <color rgb="FFFF0000"/>
      <name val="Arial"/>
      <family val="2"/>
    </font>
    <font>
      <b/>
      <sz val="11"/>
      <name val="Arial"/>
      <family val="2"/>
    </font>
    <font>
      <b/>
      <sz val="11"/>
      <name val="Calibri"/>
      <family val="2"/>
    </font>
    <font>
      <b/>
      <sz val="10"/>
      <color rgb="FF000000"/>
      <name val="Arial"/>
      <family val="2"/>
    </font>
    <font>
      <sz val="9"/>
      <name val="Arial"/>
      <family val="2"/>
    </font>
    <font>
      <sz val="10"/>
      <name val="Arial"/>
      <family val="2"/>
    </font>
    <font>
      <b/>
      <sz val="12"/>
      <name val="Arial"/>
      <family val="2"/>
    </font>
    <font>
      <b/>
      <sz val="8"/>
      <name val="Arial"/>
      <family val="2"/>
    </font>
    <font>
      <sz val="8.5"/>
      <name val="Arial"/>
      <family val="2"/>
    </font>
    <font>
      <sz val="8"/>
      <color indexed="81"/>
      <name val="Tahoma"/>
      <family val="2"/>
    </font>
    <font>
      <sz val="11"/>
      <name val="Arial"/>
      <family val="2"/>
    </font>
    <font>
      <sz val="11"/>
      <name val="Arial"/>
      <family val="1"/>
    </font>
    <font>
      <b/>
      <sz val="10"/>
      <name val="Arial"/>
      <family val="2"/>
    </font>
    <font>
      <b/>
      <sz val="14"/>
      <name val="Arial"/>
      <family val="2"/>
    </font>
    <font>
      <sz val="12"/>
      <name val="Arial"/>
      <family val="1"/>
    </font>
    <font>
      <sz val="11"/>
      <color theme="8"/>
      <name val="Arial"/>
      <family val="1"/>
    </font>
    <font>
      <b/>
      <sz val="10"/>
      <color rgb="FFC00000"/>
      <name val="Arial"/>
      <family val="1"/>
    </font>
    <font>
      <sz val="11"/>
      <color rgb="FFC00000"/>
      <name val="Arial"/>
      <family val="1"/>
    </font>
    <font>
      <b/>
      <sz val="10"/>
      <color theme="1"/>
      <name val="Arial"/>
      <family val="1"/>
    </font>
    <font>
      <sz val="10"/>
      <color theme="1"/>
      <name val="Arial"/>
      <family val="1"/>
    </font>
    <font>
      <sz val="11"/>
      <color theme="1"/>
      <name val="Arial"/>
      <family val="1"/>
    </font>
    <font>
      <sz val="10"/>
      <color rgb="FFC00000"/>
      <name val="Arial"/>
      <family val="1"/>
    </font>
    <font>
      <sz val="11"/>
      <color rgb="FF9C0006"/>
      <name val="Calibri"/>
      <family val="2"/>
      <scheme val="minor"/>
    </font>
    <font>
      <sz val="11"/>
      <name val="Calibri"/>
      <family val="2"/>
      <scheme val="minor"/>
    </font>
    <font>
      <b/>
      <sz val="11"/>
      <name val="Calibri"/>
      <family val="2"/>
      <scheme val="minor"/>
    </font>
  </fonts>
  <fills count="11">
    <fill>
      <patternFill patternType="none"/>
    </fill>
    <fill>
      <patternFill patternType="gray125"/>
    </fill>
    <fill>
      <patternFill patternType="solid">
        <fgColor rgb="FFD8ECF6"/>
      </patternFill>
    </fill>
    <fill>
      <patternFill patternType="solid">
        <fgColor rgb="FFFFFFFF"/>
      </patternFill>
    </fill>
    <fill>
      <patternFill patternType="solid">
        <fgColor rgb="FFFFFFFF"/>
        <bgColor indexed="64"/>
      </patternFill>
    </fill>
    <fill>
      <patternFill patternType="gray0625"/>
    </fill>
    <fill>
      <patternFill patternType="solid">
        <fgColor indexed="65"/>
        <bgColor indexed="64"/>
      </patternFill>
    </fill>
    <fill>
      <patternFill patternType="solid">
        <fgColor theme="4" tint="0.79998168889431442"/>
        <bgColor indexed="64"/>
      </patternFill>
    </fill>
    <fill>
      <patternFill patternType="solid">
        <fgColor rgb="FFFFC7CE"/>
      </patternFill>
    </fill>
    <fill>
      <patternFill patternType="solid">
        <fgColor rgb="FFDDEBF7"/>
        <bgColor indexed="64"/>
      </patternFill>
    </fill>
    <fill>
      <patternFill patternType="solid">
        <fgColor theme="0"/>
        <bgColor indexed="64"/>
      </patternFill>
    </fill>
  </fills>
  <borders count="70">
    <border>
      <left/>
      <right/>
      <top/>
      <bottom/>
      <diagonal/>
    </border>
    <border>
      <left style="thin">
        <color rgb="FFCCCCCC"/>
      </left>
      <right style="thin">
        <color rgb="FFCCCCCC"/>
      </right>
      <top style="thin">
        <color rgb="FFCCCCCC"/>
      </top>
      <bottom style="thin">
        <color rgb="FFCCCCCC"/>
      </bottom>
      <diagonal/>
    </border>
    <border>
      <left style="thin">
        <color rgb="FFD0CECE"/>
      </left>
      <right/>
      <top style="thin">
        <color rgb="FFD0CECE"/>
      </top>
      <bottom/>
      <diagonal/>
    </border>
    <border>
      <left/>
      <right/>
      <top style="thin">
        <color rgb="FFD0CECE"/>
      </top>
      <bottom/>
      <diagonal/>
    </border>
    <border>
      <left/>
      <right style="thin">
        <color rgb="FFD0CECE"/>
      </right>
      <top style="thin">
        <color rgb="FFD0CECE"/>
      </top>
      <bottom/>
      <diagonal/>
    </border>
    <border>
      <left style="thin">
        <color rgb="FFD0CECE"/>
      </left>
      <right/>
      <top style="thin">
        <color rgb="FFD0CECE"/>
      </top>
      <bottom style="thin">
        <color rgb="FFD0CECE"/>
      </bottom>
      <diagonal/>
    </border>
    <border>
      <left/>
      <right/>
      <top style="thin">
        <color rgb="FFD0CECE"/>
      </top>
      <bottom style="thin">
        <color rgb="FFD0CECE"/>
      </bottom>
      <diagonal/>
    </border>
    <border>
      <left/>
      <right style="thin">
        <color rgb="FFD0CECE"/>
      </right>
      <top style="thin">
        <color rgb="FFD0CECE"/>
      </top>
      <bottom style="thin">
        <color rgb="FFD0CECE"/>
      </bottom>
      <diagonal/>
    </border>
    <border>
      <left style="thin">
        <color rgb="FFD0CECE"/>
      </left>
      <right/>
      <top/>
      <bottom/>
      <diagonal/>
    </border>
    <border>
      <left/>
      <right style="thin">
        <color rgb="FFD0CECE"/>
      </right>
      <top/>
      <bottom/>
      <diagonal/>
    </border>
    <border>
      <left style="thin">
        <color rgb="FFD0CECE"/>
      </left>
      <right style="thin">
        <color rgb="FFD0CECE"/>
      </right>
      <top style="thin">
        <color rgb="FFD0CECE"/>
      </top>
      <bottom style="thin">
        <color rgb="FFD0CECE"/>
      </bottom>
      <diagonal/>
    </border>
    <border>
      <left style="thin">
        <color rgb="FFD0CECE"/>
      </left>
      <right style="thin">
        <color rgb="FFD0CECE"/>
      </right>
      <top style="thin">
        <color rgb="FFD0CECE"/>
      </top>
      <bottom/>
      <diagonal/>
    </border>
    <border>
      <left style="thin">
        <color rgb="FFD0CECE"/>
      </left>
      <right style="thin">
        <color rgb="FFD0CECE"/>
      </right>
      <top/>
      <bottom/>
      <diagonal/>
    </border>
    <border>
      <left style="thin">
        <color rgb="FFD0CECE"/>
      </left>
      <right/>
      <top/>
      <bottom style="thin">
        <color rgb="FFD0CECE"/>
      </bottom>
      <diagonal/>
    </border>
    <border>
      <left/>
      <right/>
      <top/>
      <bottom style="thin">
        <color rgb="FFD0CECE"/>
      </bottom>
      <diagonal/>
    </border>
    <border>
      <left/>
      <right style="thin">
        <color rgb="FFD0CECE"/>
      </right>
      <top/>
      <bottom style="thin">
        <color rgb="FFD0CECE"/>
      </bottom>
      <diagonal/>
    </border>
    <border>
      <left style="thin">
        <color rgb="FFD0CECE"/>
      </left>
      <right style="thin">
        <color rgb="FFD0CECE"/>
      </right>
      <top/>
      <bottom style="thin">
        <color rgb="FFD0CECE"/>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bottom style="thin">
        <color rgb="FF000000"/>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rgb="FFD0CECE"/>
      </left>
      <right/>
      <top/>
      <bottom style="thin">
        <color indexed="64"/>
      </bottom>
      <diagonal/>
    </border>
    <border>
      <left/>
      <right style="thin">
        <color rgb="FFD0CECE"/>
      </right>
      <top/>
      <bottom style="thin">
        <color indexed="64"/>
      </bottom>
      <diagonal/>
    </border>
    <border>
      <left style="thin">
        <color rgb="FFD0CECE"/>
      </left>
      <right style="thin">
        <color rgb="FFD0CECE"/>
      </right>
      <top style="thin">
        <color rgb="FFD0CECE"/>
      </top>
      <bottom style="thin">
        <color indexed="64"/>
      </bottom>
      <diagonal/>
    </border>
    <border>
      <left style="thin">
        <color rgb="FFD0CECE"/>
      </left>
      <right style="thin">
        <color rgb="FFD0CECE"/>
      </right>
      <top/>
      <bottom style="thin">
        <color indexed="64"/>
      </bottom>
      <diagonal/>
    </border>
    <border>
      <left style="thin">
        <color rgb="FFD0CECE"/>
      </left>
      <right/>
      <top style="thin">
        <color rgb="FFD0CECE"/>
      </top>
      <bottom style="thin">
        <color indexed="64"/>
      </bottom>
      <diagonal/>
    </border>
    <border>
      <left/>
      <right style="thin">
        <color rgb="FFD0CECE"/>
      </right>
      <top style="thin">
        <color rgb="FFD0CECE"/>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s>
  <cellStyleXfs count="3">
    <xf numFmtId="0" fontId="0" fillId="0" borderId="0"/>
    <xf numFmtId="9" fontId="23" fillId="0" borderId="0" applyFont="0" applyFill="0" applyBorder="0" applyAlignment="0" applyProtection="0"/>
    <xf numFmtId="0" fontId="34" fillId="8" borderId="0" applyNumberFormat="0" applyBorder="0" applyAlignment="0" applyProtection="0"/>
  </cellStyleXfs>
  <cellXfs count="301">
    <xf numFmtId="0" fontId="0" fillId="0" borderId="0" xfId="0"/>
    <xf numFmtId="4" fontId="0" fillId="0" borderId="0" xfId="0" applyNumberFormat="1"/>
    <xf numFmtId="0" fontId="1" fillId="3" borderId="1" xfId="0" applyFont="1" applyFill="1" applyBorder="1" applyAlignment="1">
      <alignment horizontal="left" vertical="top" wrapText="1"/>
    </xf>
    <xf numFmtId="0" fontId="1" fillId="3" borderId="1" xfId="0" applyFont="1" applyFill="1" applyBorder="1" applyAlignment="1">
      <alignment horizontal="right" vertical="top" wrapText="1"/>
    </xf>
    <xf numFmtId="0" fontId="1" fillId="3" borderId="1" xfId="0" applyFont="1" applyFill="1" applyBorder="1" applyAlignment="1">
      <alignment horizontal="center" vertical="top" wrapText="1"/>
    </xf>
    <xf numFmtId="4" fontId="1" fillId="3" borderId="1"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4" fontId="2" fillId="2" borderId="1" xfId="0" applyNumberFormat="1" applyFont="1" applyFill="1" applyBorder="1" applyAlignment="1">
      <alignment horizontal="right" vertical="top" wrapText="1"/>
    </xf>
    <xf numFmtId="164" fontId="2" fillId="2" borderId="1" xfId="0" applyNumberFormat="1" applyFont="1" applyFill="1" applyBorder="1" applyAlignment="1">
      <alignment horizontal="right" vertical="top" wrapText="1"/>
    </xf>
    <xf numFmtId="0" fontId="4" fillId="3" borderId="0" xfId="0" applyFont="1" applyFill="1" applyAlignment="1">
      <alignment horizontal="right" vertical="top" wrapText="1"/>
    </xf>
    <xf numFmtId="0" fontId="5" fillId="3" borderId="0" xfId="0" applyFont="1" applyFill="1" applyAlignment="1">
      <alignment horizontal="left" vertical="top" wrapText="1"/>
    </xf>
    <xf numFmtId="0" fontId="4" fillId="3" borderId="0" xfId="0" applyFont="1" applyFill="1" applyAlignment="1">
      <alignment horizontal="center" vertical="top" wrapText="1"/>
    </xf>
    <xf numFmtId="0" fontId="1" fillId="0" borderId="10" xfId="0" applyFont="1" applyBorder="1"/>
    <xf numFmtId="0" fontId="1" fillId="0" borderId="11" xfId="0" applyFont="1" applyBorder="1" applyAlignment="1">
      <alignment vertical="center"/>
    </xf>
    <xf numFmtId="0" fontId="5" fillId="0" borderId="0" xfId="0" applyFont="1"/>
    <xf numFmtId="0" fontId="4" fillId="3" borderId="10"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4" borderId="1" xfId="0" applyFont="1" applyFill="1" applyBorder="1" applyAlignment="1">
      <alignment horizontal="right" vertical="top" wrapText="1"/>
    </xf>
    <xf numFmtId="0" fontId="3" fillId="4" borderId="1" xfId="0" applyFont="1" applyFill="1" applyBorder="1" applyAlignment="1">
      <alignment horizontal="center" vertical="top" wrapText="1"/>
    </xf>
    <xf numFmtId="4" fontId="3" fillId="4" borderId="1" xfId="0" applyNumberFormat="1" applyFont="1" applyFill="1" applyBorder="1" applyAlignment="1">
      <alignment horizontal="right" vertical="top" wrapText="1"/>
    </xf>
    <xf numFmtId="0" fontId="0" fillId="4" borderId="0" xfId="0" applyFill="1"/>
    <xf numFmtId="0" fontId="3" fillId="4" borderId="1" xfId="0" applyFont="1" applyFill="1" applyBorder="1" applyAlignment="1">
      <alignment horizontal="right" vertical="center" wrapText="1"/>
    </xf>
    <xf numFmtId="4" fontId="3" fillId="4" borderId="1" xfId="0" applyNumberFormat="1" applyFont="1" applyFill="1" applyBorder="1" applyAlignment="1">
      <alignment horizontal="right" vertical="center" wrapText="1"/>
    </xf>
    <xf numFmtId="10" fontId="0" fillId="4" borderId="0" xfId="0" applyNumberFormat="1" applyFill="1"/>
    <xf numFmtId="0" fontId="2" fillId="4" borderId="1" xfId="0" applyFont="1" applyFill="1" applyBorder="1" applyAlignment="1">
      <alignment horizontal="right" vertical="top" wrapText="1"/>
    </xf>
    <xf numFmtId="0" fontId="4" fillId="3" borderId="20" xfId="0" applyFont="1" applyFill="1" applyBorder="1" applyAlignment="1">
      <alignment horizontal="center" vertical="top" wrapText="1"/>
    </xf>
    <xf numFmtId="4" fontId="4" fillId="3" borderId="20" xfId="0" applyNumberFormat="1" applyFont="1" applyFill="1" applyBorder="1" applyAlignment="1">
      <alignment horizontal="center" vertical="top" wrapText="1"/>
    </xf>
    <xf numFmtId="0" fontId="0" fillId="0" borderId="0" xfId="0" quotePrefix="1"/>
    <xf numFmtId="0" fontId="13" fillId="0" borderId="11" xfId="0" applyFont="1" applyBorder="1" applyAlignment="1">
      <alignment vertical="center"/>
    </xf>
    <xf numFmtId="0" fontId="14" fillId="4" borderId="10" xfId="0" applyFont="1" applyFill="1" applyBorder="1" applyAlignment="1">
      <alignment horizontal="left"/>
    </xf>
    <xf numFmtId="4" fontId="15" fillId="4" borderId="1" xfId="0" applyNumberFormat="1" applyFont="1" applyFill="1" applyBorder="1" applyAlignment="1">
      <alignment horizontal="right" vertical="center" wrapText="1"/>
    </xf>
    <xf numFmtId="2" fontId="0" fillId="0" borderId="0" xfId="0" applyNumberFormat="1"/>
    <xf numFmtId="2" fontId="0" fillId="0" borderId="0" xfId="0" applyNumberFormat="1" applyAlignment="1">
      <alignment horizontal="centerContinuous"/>
    </xf>
    <xf numFmtId="2" fontId="0" fillId="0" borderId="0" xfId="0" applyNumberFormat="1" applyAlignment="1">
      <alignment horizontal="center"/>
    </xf>
    <xf numFmtId="2" fontId="0" fillId="0" borderId="0" xfId="0" applyNumberFormat="1" applyAlignment="1"/>
    <xf numFmtId="2" fontId="0" fillId="0" borderId="0" xfId="0" applyNumberFormat="1" applyBorder="1"/>
    <xf numFmtId="2" fontId="0" fillId="0" borderId="0" xfId="0" applyNumberFormat="1" applyProtection="1"/>
    <xf numFmtId="2" fontId="0" fillId="0" borderId="0" xfId="0" applyNumberFormat="1" applyBorder="1" applyProtection="1"/>
    <xf numFmtId="1" fontId="0" fillId="0" borderId="23" xfId="0" applyNumberFormat="1" applyBorder="1" applyAlignment="1">
      <alignment horizontal="center"/>
    </xf>
    <xf numFmtId="2" fontId="0" fillId="0" borderId="24" xfId="0" applyNumberFormat="1" applyBorder="1"/>
    <xf numFmtId="2" fontId="0" fillId="0" borderId="25" xfId="0" applyNumberFormat="1" applyBorder="1"/>
    <xf numFmtId="2" fontId="0" fillId="0" borderId="26" xfId="0" applyNumberFormat="1" applyBorder="1"/>
    <xf numFmtId="2" fontId="0" fillId="0" borderId="26" xfId="0" applyNumberFormat="1" applyBorder="1" applyAlignment="1">
      <alignment horizontal="center"/>
    </xf>
    <xf numFmtId="2" fontId="0" fillId="0" borderId="27" xfId="0" applyNumberFormat="1" applyBorder="1" applyAlignment="1"/>
    <xf numFmtId="2" fontId="0" fillId="0" borderId="28" xfId="0" applyNumberFormat="1" applyBorder="1" applyAlignment="1">
      <alignment horizontal="centerContinuous"/>
    </xf>
    <xf numFmtId="2" fontId="7" fillId="0" borderId="28" xfId="0" applyNumberFormat="1" applyFont="1" applyBorder="1" applyAlignment="1">
      <alignment horizontal="centerContinuous"/>
    </xf>
    <xf numFmtId="2" fontId="0" fillId="0" borderId="29" xfId="0" applyNumberFormat="1" applyBorder="1" applyAlignment="1">
      <alignment horizontal="centerContinuous"/>
    </xf>
    <xf numFmtId="2" fontId="7" fillId="0" borderId="30" xfId="0" applyNumberFormat="1" applyFont="1" applyBorder="1" applyAlignment="1">
      <alignment horizontal="center"/>
    </xf>
    <xf numFmtId="165" fontId="0" fillId="5" borderId="39" xfId="0" applyNumberFormat="1" applyFill="1" applyBorder="1" applyAlignment="1">
      <alignment horizontal="right"/>
    </xf>
    <xf numFmtId="2" fontId="0" fillId="5" borderId="40" xfId="0" applyNumberFormat="1" applyFill="1" applyBorder="1" applyAlignment="1" applyProtection="1">
      <protection locked="0"/>
    </xf>
    <xf numFmtId="2" fontId="0" fillId="0" borderId="40" xfId="0" applyNumberFormat="1" applyBorder="1" applyProtection="1">
      <protection locked="0"/>
    </xf>
    <xf numFmtId="2" fontId="0" fillId="5" borderId="40" xfId="0" applyNumberFormat="1" applyFill="1" applyBorder="1"/>
    <xf numFmtId="2" fontId="0" fillId="5" borderId="41" xfId="0" applyNumberFormat="1" applyFill="1" applyBorder="1"/>
    <xf numFmtId="1" fontId="0" fillId="6" borderId="0" xfId="0" applyNumberFormat="1" applyFill="1" applyBorder="1" applyAlignment="1">
      <alignment horizontal="center"/>
    </xf>
    <xf numFmtId="2" fontId="0" fillId="6" borderId="0" xfId="0" applyNumberFormat="1" applyFill="1" applyBorder="1"/>
    <xf numFmtId="165" fontId="0" fillId="6" borderId="0" xfId="0" applyNumberFormat="1" applyFill="1" applyBorder="1" applyAlignment="1">
      <alignment horizontal="right"/>
    </xf>
    <xf numFmtId="2" fontId="0" fillId="6" borderId="0" xfId="0" applyNumberFormat="1" applyFill="1" applyBorder="1" applyAlignment="1">
      <alignment horizontal="center"/>
    </xf>
    <xf numFmtId="2" fontId="0" fillId="6" borderId="0" xfId="0" applyNumberFormat="1" applyFill="1" applyBorder="1" applyAlignment="1" applyProtection="1">
      <protection locked="0"/>
    </xf>
    <xf numFmtId="2" fontId="0" fillId="6" borderId="0" xfId="0" applyNumberFormat="1" applyFill="1" applyBorder="1" applyProtection="1">
      <protection locked="0"/>
    </xf>
    <xf numFmtId="2" fontId="0" fillId="0" borderId="42" xfId="0" applyNumberFormat="1" applyBorder="1"/>
    <xf numFmtId="2" fontId="0" fillId="0" borderId="43" xfId="0" applyNumberFormat="1" applyBorder="1"/>
    <xf numFmtId="2" fontId="0" fillId="0" borderId="44" xfId="0" applyNumberFormat="1" applyBorder="1"/>
    <xf numFmtId="165" fontId="18" fillId="6" borderId="43" xfId="0" applyNumberFormat="1" applyFont="1" applyFill="1" applyBorder="1"/>
    <xf numFmtId="0" fontId="20" fillId="0" borderId="0" xfId="0" applyFont="1" applyAlignment="1">
      <alignment horizontal="centerContinuous"/>
    </xf>
    <xf numFmtId="2" fontId="20" fillId="0" borderId="0" xfId="0" applyNumberFormat="1" applyFont="1" applyAlignment="1">
      <alignment horizontal="centerContinuous"/>
    </xf>
    <xf numFmtId="2" fontId="20" fillId="0" borderId="0" xfId="0" applyNumberFormat="1" applyFont="1" applyBorder="1" applyAlignment="1"/>
    <xf numFmtId="166" fontId="16" fillId="6" borderId="45" xfId="0" applyNumberFormat="1" applyFont="1" applyFill="1" applyBorder="1" applyAlignment="1">
      <alignment horizontal="centerContinuous"/>
    </xf>
    <xf numFmtId="1" fontId="0" fillId="0" borderId="37" xfId="0" applyNumberFormat="1" applyBorder="1" applyAlignment="1">
      <alignment horizontal="left"/>
    </xf>
    <xf numFmtId="1" fontId="17" fillId="0" borderId="37" xfId="0" applyNumberFormat="1" applyFont="1" applyBorder="1" applyAlignment="1">
      <alignment horizontal="left"/>
    </xf>
    <xf numFmtId="2" fontId="18" fillId="0" borderId="30" xfId="0" applyNumberFormat="1" applyFont="1" applyBorder="1" applyAlignment="1">
      <alignment horizontal="center"/>
    </xf>
    <xf numFmtId="2" fontId="18" fillId="0" borderId="23" xfId="0" applyNumberFormat="1" applyFont="1" applyBorder="1" applyAlignment="1">
      <alignment horizontal="center"/>
    </xf>
    <xf numFmtId="2" fontId="25" fillId="0" borderId="23" xfId="0" applyNumberFormat="1" applyFont="1" applyBorder="1" applyAlignment="1">
      <alignment horizontal="center"/>
    </xf>
    <xf numFmtId="2" fontId="25" fillId="0" borderId="34" xfId="0" applyNumberFormat="1" applyFont="1" applyBorder="1" applyAlignment="1">
      <alignment horizontal="center"/>
    </xf>
    <xf numFmtId="2" fontId="18" fillId="0" borderId="35" xfId="0" applyNumberFormat="1" applyFont="1" applyBorder="1" applyAlignment="1">
      <alignment horizontal="centerContinuous"/>
    </xf>
    <xf numFmtId="2" fontId="18" fillId="0" borderId="36" xfId="0" applyNumberFormat="1" applyFont="1" applyBorder="1" applyAlignment="1">
      <alignment horizontal="centerContinuous"/>
    </xf>
    <xf numFmtId="2" fontId="25" fillId="0" borderId="31" xfId="0" applyNumberFormat="1" applyFont="1" applyBorder="1" applyAlignment="1" applyProtection="1">
      <alignment horizontal="centerContinuous"/>
    </xf>
    <xf numFmtId="2" fontId="25" fillId="0" borderId="32" xfId="0" applyNumberFormat="1" applyFont="1" applyBorder="1" applyAlignment="1" applyProtection="1">
      <alignment horizontal="centerContinuous"/>
    </xf>
    <xf numFmtId="2" fontId="25" fillId="0" borderId="33" xfId="0" applyNumberFormat="1" applyFont="1" applyBorder="1" applyAlignment="1" applyProtection="1">
      <alignment horizontal="centerContinuous"/>
    </xf>
    <xf numFmtId="2" fontId="25" fillId="0" borderId="23" xfId="0" applyNumberFormat="1" applyFont="1" applyBorder="1" applyAlignment="1">
      <alignment horizontal="center" wrapText="1"/>
    </xf>
    <xf numFmtId="165" fontId="22" fillId="5" borderId="39" xfId="0" applyNumberFormat="1" applyFont="1" applyFill="1" applyBorder="1" applyAlignment="1">
      <alignment horizontal="right"/>
    </xf>
    <xf numFmtId="2" fontId="22" fillId="5" borderId="40" xfId="0" applyNumberFormat="1" applyFont="1" applyFill="1" applyBorder="1" applyAlignment="1" applyProtection="1">
      <protection locked="0"/>
    </xf>
    <xf numFmtId="2" fontId="22" fillId="0" borderId="40" xfId="0" applyNumberFormat="1" applyFont="1" applyBorder="1" applyProtection="1">
      <protection locked="0"/>
    </xf>
    <xf numFmtId="2" fontId="22" fillId="5" borderId="40" xfId="0" applyNumberFormat="1" applyFont="1" applyFill="1" applyBorder="1"/>
    <xf numFmtId="2" fontId="22" fillId="5" borderId="41" xfId="0" applyNumberFormat="1" applyFont="1" applyFill="1" applyBorder="1"/>
    <xf numFmtId="2" fontId="13" fillId="0" borderId="0" xfId="0" applyNumberFormat="1" applyFont="1"/>
    <xf numFmtId="0" fontId="13" fillId="0" borderId="0" xfId="0" applyFont="1"/>
    <xf numFmtId="1" fontId="22" fillId="0" borderId="37" xfId="0" applyNumberFormat="1" applyFont="1" applyBorder="1" applyAlignment="1">
      <alignment horizontal="left"/>
    </xf>
    <xf numFmtId="2" fontId="22" fillId="0" borderId="0" xfId="0" applyNumberFormat="1" applyFont="1"/>
    <xf numFmtId="0" fontId="22" fillId="0" borderId="0" xfId="0" applyFont="1"/>
    <xf numFmtId="4" fontId="15" fillId="7" borderId="1" xfId="0" applyNumberFormat="1" applyFont="1" applyFill="1" applyBorder="1" applyAlignment="1">
      <alignment horizontal="right" vertical="top" wrapText="1"/>
    </xf>
    <xf numFmtId="166" fontId="17" fillId="6" borderId="45" xfId="0" applyNumberFormat="1" applyFont="1" applyFill="1" applyBorder="1" applyAlignment="1">
      <alignment horizontal="centerContinuous"/>
    </xf>
    <xf numFmtId="10" fontId="7" fillId="5" borderId="45" xfId="1" applyNumberFormat="1" applyFont="1" applyFill="1" applyBorder="1" applyAlignment="1"/>
    <xf numFmtId="10" fontId="7" fillId="5" borderId="47" xfId="1" applyNumberFormat="1" applyFont="1" applyFill="1" applyBorder="1"/>
    <xf numFmtId="10" fontId="7" fillId="5" borderId="46" xfId="1" applyNumberFormat="1" applyFont="1" applyFill="1" applyBorder="1"/>
    <xf numFmtId="10" fontId="0" fillId="0" borderId="39" xfId="1" applyNumberFormat="1" applyFont="1" applyBorder="1" applyAlignment="1">
      <alignment horizontal="center"/>
    </xf>
    <xf numFmtId="10" fontId="22" fillId="0" borderId="39" xfId="1" applyNumberFormat="1" applyFont="1" applyBorder="1" applyAlignment="1">
      <alignment horizontal="center"/>
    </xf>
    <xf numFmtId="9" fontId="19" fillId="0" borderId="45" xfId="1" applyFont="1" applyBorder="1" applyAlignment="1">
      <alignment horizontal="center"/>
    </xf>
    <xf numFmtId="10" fontId="22" fillId="0" borderId="40" xfId="1" applyNumberFormat="1" applyFont="1" applyBorder="1" applyAlignment="1">
      <alignment horizontal="center"/>
    </xf>
    <xf numFmtId="0" fontId="5" fillId="0" borderId="0" xfId="0" applyFont="1" applyBorder="1"/>
    <xf numFmtId="0" fontId="13" fillId="0" borderId="53" xfId="0" applyFont="1" applyBorder="1" applyAlignment="1">
      <alignment vertical="center"/>
    </xf>
    <xf numFmtId="2" fontId="0" fillId="0" borderId="22" xfId="0" applyNumberFormat="1" applyBorder="1" applyProtection="1"/>
    <xf numFmtId="1" fontId="17" fillId="0" borderId="35" xfId="0" applyNumberFormat="1" applyFont="1" applyBorder="1" applyAlignment="1">
      <alignment horizontal="left"/>
    </xf>
    <xf numFmtId="10" fontId="13" fillId="0" borderId="48" xfId="1" applyNumberFormat="1" applyFont="1" applyBorder="1" applyAlignment="1">
      <alignment horizontal="center"/>
    </xf>
    <xf numFmtId="2" fontId="13" fillId="5" borderId="50" xfId="0" applyNumberFormat="1" applyFont="1" applyFill="1" applyBorder="1" applyAlignment="1" applyProtection="1">
      <protection locked="0"/>
    </xf>
    <xf numFmtId="2" fontId="13" fillId="0" borderId="50" xfId="0" applyNumberFormat="1" applyFont="1" applyBorder="1" applyProtection="1">
      <protection locked="0"/>
    </xf>
    <xf numFmtId="2" fontId="13" fillId="5" borderId="50" xfId="0" applyNumberFormat="1" applyFont="1" applyFill="1" applyBorder="1"/>
    <xf numFmtId="2" fontId="13" fillId="5" borderId="59" xfId="0" applyNumberFormat="1" applyFont="1" applyFill="1" applyBorder="1"/>
    <xf numFmtId="10" fontId="22" fillId="0" borderId="58" xfId="1" applyNumberFormat="1" applyFont="1" applyBorder="1" applyAlignment="1">
      <alignment horizontal="center"/>
    </xf>
    <xf numFmtId="2" fontId="22" fillId="5" borderId="58" xfId="0" applyNumberFormat="1" applyFont="1" applyFill="1" applyBorder="1" applyAlignment="1" applyProtection="1">
      <protection locked="0"/>
    </xf>
    <xf numFmtId="2" fontId="22" fillId="0" borderId="58" xfId="0" applyNumberFormat="1" applyFont="1" applyBorder="1" applyProtection="1">
      <protection locked="0"/>
    </xf>
    <xf numFmtId="2" fontId="22" fillId="5" borderId="58" xfId="0" applyNumberFormat="1" applyFont="1" applyFill="1" applyBorder="1"/>
    <xf numFmtId="2" fontId="22" fillId="5" borderId="60" xfId="0" applyNumberFormat="1" applyFont="1" applyFill="1" applyBorder="1"/>
    <xf numFmtId="10" fontId="13" fillId="0" borderId="44" xfId="1" applyNumberFormat="1" applyFont="1" applyBorder="1" applyAlignment="1">
      <alignment horizontal="center"/>
    </xf>
    <xf numFmtId="2" fontId="13" fillId="5" borderId="46" xfId="0" applyNumberFormat="1" applyFont="1" applyFill="1" applyBorder="1" applyAlignment="1" applyProtection="1">
      <protection locked="0"/>
    </xf>
    <xf numFmtId="2" fontId="13" fillId="0" borderId="46" xfId="0" applyNumberFormat="1" applyFont="1" applyBorder="1" applyProtection="1">
      <protection locked="0"/>
    </xf>
    <xf numFmtId="2" fontId="13" fillId="5" borderId="46" xfId="0" applyNumberFormat="1" applyFont="1" applyFill="1" applyBorder="1"/>
    <xf numFmtId="2" fontId="13" fillId="5" borderId="47" xfId="0" applyNumberFormat="1" applyFont="1" applyFill="1" applyBorder="1"/>
    <xf numFmtId="1" fontId="24" fillId="0" borderId="61" xfId="0" applyNumberFormat="1" applyFont="1" applyBorder="1" applyAlignment="1">
      <alignment horizontal="left"/>
    </xf>
    <xf numFmtId="1" fontId="24" fillId="0" borderId="64" xfId="0" applyNumberFormat="1" applyFont="1" applyBorder="1" applyAlignment="1">
      <alignment horizontal="left"/>
    </xf>
    <xf numFmtId="165" fontId="13" fillId="5" borderId="48" xfId="0" applyNumberFormat="1" applyFont="1" applyFill="1" applyBorder="1" applyAlignment="1">
      <alignment horizontal="right"/>
    </xf>
    <xf numFmtId="1" fontId="17" fillId="0" borderId="65" xfId="0" applyNumberFormat="1" applyFont="1" applyBorder="1" applyAlignment="1">
      <alignment horizontal="left"/>
    </xf>
    <xf numFmtId="2" fontId="22" fillId="0" borderId="66" xfId="0" applyNumberFormat="1" applyFont="1" applyBorder="1" applyAlignment="1">
      <alignment horizontal="left"/>
    </xf>
    <xf numFmtId="2" fontId="22" fillId="0" borderId="67" xfId="0" applyNumberFormat="1" applyFont="1" applyBorder="1" applyAlignment="1">
      <alignment horizontal="left"/>
    </xf>
    <xf numFmtId="165" fontId="22" fillId="5" borderId="67" xfId="0" applyNumberFormat="1" applyFont="1" applyFill="1" applyBorder="1" applyAlignment="1">
      <alignment horizontal="right"/>
    </xf>
    <xf numFmtId="10" fontId="22" fillId="0" borderId="67" xfId="1" applyNumberFormat="1" applyFont="1" applyBorder="1" applyAlignment="1">
      <alignment horizontal="center"/>
    </xf>
    <xf numFmtId="165" fontId="13" fillId="5" borderId="32" xfId="0" applyNumberFormat="1" applyFont="1" applyFill="1" applyBorder="1" applyAlignment="1">
      <alignment horizontal="right"/>
    </xf>
    <xf numFmtId="10" fontId="13" fillId="0" borderId="32" xfId="1" applyNumberFormat="1" applyFont="1" applyBorder="1" applyAlignment="1">
      <alignment horizontal="center"/>
    </xf>
    <xf numFmtId="2" fontId="13" fillId="5" borderId="35" xfId="0" applyNumberFormat="1" applyFont="1" applyFill="1" applyBorder="1" applyAlignment="1" applyProtection="1">
      <protection locked="0"/>
    </xf>
    <xf numFmtId="2" fontId="13" fillId="0" borderId="35" xfId="0" applyNumberFormat="1" applyFont="1" applyBorder="1" applyProtection="1">
      <protection locked="0"/>
    </xf>
    <xf numFmtId="2" fontId="13" fillId="5" borderId="35" xfId="0" applyNumberFormat="1" applyFont="1" applyFill="1" applyBorder="1"/>
    <xf numFmtId="2" fontId="13" fillId="5" borderId="36" xfId="0" applyNumberFormat="1" applyFont="1" applyFill="1" applyBorder="1"/>
    <xf numFmtId="1" fontId="24" fillId="0" borderId="63" xfId="0" applyNumberFormat="1" applyFont="1" applyBorder="1" applyAlignment="1">
      <alignment horizontal="left"/>
    </xf>
    <xf numFmtId="2" fontId="24" fillId="0" borderId="45" xfId="0" applyNumberFormat="1" applyFont="1" applyBorder="1"/>
    <xf numFmtId="2" fontId="13" fillId="0" borderId="44" xfId="0" applyNumberFormat="1" applyFont="1" applyBorder="1"/>
    <xf numFmtId="165" fontId="13" fillId="5" borderId="44" xfId="0" applyNumberFormat="1" applyFont="1" applyFill="1" applyBorder="1" applyAlignment="1">
      <alignment horizontal="right"/>
    </xf>
    <xf numFmtId="165" fontId="13" fillId="5" borderId="34" xfId="0" applyNumberFormat="1" applyFont="1" applyFill="1" applyBorder="1" applyAlignment="1">
      <alignment horizontal="right"/>
    </xf>
    <xf numFmtId="10" fontId="13" fillId="0" borderId="34" xfId="1" applyNumberFormat="1" applyFont="1" applyBorder="1" applyAlignment="1">
      <alignment horizontal="center"/>
    </xf>
    <xf numFmtId="2" fontId="13" fillId="5" borderId="23" xfId="0" applyNumberFormat="1" applyFont="1" applyFill="1" applyBorder="1" applyAlignment="1" applyProtection="1">
      <protection locked="0"/>
    </xf>
    <xf numFmtId="2" fontId="13" fillId="0" borderId="23" xfId="0" applyNumberFormat="1" applyFont="1" applyBorder="1" applyProtection="1">
      <protection locked="0"/>
    </xf>
    <xf numFmtId="2" fontId="13" fillId="5" borderId="23" xfId="0" applyNumberFormat="1" applyFont="1" applyFill="1" applyBorder="1"/>
    <xf numFmtId="2" fontId="13" fillId="5" borderId="69" xfId="0" applyNumberFormat="1" applyFont="1" applyFill="1" applyBorder="1"/>
    <xf numFmtId="1" fontId="24" fillId="0" borderId="30" xfId="0" applyNumberFormat="1" applyFont="1" applyBorder="1" applyAlignment="1">
      <alignment horizontal="left"/>
    </xf>
    <xf numFmtId="165" fontId="22" fillId="5" borderId="32" xfId="0" applyNumberFormat="1" applyFont="1" applyFill="1" applyBorder="1" applyAlignment="1">
      <alignment horizontal="right"/>
    </xf>
    <xf numFmtId="10" fontId="22" fillId="0" borderId="32" xfId="1" applyNumberFormat="1" applyFont="1" applyBorder="1" applyAlignment="1">
      <alignment horizontal="center"/>
    </xf>
    <xf numFmtId="2" fontId="22" fillId="5" borderId="35" xfId="0" applyNumberFormat="1" applyFont="1" applyFill="1" applyBorder="1" applyAlignment="1" applyProtection="1">
      <protection locked="0"/>
    </xf>
    <xf numFmtId="2" fontId="22" fillId="0" borderId="35" xfId="0" applyNumberFormat="1" applyFont="1" applyBorder="1" applyProtection="1">
      <protection locked="0"/>
    </xf>
    <xf numFmtId="2" fontId="22" fillId="5" borderId="35" xfId="0" applyNumberFormat="1" applyFont="1" applyFill="1" applyBorder="1"/>
    <xf numFmtId="2" fontId="22" fillId="5" borderId="36" xfId="0" applyNumberFormat="1" applyFont="1" applyFill="1" applyBorder="1"/>
    <xf numFmtId="1" fontId="22" fillId="0" borderId="68" xfId="0" applyNumberFormat="1" applyFont="1" applyBorder="1" applyAlignment="1">
      <alignment horizontal="left"/>
    </xf>
    <xf numFmtId="1" fontId="17" fillId="0" borderId="68" xfId="0" applyNumberFormat="1" applyFont="1" applyBorder="1" applyAlignment="1">
      <alignment horizontal="left"/>
    </xf>
    <xf numFmtId="1" fontId="13" fillId="0" borderId="64" xfId="0" applyNumberFormat="1" applyFont="1" applyBorder="1" applyAlignment="1">
      <alignment horizontal="left"/>
    </xf>
    <xf numFmtId="1" fontId="13" fillId="0" borderId="61" xfId="0" applyNumberFormat="1" applyFont="1" applyBorder="1" applyAlignment="1">
      <alignment horizontal="left"/>
    </xf>
    <xf numFmtId="1" fontId="22" fillId="0" borderId="65" xfId="0" applyNumberFormat="1" applyFont="1" applyBorder="1" applyAlignment="1">
      <alignment horizontal="left"/>
    </xf>
    <xf numFmtId="165" fontId="0" fillId="5" borderId="67" xfId="0" applyNumberFormat="1" applyFill="1" applyBorder="1" applyAlignment="1">
      <alignment horizontal="right"/>
    </xf>
    <xf numFmtId="10" fontId="0" fillId="0" borderId="67" xfId="1" applyNumberFormat="1" applyFont="1" applyBorder="1" applyAlignment="1">
      <alignment horizontal="center"/>
    </xf>
    <xf numFmtId="2" fontId="0" fillId="5" borderId="58" xfId="0" applyNumberFormat="1" applyFill="1" applyBorder="1" applyAlignment="1" applyProtection="1">
      <protection locked="0"/>
    </xf>
    <xf numFmtId="2" fontId="0" fillId="0" borderId="58" xfId="0" applyNumberFormat="1" applyBorder="1" applyProtection="1">
      <protection locked="0"/>
    </xf>
    <xf numFmtId="2" fontId="0" fillId="5" borderId="58" xfId="0" applyNumberFormat="1" applyFill="1" applyBorder="1"/>
    <xf numFmtId="2" fontId="0" fillId="5" borderId="60" xfId="0" applyNumberFormat="1" applyFill="1" applyBorder="1"/>
    <xf numFmtId="1" fontId="0" fillId="0" borderId="65" xfId="0" applyNumberFormat="1" applyBorder="1" applyAlignment="1">
      <alignment horizontal="left"/>
    </xf>
    <xf numFmtId="1" fontId="18" fillId="0" borderId="68" xfId="0" applyNumberFormat="1" applyFont="1" applyBorder="1" applyAlignment="1">
      <alignment horizontal="left"/>
    </xf>
    <xf numFmtId="1" fontId="18" fillId="0" borderId="61" xfId="0" applyNumberFormat="1" applyFont="1" applyBorder="1" applyAlignment="1">
      <alignment horizontal="left"/>
    </xf>
    <xf numFmtId="165" fontId="0" fillId="5" borderId="32" xfId="0" applyNumberFormat="1" applyFill="1" applyBorder="1" applyAlignment="1">
      <alignment horizontal="right"/>
    </xf>
    <xf numFmtId="10" fontId="0" fillId="0" borderId="32" xfId="1" applyNumberFormat="1" applyFont="1" applyBorder="1" applyAlignment="1">
      <alignment horizontal="center"/>
    </xf>
    <xf numFmtId="2" fontId="0" fillId="5" borderId="35" xfId="0" applyNumberFormat="1" applyFill="1" applyBorder="1" applyAlignment="1" applyProtection="1">
      <protection locked="0"/>
    </xf>
    <xf numFmtId="2" fontId="0" fillId="0" borderId="35" xfId="0" applyNumberFormat="1" applyBorder="1" applyProtection="1">
      <protection locked="0"/>
    </xf>
    <xf numFmtId="2" fontId="0" fillId="5" borderId="35" xfId="0" applyNumberFormat="1" applyFill="1" applyBorder="1"/>
    <xf numFmtId="2" fontId="0" fillId="5" borderId="36" xfId="0" applyNumberFormat="1" applyFill="1" applyBorder="1"/>
    <xf numFmtId="1" fontId="0" fillId="0" borderId="68" xfId="0" applyNumberFormat="1" applyBorder="1" applyAlignment="1">
      <alignment horizontal="left"/>
    </xf>
    <xf numFmtId="1" fontId="18" fillId="0" borderId="64" xfId="0" applyNumberFormat="1" applyFont="1" applyBorder="1" applyAlignment="1">
      <alignment horizontal="left"/>
    </xf>
    <xf numFmtId="1" fontId="18" fillId="0" borderId="30" xfId="0" applyNumberFormat="1" applyFont="1" applyBorder="1" applyAlignment="1">
      <alignment horizontal="left"/>
    </xf>
    <xf numFmtId="165" fontId="13" fillId="5" borderId="46" xfId="0" applyNumberFormat="1" applyFont="1" applyFill="1" applyBorder="1" applyAlignment="1">
      <alignment horizontal="right"/>
    </xf>
    <xf numFmtId="0" fontId="27" fillId="4" borderId="0" xfId="0" applyFont="1" applyFill="1"/>
    <xf numFmtId="0" fontId="28" fillId="2" borderId="1" xfId="0" applyFont="1" applyFill="1" applyBorder="1" applyAlignment="1">
      <alignment horizontal="left" vertical="top" wrapText="1"/>
    </xf>
    <xf numFmtId="0" fontId="29" fillId="0" borderId="0" xfId="0" applyFont="1"/>
    <xf numFmtId="0" fontId="4" fillId="2"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5" fillId="4" borderId="1" xfId="0" applyFont="1" applyFill="1" applyBorder="1" applyAlignment="1">
      <alignment horizontal="right" vertical="top" wrapText="1"/>
    </xf>
    <xf numFmtId="0" fontId="5" fillId="4" borderId="1" xfId="0" applyFont="1" applyFill="1" applyBorder="1" applyAlignment="1">
      <alignment horizontal="center" vertical="top" wrapText="1"/>
    </xf>
    <xf numFmtId="4" fontId="5" fillId="4" borderId="1" xfId="0" applyNumberFormat="1" applyFont="1" applyFill="1" applyBorder="1" applyAlignment="1">
      <alignment horizontal="right" vertical="top" wrapText="1"/>
    </xf>
    <xf numFmtId="164" fontId="4" fillId="2" borderId="1" xfId="0" applyNumberFormat="1" applyFont="1" applyFill="1" applyBorder="1" applyAlignment="1">
      <alignment horizontal="right" vertical="top" wrapText="1"/>
    </xf>
    <xf numFmtId="0" fontId="0" fillId="4" borderId="0" xfId="0" applyFont="1" applyFill="1"/>
    <xf numFmtId="0" fontId="30" fillId="2" borderId="1" xfId="0" applyFont="1" applyFill="1" applyBorder="1" applyAlignment="1">
      <alignment horizontal="left" vertical="top" wrapText="1"/>
    </xf>
    <xf numFmtId="0" fontId="31" fillId="4" borderId="1" xfId="0" applyFont="1" applyFill="1" applyBorder="1" applyAlignment="1">
      <alignment horizontal="left" vertical="top" wrapText="1"/>
    </xf>
    <xf numFmtId="0" fontId="31" fillId="4" borderId="1" xfId="0" applyFont="1" applyFill="1" applyBorder="1" applyAlignment="1">
      <alignment horizontal="right" vertical="top" wrapText="1"/>
    </xf>
    <xf numFmtId="0" fontId="31" fillId="4" borderId="1" xfId="0" applyFont="1" applyFill="1" applyBorder="1" applyAlignment="1">
      <alignment horizontal="center" vertical="top" wrapText="1"/>
    </xf>
    <xf numFmtId="4" fontId="31" fillId="4" borderId="1" xfId="0" applyNumberFormat="1" applyFont="1" applyFill="1" applyBorder="1" applyAlignment="1">
      <alignment horizontal="right" vertical="top" wrapText="1"/>
    </xf>
    <xf numFmtId="164" fontId="30" fillId="2" borderId="1" xfId="0" applyNumberFormat="1" applyFont="1" applyFill="1" applyBorder="1" applyAlignment="1">
      <alignment horizontal="right" vertical="top" wrapText="1"/>
    </xf>
    <xf numFmtId="0" fontId="32" fillId="4" borderId="0" xfId="0" applyFont="1" applyFill="1"/>
    <xf numFmtId="4" fontId="33" fillId="4" borderId="1" xfId="0" applyNumberFormat="1" applyFont="1" applyFill="1" applyBorder="1" applyAlignment="1">
      <alignment horizontal="right" vertical="top" wrapText="1"/>
    </xf>
    <xf numFmtId="4" fontId="33" fillId="4" borderId="1" xfId="0" applyNumberFormat="1" applyFont="1" applyFill="1" applyBorder="1" applyAlignment="1">
      <alignment horizontal="right" vertical="center" wrapText="1"/>
    </xf>
    <xf numFmtId="0" fontId="28" fillId="3" borderId="20" xfId="0" applyFont="1" applyFill="1" applyBorder="1" applyAlignment="1">
      <alignment horizontal="center" vertical="top" wrapText="1"/>
    </xf>
    <xf numFmtId="4" fontId="4" fillId="2" borderId="1" xfId="0" applyNumberFormat="1" applyFont="1" applyFill="1" applyBorder="1" applyAlignment="1">
      <alignment horizontal="right" vertical="top" wrapText="1"/>
    </xf>
    <xf numFmtId="0" fontId="0" fillId="0" borderId="0" xfId="0" applyFont="1"/>
    <xf numFmtId="4" fontId="5" fillId="0" borderId="1" xfId="0" applyNumberFormat="1" applyFont="1" applyFill="1" applyBorder="1" applyAlignment="1">
      <alignment horizontal="right" vertical="top" wrapText="1"/>
    </xf>
    <xf numFmtId="0" fontId="5" fillId="4" borderId="1" xfId="0" applyFont="1" applyFill="1" applyBorder="1" applyAlignment="1">
      <alignment horizontal="right" vertical="center" wrapText="1"/>
    </xf>
    <xf numFmtId="0" fontId="5" fillId="4" borderId="1" xfId="0" applyFont="1" applyFill="1" applyBorder="1" applyAlignment="1">
      <alignment horizontal="left" vertical="center" wrapText="1"/>
    </xf>
    <xf numFmtId="4" fontId="5" fillId="4" borderId="1" xfId="0" applyNumberFormat="1" applyFont="1" applyFill="1" applyBorder="1" applyAlignment="1">
      <alignment horizontal="right" vertical="center" wrapText="1"/>
    </xf>
    <xf numFmtId="10" fontId="0" fillId="4" borderId="0" xfId="0" applyNumberFormat="1" applyFont="1" applyFill="1"/>
    <xf numFmtId="0" fontId="5" fillId="9" borderId="1" xfId="0" applyFont="1" applyFill="1" applyBorder="1" applyAlignment="1">
      <alignment horizontal="left" vertical="top" wrapText="1"/>
    </xf>
    <xf numFmtId="0" fontId="5" fillId="10" borderId="1" xfId="0" applyFont="1" applyFill="1" applyBorder="1" applyAlignment="1">
      <alignment horizontal="left" vertical="top" wrapText="1"/>
    </xf>
    <xf numFmtId="0" fontId="5" fillId="10" borderId="1" xfId="0" applyFont="1" applyFill="1" applyBorder="1" applyAlignment="1">
      <alignment horizontal="right" vertical="top" wrapText="1"/>
    </xf>
    <xf numFmtId="0" fontId="5" fillId="10" borderId="1" xfId="0" applyFont="1" applyFill="1" applyBorder="1" applyAlignment="1">
      <alignment horizontal="center" vertical="top" wrapText="1"/>
    </xf>
    <xf numFmtId="4" fontId="5" fillId="10" borderId="1" xfId="0" applyNumberFormat="1" applyFont="1" applyFill="1" applyBorder="1" applyAlignment="1">
      <alignment horizontal="right" vertical="top" wrapText="1"/>
    </xf>
    <xf numFmtId="164" fontId="4" fillId="10" borderId="1" xfId="0" applyNumberFormat="1" applyFont="1" applyFill="1" applyBorder="1" applyAlignment="1">
      <alignment horizontal="right" vertical="top" wrapText="1"/>
    </xf>
    <xf numFmtId="0" fontId="0" fillId="10" borderId="0" xfId="0" applyFont="1" applyFill="1"/>
    <xf numFmtId="0" fontId="35" fillId="10" borderId="1" xfId="2" applyFont="1" applyFill="1" applyBorder="1" applyAlignment="1">
      <alignment horizontal="left" vertical="top" wrapText="1"/>
    </xf>
    <xf numFmtId="0" fontId="35" fillId="10" borderId="1" xfId="2" applyFont="1" applyFill="1" applyBorder="1" applyAlignment="1">
      <alignment horizontal="right" vertical="top" wrapText="1"/>
    </xf>
    <xf numFmtId="0" fontId="35" fillId="10" borderId="1" xfId="2" applyFont="1" applyFill="1" applyBorder="1" applyAlignment="1">
      <alignment horizontal="center" vertical="top" wrapText="1"/>
    </xf>
    <xf numFmtId="4" fontId="35" fillId="10" borderId="1" xfId="2" applyNumberFormat="1" applyFont="1" applyFill="1" applyBorder="1" applyAlignment="1">
      <alignment horizontal="right" vertical="top" wrapText="1"/>
    </xf>
    <xf numFmtId="0" fontId="35" fillId="10" borderId="0" xfId="2" applyFont="1" applyFill="1"/>
    <xf numFmtId="164" fontId="36" fillId="10" borderId="1" xfId="2" applyNumberFormat="1" applyFont="1" applyFill="1" applyBorder="1" applyAlignment="1">
      <alignment horizontal="right" vertical="top"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1" fillId="3" borderId="10" xfId="0" applyFont="1" applyFill="1" applyBorder="1" applyAlignment="1">
      <alignment horizontal="left" vertical="top" wrapText="1"/>
    </xf>
    <xf numFmtId="0" fontId="7" fillId="3" borderId="2"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3" borderId="8" xfId="0" applyFont="1" applyFill="1" applyBorder="1" applyAlignment="1">
      <alignment horizontal="left" vertical="center" wrapText="1"/>
    </xf>
    <xf numFmtId="0" fontId="10" fillId="3" borderId="0" xfId="0" applyFont="1" applyFill="1" applyAlignment="1">
      <alignment horizontal="left" vertical="center" wrapText="1"/>
    </xf>
    <xf numFmtId="0" fontId="10" fillId="3" borderId="9"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10" fillId="3" borderId="15" xfId="0" applyFont="1" applyFill="1" applyBorder="1" applyAlignment="1">
      <alignment horizontal="left" vertical="center" wrapText="1"/>
    </xf>
    <xf numFmtId="10" fontId="14" fillId="4" borderId="11" xfId="0" applyNumberFormat="1" applyFont="1" applyFill="1" applyBorder="1" applyAlignment="1">
      <alignment horizontal="left" vertical="top"/>
    </xf>
    <xf numFmtId="10" fontId="14" fillId="4" borderId="12" xfId="0" applyNumberFormat="1" applyFont="1" applyFill="1" applyBorder="1" applyAlignment="1">
      <alignment horizontal="left" vertical="top"/>
    </xf>
    <xf numFmtId="10" fontId="14" fillId="4" borderId="16" xfId="0" applyNumberFormat="1" applyFont="1" applyFill="1" applyBorder="1" applyAlignment="1">
      <alignment horizontal="left" vertical="top"/>
    </xf>
    <xf numFmtId="14" fontId="13" fillId="0" borderId="5" xfId="0" applyNumberFormat="1" applyFont="1" applyBorder="1" applyAlignment="1">
      <alignment horizontal="left"/>
    </xf>
    <xf numFmtId="0" fontId="13" fillId="0" borderId="7" xfId="0" applyFont="1" applyBorder="1" applyAlignment="1">
      <alignment horizontal="left"/>
    </xf>
    <xf numFmtId="0" fontId="1" fillId="3" borderId="17" xfId="0" applyFont="1" applyFill="1" applyBorder="1" applyAlignment="1">
      <alignment horizontal="center" vertical="top" wrapText="1"/>
    </xf>
    <xf numFmtId="0" fontId="1" fillId="3" borderId="18" xfId="0" applyFont="1" applyFill="1" applyBorder="1" applyAlignment="1">
      <alignment horizontal="center" vertical="top" wrapText="1"/>
    </xf>
    <xf numFmtId="0" fontId="1" fillId="3" borderId="19" xfId="0" applyFont="1" applyFill="1" applyBorder="1" applyAlignment="1">
      <alignment horizontal="center" vertical="top" wrapText="1"/>
    </xf>
    <xf numFmtId="0" fontId="4" fillId="3" borderId="0" xfId="0" applyFont="1" applyFill="1" applyAlignment="1">
      <alignment horizontal="right" vertical="top" wrapText="1"/>
    </xf>
    <xf numFmtId="0" fontId="4" fillId="3" borderId="0" xfId="0" applyFont="1" applyFill="1" applyAlignment="1">
      <alignment horizontal="left" vertical="top" wrapText="1"/>
    </xf>
    <xf numFmtId="4" fontId="4" fillId="3" borderId="0" xfId="0" applyNumberFormat="1" applyFont="1" applyFill="1" applyAlignment="1">
      <alignment horizontal="right" vertical="top" wrapText="1"/>
    </xf>
    <xf numFmtId="0" fontId="5" fillId="3" borderId="0" xfId="0" applyFont="1" applyFill="1" applyAlignment="1">
      <alignment horizontal="center" vertical="top" wrapText="1"/>
    </xf>
    <xf numFmtId="0" fontId="0" fillId="0" borderId="0" xfId="0" applyAlignment="1"/>
    <xf numFmtId="2" fontId="13" fillId="0" borderId="42" xfId="0" applyNumberFormat="1" applyFont="1" applyBorder="1" applyAlignment="1">
      <alignment horizontal="left"/>
    </xf>
    <xf numFmtId="2" fontId="13" fillId="0" borderId="44" xfId="0" applyNumberFormat="1" applyFont="1" applyBorder="1" applyAlignment="1">
      <alignment horizontal="left"/>
    </xf>
    <xf numFmtId="2" fontId="26" fillId="0" borderId="0" xfId="0" applyNumberFormat="1" applyFont="1" applyBorder="1" applyAlignment="1" applyProtection="1">
      <alignment horizontal="center"/>
      <protection locked="0"/>
    </xf>
    <xf numFmtId="2" fontId="0" fillId="0" borderId="0" xfId="0" applyNumberFormat="1" applyAlignment="1">
      <alignment horizontal="center"/>
    </xf>
    <xf numFmtId="2" fontId="22" fillId="0" borderId="38" xfId="0" applyNumberFormat="1" applyFont="1" applyBorder="1" applyAlignment="1">
      <alignment horizontal="left"/>
    </xf>
    <xf numFmtId="2" fontId="22" fillId="0" borderId="39" xfId="0" applyNumberFormat="1" applyFont="1" applyBorder="1" applyAlignment="1">
      <alignment horizontal="left"/>
    </xf>
    <xf numFmtId="2" fontId="13" fillId="0" borderId="21" xfId="0" applyNumberFormat="1" applyFont="1" applyBorder="1" applyAlignment="1">
      <alignment horizontal="left"/>
    </xf>
    <xf numFmtId="2" fontId="13" fillId="0" borderId="34" xfId="0" applyNumberFormat="1" applyFont="1" applyBorder="1" applyAlignment="1">
      <alignment horizontal="left"/>
    </xf>
    <xf numFmtId="2" fontId="13" fillId="0" borderId="49" xfId="0" applyNumberFormat="1" applyFont="1" applyBorder="1" applyAlignment="1">
      <alignment horizontal="left"/>
    </xf>
    <xf numFmtId="2" fontId="13" fillId="0" borderId="48" xfId="0" applyNumberFormat="1" applyFont="1" applyBorder="1" applyAlignment="1">
      <alignment horizontal="left"/>
    </xf>
    <xf numFmtId="2" fontId="22" fillId="0" borderId="31" xfId="0" applyNumberFormat="1" applyFont="1" applyBorder="1" applyAlignment="1">
      <alignment horizontal="left"/>
    </xf>
    <xf numFmtId="2" fontId="22" fillId="0" borderId="32" xfId="0" applyNumberFormat="1" applyFont="1" applyBorder="1" applyAlignment="1">
      <alignment horizontal="left"/>
    </xf>
    <xf numFmtId="2" fontId="22" fillId="0" borderId="38" xfId="0" applyNumberFormat="1" applyFont="1" applyBorder="1" applyAlignment="1">
      <alignment horizontal="left" wrapText="1"/>
    </xf>
    <xf numFmtId="2" fontId="22" fillId="0" borderId="39" xfId="0" applyNumberFormat="1" applyFont="1" applyBorder="1" applyAlignment="1">
      <alignment horizontal="left" wrapText="1"/>
    </xf>
    <xf numFmtId="2" fontId="22" fillId="0" borderId="66" xfId="0" applyNumberFormat="1" applyFont="1" applyBorder="1" applyAlignment="1">
      <alignment horizontal="left"/>
    </xf>
    <xf numFmtId="2" fontId="22" fillId="0" borderId="67" xfId="0" applyNumberFormat="1" applyFont="1" applyBorder="1" applyAlignment="1">
      <alignment horizontal="left"/>
    </xf>
    <xf numFmtId="2" fontId="22" fillId="0" borderId="38" xfId="0" applyNumberFormat="1" applyFont="1" applyBorder="1" applyAlignment="1">
      <alignment horizontal="left" vertical="center"/>
    </xf>
    <xf numFmtId="2" fontId="22" fillId="0" borderId="39" xfId="0" applyNumberFormat="1" applyFont="1" applyBorder="1" applyAlignment="1">
      <alignment horizontal="left" vertical="center"/>
    </xf>
    <xf numFmtId="0" fontId="6" fillId="0" borderId="0"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10" fillId="3" borderId="0" xfId="0" applyFont="1" applyFill="1" applyBorder="1" applyAlignment="1">
      <alignment horizontal="left" vertical="center" wrapText="1"/>
    </xf>
    <xf numFmtId="0" fontId="10" fillId="3" borderId="51" xfId="0" applyFont="1" applyFill="1" applyBorder="1" applyAlignment="1">
      <alignment horizontal="left" vertical="center" wrapText="1"/>
    </xf>
    <xf numFmtId="0" fontId="10" fillId="3" borderId="22" xfId="0" applyFont="1" applyFill="1" applyBorder="1" applyAlignment="1">
      <alignment horizontal="left" vertical="center" wrapText="1"/>
    </xf>
    <xf numFmtId="0" fontId="10" fillId="3" borderId="52" xfId="0" applyFont="1" applyFill="1" applyBorder="1" applyAlignment="1">
      <alignment horizontal="left" vertical="center" wrapText="1"/>
    </xf>
    <xf numFmtId="10" fontId="11" fillId="4" borderId="11" xfId="0" applyNumberFormat="1" applyFont="1" applyFill="1" applyBorder="1" applyAlignment="1">
      <alignment horizontal="left" vertical="top"/>
    </xf>
    <xf numFmtId="10" fontId="11" fillId="4" borderId="12" xfId="0" applyNumberFormat="1" applyFont="1" applyFill="1" applyBorder="1" applyAlignment="1">
      <alignment horizontal="left" vertical="top"/>
    </xf>
    <xf numFmtId="10" fontId="11" fillId="4" borderId="54" xfId="0" applyNumberFormat="1" applyFont="1" applyFill="1" applyBorder="1" applyAlignment="1">
      <alignment horizontal="left" vertical="top"/>
    </xf>
    <xf numFmtId="14" fontId="12" fillId="0" borderId="55" xfId="0" applyNumberFormat="1" applyFont="1" applyBorder="1" applyAlignment="1">
      <alignment horizontal="left"/>
    </xf>
    <xf numFmtId="0" fontId="12" fillId="0" borderId="56" xfId="0" applyFont="1" applyBorder="1" applyAlignment="1">
      <alignment horizontal="left"/>
    </xf>
    <xf numFmtId="2" fontId="25" fillId="0" borderId="21" xfId="0" applyNumberFormat="1" applyFont="1" applyBorder="1" applyAlignment="1">
      <alignment horizontal="center" vertical="center"/>
    </xf>
    <xf numFmtId="2" fontId="25" fillId="0" borderId="34" xfId="0" applyNumberFormat="1" applyFont="1" applyBorder="1" applyAlignment="1">
      <alignment horizontal="center" vertical="center"/>
    </xf>
    <xf numFmtId="2" fontId="25" fillId="0" borderId="49" xfId="0" applyNumberFormat="1" applyFont="1" applyBorder="1" applyAlignment="1">
      <alignment horizontal="center" vertical="center"/>
    </xf>
    <xf numFmtId="2" fontId="25" fillId="0" borderId="48" xfId="0" applyNumberFormat="1" applyFont="1" applyBorder="1" applyAlignment="1">
      <alignment horizontal="center" vertical="center"/>
    </xf>
    <xf numFmtId="2" fontId="25" fillId="0" borderId="23" xfId="0" applyNumberFormat="1" applyFont="1" applyBorder="1" applyAlignment="1">
      <alignment horizontal="center" vertical="center"/>
    </xf>
    <xf numFmtId="2" fontId="25" fillId="0" borderId="50" xfId="0" applyNumberFormat="1" applyFont="1" applyBorder="1" applyAlignment="1">
      <alignment horizontal="center" vertical="center"/>
    </xf>
    <xf numFmtId="2" fontId="0" fillId="0" borderId="38" xfId="0" applyNumberFormat="1" applyBorder="1" applyAlignment="1">
      <alignment horizontal="left"/>
    </xf>
    <xf numFmtId="2" fontId="0" fillId="0" borderId="39" xfId="0" applyNumberFormat="1" applyBorder="1" applyAlignment="1">
      <alignment horizontal="left"/>
    </xf>
    <xf numFmtId="2" fontId="0" fillId="0" borderId="22" xfId="0" applyNumberFormat="1" applyBorder="1" applyAlignment="1">
      <alignment horizontal="center"/>
    </xf>
    <xf numFmtId="2" fontId="0" fillId="0" borderId="0" xfId="0" applyNumberFormat="1" applyBorder="1" applyAlignment="1">
      <alignment horizontal="center"/>
    </xf>
    <xf numFmtId="2" fontId="13" fillId="0" borderId="43" xfId="0" applyNumberFormat="1" applyFont="1" applyBorder="1" applyAlignment="1">
      <alignment horizontal="left"/>
    </xf>
    <xf numFmtId="2" fontId="18" fillId="0" borderId="31" xfId="0" applyNumberFormat="1" applyFont="1" applyBorder="1" applyAlignment="1">
      <alignment horizontal="left"/>
    </xf>
    <xf numFmtId="2" fontId="18" fillId="0" borderId="32" xfId="0" applyNumberFormat="1" applyFont="1" applyBorder="1" applyAlignment="1">
      <alignment horizontal="left"/>
    </xf>
    <xf numFmtId="2" fontId="18" fillId="0" borderId="42" xfId="0" applyNumberFormat="1" applyFont="1" applyBorder="1" applyAlignment="1">
      <alignment horizontal="left"/>
    </xf>
    <xf numFmtId="2" fontId="18" fillId="0" borderId="43" xfId="0" applyNumberFormat="1" applyFont="1" applyBorder="1" applyAlignment="1">
      <alignment horizontal="left"/>
    </xf>
    <xf numFmtId="2" fontId="18" fillId="0" borderId="49" xfId="0" applyNumberFormat="1" applyFont="1" applyBorder="1" applyAlignment="1">
      <alignment horizontal="left" wrapText="1"/>
    </xf>
    <xf numFmtId="2" fontId="18" fillId="0" borderId="48" xfId="0" applyNumberFormat="1" applyFont="1" applyBorder="1" applyAlignment="1">
      <alignment horizontal="left" wrapText="1"/>
    </xf>
    <xf numFmtId="2" fontId="13" fillId="0" borderId="62" xfId="0" applyNumberFormat="1" applyFont="1" applyBorder="1" applyAlignment="1">
      <alignment horizontal="left"/>
    </xf>
    <xf numFmtId="2" fontId="13" fillId="0" borderId="57" xfId="0" applyNumberFormat="1" applyFont="1" applyBorder="1" applyAlignment="1">
      <alignment horizontal="left"/>
    </xf>
    <xf numFmtId="2" fontId="0" fillId="0" borderId="31" xfId="0" applyNumberFormat="1" applyBorder="1" applyAlignment="1">
      <alignment horizontal="left"/>
    </xf>
    <xf numFmtId="2" fontId="0" fillId="0" borderId="32" xfId="0" applyNumberFormat="1" applyBorder="1" applyAlignment="1">
      <alignment horizontal="left"/>
    </xf>
    <xf numFmtId="2" fontId="0" fillId="0" borderId="66" xfId="0" applyNumberFormat="1" applyBorder="1" applyAlignment="1">
      <alignment horizontal="left"/>
    </xf>
    <xf numFmtId="2" fontId="0" fillId="0" borderId="67" xfId="0" applyNumberFormat="1" applyBorder="1" applyAlignment="1">
      <alignment horizontal="left"/>
    </xf>
  </cellXfs>
  <cellStyles count="3">
    <cellStyle name="Incorreto" xfId="2" builtinId="27"/>
    <cellStyle name="Normal" xfId="0" builtinId="0"/>
    <cellStyle name="Porcentagem"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2.xml"/><Relationship Id="rId7" Type="http://schemas.openxmlformats.org/officeDocument/2006/relationships/calcChain" Target="calcChain.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barChart>
        <c:barDir val="col"/>
        <c:grouping val="clustered"/>
        <c:varyColors val="0"/>
        <c:ser>
          <c:idx val="0"/>
          <c:order val="0"/>
          <c:tx>
            <c:strRef>
              <c:f>'Orçamento Sintético'!$D$1:$D$6</c:f>
              <c:strCache>
                <c:ptCount val="6"/>
                <c:pt idx="0">
                  <c:v>SECRETARIA DE ESTADO DE SAÚDE                                                                                                                                                                                                                                  </c:v>
                </c:pt>
                <c:pt idx="1">
                  <c:v>OBRA</c:v>
                </c:pt>
                <c:pt idx="2">
                  <c:v>UBS PADRÃO SES TIPO I ALVENARIA</c:v>
                </c:pt>
                <c:pt idx="3">
                  <c:v>ENDEREÇO: Rua José Coelho, s/n - Centro</c:v>
                </c:pt>
                <c:pt idx="4">
                  <c:v>Resende Costa - Minas Gerais</c:v>
                </c:pt>
              </c:strCache>
            </c:strRef>
          </c:tx>
          <c:spPr>
            <a:solidFill>
              <a:schemeClr val="accent1"/>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Sintético'!$D$7:$D$339</c:f>
              <c:numCache>
                <c:formatCode>General</c:formatCode>
                <c:ptCount val="33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numCache>
            </c:numRef>
          </c:val>
        </c:ser>
        <c:ser>
          <c:idx val="1"/>
          <c:order val="1"/>
          <c:tx>
            <c:strRef>
              <c:f>'Orçamento Sintético'!$E$1:$E$6</c:f>
              <c:strCache>
                <c:ptCount val="6"/>
                <c:pt idx="0">
                  <c:v>SECRETARIA DE ESTADO DE SAÚDE                                                                                                                                                                                                                                  </c:v>
                </c:pt>
                <c:pt idx="1">
                  <c:v>Bancos</c:v>
                </c:pt>
                <c:pt idx="2">
                  <c:v>SINAPI -09/2023 -  MG
ORSE - Agosto/2023-1
SBC - 01/10/2023
SETOP - 04/2023 - MG - LESTE
</c:v>
                </c:pt>
                <c:pt idx="3">
                  <c:v>ENDEREÇO: Rua José Coelho, s/n - Centro</c:v>
                </c:pt>
                <c:pt idx="4">
                  <c:v>Resende Costa - Minas Gerais</c:v>
                </c:pt>
              </c:strCache>
            </c:strRef>
          </c:tx>
          <c:spPr>
            <a:solidFill>
              <a:schemeClr val="accent2"/>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Sintético'!$E$7:$E$339</c:f>
              <c:numCache>
                <c:formatCode>General</c:formatCode>
                <c:ptCount val="333"/>
                <c:pt idx="0">
                  <c:v>0</c:v>
                </c:pt>
                <c:pt idx="2">
                  <c:v>0</c:v>
                </c:pt>
                <c:pt idx="3">
                  <c:v>0</c:v>
                </c:pt>
                <c:pt idx="4">
                  <c:v>0</c:v>
                </c:pt>
                <c:pt idx="5">
                  <c:v>0</c:v>
                </c:pt>
                <c:pt idx="6">
                  <c:v>0</c:v>
                </c:pt>
                <c:pt idx="7">
                  <c:v>0</c:v>
                </c:pt>
                <c:pt idx="9">
                  <c:v>0</c:v>
                </c:pt>
                <c:pt idx="10">
                  <c:v>0</c:v>
                </c:pt>
                <c:pt idx="11">
                  <c:v>0</c:v>
                </c:pt>
                <c:pt idx="12">
                  <c:v>0</c:v>
                </c:pt>
                <c:pt idx="13">
                  <c:v>0</c:v>
                </c:pt>
                <c:pt idx="14">
                  <c:v>0</c:v>
                </c:pt>
                <c:pt idx="15">
                  <c:v>0</c:v>
                </c:pt>
                <c:pt idx="16">
                  <c:v>0</c:v>
                </c:pt>
                <c:pt idx="19">
                  <c:v>0</c:v>
                </c:pt>
                <c:pt idx="20">
                  <c:v>0</c:v>
                </c:pt>
                <c:pt idx="21">
                  <c:v>0</c:v>
                </c:pt>
                <c:pt idx="22">
                  <c:v>0</c:v>
                </c:pt>
                <c:pt idx="24">
                  <c:v>0</c:v>
                </c:pt>
                <c:pt idx="25">
                  <c:v>0</c:v>
                </c:pt>
                <c:pt idx="26">
                  <c:v>0</c:v>
                </c:pt>
                <c:pt idx="27">
                  <c:v>0</c:v>
                </c:pt>
                <c:pt idx="28">
                  <c:v>0</c:v>
                </c:pt>
                <c:pt idx="30">
                  <c:v>0</c:v>
                </c:pt>
                <c:pt idx="31">
                  <c:v>0</c:v>
                </c:pt>
                <c:pt idx="32">
                  <c:v>0</c:v>
                </c:pt>
                <c:pt idx="33">
                  <c:v>0</c:v>
                </c:pt>
                <c:pt idx="34">
                  <c:v>0</c:v>
                </c:pt>
                <c:pt idx="36">
                  <c:v>0</c:v>
                </c:pt>
                <c:pt idx="37">
                  <c:v>0</c:v>
                </c:pt>
                <c:pt idx="38">
                  <c:v>0</c:v>
                </c:pt>
                <c:pt idx="39">
                  <c:v>0</c:v>
                </c:pt>
                <c:pt idx="40">
                  <c:v>0</c:v>
                </c:pt>
                <c:pt idx="42">
                  <c:v>0</c:v>
                </c:pt>
                <c:pt idx="43">
                  <c:v>0</c:v>
                </c:pt>
                <c:pt idx="45">
                  <c:v>0</c:v>
                </c:pt>
                <c:pt idx="46">
                  <c:v>0</c:v>
                </c:pt>
                <c:pt idx="47">
                  <c:v>0</c:v>
                </c:pt>
                <c:pt idx="48">
                  <c:v>0</c:v>
                </c:pt>
                <c:pt idx="49">
                  <c:v>0</c:v>
                </c:pt>
                <c:pt idx="50">
                  <c:v>0</c:v>
                </c:pt>
                <c:pt idx="53">
                  <c:v>0</c:v>
                </c:pt>
                <c:pt idx="54">
                  <c:v>0</c:v>
                </c:pt>
                <c:pt idx="55">
                  <c:v>0</c:v>
                </c:pt>
                <c:pt idx="56">
                  <c:v>0</c:v>
                </c:pt>
                <c:pt idx="57">
                  <c:v>0</c:v>
                </c:pt>
                <c:pt idx="58">
                  <c:v>0</c:v>
                </c:pt>
                <c:pt idx="59">
                  <c:v>0</c:v>
                </c:pt>
                <c:pt idx="60">
                  <c:v>0</c:v>
                </c:pt>
                <c:pt idx="61">
                  <c:v>0</c:v>
                </c:pt>
                <c:pt idx="62">
                  <c:v>0</c:v>
                </c:pt>
                <c:pt idx="63">
                  <c:v>0</c:v>
                </c:pt>
                <c:pt idx="64">
                  <c:v>0</c:v>
                </c:pt>
                <c:pt idx="66">
                  <c:v>0</c:v>
                </c:pt>
                <c:pt idx="67">
                  <c:v>0</c:v>
                </c:pt>
                <c:pt idx="68">
                  <c:v>0</c:v>
                </c:pt>
                <c:pt idx="69">
                  <c:v>0</c:v>
                </c:pt>
                <c:pt idx="70">
                  <c:v>0</c:v>
                </c:pt>
                <c:pt idx="71">
                  <c:v>0</c:v>
                </c:pt>
                <c:pt idx="72">
                  <c:v>0</c:v>
                </c:pt>
                <c:pt idx="73">
                  <c:v>0</c:v>
                </c:pt>
                <c:pt idx="75">
                  <c:v>0</c:v>
                </c:pt>
                <c:pt idx="76">
                  <c:v>0</c:v>
                </c:pt>
                <c:pt idx="77">
                  <c:v>0</c:v>
                </c:pt>
                <c:pt idx="78">
                  <c:v>0</c:v>
                </c:pt>
                <c:pt idx="79">
                  <c:v>0</c:v>
                </c:pt>
                <c:pt idx="82">
                  <c:v>0</c:v>
                </c:pt>
                <c:pt idx="83">
                  <c:v>0</c:v>
                </c:pt>
                <c:pt idx="84">
                  <c:v>0</c:v>
                </c:pt>
                <c:pt idx="85">
                  <c:v>0</c:v>
                </c:pt>
                <c:pt idx="86">
                  <c:v>0</c:v>
                </c:pt>
                <c:pt idx="87">
                  <c:v>0</c:v>
                </c:pt>
                <c:pt idx="88">
                  <c:v>0</c:v>
                </c:pt>
                <c:pt idx="89">
                  <c:v>0</c:v>
                </c:pt>
                <c:pt idx="91">
                  <c:v>0</c:v>
                </c:pt>
                <c:pt idx="92">
                  <c:v>0</c:v>
                </c:pt>
                <c:pt idx="93">
                  <c:v>0</c:v>
                </c:pt>
                <c:pt idx="94">
                  <c:v>0</c:v>
                </c:pt>
                <c:pt idx="95">
                  <c:v>0</c:v>
                </c:pt>
                <c:pt idx="96">
                  <c:v>0</c:v>
                </c:pt>
                <c:pt idx="97">
                  <c:v>0</c:v>
                </c:pt>
                <c:pt idx="98">
                  <c:v>0</c:v>
                </c:pt>
                <c:pt idx="99">
                  <c:v>0</c:v>
                </c:pt>
                <c:pt idx="100">
                  <c:v>0</c:v>
                </c:pt>
                <c:pt idx="102">
                  <c:v>0</c:v>
                </c:pt>
                <c:pt idx="103">
                  <c:v>0</c:v>
                </c:pt>
                <c:pt idx="104">
                  <c:v>0</c:v>
                </c:pt>
                <c:pt idx="105">
                  <c:v>0</c:v>
                </c:pt>
                <c:pt idx="108">
                  <c:v>0</c:v>
                </c:pt>
                <c:pt idx="109">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9">
                  <c:v>0</c:v>
                </c:pt>
                <c:pt idx="150">
                  <c:v>0</c:v>
                </c:pt>
                <c:pt idx="152">
                  <c:v>0</c:v>
                </c:pt>
                <c:pt idx="153">
                  <c:v>0</c:v>
                </c:pt>
                <c:pt idx="154">
                  <c:v>0</c:v>
                </c:pt>
                <c:pt idx="155">
                  <c:v>0</c:v>
                </c:pt>
                <c:pt idx="156">
                  <c:v>0</c:v>
                </c:pt>
                <c:pt idx="157">
                  <c:v>0</c:v>
                </c:pt>
                <c:pt idx="158">
                  <c:v>0</c:v>
                </c:pt>
                <c:pt idx="159">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4">
                  <c:v>0</c:v>
                </c:pt>
                <c:pt idx="225">
                  <c:v>0</c:v>
                </c:pt>
                <c:pt idx="226">
                  <c:v>0</c:v>
                </c:pt>
                <c:pt idx="227">
                  <c:v>0</c:v>
                </c:pt>
                <c:pt idx="228">
                  <c:v>0</c:v>
                </c:pt>
                <c:pt idx="230">
                  <c:v>0</c:v>
                </c:pt>
                <c:pt idx="231">
                  <c:v>0</c:v>
                </c:pt>
                <c:pt idx="232">
                  <c:v>0</c:v>
                </c:pt>
                <c:pt idx="233">
                  <c:v>0</c:v>
                </c:pt>
                <c:pt idx="234">
                  <c:v>0</c:v>
                </c:pt>
                <c:pt idx="235">
                  <c:v>0</c:v>
                </c:pt>
                <c:pt idx="236">
                  <c:v>0</c:v>
                </c:pt>
                <c:pt idx="237">
                  <c:v>0</c:v>
                </c:pt>
                <c:pt idx="238">
                  <c:v>0</c:v>
                </c:pt>
                <c:pt idx="239">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5">
                  <c:v>0</c:v>
                </c:pt>
                <c:pt idx="286">
                  <c:v>0</c:v>
                </c:pt>
                <c:pt idx="287">
                  <c:v>0</c:v>
                </c:pt>
                <c:pt idx="288">
                  <c:v>0</c:v>
                </c:pt>
                <c:pt idx="289">
                  <c:v>0</c:v>
                </c:pt>
                <c:pt idx="291">
                  <c:v>0</c:v>
                </c:pt>
                <c:pt idx="292">
                  <c:v>0</c:v>
                </c:pt>
                <c:pt idx="293">
                  <c:v>0</c:v>
                </c:pt>
                <c:pt idx="294">
                  <c:v>0</c:v>
                </c:pt>
                <c:pt idx="295">
                  <c:v>0</c:v>
                </c:pt>
                <c:pt idx="297">
                  <c:v>0</c:v>
                </c:pt>
                <c:pt idx="298">
                  <c:v>0</c:v>
                </c:pt>
                <c:pt idx="299">
                  <c:v>0</c:v>
                </c:pt>
                <c:pt idx="300">
                  <c:v>0</c:v>
                </c:pt>
                <c:pt idx="301">
                  <c:v>0</c:v>
                </c:pt>
                <c:pt idx="303">
                  <c:v>0</c:v>
                </c:pt>
                <c:pt idx="304">
                  <c:v>0</c:v>
                </c:pt>
                <c:pt idx="306">
                  <c:v>0</c:v>
                </c:pt>
                <c:pt idx="307">
                  <c:v>0</c:v>
                </c:pt>
                <c:pt idx="308">
                  <c:v>0</c:v>
                </c:pt>
                <c:pt idx="309">
                  <c:v>0</c:v>
                </c:pt>
                <c:pt idx="310">
                  <c:v>0</c:v>
                </c:pt>
                <c:pt idx="313">
                  <c:v>0</c:v>
                </c:pt>
                <c:pt idx="314">
                  <c:v>0</c:v>
                </c:pt>
                <c:pt idx="315">
                  <c:v>0</c:v>
                </c:pt>
                <c:pt idx="316">
                  <c:v>0</c:v>
                </c:pt>
                <c:pt idx="317">
                  <c:v>0</c:v>
                </c:pt>
                <c:pt idx="318">
                  <c:v>0</c:v>
                </c:pt>
                <c:pt idx="319">
                  <c:v>0</c:v>
                </c:pt>
                <c:pt idx="320">
                  <c:v>0</c:v>
                </c:pt>
                <c:pt idx="323">
                  <c:v>0</c:v>
                </c:pt>
                <c:pt idx="324">
                  <c:v>0</c:v>
                </c:pt>
                <c:pt idx="325">
                  <c:v>0</c:v>
                </c:pt>
                <c:pt idx="326">
                  <c:v>0</c:v>
                </c:pt>
                <c:pt idx="327">
                  <c:v>0</c:v>
                </c:pt>
                <c:pt idx="328">
                  <c:v>0</c:v>
                </c:pt>
                <c:pt idx="330">
                  <c:v>0</c:v>
                </c:pt>
                <c:pt idx="331">
                  <c:v>0</c:v>
                </c:pt>
              </c:numCache>
            </c:numRef>
          </c:val>
        </c:ser>
        <c:ser>
          <c:idx val="2"/>
          <c:order val="2"/>
          <c:tx>
            <c:strRef>
              <c:f>'Orçamento Sintético'!$F$1:$F$6</c:f>
              <c:strCache>
                <c:ptCount val="6"/>
                <c:pt idx="0">
                  <c:v>SECRETARIA DE ESTADO DE SAÚDE                                                                                                                                                                                                                                  </c:v>
                </c:pt>
                <c:pt idx="1">
                  <c:v>Bancos</c:v>
                </c:pt>
                <c:pt idx="2">
                  <c:v>SINAPI -09/2023 -  MG
ORSE - Agosto/2023-1
SBC - 01/10/2023
SETOP - 04/2023 - MG - LESTE
</c:v>
                </c:pt>
                <c:pt idx="3">
                  <c:v>ENDEREÇO: Rua José Coelho, s/n - Centro</c:v>
                </c:pt>
                <c:pt idx="4">
                  <c:v>Resende Costa - Minas Gerais</c:v>
                </c:pt>
              </c:strCache>
            </c:strRef>
          </c:tx>
          <c:spPr>
            <a:solidFill>
              <a:schemeClr val="accent3"/>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Sintético'!$F$7:$F$339</c:f>
              <c:numCache>
                <c:formatCode>#,##0.00</c:formatCode>
                <c:ptCount val="333"/>
                <c:pt idx="0">
                  <c:v>0</c:v>
                </c:pt>
                <c:pt idx="2">
                  <c:v>4</c:v>
                </c:pt>
                <c:pt idx="3">
                  <c:v>2</c:v>
                </c:pt>
                <c:pt idx="4">
                  <c:v>2</c:v>
                </c:pt>
                <c:pt idx="5">
                  <c:v>1</c:v>
                </c:pt>
                <c:pt idx="6">
                  <c:v>1</c:v>
                </c:pt>
                <c:pt idx="7">
                  <c:v>1</c:v>
                </c:pt>
                <c:pt idx="9">
                  <c:v>1</c:v>
                </c:pt>
                <c:pt idx="10">
                  <c:v>24</c:v>
                </c:pt>
                <c:pt idx="11">
                  <c:v>720</c:v>
                </c:pt>
                <c:pt idx="12">
                  <c:v>1</c:v>
                </c:pt>
                <c:pt idx="13">
                  <c:v>1</c:v>
                </c:pt>
                <c:pt idx="14">
                  <c:v>121</c:v>
                </c:pt>
                <c:pt idx="15">
                  <c:v>1</c:v>
                </c:pt>
                <c:pt idx="16">
                  <c:v>0.3</c:v>
                </c:pt>
                <c:pt idx="19">
                  <c:v>130.93</c:v>
                </c:pt>
                <c:pt idx="20">
                  <c:v>96.93</c:v>
                </c:pt>
                <c:pt idx="21">
                  <c:v>44.2</c:v>
                </c:pt>
                <c:pt idx="22">
                  <c:v>88.4</c:v>
                </c:pt>
                <c:pt idx="24">
                  <c:v>163.06</c:v>
                </c:pt>
                <c:pt idx="25">
                  <c:v>4.75</c:v>
                </c:pt>
                <c:pt idx="26">
                  <c:v>272.54000000000002</c:v>
                </c:pt>
                <c:pt idx="27">
                  <c:v>2013.95</c:v>
                </c:pt>
                <c:pt idx="28">
                  <c:v>33.15</c:v>
                </c:pt>
                <c:pt idx="30">
                  <c:v>462.87</c:v>
                </c:pt>
                <c:pt idx="31">
                  <c:v>2937.24</c:v>
                </c:pt>
                <c:pt idx="32">
                  <c:v>37.03</c:v>
                </c:pt>
                <c:pt idx="33">
                  <c:v>422.98</c:v>
                </c:pt>
                <c:pt idx="34">
                  <c:v>1.6</c:v>
                </c:pt>
                <c:pt idx="36">
                  <c:v>984.47</c:v>
                </c:pt>
                <c:pt idx="37">
                  <c:v>10.65</c:v>
                </c:pt>
                <c:pt idx="38">
                  <c:v>4.7300000000000004</c:v>
                </c:pt>
                <c:pt idx="39">
                  <c:v>2.04</c:v>
                </c:pt>
                <c:pt idx="40">
                  <c:v>84</c:v>
                </c:pt>
                <c:pt idx="42">
                  <c:v>311.05</c:v>
                </c:pt>
                <c:pt idx="43">
                  <c:v>83.13</c:v>
                </c:pt>
                <c:pt idx="45">
                  <c:v>4819.28</c:v>
                </c:pt>
                <c:pt idx="46">
                  <c:v>44.69</c:v>
                </c:pt>
                <c:pt idx="47">
                  <c:v>32.700000000000003</c:v>
                </c:pt>
                <c:pt idx="48">
                  <c:v>78.150000000000006</c:v>
                </c:pt>
                <c:pt idx="49">
                  <c:v>135.99</c:v>
                </c:pt>
                <c:pt idx="50">
                  <c:v>420.28</c:v>
                </c:pt>
                <c:pt idx="53">
                  <c:v>5.34</c:v>
                </c:pt>
                <c:pt idx="54">
                  <c:v>144.63999999999999</c:v>
                </c:pt>
                <c:pt idx="55">
                  <c:v>56.45</c:v>
                </c:pt>
                <c:pt idx="56">
                  <c:v>46.88</c:v>
                </c:pt>
                <c:pt idx="57">
                  <c:v>24</c:v>
                </c:pt>
                <c:pt idx="58">
                  <c:v>272.05</c:v>
                </c:pt>
                <c:pt idx="59">
                  <c:v>1.76</c:v>
                </c:pt>
                <c:pt idx="60">
                  <c:v>60</c:v>
                </c:pt>
                <c:pt idx="61">
                  <c:v>2.31</c:v>
                </c:pt>
                <c:pt idx="62">
                  <c:v>367.78</c:v>
                </c:pt>
                <c:pt idx="63">
                  <c:v>367.78</c:v>
                </c:pt>
                <c:pt idx="64">
                  <c:v>365.31</c:v>
                </c:pt>
                <c:pt idx="66">
                  <c:v>1968.94</c:v>
                </c:pt>
                <c:pt idx="67">
                  <c:v>1644.71</c:v>
                </c:pt>
                <c:pt idx="68">
                  <c:v>876.55</c:v>
                </c:pt>
                <c:pt idx="69">
                  <c:v>1644.71</c:v>
                </c:pt>
                <c:pt idx="70">
                  <c:v>708.81</c:v>
                </c:pt>
                <c:pt idx="71">
                  <c:v>324.23</c:v>
                </c:pt>
                <c:pt idx="72">
                  <c:v>7.74</c:v>
                </c:pt>
                <c:pt idx="73">
                  <c:v>316.49</c:v>
                </c:pt>
                <c:pt idx="75">
                  <c:v>360.77</c:v>
                </c:pt>
                <c:pt idx="76">
                  <c:v>365.31</c:v>
                </c:pt>
                <c:pt idx="77">
                  <c:v>20.440000000000001</c:v>
                </c:pt>
                <c:pt idx="78">
                  <c:v>340.33</c:v>
                </c:pt>
                <c:pt idx="79">
                  <c:v>4.54</c:v>
                </c:pt>
                <c:pt idx="82">
                  <c:v>2</c:v>
                </c:pt>
                <c:pt idx="83">
                  <c:v>16</c:v>
                </c:pt>
                <c:pt idx="84">
                  <c:v>4</c:v>
                </c:pt>
                <c:pt idx="85">
                  <c:v>2</c:v>
                </c:pt>
                <c:pt idx="86">
                  <c:v>2</c:v>
                </c:pt>
                <c:pt idx="87">
                  <c:v>3</c:v>
                </c:pt>
                <c:pt idx="88">
                  <c:v>2</c:v>
                </c:pt>
                <c:pt idx="89">
                  <c:v>97.86</c:v>
                </c:pt>
                <c:pt idx="91">
                  <c:v>12</c:v>
                </c:pt>
                <c:pt idx="92">
                  <c:v>12.6</c:v>
                </c:pt>
                <c:pt idx="93">
                  <c:v>27.8</c:v>
                </c:pt>
                <c:pt idx="94">
                  <c:v>9.75</c:v>
                </c:pt>
                <c:pt idx="95">
                  <c:v>6</c:v>
                </c:pt>
                <c:pt idx="96">
                  <c:v>0.8</c:v>
                </c:pt>
                <c:pt idx="97">
                  <c:v>0.8</c:v>
                </c:pt>
                <c:pt idx="98">
                  <c:v>6.3</c:v>
                </c:pt>
                <c:pt idx="99">
                  <c:v>2.1</c:v>
                </c:pt>
                <c:pt idx="100">
                  <c:v>7.56</c:v>
                </c:pt>
                <c:pt idx="102">
                  <c:v>1</c:v>
                </c:pt>
                <c:pt idx="103">
                  <c:v>1</c:v>
                </c:pt>
                <c:pt idx="104">
                  <c:v>15.12</c:v>
                </c:pt>
                <c:pt idx="105">
                  <c:v>0.8</c:v>
                </c:pt>
                <c:pt idx="108">
                  <c:v>1</c:v>
                </c:pt>
                <c:pt idx="109">
                  <c:v>2</c:v>
                </c:pt>
                <c:pt idx="111">
                  <c:v>75</c:v>
                </c:pt>
                <c:pt idx="112">
                  <c:v>2</c:v>
                </c:pt>
                <c:pt idx="113">
                  <c:v>15</c:v>
                </c:pt>
                <c:pt idx="114">
                  <c:v>2</c:v>
                </c:pt>
                <c:pt idx="115">
                  <c:v>2</c:v>
                </c:pt>
                <c:pt idx="116">
                  <c:v>27</c:v>
                </c:pt>
                <c:pt idx="117">
                  <c:v>1</c:v>
                </c:pt>
                <c:pt idx="118">
                  <c:v>3</c:v>
                </c:pt>
                <c:pt idx="119">
                  <c:v>1</c:v>
                </c:pt>
                <c:pt idx="120">
                  <c:v>3</c:v>
                </c:pt>
                <c:pt idx="121">
                  <c:v>2</c:v>
                </c:pt>
                <c:pt idx="122">
                  <c:v>2</c:v>
                </c:pt>
                <c:pt idx="123">
                  <c:v>37</c:v>
                </c:pt>
                <c:pt idx="124">
                  <c:v>15</c:v>
                </c:pt>
                <c:pt idx="125">
                  <c:v>15</c:v>
                </c:pt>
                <c:pt idx="126">
                  <c:v>1</c:v>
                </c:pt>
                <c:pt idx="127">
                  <c:v>2</c:v>
                </c:pt>
                <c:pt idx="128">
                  <c:v>2</c:v>
                </c:pt>
                <c:pt idx="129">
                  <c:v>2</c:v>
                </c:pt>
                <c:pt idx="130">
                  <c:v>14.35</c:v>
                </c:pt>
                <c:pt idx="131">
                  <c:v>14.35</c:v>
                </c:pt>
                <c:pt idx="132">
                  <c:v>1</c:v>
                </c:pt>
                <c:pt idx="133">
                  <c:v>1</c:v>
                </c:pt>
                <c:pt idx="134">
                  <c:v>2</c:v>
                </c:pt>
                <c:pt idx="135">
                  <c:v>2</c:v>
                </c:pt>
                <c:pt idx="136">
                  <c:v>190.15</c:v>
                </c:pt>
                <c:pt idx="137">
                  <c:v>18</c:v>
                </c:pt>
                <c:pt idx="138">
                  <c:v>50</c:v>
                </c:pt>
                <c:pt idx="139">
                  <c:v>1520.37</c:v>
                </c:pt>
                <c:pt idx="140">
                  <c:v>524.15</c:v>
                </c:pt>
                <c:pt idx="141">
                  <c:v>307.83999999999997</c:v>
                </c:pt>
                <c:pt idx="142">
                  <c:v>100</c:v>
                </c:pt>
                <c:pt idx="143">
                  <c:v>30</c:v>
                </c:pt>
                <c:pt idx="144">
                  <c:v>5</c:v>
                </c:pt>
                <c:pt idx="145">
                  <c:v>30</c:v>
                </c:pt>
                <c:pt idx="146">
                  <c:v>42</c:v>
                </c:pt>
                <c:pt idx="147">
                  <c:v>74</c:v>
                </c:pt>
                <c:pt idx="149">
                  <c:v>1</c:v>
                </c:pt>
                <c:pt idx="150">
                  <c:v>1</c:v>
                </c:pt>
                <c:pt idx="152">
                  <c:v>1</c:v>
                </c:pt>
                <c:pt idx="153">
                  <c:v>3</c:v>
                </c:pt>
                <c:pt idx="154">
                  <c:v>4</c:v>
                </c:pt>
                <c:pt idx="155">
                  <c:v>16</c:v>
                </c:pt>
                <c:pt idx="156">
                  <c:v>10</c:v>
                </c:pt>
                <c:pt idx="157">
                  <c:v>6</c:v>
                </c:pt>
                <c:pt idx="158">
                  <c:v>3</c:v>
                </c:pt>
                <c:pt idx="159">
                  <c:v>3</c:v>
                </c:pt>
                <c:pt idx="161">
                  <c:v>1</c:v>
                </c:pt>
                <c:pt idx="162">
                  <c:v>3</c:v>
                </c:pt>
                <c:pt idx="163">
                  <c:v>3</c:v>
                </c:pt>
                <c:pt idx="164">
                  <c:v>3</c:v>
                </c:pt>
                <c:pt idx="165">
                  <c:v>12.79</c:v>
                </c:pt>
                <c:pt idx="166">
                  <c:v>2</c:v>
                </c:pt>
                <c:pt idx="167">
                  <c:v>1</c:v>
                </c:pt>
                <c:pt idx="168">
                  <c:v>223.15</c:v>
                </c:pt>
                <c:pt idx="169">
                  <c:v>18</c:v>
                </c:pt>
                <c:pt idx="170">
                  <c:v>360</c:v>
                </c:pt>
                <c:pt idx="171">
                  <c:v>18</c:v>
                </c:pt>
                <c:pt idx="172">
                  <c:v>1</c:v>
                </c:pt>
                <c:pt idx="173">
                  <c:v>2</c:v>
                </c:pt>
                <c:pt idx="174">
                  <c:v>2</c:v>
                </c:pt>
                <c:pt idx="175">
                  <c:v>18</c:v>
                </c:pt>
                <c:pt idx="176">
                  <c:v>18</c:v>
                </c:pt>
                <c:pt idx="177">
                  <c:v>1</c:v>
                </c:pt>
                <c:pt idx="178">
                  <c:v>1</c:v>
                </c:pt>
                <c:pt idx="179">
                  <c:v>40</c:v>
                </c:pt>
                <c:pt idx="180">
                  <c:v>2</c:v>
                </c:pt>
                <c:pt idx="181">
                  <c:v>8</c:v>
                </c:pt>
                <c:pt idx="183">
                  <c:v>18</c:v>
                </c:pt>
                <c:pt idx="184">
                  <c:v>22</c:v>
                </c:pt>
                <c:pt idx="185">
                  <c:v>250</c:v>
                </c:pt>
                <c:pt idx="186">
                  <c:v>56</c:v>
                </c:pt>
                <c:pt idx="187">
                  <c:v>511</c:v>
                </c:pt>
                <c:pt idx="188">
                  <c:v>511</c:v>
                </c:pt>
                <c:pt idx="189">
                  <c:v>12</c:v>
                </c:pt>
                <c:pt idx="190">
                  <c:v>17</c:v>
                </c:pt>
                <c:pt idx="191">
                  <c:v>177</c:v>
                </c:pt>
                <c:pt idx="192">
                  <c:v>227</c:v>
                </c:pt>
                <c:pt idx="193">
                  <c:v>1</c:v>
                </c:pt>
                <c:pt idx="194">
                  <c:v>72</c:v>
                </c:pt>
                <c:pt idx="195">
                  <c:v>27</c:v>
                </c:pt>
                <c:pt idx="196">
                  <c:v>11</c:v>
                </c:pt>
                <c:pt idx="197">
                  <c:v>9</c:v>
                </c:pt>
                <c:pt idx="198">
                  <c:v>3</c:v>
                </c:pt>
                <c:pt idx="199">
                  <c:v>3</c:v>
                </c:pt>
                <c:pt idx="200">
                  <c:v>9</c:v>
                </c:pt>
                <c:pt idx="201">
                  <c:v>81</c:v>
                </c:pt>
                <c:pt idx="202">
                  <c:v>21</c:v>
                </c:pt>
                <c:pt idx="203">
                  <c:v>13</c:v>
                </c:pt>
                <c:pt idx="204">
                  <c:v>0.35</c:v>
                </c:pt>
                <c:pt idx="207">
                  <c:v>1</c:v>
                </c:pt>
                <c:pt idx="208">
                  <c:v>1</c:v>
                </c:pt>
                <c:pt idx="209">
                  <c:v>37</c:v>
                </c:pt>
                <c:pt idx="210">
                  <c:v>19</c:v>
                </c:pt>
                <c:pt idx="211">
                  <c:v>7</c:v>
                </c:pt>
                <c:pt idx="212">
                  <c:v>9</c:v>
                </c:pt>
                <c:pt idx="213">
                  <c:v>22</c:v>
                </c:pt>
                <c:pt idx="214">
                  <c:v>25</c:v>
                </c:pt>
                <c:pt idx="215">
                  <c:v>92.01</c:v>
                </c:pt>
                <c:pt idx="216">
                  <c:v>120.78</c:v>
                </c:pt>
                <c:pt idx="217">
                  <c:v>3.64</c:v>
                </c:pt>
                <c:pt idx="218">
                  <c:v>18.170000000000002</c:v>
                </c:pt>
                <c:pt idx="219">
                  <c:v>91.91</c:v>
                </c:pt>
                <c:pt idx="220">
                  <c:v>84.39</c:v>
                </c:pt>
                <c:pt idx="221">
                  <c:v>80.33</c:v>
                </c:pt>
                <c:pt idx="222">
                  <c:v>25.83</c:v>
                </c:pt>
                <c:pt idx="224">
                  <c:v>15</c:v>
                </c:pt>
                <c:pt idx="225">
                  <c:v>9</c:v>
                </c:pt>
                <c:pt idx="226">
                  <c:v>6</c:v>
                </c:pt>
                <c:pt idx="227">
                  <c:v>6</c:v>
                </c:pt>
                <c:pt idx="228">
                  <c:v>3</c:v>
                </c:pt>
                <c:pt idx="230">
                  <c:v>2</c:v>
                </c:pt>
                <c:pt idx="231">
                  <c:v>2</c:v>
                </c:pt>
                <c:pt idx="232">
                  <c:v>5</c:v>
                </c:pt>
                <c:pt idx="233">
                  <c:v>4</c:v>
                </c:pt>
                <c:pt idx="234">
                  <c:v>3</c:v>
                </c:pt>
                <c:pt idx="235">
                  <c:v>4</c:v>
                </c:pt>
                <c:pt idx="236">
                  <c:v>11</c:v>
                </c:pt>
                <c:pt idx="237">
                  <c:v>2</c:v>
                </c:pt>
                <c:pt idx="238">
                  <c:v>14.94</c:v>
                </c:pt>
                <c:pt idx="239">
                  <c:v>4.83</c:v>
                </c:pt>
                <c:pt idx="241">
                  <c:v>1</c:v>
                </c:pt>
                <c:pt idx="242">
                  <c:v>30</c:v>
                </c:pt>
                <c:pt idx="243">
                  <c:v>25</c:v>
                </c:pt>
                <c:pt idx="244">
                  <c:v>5</c:v>
                </c:pt>
                <c:pt idx="245">
                  <c:v>2</c:v>
                </c:pt>
                <c:pt idx="246">
                  <c:v>7</c:v>
                </c:pt>
                <c:pt idx="247">
                  <c:v>1</c:v>
                </c:pt>
                <c:pt idx="248">
                  <c:v>2</c:v>
                </c:pt>
                <c:pt idx="249">
                  <c:v>1</c:v>
                </c:pt>
                <c:pt idx="250">
                  <c:v>9</c:v>
                </c:pt>
                <c:pt idx="251">
                  <c:v>16</c:v>
                </c:pt>
                <c:pt idx="252">
                  <c:v>6</c:v>
                </c:pt>
                <c:pt idx="253">
                  <c:v>2</c:v>
                </c:pt>
                <c:pt idx="254">
                  <c:v>6</c:v>
                </c:pt>
                <c:pt idx="255">
                  <c:v>2</c:v>
                </c:pt>
                <c:pt idx="256">
                  <c:v>6</c:v>
                </c:pt>
                <c:pt idx="257">
                  <c:v>3</c:v>
                </c:pt>
                <c:pt idx="258">
                  <c:v>27</c:v>
                </c:pt>
                <c:pt idx="259">
                  <c:v>2</c:v>
                </c:pt>
                <c:pt idx="260">
                  <c:v>2</c:v>
                </c:pt>
                <c:pt idx="261">
                  <c:v>4</c:v>
                </c:pt>
                <c:pt idx="262">
                  <c:v>8</c:v>
                </c:pt>
                <c:pt idx="263">
                  <c:v>2</c:v>
                </c:pt>
                <c:pt idx="264">
                  <c:v>17</c:v>
                </c:pt>
                <c:pt idx="265">
                  <c:v>12</c:v>
                </c:pt>
                <c:pt idx="266">
                  <c:v>5</c:v>
                </c:pt>
                <c:pt idx="267">
                  <c:v>2</c:v>
                </c:pt>
                <c:pt idx="269">
                  <c:v>2</c:v>
                </c:pt>
                <c:pt idx="270">
                  <c:v>1</c:v>
                </c:pt>
                <c:pt idx="271">
                  <c:v>1</c:v>
                </c:pt>
                <c:pt idx="272">
                  <c:v>1</c:v>
                </c:pt>
                <c:pt idx="273">
                  <c:v>1</c:v>
                </c:pt>
                <c:pt idx="274">
                  <c:v>1</c:v>
                </c:pt>
                <c:pt idx="275">
                  <c:v>1</c:v>
                </c:pt>
                <c:pt idx="276">
                  <c:v>1</c:v>
                </c:pt>
                <c:pt idx="277">
                  <c:v>1</c:v>
                </c:pt>
                <c:pt idx="278">
                  <c:v>1</c:v>
                </c:pt>
                <c:pt idx="279">
                  <c:v>1</c:v>
                </c:pt>
                <c:pt idx="280">
                  <c:v>1</c:v>
                </c:pt>
                <c:pt idx="281">
                  <c:v>20</c:v>
                </c:pt>
                <c:pt idx="282">
                  <c:v>28</c:v>
                </c:pt>
                <c:pt idx="283">
                  <c:v>8</c:v>
                </c:pt>
                <c:pt idx="285">
                  <c:v>1</c:v>
                </c:pt>
                <c:pt idx="286">
                  <c:v>7</c:v>
                </c:pt>
                <c:pt idx="287">
                  <c:v>7</c:v>
                </c:pt>
                <c:pt idx="288">
                  <c:v>8</c:v>
                </c:pt>
                <c:pt idx="289">
                  <c:v>7</c:v>
                </c:pt>
                <c:pt idx="291">
                  <c:v>50</c:v>
                </c:pt>
                <c:pt idx="292">
                  <c:v>1</c:v>
                </c:pt>
                <c:pt idx="293">
                  <c:v>4</c:v>
                </c:pt>
                <c:pt idx="294">
                  <c:v>2</c:v>
                </c:pt>
                <c:pt idx="295">
                  <c:v>1</c:v>
                </c:pt>
                <c:pt idx="297">
                  <c:v>12</c:v>
                </c:pt>
                <c:pt idx="298">
                  <c:v>18</c:v>
                </c:pt>
                <c:pt idx="299">
                  <c:v>1</c:v>
                </c:pt>
                <c:pt idx="300">
                  <c:v>8</c:v>
                </c:pt>
                <c:pt idx="301">
                  <c:v>32</c:v>
                </c:pt>
                <c:pt idx="303">
                  <c:v>1.62</c:v>
                </c:pt>
                <c:pt idx="304">
                  <c:v>1</c:v>
                </c:pt>
                <c:pt idx="306">
                  <c:v>15</c:v>
                </c:pt>
                <c:pt idx="307">
                  <c:v>5</c:v>
                </c:pt>
                <c:pt idx="308">
                  <c:v>7</c:v>
                </c:pt>
                <c:pt idx="309">
                  <c:v>10</c:v>
                </c:pt>
                <c:pt idx="310">
                  <c:v>40</c:v>
                </c:pt>
                <c:pt idx="313">
                  <c:v>0.85</c:v>
                </c:pt>
                <c:pt idx="314">
                  <c:v>4.7</c:v>
                </c:pt>
                <c:pt idx="315">
                  <c:v>10.25</c:v>
                </c:pt>
                <c:pt idx="316">
                  <c:v>8.32</c:v>
                </c:pt>
                <c:pt idx="317">
                  <c:v>4.7</c:v>
                </c:pt>
                <c:pt idx="318">
                  <c:v>8.32</c:v>
                </c:pt>
                <c:pt idx="319">
                  <c:v>2.15</c:v>
                </c:pt>
                <c:pt idx="320">
                  <c:v>1</c:v>
                </c:pt>
                <c:pt idx="323">
                  <c:v>11</c:v>
                </c:pt>
                <c:pt idx="324">
                  <c:v>3</c:v>
                </c:pt>
                <c:pt idx="325">
                  <c:v>92.68</c:v>
                </c:pt>
                <c:pt idx="326">
                  <c:v>3.55</c:v>
                </c:pt>
                <c:pt idx="327">
                  <c:v>410.18</c:v>
                </c:pt>
                <c:pt idx="328">
                  <c:v>32.473300000000002</c:v>
                </c:pt>
                <c:pt idx="330">
                  <c:v>180</c:v>
                </c:pt>
                <c:pt idx="331">
                  <c:v>6</c:v>
                </c:pt>
                <c:pt idx="332">
                  <c:v>2023124.0469471996</c:v>
                </c:pt>
              </c:numCache>
            </c:numRef>
          </c:val>
        </c:ser>
        <c:ser>
          <c:idx val="3"/>
          <c:order val="3"/>
          <c:tx>
            <c:strRef>
              <c:f>'Orçamento Sintético'!$G$1:$G$6</c:f>
              <c:strCache>
                <c:ptCount val="6"/>
                <c:pt idx="0">
                  <c:v>SECRETARIA DE ESTADO DE SAÚDE                                                                                                                                                                                                                                  </c:v>
                </c:pt>
                <c:pt idx="1">
                  <c:v>Bancos</c:v>
                </c:pt>
                <c:pt idx="2">
                  <c:v>SINAPI -09/2023 -  MG
ORSE - Agosto/2023-1
SBC - 01/10/2023
SETOP - 04/2023 - MG - LESTE
</c:v>
                </c:pt>
                <c:pt idx="3">
                  <c:v>ENDEREÇO: Rua José Coelho, s/n - Centro</c:v>
                </c:pt>
                <c:pt idx="4">
                  <c:v>Resende Costa - Minas Gerais</c:v>
                </c:pt>
              </c:strCache>
            </c:strRef>
          </c:tx>
          <c:spPr>
            <a:solidFill>
              <a:schemeClr val="accent4"/>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Sintético'!$G$7:$G$339</c:f>
              <c:numCache>
                <c:formatCode>General</c:formatCode>
                <c:ptCount val="333"/>
                <c:pt idx="0">
                  <c:v>0</c:v>
                </c:pt>
                <c:pt idx="2" formatCode="#,##0.00">
                  <c:v>1482.73</c:v>
                </c:pt>
                <c:pt idx="3" formatCode="#,##0.00">
                  <c:v>1765.98</c:v>
                </c:pt>
                <c:pt idx="4" formatCode="#,##0.00">
                  <c:v>1693.84</c:v>
                </c:pt>
                <c:pt idx="5" formatCode="#,##0.00">
                  <c:v>1273.56</c:v>
                </c:pt>
                <c:pt idx="6" formatCode="#,##0.00">
                  <c:v>1390.83</c:v>
                </c:pt>
                <c:pt idx="7" formatCode="#,##0.00">
                  <c:v>1499.2</c:v>
                </c:pt>
                <c:pt idx="9" formatCode="#,##0.00">
                  <c:v>1429.69</c:v>
                </c:pt>
                <c:pt idx="10" formatCode="#,##0.00">
                  <c:v>197.19</c:v>
                </c:pt>
                <c:pt idx="11" formatCode="#,##0.00">
                  <c:v>2.08</c:v>
                </c:pt>
                <c:pt idx="12" formatCode="#,##0.00">
                  <c:v>1159.22</c:v>
                </c:pt>
                <c:pt idx="13" formatCode="#,##0.00">
                  <c:v>375.16</c:v>
                </c:pt>
                <c:pt idx="14" formatCode="#,##0.00">
                  <c:v>49.69</c:v>
                </c:pt>
                <c:pt idx="15" formatCode="#,##0.00">
                  <c:v>7323.59</c:v>
                </c:pt>
                <c:pt idx="16" formatCode="#,##0.00">
                  <c:v>2017072.83</c:v>
                </c:pt>
                <c:pt idx="19" formatCode="#,##0.00">
                  <c:v>60.61</c:v>
                </c:pt>
                <c:pt idx="20" formatCode="#,##0.00">
                  <c:v>60.61</c:v>
                </c:pt>
                <c:pt idx="21" formatCode="#,##0.00">
                  <c:v>3.01</c:v>
                </c:pt>
                <c:pt idx="22" formatCode="#,##0.00">
                  <c:v>35.54</c:v>
                </c:pt>
                <c:pt idx="24" formatCode="#,##0.00">
                  <c:v>20.43</c:v>
                </c:pt>
                <c:pt idx="25" formatCode="#,##0.00">
                  <c:v>379.79</c:v>
                </c:pt>
                <c:pt idx="26" formatCode="#,##0.00">
                  <c:v>60.12</c:v>
                </c:pt>
                <c:pt idx="27" formatCode="#,##0.00">
                  <c:v>12.82</c:v>
                </c:pt>
                <c:pt idx="28" formatCode="#,##0.00">
                  <c:v>705.94</c:v>
                </c:pt>
                <c:pt idx="30" formatCode="#,##0.00">
                  <c:v>59.84</c:v>
                </c:pt>
                <c:pt idx="31" formatCode="#,##0.00">
                  <c:v>12.82</c:v>
                </c:pt>
                <c:pt idx="32" formatCode="#,##0.00">
                  <c:v>705.94</c:v>
                </c:pt>
                <c:pt idx="33" formatCode="#,##0.00">
                  <c:v>142.18</c:v>
                </c:pt>
                <c:pt idx="34" formatCode="#,##0.00">
                  <c:v>2894.4</c:v>
                </c:pt>
                <c:pt idx="36" formatCode="#,##0.00">
                  <c:v>45.93</c:v>
                </c:pt>
                <c:pt idx="37" formatCode="#,##0.00">
                  <c:v>174.68</c:v>
                </c:pt>
                <c:pt idx="38" formatCode="#,##0.00">
                  <c:v>92.83</c:v>
                </c:pt>
                <c:pt idx="39" formatCode="#,##0.00">
                  <c:v>659.22</c:v>
                </c:pt>
                <c:pt idx="40" formatCode="#,##0.00">
                  <c:v>763.04</c:v>
                </c:pt>
                <c:pt idx="42" formatCode="#,##0.00">
                  <c:v>23.36</c:v>
                </c:pt>
                <c:pt idx="43" formatCode="#,##0.00">
                  <c:v>63.52</c:v>
                </c:pt>
                <c:pt idx="45" formatCode="#,##0.00">
                  <c:v>22.92</c:v>
                </c:pt>
                <c:pt idx="46" formatCode="#,##0.00">
                  <c:v>55.95</c:v>
                </c:pt>
                <c:pt idx="47" formatCode="#,##0.00">
                  <c:v>471.35</c:v>
                </c:pt>
                <c:pt idx="48" formatCode="#,##0.00">
                  <c:v>63.51</c:v>
                </c:pt>
                <c:pt idx="49" formatCode="#,##0.00">
                  <c:v>28.89</c:v>
                </c:pt>
                <c:pt idx="50" formatCode="#,##0.00">
                  <c:v>234.37</c:v>
                </c:pt>
                <c:pt idx="53" formatCode="#,##0.00">
                  <c:v>92.03</c:v>
                </c:pt>
                <c:pt idx="54" formatCode="#,##0.00">
                  <c:v>67.739999999999995</c:v>
                </c:pt>
                <c:pt idx="55" formatCode="#,##0.00">
                  <c:v>79.36</c:v>
                </c:pt>
                <c:pt idx="56" formatCode="#,##0.00">
                  <c:v>54.63</c:v>
                </c:pt>
                <c:pt idx="57" formatCode="#,##0.00">
                  <c:v>39.68</c:v>
                </c:pt>
                <c:pt idx="58" formatCode="#,##0.00">
                  <c:v>11.78</c:v>
                </c:pt>
                <c:pt idx="59" formatCode="#,##0.00">
                  <c:v>295.31</c:v>
                </c:pt>
                <c:pt idx="60" formatCode="#,##0.00">
                  <c:v>67.739999999999995</c:v>
                </c:pt>
                <c:pt idx="61" formatCode="#,##0.00">
                  <c:v>100.25</c:v>
                </c:pt>
                <c:pt idx="62" formatCode="#,##0.00">
                  <c:v>56.2</c:v>
                </c:pt>
                <c:pt idx="63" formatCode="#,##0.00">
                  <c:v>40.65</c:v>
                </c:pt>
                <c:pt idx="64" formatCode="#,##0.00">
                  <c:v>151.21</c:v>
                </c:pt>
                <c:pt idx="66" formatCode="#,##0.00">
                  <c:v>8.5</c:v>
                </c:pt>
                <c:pt idx="67" formatCode="#,##0.00">
                  <c:v>32.18</c:v>
                </c:pt>
                <c:pt idx="68" formatCode="#,##0.00">
                  <c:v>20.9</c:v>
                </c:pt>
                <c:pt idx="69" formatCode="#,##0.00">
                  <c:v>14.1</c:v>
                </c:pt>
                <c:pt idx="70" formatCode="#,##0.00">
                  <c:v>25.83</c:v>
                </c:pt>
                <c:pt idx="71" formatCode="#,##0.00">
                  <c:v>30.23</c:v>
                </c:pt>
                <c:pt idx="72" formatCode="#,##0.00">
                  <c:v>89.46</c:v>
                </c:pt>
                <c:pt idx="73" formatCode="#,##0.00">
                  <c:v>83.31</c:v>
                </c:pt>
                <c:pt idx="75" formatCode="#,##0.00">
                  <c:v>14.83</c:v>
                </c:pt>
                <c:pt idx="76" formatCode="#,##0.00">
                  <c:v>15.56</c:v>
                </c:pt>
                <c:pt idx="77" formatCode="#,##0.00">
                  <c:v>76.64</c:v>
                </c:pt>
                <c:pt idx="78" formatCode="#,##0.00">
                  <c:v>65.010000000000005</c:v>
                </c:pt>
                <c:pt idx="79" formatCode="#,##0.00">
                  <c:v>27.97</c:v>
                </c:pt>
                <c:pt idx="82" formatCode="#,##0.00">
                  <c:v>840.8</c:v>
                </c:pt>
                <c:pt idx="83" formatCode="#,##0.00">
                  <c:v>900.92</c:v>
                </c:pt>
                <c:pt idx="84" formatCode="#,##0.00">
                  <c:v>1711.13</c:v>
                </c:pt>
                <c:pt idx="85" formatCode="#,##0.00">
                  <c:v>690.67</c:v>
                </c:pt>
                <c:pt idx="86" formatCode="#,##0.00">
                  <c:v>809.07</c:v>
                </c:pt>
                <c:pt idx="87" formatCode="#,##0.00">
                  <c:v>1276.94</c:v>
                </c:pt>
                <c:pt idx="88" formatCode="#,##0.00">
                  <c:v>809.07</c:v>
                </c:pt>
                <c:pt idx="89" formatCode="#,##0.00">
                  <c:v>24.35</c:v>
                </c:pt>
                <c:pt idx="91" formatCode="#,##0.00">
                  <c:v>1019.9</c:v>
                </c:pt>
                <c:pt idx="92" formatCode="#,##0.00">
                  <c:v>664.83</c:v>
                </c:pt>
                <c:pt idx="93" formatCode="#,##0.00">
                  <c:v>802.72</c:v>
                </c:pt>
                <c:pt idx="94" formatCode="#,##0.00">
                  <c:v>253.49</c:v>
                </c:pt>
                <c:pt idx="95" formatCode="#,##0.00">
                  <c:v>266.61</c:v>
                </c:pt>
                <c:pt idx="96" formatCode="#,##0.00">
                  <c:v>289.99</c:v>
                </c:pt>
                <c:pt idx="97" formatCode="#,##0.00">
                  <c:v>409.41</c:v>
                </c:pt>
                <c:pt idx="98" formatCode="#,##0.00">
                  <c:v>385.26</c:v>
                </c:pt>
                <c:pt idx="99" formatCode="#,##0.00">
                  <c:v>429.03</c:v>
                </c:pt>
                <c:pt idx="100" formatCode="#,##0.00">
                  <c:v>351.28</c:v>
                </c:pt>
                <c:pt idx="102" formatCode="#,##0.00">
                  <c:v>2003.11</c:v>
                </c:pt>
                <c:pt idx="103" formatCode="#,##0.00">
                  <c:v>2404.39</c:v>
                </c:pt>
                <c:pt idx="104" formatCode="#,##0.00">
                  <c:v>1923.31</c:v>
                </c:pt>
                <c:pt idx="105" formatCode="#,##0.00">
                  <c:v>168.06</c:v>
                </c:pt>
                <c:pt idx="108" formatCode="#,##0.00">
                  <c:v>7708.5</c:v>
                </c:pt>
                <c:pt idx="109" formatCode="#,##0.00">
                  <c:v>694.22</c:v>
                </c:pt>
                <c:pt idx="111" formatCode="#,##0.00">
                  <c:v>401.14</c:v>
                </c:pt>
                <c:pt idx="112" formatCode="#,##0.00">
                  <c:v>171.67</c:v>
                </c:pt>
                <c:pt idx="113" formatCode="#,##0.00">
                  <c:v>66.760000000000005</c:v>
                </c:pt>
                <c:pt idx="114" formatCode="#,##0.00">
                  <c:v>507.26</c:v>
                </c:pt>
                <c:pt idx="115" formatCode="#,##0.00">
                  <c:v>41.44</c:v>
                </c:pt>
                <c:pt idx="116" formatCode="#,##0.00">
                  <c:v>229.95</c:v>
                </c:pt>
                <c:pt idx="117" formatCode="#,##0.00">
                  <c:v>254.74</c:v>
                </c:pt>
                <c:pt idx="118" formatCode="#,##0.00">
                  <c:v>232.1</c:v>
                </c:pt>
                <c:pt idx="119" formatCode="#,##0.00">
                  <c:v>283.83999999999997</c:v>
                </c:pt>
                <c:pt idx="120" formatCode="#,##0.00">
                  <c:v>247.69</c:v>
                </c:pt>
                <c:pt idx="121" formatCode="#,##0.00">
                  <c:v>247.69</c:v>
                </c:pt>
                <c:pt idx="122" formatCode="#,##0.00">
                  <c:v>284.56</c:v>
                </c:pt>
                <c:pt idx="123" formatCode="#,##0.00">
                  <c:v>282.14999999999998</c:v>
                </c:pt>
                <c:pt idx="124" formatCode="#,##0.00">
                  <c:v>246.54</c:v>
                </c:pt>
                <c:pt idx="125" formatCode="#,##0.00">
                  <c:v>296.48</c:v>
                </c:pt>
                <c:pt idx="126" formatCode="#,##0.00">
                  <c:v>252.07</c:v>
                </c:pt>
                <c:pt idx="127" formatCode="#,##0.00">
                  <c:v>344.03</c:v>
                </c:pt>
                <c:pt idx="128" formatCode="#,##0.00">
                  <c:v>294.69</c:v>
                </c:pt>
                <c:pt idx="129" formatCode="#,##0.00">
                  <c:v>304.68</c:v>
                </c:pt>
                <c:pt idx="130" formatCode="#,##0.00">
                  <c:v>112.36</c:v>
                </c:pt>
                <c:pt idx="131" formatCode="#,##0.00">
                  <c:v>46.81</c:v>
                </c:pt>
                <c:pt idx="132" formatCode="#,##0.00">
                  <c:v>40.950000000000003</c:v>
                </c:pt>
                <c:pt idx="133" formatCode="#,##0.00">
                  <c:v>22.84</c:v>
                </c:pt>
                <c:pt idx="134" formatCode="#,##0.00">
                  <c:v>32.9</c:v>
                </c:pt>
                <c:pt idx="135" formatCode="#,##0.00">
                  <c:v>55.24</c:v>
                </c:pt>
                <c:pt idx="136" formatCode="#,##0.00">
                  <c:v>26.78</c:v>
                </c:pt>
                <c:pt idx="137" formatCode="#,##0.00">
                  <c:v>51.23</c:v>
                </c:pt>
                <c:pt idx="138" formatCode="#,##0.00">
                  <c:v>26.16</c:v>
                </c:pt>
                <c:pt idx="139" formatCode="#,##0.00">
                  <c:v>4.5999999999999996</c:v>
                </c:pt>
                <c:pt idx="140" formatCode="#,##0.00">
                  <c:v>6.44</c:v>
                </c:pt>
                <c:pt idx="141" formatCode="#,##0.00">
                  <c:v>9.11</c:v>
                </c:pt>
                <c:pt idx="142" formatCode="#,##0.00">
                  <c:v>41.15</c:v>
                </c:pt>
                <c:pt idx="143" formatCode="#,##0.00">
                  <c:v>82.64</c:v>
                </c:pt>
                <c:pt idx="144" formatCode="#,##0.00">
                  <c:v>34.94</c:v>
                </c:pt>
                <c:pt idx="145" formatCode="#,##0.00">
                  <c:v>34.94</c:v>
                </c:pt>
                <c:pt idx="146" formatCode="#,##0.00">
                  <c:v>37.43</c:v>
                </c:pt>
                <c:pt idx="147" formatCode="#,##0.00">
                  <c:v>32.79</c:v>
                </c:pt>
                <c:pt idx="149" formatCode="#,##0.00">
                  <c:v>2292.9899999999998</c:v>
                </c:pt>
                <c:pt idx="150" formatCode="#,##0.00">
                  <c:v>556.41</c:v>
                </c:pt>
                <c:pt idx="152" formatCode="#,##0.00">
                  <c:v>556.41</c:v>
                </c:pt>
                <c:pt idx="153" formatCode="#,##0.00">
                  <c:v>22.2</c:v>
                </c:pt>
                <c:pt idx="154" formatCode="#,##0.00">
                  <c:v>285.52999999999997</c:v>
                </c:pt>
                <c:pt idx="155" formatCode="#,##0.00">
                  <c:v>21.89</c:v>
                </c:pt>
                <c:pt idx="156" formatCode="#,##0.00">
                  <c:v>65.25</c:v>
                </c:pt>
                <c:pt idx="157" formatCode="#,##0.00">
                  <c:v>126.36</c:v>
                </c:pt>
                <c:pt idx="158" formatCode="#,##0.00">
                  <c:v>74.67</c:v>
                </c:pt>
                <c:pt idx="159" formatCode="#,##0.00">
                  <c:v>51.06</c:v>
                </c:pt>
                <c:pt idx="161" formatCode="#,##0.00">
                  <c:v>366.86</c:v>
                </c:pt>
                <c:pt idx="162" formatCode="#,##0.00">
                  <c:v>317.5</c:v>
                </c:pt>
                <c:pt idx="163" formatCode="#,##0.00">
                  <c:v>525.89</c:v>
                </c:pt>
                <c:pt idx="164" formatCode="#,##0.00">
                  <c:v>185.94</c:v>
                </c:pt>
                <c:pt idx="165" formatCode="#,##0.00">
                  <c:v>112.36</c:v>
                </c:pt>
                <c:pt idx="166" formatCode="#,##0.00">
                  <c:v>32.9</c:v>
                </c:pt>
                <c:pt idx="167" formatCode="#,##0.00">
                  <c:v>40.950000000000003</c:v>
                </c:pt>
                <c:pt idx="168" formatCode="#,##0.00">
                  <c:v>26.78</c:v>
                </c:pt>
                <c:pt idx="169" formatCode="#,##0.00">
                  <c:v>143.16</c:v>
                </c:pt>
                <c:pt idx="170" formatCode="#,##0.00">
                  <c:v>8.5500000000000007</c:v>
                </c:pt>
                <c:pt idx="171" formatCode="#,##0.00">
                  <c:v>15.6</c:v>
                </c:pt>
                <c:pt idx="172" formatCode="#,##0.00">
                  <c:v>3275.83</c:v>
                </c:pt>
                <c:pt idx="173" formatCode="#,##0.00">
                  <c:v>3397.32</c:v>
                </c:pt>
                <c:pt idx="174" formatCode="#,##0.00">
                  <c:v>1380.33</c:v>
                </c:pt>
                <c:pt idx="175" formatCode="#,##0.00">
                  <c:v>31.41</c:v>
                </c:pt>
                <c:pt idx="176" formatCode="#,##0.00">
                  <c:v>28.51</c:v>
                </c:pt>
                <c:pt idx="177" formatCode="#,##0.00">
                  <c:v>37.18</c:v>
                </c:pt>
                <c:pt idx="178" formatCode="#,##0.00">
                  <c:v>165.51</c:v>
                </c:pt>
                <c:pt idx="179" formatCode="#,##0.00">
                  <c:v>0.9</c:v>
                </c:pt>
                <c:pt idx="180" formatCode="#,##0.00">
                  <c:v>84.17</c:v>
                </c:pt>
                <c:pt idx="181" formatCode="#,##0.00">
                  <c:v>22.96</c:v>
                </c:pt>
                <c:pt idx="183" formatCode="#,##0.00">
                  <c:v>26.2</c:v>
                </c:pt>
                <c:pt idx="184" formatCode="#,##0.00">
                  <c:v>39.630000000000003</c:v>
                </c:pt>
                <c:pt idx="185" formatCode="#,##0.00">
                  <c:v>4.76</c:v>
                </c:pt>
                <c:pt idx="186" formatCode="#,##0.00">
                  <c:v>31.43</c:v>
                </c:pt>
                <c:pt idx="187" formatCode="#,##0.00">
                  <c:v>1.0900000000000001</c:v>
                </c:pt>
                <c:pt idx="188" formatCode="#,##0.00">
                  <c:v>0.06</c:v>
                </c:pt>
                <c:pt idx="189" formatCode="#,##0.00">
                  <c:v>2.46</c:v>
                </c:pt>
                <c:pt idx="190" formatCode="#,##0.00">
                  <c:v>358.58</c:v>
                </c:pt>
                <c:pt idx="191" formatCode="#,##0.00">
                  <c:v>56.21</c:v>
                </c:pt>
                <c:pt idx="192" formatCode="#,##0.00">
                  <c:v>36.119999999999997</c:v>
                </c:pt>
                <c:pt idx="193" formatCode="#,##0.00">
                  <c:v>31.01</c:v>
                </c:pt>
                <c:pt idx="194" formatCode="#,##0.00">
                  <c:v>27.18</c:v>
                </c:pt>
                <c:pt idx="195" formatCode="#,##0.00">
                  <c:v>26.78</c:v>
                </c:pt>
                <c:pt idx="196" formatCode="#,##0.00">
                  <c:v>34.94</c:v>
                </c:pt>
                <c:pt idx="197" formatCode="#,##0.00">
                  <c:v>52.25</c:v>
                </c:pt>
                <c:pt idx="198" formatCode="#,##0.00">
                  <c:v>100.51</c:v>
                </c:pt>
                <c:pt idx="199" formatCode="#,##0.00">
                  <c:v>100.13</c:v>
                </c:pt>
                <c:pt idx="200" formatCode="#,##0.00">
                  <c:v>32.369999999999997</c:v>
                </c:pt>
                <c:pt idx="201" formatCode="#,##0.00">
                  <c:v>5.47</c:v>
                </c:pt>
                <c:pt idx="202" formatCode="#,##0.00">
                  <c:v>5.36</c:v>
                </c:pt>
                <c:pt idx="203" formatCode="#,##0.00">
                  <c:v>42.23</c:v>
                </c:pt>
                <c:pt idx="204" formatCode="#,##0.00">
                  <c:v>117.09</c:v>
                </c:pt>
                <c:pt idx="207" formatCode="#,##0.00">
                  <c:v>318.41000000000003</c:v>
                </c:pt>
                <c:pt idx="208" formatCode="#,##0.00">
                  <c:v>219.87</c:v>
                </c:pt>
                <c:pt idx="209" formatCode="#,##0.00">
                  <c:v>124.3</c:v>
                </c:pt>
                <c:pt idx="210" formatCode="#,##0.00">
                  <c:v>139.69999999999999</c:v>
                </c:pt>
                <c:pt idx="211" formatCode="#,##0.00">
                  <c:v>241.8</c:v>
                </c:pt>
                <c:pt idx="212" formatCode="#,##0.00">
                  <c:v>283.95</c:v>
                </c:pt>
                <c:pt idx="213" formatCode="#,##0.00">
                  <c:v>143.18</c:v>
                </c:pt>
                <c:pt idx="214" formatCode="#,##0.00">
                  <c:v>200.7</c:v>
                </c:pt>
                <c:pt idx="215" formatCode="#,##0.00">
                  <c:v>22.47</c:v>
                </c:pt>
                <c:pt idx="216" formatCode="#,##0.00">
                  <c:v>42.89</c:v>
                </c:pt>
                <c:pt idx="217" formatCode="#,##0.00">
                  <c:v>27.51</c:v>
                </c:pt>
                <c:pt idx="218" formatCode="#,##0.00">
                  <c:v>36.08</c:v>
                </c:pt>
                <c:pt idx="219" formatCode="#,##0.00">
                  <c:v>39.43</c:v>
                </c:pt>
                <c:pt idx="220" formatCode="#,##0.00">
                  <c:v>22.63</c:v>
                </c:pt>
                <c:pt idx="221" formatCode="#,##0.00">
                  <c:v>65.64</c:v>
                </c:pt>
                <c:pt idx="222" formatCode="#,##0.00">
                  <c:v>60.61</c:v>
                </c:pt>
                <c:pt idx="224" formatCode="#,##0.00">
                  <c:v>65.28</c:v>
                </c:pt>
                <c:pt idx="225" formatCode="#,##0.00">
                  <c:v>407.62</c:v>
                </c:pt>
                <c:pt idx="226" formatCode="#,##0.00">
                  <c:v>76.08</c:v>
                </c:pt>
                <c:pt idx="227" formatCode="#,##0.00">
                  <c:v>701.26</c:v>
                </c:pt>
                <c:pt idx="228" formatCode="#,##0.00">
                  <c:v>307.70999999999998</c:v>
                </c:pt>
                <c:pt idx="230" formatCode="#,##0.00">
                  <c:v>500.1</c:v>
                </c:pt>
                <c:pt idx="231" formatCode="#,##0.00">
                  <c:v>53.06</c:v>
                </c:pt>
                <c:pt idx="232" formatCode="#,##0.00">
                  <c:v>743.1</c:v>
                </c:pt>
                <c:pt idx="233" formatCode="#,##0.00">
                  <c:v>334.33</c:v>
                </c:pt>
                <c:pt idx="234" formatCode="#,##0.00">
                  <c:v>451.44</c:v>
                </c:pt>
                <c:pt idx="235" formatCode="#,##0.00">
                  <c:v>378.37</c:v>
                </c:pt>
                <c:pt idx="236" formatCode="#,##0.00">
                  <c:v>364.8</c:v>
                </c:pt>
                <c:pt idx="237" formatCode="#,##0.00">
                  <c:v>670.56</c:v>
                </c:pt>
                <c:pt idx="238" formatCode="#,##0.00">
                  <c:v>365.86</c:v>
                </c:pt>
                <c:pt idx="239" formatCode="#,##0.00">
                  <c:v>271.05</c:v>
                </c:pt>
                <c:pt idx="241" formatCode="#,##0.00">
                  <c:v>759.89</c:v>
                </c:pt>
                <c:pt idx="242" formatCode="#,##0.00">
                  <c:v>62.33</c:v>
                </c:pt>
                <c:pt idx="243" formatCode="#,##0.00">
                  <c:v>64.400000000000006</c:v>
                </c:pt>
                <c:pt idx="244" formatCode="#,##0.00">
                  <c:v>56.79</c:v>
                </c:pt>
                <c:pt idx="245" formatCode="#,##0.00">
                  <c:v>598.63</c:v>
                </c:pt>
                <c:pt idx="246" formatCode="#,##0.00">
                  <c:v>1428.7</c:v>
                </c:pt>
                <c:pt idx="247" formatCode="#,##0.00">
                  <c:v>457.37</c:v>
                </c:pt>
                <c:pt idx="248" formatCode="#,##0.00">
                  <c:v>1485.34</c:v>
                </c:pt>
                <c:pt idx="249" formatCode="#,##0.00">
                  <c:v>107.25</c:v>
                </c:pt>
                <c:pt idx="250" formatCode="#,##0.00">
                  <c:v>151.61000000000001</c:v>
                </c:pt>
                <c:pt idx="251" formatCode="#,##0.00">
                  <c:v>350.02</c:v>
                </c:pt>
                <c:pt idx="252" formatCode="#,##0.00">
                  <c:v>153.1</c:v>
                </c:pt>
                <c:pt idx="253" formatCode="#,##0.00">
                  <c:v>159.44999999999999</c:v>
                </c:pt>
                <c:pt idx="254" formatCode="#,##0.00">
                  <c:v>44.47</c:v>
                </c:pt>
                <c:pt idx="255" formatCode="#,##0.00">
                  <c:v>70.69</c:v>
                </c:pt>
                <c:pt idx="256" formatCode="#,##0.00">
                  <c:v>298.43</c:v>
                </c:pt>
                <c:pt idx="257" formatCode="#,##0.00">
                  <c:v>84.26</c:v>
                </c:pt>
                <c:pt idx="258" formatCode="#,##0.00">
                  <c:v>82.21</c:v>
                </c:pt>
                <c:pt idx="259" formatCode="#,##0.00">
                  <c:v>267.10000000000002</c:v>
                </c:pt>
                <c:pt idx="260" formatCode="#,##0.00">
                  <c:v>2464.87</c:v>
                </c:pt>
                <c:pt idx="261" formatCode="#,##0.00">
                  <c:v>24.19</c:v>
                </c:pt>
                <c:pt idx="262" formatCode="#,##0.00">
                  <c:v>47.6</c:v>
                </c:pt>
                <c:pt idx="263" formatCode="#,##0.00">
                  <c:v>954.58</c:v>
                </c:pt>
                <c:pt idx="264" formatCode="#,##0.00">
                  <c:v>179.49</c:v>
                </c:pt>
                <c:pt idx="265" formatCode="#,##0.00">
                  <c:v>226.84</c:v>
                </c:pt>
                <c:pt idx="266" formatCode="#,##0.00">
                  <c:v>204.72</c:v>
                </c:pt>
                <c:pt idx="267" formatCode="#,##0.00">
                  <c:v>4008.05</c:v>
                </c:pt>
                <c:pt idx="269" formatCode="#,##0.00">
                  <c:v>1638.43</c:v>
                </c:pt>
                <c:pt idx="270" formatCode="#,##0.00">
                  <c:v>141.85</c:v>
                </c:pt>
                <c:pt idx="271" formatCode="#,##0.00">
                  <c:v>28.9</c:v>
                </c:pt>
                <c:pt idx="272" formatCode="#,##0.00">
                  <c:v>2590.52</c:v>
                </c:pt>
                <c:pt idx="273" formatCode="#,##0.00">
                  <c:v>153.32</c:v>
                </c:pt>
                <c:pt idx="274" formatCode="#,##0.00">
                  <c:v>230.36</c:v>
                </c:pt>
                <c:pt idx="275" formatCode="#,##0.00">
                  <c:v>631.9</c:v>
                </c:pt>
                <c:pt idx="276" formatCode="#,##0.00">
                  <c:v>514.15</c:v>
                </c:pt>
                <c:pt idx="277" formatCode="#,##0.00">
                  <c:v>1904.15</c:v>
                </c:pt>
                <c:pt idx="278" formatCode="#,##0.00">
                  <c:v>151.46</c:v>
                </c:pt>
                <c:pt idx="279" formatCode="#,##0.00">
                  <c:v>82.21</c:v>
                </c:pt>
                <c:pt idx="280" formatCode="#,##0.00">
                  <c:v>72.2</c:v>
                </c:pt>
                <c:pt idx="281" formatCode="#,##0.00">
                  <c:v>82.81</c:v>
                </c:pt>
                <c:pt idx="282" formatCode="#,##0.00">
                  <c:v>33.58</c:v>
                </c:pt>
                <c:pt idx="283" formatCode="#,##0.00">
                  <c:v>37.270000000000003</c:v>
                </c:pt>
                <c:pt idx="285" formatCode="#,##0.00">
                  <c:v>273.70999999999998</c:v>
                </c:pt>
                <c:pt idx="286" formatCode="#,##0.00">
                  <c:v>212.44</c:v>
                </c:pt>
                <c:pt idx="287" formatCode="#,##0.00">
                  <c:v>227.39</c:v>
                </c:pt>
                <c:pt idx="288" formatCode="#,##0.00">
                  <c:v>19.010000000000002</c:v>
                </c:pt>
                <c:pt idx="289" formatCode="#,##0.00">
                  <c:v>16.03</c:v>
                </c:pt>
                <c:pt idx="291" formatCode="#,##0.00">
                  <c:v>107.16</c:v>
                </c:pt>
                <c:pt idx="292" formatCode="#,##0.00">
                  <c:v>67.88</c:v>
                </c:pt>
                <c:pt idx="293" formatCode="#,##0.00">
                  <c:v>109.21</c:v>
                </c:pt>
                <c:pt idx="294" formatCode="#,##0.00">
                  <c:v>143.77000000000001</c:v>
                </c:pt>
                <c:pt idx="295" formatCode="#,##0.00">
                  <c:v>2430.04</c:v>
                </c:pt>
                <c:pt idx="297" formatCode="#,##0.00">
                  <c:v>27.5</c:v>
                </c:pt>
                <c:pt idx="298" formatCode="#,##0.00">
                  <c:v>31.77</c:v>
                </c:pt>
                <c:pt idx="299" formatCode="#,##0.00">
                  <c:v>346.34</c:v>
                </c:pt>
                <c:pt idx="300" formatCode="#,##0.00">
                  <c:v>18.47</c:v>
                </c:pt>
                <c:pt idx="301" formatCode="#,##0.00">
                  <c:v>22.25</c:v>
                </c:pt>
                <c:pt idx="303" formatCode="#,##0.00">
                  <c:v>563.41999999999996</c:v>
                </c:pt>
                <c:pt idx="304" formatCode="#,##0.00">
                  <c:v>5958.54</c:v>
                </c:pt>
                <c:pt idx="306" formatCode="#,##0.00">
                  <c:v>26.78</c:v>
                </c:pt>
                <c:pt idx="307" formatCode="#,##0.00">
                  <c:v>34.94</c:v>
                </c:pt>
                <c:pt idx="308" formatCode="#,##0.00">
                  <c:v>8.5500000000000007</c:v>
                </c:pt>
                <c:pt idx="309" formatCode="#,##0.00">
                  <c:v>5.61</c:v>
                </c:pt>
                <c:pt idx="310" formatCode="#,##0.00">
                  <c:v>5.33</c:v>
                </c:pt>
                <c:pt idx="313" formatCode="#,##0.00">
                  <c:v>92.03</c:v>
                </c:pt>
                <c:pt idx="314" formatCode="#,##0.00">
                  <c:v>78.94</c:v>
                </c:pt>
                <c:pt idx="315" formatCode="#,##0.00">
                  <c:v>12.7</c:v>
                </c:pt>
                <c:pt idx="316" formatCode="#,##0.00">
                  <c:v>32.18</c:v>
                </c:pt>
                <c:pt idx="317" formatCode="#,##0.00">
                  <c:v>14.1</c:v>
                </c:pt>
                <c:pt idx="318" formatCode="#,##0.00">
                  <c:v>128.94999999999999</c:v>
                </c:pt>
                <c:pt idx="319" formatCode="#,##0.00">
                  <c:v>335.94</c:v>
                </c:pt>
                <c:pt idx="320" formatCode="#,##0.00">
                  <c:v>2440</c:v>
                </c:pt>
                <c:pt idx="323" formatCode="#,##0.00">
                  <c:v>230.75</c:v>
                </c:pt>
                <c:pt idx="324" formatCode="#,##0.00">
                  <c:v>225.43</c:v>
                </c:pt>
                <c:pt idx="325" formatCode="#,##0.00">
                  <c:v>29.23</c:v>
                </c:pt>
                <c:pt idx="326" formatCode="#,##0.00">
                  <c:v>2066.85</c:v>
                </c:pt>
                <c:pt idx="327" formatCode="#,##0.00">
                  <c:v>6.47</c:v>
                </c:pt>
                <c:pt idx="328" formatCode="#,##0.00">
                  <c:v>50</c:v>
                </c:pt>
                <c:pt idx="330" formatCode="#,##0.00">
                  <c:v>98.58</c:v>
                </c:pt>
                <c:pt idx="331" formatCode="#,##0.00">
                  <c:v>12237.07</c:v>
                </c:pt>
              </c:numCache>
            </c:numRef>
          </c:val>
        </c:ser>
        <c:ser>
          <c:idx val="4"/>
          <c:order val="4"/>
          <c:tx>
            <c:strRef>
              <c:f>'Orçamento Sintético'!$H$1:$H$6</c:f>
              <c:strCache>
                <c:ptCount val="6"/>
                <c:pt idx="0">
                  <c:v>SECRETARIA DE ESTADO DE SAÚDE                                                                                                                                                                                                                                  </c:v>
                </c:pt>
                <c:pt idx="1">
                  <c:v>B.D.I.</c:v>
                </c:pt>
                <c:pt idx="2">
                  <c:v>30,91%</c:v>
                </c:pt>
                <c:pt idx="3">
                  <c:v>ENDEREÇO: Rua José Coelho, s/n - Centro</c:v>
                </c:pt>
                <c:pt idx="4">
                  <c:v>Resende Costa - Minas Gerais</c:v>
                </c:pt>
              </c:strCache>
            </c:strRef>
          </c:tx>
          <c:spPr>
            <a:solidFill>
              <a:schemeClr val="accent5"/>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Sintético'!$H$7:$H$339</c:f>
              <c:numCache>
                <c:formatCode>General</c:formatCode>
                <c:ptCount val="333"/>
                <c:pt idx="0">
                  <c:v>0</c:v>
                </c:pt>
                <c:pt idx="2" formatCode="#,##0.00">
                  <c:v>1941.041843</c:v>
                </c:pt>
                <c:pt idx="3" formatCode="#,##0.00">
                  <c:v>2311.8444179999997</c:v>
                </c:pt>
                <c:pt idx="4" formatCode="#,##0.00">
                  <c:v>2217.4059439999996</c:v>
                </c:pt>
                <c:pt idx="5" formatCode="#,##0.00">
                  <c:v>1667.2173959999998</c:v>
                </c:pt>
                <c:pt idx="6" formatCode="#,##0.00">
                  <c:v>1820.7355529999998</c:v>
                </c:pt>
                <c:pt idx="7" formatCode="#,##0.00">
                  <c:v>1962.6027199999999</c:v>
                </c:pt>
                <c:pt idx="9" formatCode="#,##0.00">
                  <c:v>1871.6071789999999</c:v>
                </c:pt>
                <c:pt idx="10" formatCode="#,##0.00">
                  <c:v>258.14142899999996</c:v>
                </c:pt>
                <c:pt idx="11" formatCode="#,##0.00">
                  <c:v>2.722928</c:v>
                </c:pt>
                <c:pt idx="12" formatCode="#,##0.00">
                  <c:v>1517.5349019999999</c:v>
                </c:pt>
                <c:pt idx="13" formatCode="#,##0.00">
                  <c:v>491.12195600000001</c:v>
                </c:pt>
                <c:pt idx="14" formatCode="#,##0.00">
                  <c:v>65.049178999999995</c:v>
                </c:pt>
                <c:pt idx="15" formatCode="#,##0.00">
                  <c:v>9587.3116689999988</c:v>
                </c:pt>
                <c:pt idx="16" formatCode="#,##0.00">
                  <c:v>2017072.83</c:v>
                </c:pt>
                <c:pt idx="19" formatCode="#,##0.00">
                  <c:v>79.344550999999996</c:v>
                </c:pt>
                <c:pt idx="20" formatCode="#,##0.00">
                  <c:v>79.344550999999996</c:v>
                </c:pt>
                <c:pt idx="21" formatCode="#,##0.00">
                  <c:v>3.9403909999999995</c:v>
                </c:pt>
                <c:pt idx="22" formatCode="#,##0.00">
                  <c:v>46.525413999999998</c:v>
                </c:pt>
                <c:pt idx="24" formatCode="#,##0.00">
                  <c:v>26.744912999999997</c:v>
                </c:pt>
                <c:pt idx="25" formatCode="#,##0.00">
                  <c:v>497.183089</c:v>
                </c:pt>
                <c:pt idx="26" formatCode="#,##0.00">
                  <c:v>78.703091999999998</c:v>
                </c:pt>
                <c:pt idx="27" formatCode="#,##0.00">
                  <c:v>16.782661999999998</c:v>
                </c:pt>
                <c:pt idx="28" formatCode="#,##0.00">
                  <c:v>924.14605400000005</c:v>
                </c:pt>
                <c:pt idx="30" formatCode="#,##0.00">
                  <c:v>78.336544000000004</c:v>
                </c:pt>
                <c:pt idx="31" formatCode="#,##0.00">
                  <c:v>16.782661999999998</c:v>
                </c:pt>
                <c:pt idx="32" formatCode="#,##0.00">
                  <c:v>924.14605400000005</c:v>
                </c:pt>
                <c:pt idx="33" formatCode="#,##0.00">
                  <c:v>186.127838</c:v>
                </c:pt>
                <c:pt idx="34" formatCode="#,##0.00">
                  <c:v>3789.0590400000001</c:v>
                </c:pt>
                <c:pt idx="36" formatCode="#,##0.00">
                  <c:v>60.126962999999996</c:v>
                </c:pt>
                <c:pt idx="37" formatCode="#,##0.00">
                  <c:v>228.673588</c:v>
                </c:pt>
                <c:pt idx="38" formatCode="#,##0.00">
                  <c:v>121.52375299999999</c:v>
                </c:pt>
                <c:pt idx="39" formatCode="#,##0.00">
                  <c:v>862.98490200000003</c:v>
                </c:pt>
                <c:pt idx="40" formatCode="#,##0.00">
                  <c:v>998.8956639999999</c:v>
                </c:pt>
                <c:pt idx="42" formatCode="#,##0.00">
                  <c:v>30.580575999999997</c:v>
                </c:pt>
                <c:pt idx="43" formatCode="#,##0.00">
                  <c:v>83.154032000000001</c:v>
                </c:pt>
                <c:pt idx="45" formatCode="#,##0.00">
                  <c:v>30.004572</c:v>
                </c:pt>
                <c:pt idx="46" formatCode="#,##0.00">
                  <c:v>73.244145000000003</c:v>
                </c:pt>
                <c:pt idx="47" formatCode="#,##0.00">
                  <c:v>617.04428499999995</c:v>
                </c:pt>
                <c:pt idx="48" formatCode="#,##0.00">
                  <c:v>83.140940999999998</c:v>
                </c:pt>
                <c:pt idx="49" formatCode="#,##0.00">
                  <c:v>37.819898999999999</c:v>
                </c:pt>
                <c:pt idx="50" formatCode="#,##0.00">
                  <c:v>306.81376699999998</c:v>
                </c:pt>
                <c:pt idx="53" formatCode="#,##0.00">
                  <c:v>120.476473</c:v>
                </c:pt>
                <c:pt idx="54" formatCode="#,##0.00">
                  <c:v>88.678433999999982</c:v>
                </c:pt>
                <c:pt idx="55" formatCode="#,##0.00">
                  <c:v>103.890176</c:v>
                </c:pt>
                <c:pt idx="56" formatCode="#,##0.00">
                  <c:v>71.516132999999996</c:v>
                </c:pt>
                <c:pt idx="57" formatCode="#,##0.00">
                  <c:v>51.945087999999998</c:v>
                </c:pt>
                <c:pt idx="58" formatCode="#,##0.00">
                  <c:v>15.421197999999999</c:v>
                </c:pt>
                <c:pt idx="59" formatCode="#,##0.00">
                  <c:v>386.59032099999996</c:v>
                </c:pt>
                <c:pt idx="60" formatCode="#,##0.00">
                  <c:v>88.678433999999982</c:v>
                </c:pt>
                <c:pt idx="61" formatCode="#,##0.00">
                  <c:v>131.23727499999998</c:v>
                </c:pt>
                <c:pt idx="62" formatCode="#,##0.00">
                  <c:v>73.571420000000003</c:v>
                </c:pt>
                <c:pt idx="63" formatCode="#,##0.00">
                  <c:v>53.214914999999998</c:v>
                </c:pt>
                <c:pt idx="64" formatCode="#,##0.00">
                  <c:v>197.94901100000001</c:v>
                </c:pt>
                <c:pt idx="66" formatCode="#,##0.00">
                  <c:v>11.12735</c:v>
                </c:pt>
                <c:pt idx="67" formatCode="#,##0.00">
                  <c:v>42.126837999999999</c:v>
                </c:pt>
                <c:pt idx="68" formatCode="#,##0.00">
                  <c:v>27.360189999999996</c:v>
                </c:pt>
                <c:pt idx="69" formatCode="#,##0.00">
                  <c:v>18.458309999999997</c:v>
                </c:pt>
                <c:pt idx="70" formatCode="#,##0.00">
                  <c:v>33.814052999999994</c:v>
                </c:pt>
                <c:pt idx="71" formatCode="#,##0.00">
                  <c:v>39.574092999999998</c:v>
                </c:pt>
                <c:pt idx="72" formatCode="#,##0.00">
                  <c:v>117.11208599999999</c:v>
                </c:pt>
                <c:pt idx="73" formatCode="#,##0.00">
                  <c:v>109.061121</c:v>
                </c:pt>
                <c:pt idx="75" formatCode="#,##0.00">
                  <c:v>20.628530000000001</c:v>
                </c:pt>
                <c:pt idx="76" formatCode="#,##0.00">
                  <c:v>21.64396</c:v>
                </c:pt>
                <c:pt idx="77" formatCode="#,##0.00">
                  <c:v>106.60624</c:v>
                </c:pt>
                <c:pt idx="78" formatCode="#,##0.00">
                  <c:v>85.104590999999999</c:v>
                </c:pt>
                <c:pt idx="79" formatCode="#,##0.00">
                  <c:v>36.615526999999993</c:v>
                </c:pt>
                <c:pt idx="82" formatCode="#,##0.00">
                  <c:v>1100.6912799999998</c:v>
                </c:pt>
                <c:pt idx="83" formatCode="#,##0.00">
                  <c:v>1179.394372</c:v>
                </c:pt>
                <c:pt idx="84" formatCode="#,##0.00">
                  <c:v>2240.0402829999998</c:v>
                </c:pt>
                <c:pt idx="85" formatCode="#,##0.00">
                  <c:v>904.15609699999993</c:v>
                </c:pt>
                <c:pt idx="86" formatCode="#,##0.00">
                  <c:v>1059.1535369999999</c:v>
                </c:pt>
                <c:pt idx="87" formatCode="#,##0.00">
                  <c:v>1671.6421539999999</c:v>
                </c:pt>
                <c:pt idx="88" formatCode="#,##0.00">
                  <c:v>1059.1535369999999</c:v>
                </c:pt>
                <c:pt idx="89" formatCode="#,##0.00">
                  <c:v>31.876584999999999</c:v>
                </c:pt>
                <c:pt idx="91" formatCode="#,##0.00">
                  <c:v>1335.1510899999998</c:v>
                </c:pt>
                <c:pt idx="92" formatCode="#,##0.00">
                  <c:v>870.32895299999996</c:v>
                </c:pt>
                <c:pt idx="93" formatCode="#,##0.00">
                  <c:v>1050.8407520000001</c:v>
                </c:pt>
                <c:pt idx="94" formatCode="#,##0.00">
                  <c:v>331.84375899999998</c:v>
                </c:pt>
                <c:pt idx="95" formatCode="#,##0.00">
                  <c:v>349.01915100000002</c:v>
                </c:pt>
                <c:pt idx="96" formatCode="#,##0.00">
                  <c:v>379.62590899999998</c:v>
                </c:pt>
                <c:pt idx="97" formatCode="#,##0.00">
                  <c:v>535.95863099999997</c:v>
                </c:pt>
                <c:pt idx="98" formatCode="#,##0.00">
                  <c:v>504.34386599999993</c:v>
                </c:pt>
                <c:pt idx="99" formatCode="#,##0.00">
                  <c:v>561.64317299999993</c:v>
                </c:pt>
                <c:pt idx="100" formatCode="#,##0.00">
                  <c:v>459.86064799999991</c:v>
                </c:pt>
                <c:pt idx="102" formatCode="#,##0.00">
                  <c:v>2622.2713009999998</c:v>
                </c:pt>
                <c:pt idx="103" formatCode="#,##0.00">
                  <c:v>3147.5869489999995</c:v>
                </c:pt>
                <c:pt idx="104" formatCode="#,##0.00">
                  <c:v>2517.8051209999999</c:v>
                </c:pt>
                <c:pt idx="105" formatCode="#,##0.00">
                  <c:v>220.00734599999998</c:v>
                </c:pt>
                <c:pt idx="108" formatCode="#,##0.00">
                  <c:v>10091.19735</c:v>
                </c:pt>
                <c:pt idx="109" formatCode="#,##0.00">
                  <c:v>908.80340200000001</c:v>
                </c:pt>
                <c:pt idx="111" formatCode="#,##0.00">
                  <c:v>525.13237399999991</c:v>
                </c:pt>
                <c:pt idx="112" formatCode="#,##0.00">
                  <c:v>224.73319699999996</c:v>
                </c:pt>
                <c:pt idx="113" formatCode="#,##0.00">
                  <c:v>87.395516000000001</c:v>
                </c:pt>
                <c:pt idx="114" formatCode="#,##0.00">
                  <c:v>664.05406599999992</c:v>
                </c:pt>
                <c:pt idx="115" formatCode="#,##0.00">
                  <c:v>54.249103999999996</c:v>
                </c:pt>
                <c:pt idx="116" formatCode="#,##0.00">
                  <c:v>301.02754499999998</c:v>
                </c:pt>
                <c:pt idx="117" formatCode="#,##0.00">
                  <c:v>333.48013400000002</c:v>
                </c:pt>
                <c:pt idx="118" formatCode="#,##0.00">
                  <c:v>303.84210999999999</c:v>
                </c:pt>
                <c:pt idx="119" formatCode="#,##0.00">
                  <c:v>371.57494399999996</c:v>
                </c:pt>
                <c:pt idx="120" formatCode="#,##0.00">
                  <c:v>324.25097899999997</c:v>
                </c:pt>
                <c:pt idx="121" formatCode="#,##0.00">
                  <c:v>324.25097899999997</c:v>
                </c:pt>
                <c:pt idx="122" formatCode="#,##0.00">
                  <c:v>372.51749599999999</c:v>
                </c:pt>
                <c:pt idx="123" formatCode="#,##0.00">
                  <c:v>369.36256499999996</c:v>
                </c:pt>
                <c:pt idx="124" formatCode="#,##0.00">
                  <c:v>322.74551399999996</c:v>
                </c:pt>
                <c:pt idx="125" formatCode="#,##0.00">
                  <c:v>388.12196799999998</c:v>
                </c:pt>
                <c:pt idx="126" formatCode="#,##0.00">
                  <c:v>329.98483699999997</c:v>
                </c:pt>
                <c:pt idx="127" formatCode="#,##0.00">
                  <c:v>450.36967299999992</c:v>
                </c:pt>
                <c:pt idx="128" formatCode="#,##0.00">
                  <c:v>385.77867899999995</c:v>
                </c:pt>
                <c:pt idx="129" formatCode="#,##0.00">
                  <c:v>398.85658799999999</c:v>
                </c:pt>
                <c:pt idx="130" formatCode="#,##0.00">
                  <c:v>147.090476</c:v>
                </c:pt>
                <c:pt idx="131" formatCode="#,##0.00">
                  <c:v>61.278970999999999</c:v>
                </c:pt>
                <c:pt idx="132" formatCode="#,##0.00">
                  <c:v>53.607644999999998</c:v>
                </c:pt>
                <c:pt idx="133" formatCode="#,##0.00">
                  <c:v>29.899843999999998</c:v>
                </c:pt>
                <c:pt idx="134" formatCode="#,##0.00">
                  <c:v>43.069389999999999</c:v>
                </c:pt>
                <c:pt idx="135" formatCode="#,##0.00">
                  <c:v>72.314684</c:v>
                </c:pt>
                <c:pt idx="136" formatCode="#,##0.00">
                  <c:v>35.057698000000002</c:v>
                </c:pt>
                <c:pt idx="137" formatCode="#,##0.00">
                  <c:v>67.065192999999994</c:v>
                </c:pt>
                <c:pt idx="138" formatCode="#,##0.00">
                  <c:v>34.246055999999996</c:v>
                </c:pt>
                <c:pt idx="139" formatCode="#,##0.00">
                  <c:v>6.0218599999999993</c:v>
                </c:pt>
                <c:pt idx="140" formatCode="#,##0.00">
                  <c:v>8.4306040000000007</c:v>
                </c:pt>
                <c:pt idx="141" formatCode="#,##0.00">
                  <c:v>11.925900999999998</c:v>
                </c:pt>
                <c:pt idx="142" formatCode="#,##0.00">
                  <c:v>53.869464999999998</c:v>
                </c:pt>
                <c:pt idx="143" formatCode="#,##0.00">
                  <c:v>108.18402399999999</c:v>
                </c:pt>
                <c:pt idx="144" formatCode="#,##0.00">
                  <c:v>45.739953999999997</c:v>
                </c:pt>
                <c:pt idx="145" formatCode="#,##0.00">
                  <c:v>45.739953999999997</c:v>
                </c:pt>
                <c:pt idx="146" formatCode="#,##0.00">
                  <c:v>48.999612999999997</c:v>
                </c:pt>
                <c:pt idx="147" formatCode="#,##0.00">
                  <c:v>42.925388999999996</c:v>
                </c:pt>
                <c:pt idx="149" formatCode="#,##0.00">
                  <c:v>3001.7532089999995</c:v>
                </c:pt>
                <c:pt idx="150" formatCode="#,##0.00">
                  <c:v>728.39633099999992</c:v>
                </c:pt>
                <c:pt idx="152" formatCode="#,##0.00">
                  <c:v>728.39633099999992</c:v>
                </c:pt>
                <c:pt idx="153" formatCode="#,##0.00">
                  <c:v>29.062019999999997</c:v>
                </c:pt>
                <c:pt idx="154" formatCode="#,##0.00">
                  <c:v>373.78732299999996</c:v>
                </c:pt>
                <c:pt idx="155" formatCode="#,##0.00">
                  <c:v>28.656199000000001</c:v>
                </c:pt>
                <c:pt idx="156" formatCode="#,##0.00">
                  <c:v>85.418774999999997</c:v>
                </c:pt>
                <c:pt idx="157" formatCode="#,##0.00">
                  <c:v>165.41787599999998</c:v>
                </c:pt>
                <c:pt idx="158" formatCode="#,##0.00">
                  <c:v>97.750496999999996</c:v>
                </c:pt>
                <c:pt idx="159" formatCode="#,##0.00">
                  <c:v>66.842646000000002</c:v>
                </c:pt>
                <c:pt idx="161" formatCode="#,##0.00">
                  <c:v>480.25642599999998</c:v>
                </c:pt>
                <c:pt idx="162" formatCode="#,##0.00">
                  <c:v>415.63925</c:v>
                </c:pt>
                <c:pt idx="163" formatCode="#,##0.00">
                  <c:v>688.44259899999997</c:v>
                </c:pt>
                <c:pt idx="164" formatCode="#,##0.00">
                  <c:v>243.41405399999999</c:v>
                </c:pt>
                <c:pt idx="165" formatCode="#,##0.00">
                  <c:v>147.090476</c:v>
                </c:pt>
                <c:pt idx="166" formatCode="#,##0.00">
                  <c:v>43.069389999999999</c:v>
                </c:pt>
                <c:pt idx="167" formatCode="#,##0.00">
                  <c:v>53.607644999999998</c:v>
                </c:pt>
                <c:pt idx="168" formatCode="#,##0.00">
                  <c:v>35.057698000000002</c:v>
                </c:pt>
                <c:pt idx="169" formatCode="#,##0.00">
                  <c:v>187.41075599999999</c:v>
                </c:pt>
                <c:pt idx="170" formatCode="#,##0.00">
                  <c:v>11.192805</c:v>
                </c:pt>
                <c:pt idx="171" formatCode="#,##0.00">
                  <c:v>20.421959999999999</c:v>
                </c:pt>
                <c:pt idx="172" formatCode="#,##0.00">
                  <c:v>4288.3890529999999</c:v>
                </c:pt>
                <c:pt idx="173" formatCode="#,##0.00">
                  <c:v>4447.4316120000003</c:v>
                </c:pt>
                <c:pt idx="174" formatCode="#,##0.00">
                  <c:v>1806.9900029999999</c:v>
                </c:pt>
                <c:pt idx="175" formatCode="#,##0.00">
                  <c:v>41.118831</c:v>
                </c:pt>
                <c:pt idx="176" formatCode="#,##0.00">
                  <c:v>37.322440999999998</c:v>
                </c:pt>
                <c:pt idx="177" formatCode="#,##0.00">
                  <c:v>48.672337999999996</c:v>
                </c:pt>
                <c:pt idx="178" formatCode="#,##0.00">
                  <c:v>216.66914099999997</c:v>
                </c:pt>
                <c:pt idx="179" formatCode="#,##0.00">
                  <c:v>1.1781900000000001</c:v>
                </c:pt>
                <c:pt idx="180" formatCode="#,##0.00">
                  <c:v>110.18694699999999</c:v>
                </c:pt>
                <c:pt idx="181" formatCode="#,##0.00">
                  <c:v>30.056936</c:v>
                </c:pt>
                <c:pt idx="183" formatCode="#,##0.00">
                  <c:v>34.29842</c:v>
                </c:pt>
                <c:pt idx="184" formatCode="#,##0.00">
                  <c:v>51.879632999999998</c:v>
                </c:pt>
                <c:pt idx="185" formatCode="#,##0.00">
                  <c:v>6.2313159999999996</c:v>
                </c:pt>
                <c:pt idx="186" formatCode="#,##0.00">
                  <c:v>41.145012999999999</c:v>
                </c:pt>
                <c:pt idx="187" formatCode="#,##0.00">
                  <c:v>1.426919</c:v>
                </c:pt>
                <c:pt idx="188" formatCode="#,##0.00">
                  <c:v>7.8545999999999991E-2</c:v>
                </c:pt>
                <c:pt idx="189" formatCode="#,##0.00">
                  <c:v>3.220386</c:v>
                </c:pt>
                <c:pt idx="190" formatCode="#,##0.00">
                  <c:v>469.41707799999995</c:v>
                </c:pt>
                <c:pt idx="191" formatCode="#,##0.00">
                  <c:v>73.584510999999992</c:v>
                </c:pt>
                <c:pt idx="192" formatCode="#,##0.00">
                  <c:v>47.284691999999993</c:v>
                </c:pt>
                <c:pt idx="193" formatCode="#,##0.00">
                  <c:v>40.595191</c:v>
                </c:pt>
                <c:pt idx="194" formatCode="#,##0.00">
                  <c:v>35.581337999999995</c:v>
                </c:pt>
                <c:pt idx="195" formatCode="#,##0.00">
                  <c:v>35.057698000000002</c:v>
                </c:pt>
                <c:pt idx="196" formatCode="#,##0.00">
                  <c:v>45.739953999999997</c:v>
                </c:pt>
                <c:pt idx="197" formatCode="#,##0.00">
                  <c:v>68.400475</c:v>
                </c:pt>
                <c:pt idx="198" formatCode="#,##0.00">
                  <c:v>131.577641</c:v>
                </c:pt>
                <c:pt idx="199" formatCode="#,##0.00">
                  <c:v>131.08018299999998</c:v>
                </c:pt>
                <c:pt idx="200" formatCode="#,##0.00">
                  <c:v>42.375566999999997</c:v>
                </c:pt>
                <c:pt idx="201" formatCode="#,##0.00">
                  <c:v>7.1607769999999995</c:v>
                </c:pt>
                <c:pt idx="202" formatCode="#,##0.00">
                  <c:v>7.0167760000000001</c:v>
                </c:pt>
                <c:pt idx="203" formatCode="#,##0.00">
                  <c:v>55.283292999999993</c:v>
                </c:pt>
                <c:pt idx="204" formatCode="#,##0.00">
                  <c:v>153.28251900000001</c:v>
                </c:pt>
                <c:pt idx="207" formatCode="#,##0.00">
                  <c:v>416.83053100000001</c:v>
                </c:pt>
                <c:pt idx="208" formatCode="#,##0.00">
                  <c:v>287.831817</c:v>
                </c:pt>
                <c:pt idx="209" formatCode="#,##0.00">
                  <c:v>162.72112999999999</c:v>
                </c:pt>
                <c:pt idx="210" formatCode="#,##0.00">
                  <c:v>182.88126999999997</c:v>
                </c:pt>
                <c:pt idx="211" formatCode="#,##0.00">
                  <c:v>316.54037999999997</c:v>
                </c:pt>
                <c:pt idx="212" formatCode="#,##0.00">
                  <c:v>371.71894499999996</c:v>
                </c:pt>
                <c:pt idx="213" formatCode="#,##0.00">
                  <c:v>187.436938</c:v>
                </c:pt>
                <c:pt idx="214" formatCode="#,##0.00">
                  <c:v>262.73636999999997</c:v>
                </c:pt>
                <c:pt idx="215" formatCode="#,##0.00">
                  <c:v>29.415476999999996</c:v>
                </c:pt>
                <c:pt idx="216" formatCode="#,##0.00">
                  <c:v>56.147298999999997</c:v>
                </c:pt>
                <c:pt idx="217" formatCode="#,##0.00">
                  <c:v>36.013340999999997</c:v>
                </c:pt>
                <c:pt idx="218" formatCode="#,##0.00">
                  <c:v>47.232327999999995</c:v>
                </c:pt>
                <c:pt idx="219" formatCode="#,##0.00">
                  <c:v>51.617812999999998</c:v>
                </c:pt>
                <c:pt idx="220" formatCode="#,##0.00">
                  <c:v>29.624932999999999</c:v>
                </c:pt>
                <c:pt idx="221" formatCode="#,##0.00">
                  <c:v>85.929323999999994</c:v>
                </c:pt>
                <c:pt idx="222" formatCode="#,##0.00">
                  <c:v>79.344550999999996</c:v>
                </c:pt>
                <c:pt idx="224" formatCode="#,##0.00">
                  <c:v>85.458047999999991</c:v>
                </c:pt>
                <c:pt idx="225" formatCode="#,##0.00">
                  <c:v>533.61534199999994</c:v>
                </c:pt>
                <c:pt idx="226" formatCode="#,##0.00">
                  <c:v>99.596327999999986</c:v>
                </c:pt>
                <c:pt idx="227" formatCode="#,##0.00">
                  <c:v>918.01946599999997</c:v>
                </c:pt>
                <c:pt idx="228" formatCode="#,##0.00">
                  <c:v>402.82316099999997</c:v>
                </c:pt>
                <c:pt idx="230" formatCode="#,##0.00">
                  <c:v>654.68091000000004</c:v>
                </c:pt>
                <c:pt idx="231" formatCode="#,##0.00">
                  <c:v>69.460846000000004</c:v>
                </c:pt>
                <c:pt idx="232" formatCode="#,##0.00">
                  <c:v>972.79220999999995</c:v>
                </c:pt>
                <c:pt idx="233" formatCode="#,##0.00">
                  <c:v>437.67140299999994</c:v>
                </c:pt>
                <c:pt idx="234" formatCode="#,##0.00">
                  <c:v>590.98010399999998</c:v>
                </c:pt>
                <c:pt idx="235" formatCode="#,##0.00">
                  <c:v>495.32416699999999</c:v>
                </c:pt>
                <c:pt idx="236" formatCode="#,##0.00">
                  <c:v>477.55968000000001</c:v>
                </c:pt>
                <c:pt idx="237" formatCode="#,##0.00">
                  <c:v>877.83009599999991</c:v>
                </c:pt>
                <c:pt idx="238" formatCode="#,##0.00">
                  <c:v>478.94732599999998</c:v>
                </c:pt>
                <c:pt idx="239" formatCode="#,##0.00">
                  <c:v>354.83155499999998</c:v>
                </c:pt>
                <c:pt idx="241" formatCode="#,##0.00">
                  <c:v>994.77199899999994</c:v>
                </c:pt>
                <c:pt idx="242" formatCode="#,##0.00">
                  <c:v>81.596202999999988</c:v>
                </c:pt>
                <c:pt idx="243" formatCode="#,##0.00">
                  <c:v>84.306039999999996</c:v>
                </c:pt>
                <c:pt idx="244" formatCode="#,##0.00">
                  <c:v>74.343789000000001</c:v>
                </c:pt>
                <c:pt idx="245" formatCode="#,##0.00">
                  <c:v>783.66653299999996</c:v>
                </c:pt>
                <c:pt idx="246" formatCode="#,##0.00">
                  <c:v>1870.3111699999999</c:v>
                </c:pt>
                <c:pt idx="247" formatCode="#,##0.00">
                  <c:v>598.743067</c:v>
                </c:pt>
                <c:pt idx="248" formatCode="#,##0.00">
                  <c:v>1944.4585939999997</c:v>
                </c:pt>
                <c:pt idx="249" formatCode="#,##0.00">
                  <c:v>140.40097499999999</c:v>
                </c:pt>
                <c:pt idx="250" formatCode="#,##0.00">
                  <c:v>198.47265100000001</c:v>
                </c:pt>
                <c:pt idx="251" formatCode="#,##0.00">
                  <c:v>458.21118199999995</c:v>
                </c:pt>
                <c:pt idx="252" formatCode="#,##0.00">
                  <c:v>200.42320999999998</c:v>
                </c:pt>
                <c:pt idx="253" formatCode="#,##0.00">
                  <c:v>208.73599499999997</c:v>
                </c:pt>
                <c:pt idx="254" formatCode="#,##0.00">
                  <c:v>58.215676999999992</c:v>
                </c:pt>
                <c:pt idx="255" formatCode="#,##0.00">
                  <c:v>92.540278999999998</c:v>
                </c:pt>
                <c:pt idx="256" formatCode="#,##0.00">
                  <c:v>390.674713</c:v>
                </c:pt>
                <c:pt idx="257" formatCode="#,##0.00">
                  <c:v>110.304766</c:v>
                </c:pt>
                <c:pt idx="258" formatCode="#,##0.00">
                  <c:v>107.62111099999998</c:v>
                </c:pt>
                <c:pt idx="259" formatCode="#,##0.00">
                  <c:v>349.66061000000002</c:v>
                </c:pt>
                <c:pt idx="260" formatCode="#,##0.00">
                  <c:v>3226.7613169999995</c:v>
                </c:pt>
                <c:pt idx="261" formatCode="#,##0.00">
                  <c:v>31.667128999999999</c:v>
                </c:pt>
                <c:pt idx="262" formatCode="#,##0.00">
                  <c:v>62.313159999999996</c:v>
                </c:pt>
                <c:pt idx="263" formatCode="#,##0.00">
                  <c:v>1249.640678</c:v>
                </c:pt>
                <c:pt idx="264" formatCode="#,##0.00">
                  <c:v>234.970359</c:v>
                </c:pt>
                <c:pt idx="265" formatCode="#,##0.00">
                  <c:v>296.95624399999997</c:v>
                </c:pt>
                <c:pt idx="266" formatCode="#,##0.00">
                  <c:v>267.99895199999997</c:v>
                </c:pt>
                <c:pt idx="267" formatCode="#,##0.00">
                  <c:v>5246.938255</c:v>
                </c:pt>
                <c:pt idx="269" formatCode="#,##0.00">
                  <c:v>2144.8687129999998</c:v>
                </c:pt>
                <c:pt idx="270" formatCode="#,##0.00">
                  <c:v>185.69583499999999</c:v>
                </c:pt>
                <c:pt idx="271" formatCode="#,##0.00">
                  <c:v>37.832989999999995</c:v>
                </c:pt>
                <c:pt idx="272" formatCode="#,##0.00">
                  <c:v>3391.2497319999998</c:v>
                </c:pt>
                <c:pt idx="273" formatCode="#,##0.00">
                  <c:v>200.71121199999999</c:v>
                </c:pt>
                <c:pt idx="274" formatCode="#,##0.00">
                  <c:v>301.56427600000001</c:v>
                </c:pt>
                <c:pt idx="275" formatCode="#,##0.00">
                  <c:v>827.22028999999998</c:v>
                </c:pt>
                <c:pt idx="276" formatCode="#,##0.00">
                  <c:v>673.07376499999998</c:v>
                </c:pt>
                <c:pt idx="277" formatCode="#,##0.00">
                  <c:v>2492.722765</c:v>
                </c:pt>
                <c:pt idx="278" formatCode="#,##0.00">
                  <c:v>198.276286</c:v>
                </c:pt>
                <c:pt idx="279" formatCode="#,##0.00">
                  <c:v>107.62111099999998</c:v>
                </c:pt>
                <c:pt idx="280" formatCode="#,##0.00">
                  <c:v>94.517020000000002</c:v>
                </c:pt>
                <c:pt idx="281" formatCode="#,##0.00">
                  <c:v>108.406571</c:v>
                </c:pt>
                <c:pt idx="282" formatCode="#,##0.00">
                  <c:v>43.959577999999993</c:v>
                </c:pt>
                <c:pt idx="283" formatCode="#,##0.00">
                  <c:v>48.790157000000001</c:v>
                </c:pt>
                <c:pt idx="285" formatCode="#,##0.00">
                  <c:v>358.31376099999994</c:v>
                </c:pt>
                <c:pt idx="286" formatCode="#,##0.00">
                  <c:v>278.10520399999996</c:v>
                </c:pt>
                <c:pt idx="287" formatCode="#,##0.00">
                  <c:v>297.67624899999998</c:v>
                </c:pt>
                <c:pt idx="288" formatCode="#,##0.00">
                  <c:v>24.885991000000001</c:v>
                </c:pt>
                <c:pt idx="289" formatCode="#,##0.00">
                  <c:v>20.984873</c:v>
                </c:pt>
                <c:pt idx="291" formatCode="#,##0.00">
                  <c:v>140.28315599999999</c:v>
                </c:pt>
                <c:pt idx="292" formatCode="#,##0.00">
                  <c:v>88.861707999999993</c:v>
                </c:pt>
                <c:pt idx="293" formatCode="#,##0.00">
                  <c:v>142.96681099999998</c:v>
                </c:pt>
                <c:pt idx="294" formatCode="#,##0.00">
                  <c:v>188.209307</c:v>
                </c:pt>
                <c:pt idx="295" formatCode="#,##0.00">
                  <c:v>3181.165364</c:v>
                </c:pt>
                <c:pt idx="297" formatCode="#,##0.00">
                  <c:v>36.000250000000001</c:v>
                </c:pt>
                <c:pt idx="298" formatCode="#,##0.00">
                  <c:v>41.590106999999996</c:v>
                </c:pt>
                <c:pt idx="299" formatCode="#,##0.00">
                  <c:v>453.39369399999993</c:v>
                </c:pt>
                <c:pt idx="300" formatCode="#,##0.00">
                  <c:v>24.179076999999996</c:v>
                </c:pt>
                <c:pt idx="301" formatCode="#,##0.00">
                  <c:v>29.127474999999997</c:v>
                </c:pt>
                <c:pt idx="303" formatCode="#,##0.00">
                  <c:v>737.5731219999999</c:v>
                </c:pt>
                <c:pt idx="304" formatCode="#,##0.00">
                  <c:v>7800.3247139999994</c:v>
                </c:pt>
                <c:pt idx="306" formatCode="#,##0.00">
                  <c:v>35.057698000000002</c:v>
                </c:pt>
                <c:pt idx="307" formatCode="#,##0.00">
                  <c:v>45.739953999999997</c:v>
                </c:pt>
                <c:pt idx="308" formatCode="#,##0.00">
                  <c:v>11.192805</c:v>
                </c:pt>
                <c:pt idx="309" formatCode="#,##0.00">
                  <c:v>7.3440510000000003</c:v>
                </c:pt>
                <c:pt idx="310" formatCode="#,##0.00">
                  <c:v>6.9775029999999996</c:v>
                </c:pt>
                <c:pt idx="313" formatCode="#,##0.00">
                  <c:v>120.476473</c:v>
                </c:pt>
                <c:pt idx="314" formatCode="#,##0.00">
                  <c:v>103.34035399999999</c:v>
                </c:pt>
                <c:pt idx="315" formatCode="#,##0.00">
                  <c:v>16.62557</c:v>
                </c:pt>
                <c:pt idx="316" formatCode="#,##0.00">
                  <c:v>42.126837999999999</c:v>
                </c:pt>
                <c:pt idx="317" formatCode="#,##0.00">
                  <c:v>18.458309999999997</c:v>
                </c:pt>
                <c:pt idx="318" formatCode="#,##0.00">
                  <c:v>168.80844499999998</c:v>
                </c:pt>
                <c:pt idx="319" formatCode="#,##0.00">
                  <c:v>439.77905399999997</c:v>
                </c:pt>
                <c:pt idx="320" formatCode="#,##0.00">
                  <c:v>3194.2039999999997</c:v>
                </c:pt>
                <c:pt idx="323" formatCode="#,##0.00">
                  <c:v>302.07482499999998</c:v>
                </c:pt>
                <c:pt idx="324" formatCode="#,##0.00">
                  <c:v>295.11041299999999</c:v>
                </c:pt>
                <c:pt idx="325" formatCode="#,##0.00">
                  <c:v>38.264992999999997</c:v>
                </c:pt>
                <c:pt idx="326" formatCode="#,##0.00">
                  <c:v>2705.7133349999999</c:v>
                </c:pt>
                <c:pt idx="327" formatCode="#,##0.00">
                  <c:v>8.4698769999999985</c:v>
                </c:pt>
                <c:pt idx="328" formatCode="#,##0.00">
                  <c:v>65.454999999999998</c:v>
                </c:pt>
                <c:pt idx="330" formatCode="#,##0.00">
                  <c:v>129.08065199999999</c:v>
                </c:pt>
                <c:pt idx="331" formatCode="#,##0.00">
                  <c:v>16023.219457999998</c:v>
                </c:pt>
              </c:numCache>
            </c:numRef>
          </c:val>
        </c:ser>
        <c:ser>
          <c:idx val="5"/>
          <c:order val="5"/>
          <c:tx>
            <c:strRef>
              <c:f>'Orçamento Sintético'!$I$1:$I$6</c:f>
              <c:strCache>
                <c:ptCount val="6"/>
                <c:pt idx="0">
                  <c:v>SECRETARIA DE ESTADO DE SAÚDE                                                                                                                                                                                                                                  </c:v>
                </c:pt>
                <c:pt idx="1">
                  <c:v>ENCARGOS SOCIAIS</c:v>
                </c:pt>
                <c:pt idx="2">
                  <c:v>ONERADO (  ) DESONERADO (x)</c:v>
                </c:pt>
                <c:pt idx="3">
                  <c:v>Data</c:v>
                </c:pt>
                <c:pt idx="4">
                  <c:v>31/10/2023</c:v>
                </c:pt>
              </c:strCache>
            </c:strRef>
          </c:tx>
          <c:spPr>
            <a:solidFill>
              <a:schemeClr val="accent6"/>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Sintético'!$I$7:$I$339</c:f>
              <c:numCache>
                <c:formatCode>#,##0.00</c:formatCode>
                <c:ptCount val="333"/>
                <c:pt idx="0" formatCode="General">
                  <c:v>0</c:v>
                </c:pt>
                <c:pt idx="1">
                  <c:v>22273.223764999995</c:v>
                </c:pt>
                <c:pt idx="2">
                  <c:v>7764.1673719999999</c:v>
                </c:pt>
                <c:pt idx="3">
                  <c:v>4623.6888359999994</c:v>
                </c:pt>
                <c:pt idx="4">
                  <c:v>4434.8118879999993</c:v>
                </c:pt>
                <c:pt idx="5">
                  <c:v>1667.2173959999998</c:v>
                </c:pt>
                <c:pt idx="6">
                  <c:v>1820.7355529999998</c:v>
                </c:pt>
                <c:pt idx="7">
                  <c:v>1962.6027199999999</c:v>
                </c:pt>
                <c:pt idx="8">
                  <c:v>35545.647311000001</c:v>
                </c:pt>
                <c:pt idx="9">
                  <c:v>1871.6071789999999</c:v>
                </c:pt>
                <c:pt idx="10">
                  <c:v>6195.3942959999986</c:v>
                </c:pt>
                <c:pt idx="11">
                  <c:v>1960.5081600000001</c:v>
                </c:pt>
                <c:pt idx="12">
                  <c:v>1517.5349019999999</c:v>
                </c:pt>
                <c:pt idx="13">
                  <c:v>491.12195600000001</c:v>
                </c:pt>
                <c:pt idx="14">
                  <c:v>7870.9506589999992</c:v>
                </c:pt>
                <c:pt idx="15">
                  <c:v>9587.3116689999988</c:v>
                </c:pt>
                <c:pt idx="16">
                  <c:v>6051.2184900000002</c:v>
                </c:pt>
                <c:pt idx="17">
                  <c:v>319540.04899088998</c:v>
                </c:pt>
                <c:pt idx="18">
                  <c:v>22366.461270659998</c:v>
                </c:pt>
                <c:pt idx="19">
                  <c:v>10388.582062429999</c:v>
                </c:pt>
                <c:pt idx="20">
                  <c:v>7690.8673284300003</c:v>
                </c:pt>
                <c:pt idx="21">
                  <c:v>174.16528219999998</c:v>
                </c:pt>
                <c:pt idx="22">
                  <c:v>4112.8465975999998</c:v>
                </c:pt>
                <c:pt idx="23">
                  <c:v>92607.269705209997</c:v>
                </c:pt>
                <c:pt idx="24">
                  <c:v>4361.0255137799995</c:v>
                </c:pt>
                <c:pt idx="25">
                  <c:v>2361.6196727500001</c:v>
                </c:pt>
                <c:pt idx="26">
                  <c:v>21449.74069368</c:v>
                </c:pt>
                <c:pt idx="27">
                  <c:v>33799.442134899997</c:v>
                </c:pt>
                <c:pt idx="28">
                  <c:v>30635.4416901</c:v>
                </c:pt>
                <c:pt idx="29">
                  <c:v>204566.31801501999</c:v>
                </c:pt>
                <c:pt idx="30">
                  <c:v>36259.636121280004</c:v>
                </c:pt>
                <c:pt idx="31">
                  <c:v>49294.70613287999</c:v>
                </c:pt>
                <c:pt idx="32">
                  <c:v>34221.12837962</c:v>
                </c:pt>
                <c:pt idx="33">
                  <c:v>78728.352917240001</c:v>
                </c:pt>
                <c:pt idx="34">
                  <c:v>6062.4944640000003</c:v>
                </c:pt>
                <c:pt idx="35">
                  <c:v>147871.09730457998</c:v>
                </c:pt>
                <c:pt idx="36">
                  <c:v>59193.191264609995</c:v>
                </c:pt>
                <c:pt idx="37">
                  <c:v>2435.3737122000002</c:v>
                </c:pt>
                <c:pt idx="38">
                  <c:v>574.80735169000002</c:v>
                </c:pt>
                <c:pt idx="39">
                  <c:v>1760.48920008</c:v>
                </c:pt>
                <c:pt idx="40">
                  <c:v>83907.235775999987</c:v>
                </c:pt>
                <c:pt idx="41">
                  <c:v>16424.68284496</c:v>
                </c:pt>
                <c:pt idx="42">
                  <c:v>9512.0881647999995</c:v>
                </c:pt>
                <c:pt idx="43">
                  <c:v>6912.5946801599994</c:v>
                </c:pt>
                <c:pt idx="44">
                  <c:v>308639.34530663001</c:v>
                </c:pt>
                <c:pt idx="45">
                  <c:v>144600.43374815999</c:v>
                </c:pt>
                <c:pt idx="46">
                  <c:v>3273.2808400499998</c:v>
                </c:pt>
                <c:pt idx="47">
                  <c:v>20177.348119499999</c:v>
                </c:pt>
                <c:pt idx="48">
                  <c:v>6497.4645391500007</c:v>
                </c:pt>
                <c:pt idx="49">
                  <c:v>5143.1280650100007</c:v>
                </c:pt>
                <c:pt idx="50">
                  <c:v>128947.68999475999</c:v>
                </c:pt>
                <c:pt idx="51">
                  <c:v>417792.11136337998</c:v>
                </c:pt>
                <c:pt idx="52">
                  <c:v>153375.58344264</c:v>
                </c:pt>
                <c:pt idx="53">
                  <c:v>643.34436582000001</c:v>
                </c:pt>
                <c:pt idx="54">
                  <c:v>12826.448693759996</c:v>
                </c:pt>
                <c:pt idx="55">
                  <c:v>5864.6004352</c:v>
                </c:pt>
                <c:pt idx="56">
                  <c:v>3352.6763150400002</c:v>
                </c:pt>
                <c:pt idx="57">
                  <c:v>1246.682112</c:v>
                </c:pt>
                <c:pt idx="58">
                  <c:v>4195.3369158999994</c:v>
                </c:pt>
                <c:pt idx="59">
                  <c:v>680.39896495999994</c:v>
                </c:pt>
                <c:pt idx="60">
                  <c:v>5320.7060399999991</c:v>
                </c:pt>
                <c:pt idx="61">
                  <c:v>303.15810524999995</c:v>
                </c:pt>
                <c:pt idx="62">
                  <c:v>27058.096847599998</c:v>
                </c:pt>
                <c:pt idx="63">
                  <c:v>19571.381438699998</c:v>
                </c:pt>
                <c:pt idx="64">
                  <c:v>72312.753208410009</c:v>
                </c:pt>
                <c:pt idx="65">
                  <c:v>217758.70663183002</c:v>
                </c:pt>
                <c:pt idx="66">
                  <c:v>21909.084509</c:v>
                </c:pt>
                <c:pt idx="67">
                  <c:v>69286.431726979994</c:v>
                </c:pt>
                <c:pt idx="68">
                  <c:v>23982.574544499996</c:v>
                </c:pt>
                <c:pt idx="69">
                  <c:v>30358.567040099995</c:v>
                </c:pt>
                <c:pt idx="70">
                  <c:v>23967.738906929993</c:v>
                </c:pt>
                <c:pt idx="71">
                  <c:v>12831.108173389999</c:v>
                </c:pt>
                <c:pt idx="72">
                  <c:v>906.44754563999993</c:v>
                </c:pt>
                <c:pt idx="73">
                  <c:v>34516.754185290003</c:v>
                </c:pt>
                <c:pt idx="74">
                  <c:v>46657.821288909996</c:v>
                </c:pt>
                <c:pt idx="75">
                  <c:v>7442.1547681000002</c:v>
                </c:pt>
                <c:pt idx="76">
                  <c:v>7906.7550276000002</c:v>
                </c:pt>
                <c:pt idx="77">
                  <c:v>2179.0315456000003</c:v>
                </c:pt>
                <c:pt idx="78">
                  <c:v>28963.645455029997</c:v>
                </c:pt>
                <c:pt idx="79">
                  <c:v>166.23449257999997</c:v>
                </c:pt>
                <c:pt idx="80">
                  <c:v>158322.98011204996</c:v>
                </c:pt>
                <c:pt idx="81">
                  <c:v>44211.149056099981</c:v>
                </c:pt>
                <c:pt idx="82">
                  <c:v>2201.3825599999996</c:v>
                </c:pt>
                <c:pt idx="83">
                  <c:v>18870.309952</c:v>
                </c:pt>
                <c:pt idx="84">
                  <c:v>8960.1611319999993</c:v>
                </c:pt>
                <c:pt idx="85">
                  <c:v>1808.3121939999999</c:v>
                </c:pt>
                <c:pt idx="86">
                  <c:v>2118.3070739999998</c:v>
                </c:pt>
                <c:pt idx="87">
                  <c:v>5014.9264619999994</c:v>
                </c:pt>
                <c:pt idx="88">
                  <c:v>2118.3070739999998</c:v>
                </c:pt>
                <c:pt idx="89">
                  <c:v>3119.4426080999997</c:v>
                </c:pt>
                <c:pt idx="90">
                  <c:v>70096.753499629995</c:v>
                </c:pt>
                <c:pt idx="91">
                  <c:v>16021.813079999998</c:v>
                </c:pt>
                <c:pt idx="92">
                  <c:v>10966.144807799999</c:v>
                </c:pt>
                <c:pt idx="93">
                  <c:v>29213.372905600001</c:v>
                </c:pt>
                <c:pt idx="94">
                  <c:v>3235.4766502499997</c:v>
                </c:pt>
                <c:pt idx="95">
                  <c:v>2094.1149060000002</c:v>
                </c:pt>
                <c:pt idx="96">
                  <c:v>303.70072720000002</c:v>
                </c:pt>
                <c:pt idx="97">
                  <c:v>428.76690480000002</c:v>
                </c:pt>
                <c:pt idx="98">
                  <c:v>3177.3663557999994</c:v>
                </c:pt>
                <c:pt idx="99">
                  <c:v>1179.4506632999999</c:v>
                </c:pt>
                <c:pt idx="100">
                  <c:v>3476.546498879999</c:v>
                </c:pt>
                <c:pt idx="101">
                  <c:v>44015.077556319993</c:v>
                </c:pt>
                <c:pt idx="102">
                  <c:v>2622.2713009999998</c:v>
                </c:pt>
                <c:pt idx="103">
                  <c:v>3147.5869489999995</c:v>
                </c:pt>
                <c:pt idx="104">
                  <c:v>38069.213429519994</c:v>
                </c:pt>
                <c:pt idx="105">
                  <c:v>176.00587680000001</c:v>
                </c:pt>
                <c:pt idx="106">
                  <c:v>189293.93339753</c:v>
                </c:pt>
                <c:pt idx="107">
                  <c:v>11908.804154000001</c:v>
                </c:pt>
                <c:pt idx="108">
                  <c:v>10091.19735</c:v>
                </c:pt>
                <c:pt idx="109">
                  <c:v>1817.606804</c:v>
                </c:pt>
                <c:pt idx="110">
                  <c:v>127425.49901678998</c:v>
                </c:pt>
                <c:pt idx="111">
                  <c:v>39384.928049999995</c:v>
                </c:pt>
                <c:pt idx="112">
                  <c:v>449.46639399999992</c:v>
                </c:pt>
                <c:pt idx="113">
                  <c:v>1310.93274</c:v>
                </c:pt>
                <c:pt idx="114">
                  <c:v>1328.1081319999998</c:v>
                </c:pt>
                <c:pt idx="115">
                  <c:v>108.49820799999999</c:v>
                </c:pt>
                <c:pt idx="116">
                  <c:v>8127.7437149999996</c:v>
                </c:pt>
                <c:pt idx="117">
                  <c:v>333.48013400000002</c:v>
                </c:pt>
                <c:pt idx="118">
                  <c:v>911.52632999999992</c:v>
                </c:pt>
                <c:pt idx="119">
                  <c:v>371.57494399999996</c:v>
                </c:pt>
                <c:pt idx="120">
                  <c:v>972.75293699999997</c:v>
                </c:pt>
                <c:pt idx="121">
                  <c:v>648.50195799999995</c:v>
                </c:pt>
                <c:pt idx="122">
                  <c:v>745.03499199999999</c:v>
                </c:pt>
                <c:pt idx="123">
                  <c:v>13666.414904999998</c:v>
                </c:pt>
                <c:pt idx="124">
                  <c:v>4841.1827099999991</c:v>
                </c:pt>
                <c:pt idx="125">
                  <c:v>5821.8295199999993</c:v>
                </c:pt>
                <c:pt idx="126">
                  <c:v>329.98483699999997</c:v>
                </c:pt>
                <c:pt idx="127">
                  <c:v>900.73934599999984</c:v>
                </c:pt>
                <c:pt idx="128">
                  <c:v>771.55735799999991</c:v>
                </c:pt>
                <c:pt idx="129">
                  <c:v>797.71317599999998</c:v>
                </c:pt>
                <c:pt idx="130">
                  <c:v>2110.7483305999999</c:v>
                </c:pt>
                <c:pt idx="131">
                  <c:v>879.35323384999992</c:v>
                </c:pt>
                <c:pt idx="132">
                  <c:v>53.607644999999998</c:v>
                </c:pt>
                <c:pt idx="133">
                  <c:v>29.899843999999998</c:v>
                </c:pt>
                <c:pt idx="134">
                  <c:v>86.138779999999997</c:v>
                </c:pt>
                <c:pt idx="135">
                  <c:v>144.629368</c:v>
                </c:pt>
                <c:pt idx="136">
                  <c:v>6666.2212747000003</c:v>
                </c:pt>
                <c:pt idx="137">
                  <c:v>1207.1734739999999</c:v>
                </c:pt>
                <c:pt idx="138">
                  <c:v>1712.3027999999997</c:v>
                </c:pt>
                <c:pt idx="139">
                  <c:v>9155.4552881999989</c:v>
                </c:pt>
                <c:pt idx="140">
                  <c:v>4418.9010865999999</c:v>
                </c:pt>
                <c:pt idx="141">
                  <c:v>3671.2693638399992</c:v>
                </c:pt>
                <c:pt idx="142">
                  <c:v>5386.9465</c:v>
                </c:pt>
                <c:pt idx="143">
                  <c:v>3245.52072</c:v>
                </c:pt>
                <c:pt idx="144">
                  <c:v>228.69977</c:v>
                </c:pt>
                <c:pt idx="145">
                  <c:v>1372.1986199999999</c:v>
                </c:pt>
                <c:pt idx="146">
                  <c:v>2057.9837459999999</c:v>
                </c:pt>
                <c:pt idx="147">
                  <c:v>3176.4787859999997</c:v>
                </c:pt>
                <c:pt idx="148">
                  <c:v>3730.1495399999994</c:v>
                </c:pt>
                <c:pt idx="149">
                  <c:v>3001.7532089999995</c:v>
                </c:pt>
                <c:pt idx="150">
                  <c:v>728.39633099999992</c:v>
                </c:pt>
                <c:pt idx="151">
                  <c:v>5109.7053020000003</c:v>
                </c:pt>
                <c:pt idx="152">
                  <c:v>728.39633099999992</c:v>
                </c:pt>
                <c:pt idx="153">
                  <c:v>87.186059999999998</c:v>
                </c:pt>
                <c:pt idx="154">
                  <c:v>1495.1492919999998</c:v>
                </c:pt>
                <c:pt idx="155">
                  <c:v>458.49918400000001</c:v>
                </c:pt>
                <c:pt idx="156">
                  <c:v>854.18774999999994</c:v>
                </c:pt>
                <c:pt idx="157">
                  <c:v>992.50725599999987</c:v>
                </c:pt>
                <c:pt idx="158">
                  <c:v>293.25149099999999</c:v>
                </c:pt>
                <c:pt idx="159">
                  <c:v>200.52793800000001</c:v>
                </c:pt>
                <c:pt idx="160">
                  <c:v>41119.775384739987</c:v>
                </c:pt>
                <c:pt idx="161">
                  <c:v>480.25642599999998</c:v>
                </c:pt>
                <c:pt idx="162">
                  <c:v>1246.9177500000001</c:v>
                </c:pt>
                <c:pt idx="163">
                  <c:v>2065.3277969999999</c:v>
                </c:pt>
                <c:pt idx="164">
                  <c:v>730.24216200000001</c:v>
                </c:pt>
                <c:pt idx="165">
                  <c:v>1881.2871880399998</c:v>
                </c:pt>
                <c:pt idx="166">
                  <c:v>86.138779999999997</c:v>
                </c:pt>
                <c:pt idx="167">
                  <c:v>53.607644999999998</c:v>
                </c:pt>
                <c:pt idx="168">
                  <c:v>7823.1253087000005</c:v>
                </c:pt>
                <c:pt idx="169">
                  <c:v>3373.3936079999999</c:v>
                </c:pt>
                <c:pt idx="170">
                  <c:v>4029.4097999999999</c:v>
                </c:pt>
                <c:pt idx="171">
                  <c:v>367.59528</c:v>
                </c:pt>
                <c:pt idx="172">
                  <c:v>4288.3890529999999</c:v>
                </c:pt>
                <c:pt idx="173">
                  <c:v>8894.8632240000006</c:v>
                </c:pt>
                <c:pt idx="174">
                  <c:v>3613.9800059999998</c:v>
                </c:pt>
                <c:pt idx="175">
                  <c:v>740.138958</c:v>
                </c:pt>
                <c:pt idx="176">
                  <c:v>671.80393800000002</c:v>
                </c:pt>
                <c:pt idx="177">
                  <c:v>48.672337999999996</c:v>
                </c:pt>
                <c:pt idx="178">
                  <c:v>216.66914099999997</c:v>
                </c:pt>
                <c:pt idx="179">
                  <c:v>47.127600000000001</c:v>
                </c:pt>
                <c:pt idx="180">
                  <c:v>220.37389399999998</c:v>
                </c:pt>
                <c:pt idx="181">
                  <c:v>240.455488</c:v>
                </c:pt>
                <c:pt idx="182">
                  <c:v>46898.226398650004</c:v>
                </c:pt>
                <c:pt idx="183">
                  <c:v>2012</c:v>
                </c:pt>
                <c:pt idx="184">
                  <c:v>1141.351926</c:v>
                </c:pt>
                <c:pt idx="185">
                  <c:v>1557.829</c:v>
                </c:pt>
                <c:pt idx="186">
                  <c:v>2304.1207279999999</c:v>
                </c:pt>
                <c:pt idx="187">
                  <c:v>729.15560900000003</c:v>
                </c:pt>
                <c:pt idx="188">
                  <c:v>40.137005999999992</c:v>
                </c:pt>
                <c:pt idx="189">
                  <c:v>38.644632000000001</c:v>
                </c:pt>
                <c:pt idx="190">
                  <c:v>7980.0903259999995</c:v>
                </c:pt>
                <c:pt idx="191">
                  <c:v>13024.458446999999</c:v>
                </c:pt>
                <c:pt idx="192">
                  <c:v>10733.625083999998</c:v>
                </c:pt>
                <c:pt idx="193">
                  <c:v>40.595191</c:v>
                </c:pt>
                <c:pt idx="194">
                  <c:v>2561.8563359999998</c:v>
                </c:pt>
                <c:pt idx="195">
                  <c:v>946.55784600000004</c:v>
                </c:pt>
                <c:pt idx="196">
                  <c:v>503.13949399999996</c:v>
                </c:pt>
                <c:pt idx="197">
                  <c:v>615.60427500000003</c:v>
                </c:pt>
                <c:pt idx="198">
                  <c:v>394.73292300000003</c:v>
                </c:pt>
                <c:pt idx="199">
                  <c:v>393.24054899999993</c:v>
                </c:pt>
                <c:pt idx="200">
                  <c:v>381.38010299999996</c:v>
                </c:pt>
                <c:pt idx="201">
                  <c:v>580.02293699999996</c:v>
                </c:pt>
                <c:pt idx="202">
                  <c:v>147.352296</c:v>
                </c:pt>
                <c:pt idx="203">
                  <c:v>718.68280899999991</c:v>
                </c:pt>
                <c:pt idx="204">
                  <c:v>53.64888165</c:v>
                </c:pt>
                <c:pt idx="205">
                  <c:v>182541.96869102996</c:v>
                </c:pt>
                <c:pt idx="206">
                  <c:v>53127.065749939997</c:v>
                </c:pt>
                <c:pt idx="207">
                  <c:v>416.83053100000001</c:v>
                </c:pt>
                <c:pt idx="208">
                  <c:v>287.831817</c:v>
                </c:pt>
                <c:pt idx="209">
                  <c:v>6020.6818099999991</c:v>
                </c:pt>
                <c:pt idx="210">
                  <c:v>3474.7441299999996</c:v>
                </c:pt>
                <c:pt idx="211">
                  <c:v>2215.7826599999999</c:v>
                </c:pt>
                <c:pt idx="212">
                  <c:v>3345.4705049999998</c:v>
                </c:pt>
                <c:pt idx="213">
                  <c:v>4123.6126359999998</c:v>
                </c:pt>
                <c:pt idx="214">
                  <c:v>6568.4092499999988</c:v>
                </c:pt>
                <c:pt idx="215">
                  <c:v>2706.5180387699997</c:v>
                </c:pt>
                <c:pt idx="216">
                  <c:v>6781.4707732199995</c:v>
                </c:pt>
                <c:pt idx="217">
                  <c:v>131.08856123999999</c:v>
                </c:pt>
                <c:pt idx="218">
                  <c:v>858.21139975999995</c:v>
                </c:pt>
                <c:pt idx="219">
                  <c:v>4744.19319283</c:v>
                </c:pt>
                <c:pt idx="220">
                  <c:v>2500.04809587</c:v>
                </c:pt>
                <c:pt idx="221">
                  <c:v>6902.7025969199995</c:v>
                </c:pt>
                <c:pt idx="222">
                  <c:v>2049.4697523299997</c:v>
                </c:pt>
                <c:pt idx="223">
                  <c:v>13398.573045000001</c:v>
                </c:pt>
                <c:pt idx="224">
                  <c:v>1281.8707199999999</c:v>
                </c:pt>
                <c:pt idx="225">
                  <c:v>4802.5380779999996</c:v>
                </c:pt>
                <c:pt idx="226">
                  <c:v>597.57796799999994</c:v>
                </c:pt>
                <c:pt idx="227">
                  <c:v>5508.1167960000002</c:v>
                </c:pt>
                <c:pt idx="228">
                  <c:v>1208.4694829999999</c:v>
                </c:pt>
                <c:pt idx="229">
                  <c:v>27695.29328709</c:v>
                </c:pt>
                <c:pt idx="230">
                  <c:v>1309.3618200000001</c:v>
                </c:pt>
                <c:pt idx="231">
                  <c:v>138.92169200000001</c:v>
                </c:pt>
                <c:pt idx="232">
                  <c:v>4863.9610499999999</c:v>
                </c:pt>
                <c:pt idx="233">
                  <c:v>1750.6856119999998</c:v>
                </c:pt>
                <c:pt idx="234">
                  <c:v>1772.9403119999999</c:v>
                </c:pt>
                <c:pt idx="235">
                  <c:v>1981.296668</c:v>
                </c:pt>
                <c:pt idx="236">
                  <c:v>5253.1564800000006</c:v>
                </c:pt>
                <c:pt idx="237">
                  <c:v>1755.6601919999998</c:v>
                </c:pt>
                <c:pt idx="238">
                  <c:v>7155.4730504399995</c:v>
                </c:pt>
                <c:pt idx="239">
                  <c:v>1713.8364106499998</c:v>
                </c:pt>
                <c:pt idx="240">
                  <c:v>71731.493040999994</c:v>
                </c:pt>
                <c:pt idx="241">
                  <c:v>994.77199899999994</c:v>
                </c:pt>
                <c:pt idx="242">
                  <c:v>2447.8860899999995</c:v>
                </c:pt>
                <c:pt idx="243">
                  <c:v>2107.6509999999998</c:v>
                </c:pt>
                <c:pt idx="244">
                  <c:v>371.71894500000002</c:v>
                </c:pt>
                <c:pt idx="245">
                  <c:v>1567.3330659999999</c:v>
                </c:pt>
                <c:pt idx="246">
                  <c:v>13092.178189999999</c:v>
                </c:pt>
                <c:pt idx="247">
                  <c:v>598.743067</c:v>
                </c:pt>
                <c:pt idx="248">
                  <c:v>3888.9171879999994</c:v>
                </c:pt>
                <c:pt idx="249">
                  <c:v>140.40097499999999</c:v>
                </c:pt>
                <c:pt idx="250">
                  <c:v>1786.2538590000001</c:v>
                </c:pt>
                <c:pt idx="251">
                  <c:v>7331.3789119999992</c:v>
                </c:pt>
                <c:pt idx="252">
                  <c:v>1202.53926</c:v>
                </c:pt>
                <c:pt idx="253">
                  <c:v>417.47198999999995</c:v>
                </c:pt>
                <c:pt idx="254">
                  <c:v>349.29406199999994</c:v>
                </c:pt>
                <c:pt idx="255">
                  <c:v>185.080558</c:v>
                </c:pt>
                <c:pt idx="256">
                  <c:v>2344.0482780000002</c:v>
                </c:pt>
                <c:pt idx="257">
                  <c:v>330.91429800000003</c:v>
                </c:pt>
                <c:pt idx="258">
                  <c:v>2905.7699969999994</c:v>
                </c:pt>
                <c:pt idx="259">
                  <c:v>699.32122000000004</c:v>
                </c:pt>
                <c:pt idx="260">
                  <c:v>6453.522633999999</c:v>
                </c:pt>
                <c:pt idx="261">
                  <c:v>126.668516</c:v>
                </c:pt>
                <c:pt idx="262">
                  <c:v>498.50527999999997</c:v>
                </c:pt>
                <c:pt idx="263">
                  <c:v>2499.281356</c:v>
                </c:pt>
                <c:pt idx="264">
                  <c:v>3994.4961029999999</c:v>
                </c:pt>
                <c:pt idx="265">
                  <c:v>3563.4749279999996</c:v>
                </c:pt>
                <c:pt idx="266">
                  <c:v>1339.9947599999998</c:v>
                </c:pt>
                <c:pt idx="267">
                  <c:v>10493.87651</c:v>
                </c:pt>
                <c:pt idx="268">
                  <c:v>16589.543567999997</c:v>
                </c:pt>
                <c:pt idx="269">
                  <c:v>4289.7374259999997</c:v>
                </c:pt>
                <c:pt idx="270">
                  <c:v>185.69583499999999</c:v>
                </c:pt>
                <c:pt idx="271">
                  <c:v>37.832989999999995</c:v>
                </c:pt>
                <c:pt idx="272">
                  <c:v>3391.2497319999998</c:v>
                </c:pt>
                <c:pt idx="273">
                  <c:v>200.71121199999999</c:v>
                </c:pt>
                <c:pt idx="274">
                  <c:v>301.56427600000001</c:v>
                </c:pt>
                <c:pt idx="275">
                  <c:v>827.22028999999998</c:v>
                </c:pt>
                <c:pt idx="276">
                  <c:v>673.07376499999998</c:v>
                </c:pt>
                <c:pt idx="277">
                  <c:v>2492.722765</c:v>
                </c:pt>
                <c:pt idx="278">
                  <c:v>198.276286</c:v>
                </c:pt>
                <c:pt idx="279">
                  <c:v>107.62111099999998</c:v>
                </c:pt>
                <c:pt idx="280">
                  <c:v>94.517020000000002</c:v>
                </c:pt>
                <c:pt idx="281">
                  <c:v>2168.1314200000002</c:v>
                </c:pt>
                <c:pt idx="282">
                  <c:v>1230.8681839999999</c:v>
                </c:pt>
                <c:pt idx="283">
                  <c:v>390.32125600000001</c:v>
                </c:pt>
                <c:pt idx="284">
                  <c:v>4734.7659709999989</c:v>
                </c:pt>
                <c:pt idx="285">
                  <c:v>358.31376099999994</c:v>
                </c:pt>
                <c:pt idx="286">
                  <c:v>1946.7364279999997</c:v>
                </c:pt>
                <c:pt idx="287">
                  <c:v>2083.7337429999998</c:v>
                </c:pt>
                <c:pt idx="288">
                  <c:v>199.08792800000001</c:v>
                </c:pt>
                <c:pt idx="289">
                  <c:v>146.89411100000001</c:v>
                </c:pt>
                <c:pt idx="290">
                  <c:v>11232.470730000001</c:v>
                </c:pt>
                <c:pt idx="291">
                  <c:v>7014.1578</c:v>
                </c:pt>
                <c:pt idx="292">
                  <c:v>88.861707999999993</c:v>
                </c:pt>
                <c:pt idx="293">
                  <c:v>571.86724399999991</c:v>
                </c:pt>
                <c:pt idx="294">
                  <c:v>376.41861399999999</c:v>
                </c:pt>
                <c:pt idx="295">
                  <c:v>3181.165364</c:v>
                </c:pt>
                <c:pt idx="296">
                  <c:v>2759.530436</c:v>
                </c:pt>
                <c:pt idx="297">
                  <c:v>432.00300000000004</c:v>
                </c:pt>
                <c:pt idx="298">
                  <c:v>748.62192599999992</c:v>
                </c:pt>
                <c:pt idx="299">
                  <c:v>453.39369399999993</c:v>
                </c:pt>
                <c:pt idx="300">
                  <c:v>193.43261599999997</c:v>
                </c:pt>
                <c:pt idx="301">
                  <c:v>932.0791999999999</c:v>
                </c:pt>
                <c:pt idx="302">
                  <c:v>8995.1931716399995</c:v>
                </c:pt>
                <c:pt idx="303">
                  <c:v>1194.8684576399999</c:v>
                </c:pt>
                <c:pt idx="304">
                  <c:v>7800.3247139999994</c:v>
                </c:pt>
                <c:pt idx="305">
                  <c:v>1185.4555050000001</c:v>
                </c:pt>
                <c:pt idx="306">
                  <c:v>525.86547000000007</c:v>
                </c:pt>
                <c:pt idx="307">
                  <c:v>228.69977</c:v>
                </c:pt>
                <c:pt idx="308">
                  <c:v>78.349635000000006</c:v>
                </c:pt>
                <c:pt idx="309">
                  <c:v>73.440510000000003</c:v>
                </c:pt>
                <c:pt idx="310">
                  <c:v>279.10012</c:v>
                </c:pt>
                <c:pt idx="311">
                  <c:v>6739.9813360099997</c:v>
                </c:pt>
                <c:pt idx="312">
                  <c:v>6739.9813360099997</c:v>
                </c:pt>
                <c:pt idx="313">
                  <c:v>102.40500204999999</c:v>
                </c:pt>
                <c:pt idx="314">
                  <c:v>485.6996638</c:v>
                </c:pt>
                <c:pt idx="315">
                  <c:v>170.4120925</c:v>
                </c:pt>
                <c:pt idx="316">
                  <c:v>350.49529216000002</c:v>
                </c:pt>
                <c:pt idx="317">
                  <c:v>86.754056999999989</c:v>
                </c:pt>
                <c:pt idx="318">
                  <c:v>1404.4862623999998</c:v>
                </c:pt>
                <c:pt idx="319">
                  <c:v>945.52496609999992</c:v>
                </c:pt>
                <c:pt idx="320">
                  <c:v>3194.2039999999997</c:v>
                </c:pt>
                <c:pt idx="321">
                  <c:v>22959.550203849998</c:v>
                </c:pt>
                <c:pt idx="322">
                  <c:v>22959.550203849998</c:v>
                </c:pt>
                <c:pt idx="323">
                  <c:v>3322.8230749999998</c:v>
                </c:pt>
                <c:pt idx="324">
                  <c:v>885.33123899999998</c:v>
                </c:pt>
                <c:pt idx="325">
                  <c:v>3546.3995512400002</c:v>
                </c:pt>
                <c:pt idx="326">
                  <c:v>9605.2823392499995</c:v>
                </c:pt>
                <c:pt idx="327">
                  <c:v>3474.1741478599993</c:v>
                </c:pt>
                <c:pt idx="328">
                  <c:v>2125.5398515000002</c:v>
                </c:pt>
                <c:pt idx="329">
                  <c:v>119373.83410799998</c:v>
                </c:pt>
                <c:pt idx="330">
                  <c:v>23234.517359999998</c:v>
                </c:pt>
                <c:pt idx="331">
                  <c:v>96139.316747999983</c:v>
                </c:pt>
                <c:pt idx="332">
                  <c:v>2023124.0469471996</c:v>
                </c:pt>
              </c:numCache>
            </c:numRef>
          </c:val>
        </c:ser>
        <c:ser>
          <c:idx val="6"/>
          <c:order val="6"/>
          <c:tx>
            <c:strRef>
              <c:f>'Orçamento Sintético'!$J$1:$J$6</c:f>
              <c:strCache>
                <c:ptCount val="6"/>
                <c:pt idx="0">
                  <c:v>SECRETARIA DE ESTADO DE SAÚDE                                                                                                                                                                                                                                  </c:v>
                </c:pt>
                <c:pt idx="1">
                  <c:v>ENCARGOS SOCIAIS</c:v>
                </c:pt>
                <c:pt idx="2">
                  <c:v>ONERADO (  ) DESONERADO (x)</c:v>
                </c:pt>
                <c:pt idx="3">
                  <c:v>Data</c:v>
                </c:pt>
                <c:pt idx="4">
                  <c:v>31/10/2023</c:v>
                </c:pt>
              </c:strCache>
            </c:strRef>
          </c:tx>
          <c:spPr>
            <a:solidFill>
              <a:schemeClr val="accent1">
                <a:lumMod val="60000"/>
              </a:schemeClr>
            </a:solidFill>
            <a:ln>
              <a:noFill/>
            </a:ln>
            <a:effectLst/>
          </c:spPr>
          <c:invertIfNegative val="0"/>
          <c:cat>
            <c:multiLvlStrRef>
              <c:f>'Orçamento Sintético'!$A$7:$C$339</c:f>
              <c:multiLvlStrCache>
                <c:ptCount val="332"/>
                <c:lvl>
                  <c:pt idx="0">
                    <c:v>Banco</c:v>
                  </c:pt>
                  <c:pt idx="2">
                    <c:v>COMPOSIÇÃO</c:v>
                  </c:pt>
                  <c:pt idx="3">
                    <c:v>COMPOSIÇÃO</c:v>
                  </c:pt>
                  <c:pt idx="4">
                    <c:v>COMPOSIÇÃO</c:v>
                  </c:pt>
                  <c:pt idx="5">
                    <c:v>COMPOSIÇÃO</c:v>
                  </c:pt>
                  <c:pt idx="6">
                    <c:v>COMPOSIÇÃO</c:v>
                  </c:pt>
                  <c:pt idx="7">
                    <c:v>COMPOSIÇÃO</c:v>
                  </c:pt>
                  <c:pt idx="9">
                    <c:v>SETOP</c:v>
                  </c:pt>
                  <c:pt idx="10">
                    <c:v>SETOP</c:v>
                  </c:pt>
                  <c:pt idx="11">
                    <c:v>SETOP</c:v>
                  </c:pt>
                  <c:pt idx="12">
                    <c:v>SETOP</c:v>
                  </c:pt>
                  <c:pt idx="13">
                    <c:v>SETOP</c:v>
                  </c:pt>
                  <c:pt idx="14">
                    <c:v>SETOP</c:v>
                  </c:pt>
                  <c:pt idx="15">
                    <c:v>SETOP</c:v>
                  </c:pt>
                  <c:pt idx="16">
                    <c:v>SETOP</c:v>
                  </c:pt>
                  <c:pt idx="19">
                    <c:v>SETOP</c:v>
                  </c:pt>
                  <c:pt idx="20">
                    <c:v>SETOP</c:v>
                  </c:pt>
                  <c:pt idx="21">
                    <c:v>SETOP</c:v>
                  </c:pt>
                  <c:pt idx="22">
                    <c:v>SETOP</c:v>
                  </c:pt>
                  <c:pt idx="24">
                    <c:v>SETOP</c:v>
                  </c:pt>
                  <c:pt idx="25">
                    <c:v>SETOP</c:v>
                  </c:pt>
                  <c:pt idx="26">
                    <c:v>SETOP</c:v>
                  </c:pt>
                  <c:pt idx="27">
                    <c:v>SETOP</c:v>
                  </c:pt>
                  <c:pt idx="28">
                    <c:v>SETOP</c:v>
                  </c:pt>
                  <c:pt idx="30">
                    <c:v>SETOP</c:v>
                  </c:pt>
                  <c:pt idx="31">
                    <c:v>SETOP</c:v>
                  </c:pt>
                  <c:pt idx="32">
                    <c:v>SETOP</c:v>
                  </c:pt>
                  <c:pt idx="33">
                    <c:v>SETOP</c:v>
                  </c:pt>
                  <c:pt idx="34">
                    <c:v>SETOP</c:v>
                  </c:pt>
                  <c:pt idx="36">
                    <c:v>SETOP</c:v>
                  </c:pt>
                  <c:pt idx="37">
                    <c:v>COMPOSIÇÃO</c:v>
                  </c:pt>
                  <c:pt idx="38">
                    <c:v>SETOP</c:v>
                  </c:pt>
                  <c:pt idx="39">
                    <c:v>SETOP</c:v>
                  </c:pt>
                  <c:pt idx="40">
                    <c:v>SETOP</c:v>
                  </c:pt>
                  <c:pt idx="42">
                    <c:v>SETOP</c:v>
                  </c:pt>
                  <c:pt idx="43">
                    <c:v>SETOP</c:v>
                  </c:pt>
                  <c:pt idx="45">
                    <c:v>SETOP</c:v>
                  </c:pt>
                  <c:pt idx="46">
                    <c:v>SETOP</c:v>
                  </c:pt>
                  <c:pt idx="47">
                    <c:v>ORSE</c:v>
                  </c:pt>
                  <c:pt idx="48">
                    <c:v>SETOP</c:v>
                  </c:pt>
                  <c:pt idx="49">
                    <c:v>SETOP</c:v>
                  </c:pt>
                  <c:pt idx="50">
                    <c:v>SETOP</c:v>
                  </c:pt>
                  <c:pt idx="53">
                    <c:v>SETOP</c:v>
                  </c:pt>
                  <c:pt idx="54">
                    <c:v>SETOP</c:v>
                  </c:pt>
                  <c:pt idx="55">
                    <c:v>SETOP</c:v>
                  </c:pt>
                  <c:pt idx="56">
                    <c:v>SETOP</c:v>
                  </c:pt>
                  <c:pt idx="57">
                    <c:v>SETOP</c:v>
                  </c:pt>
                  <c:pt idx="58">
                    <c:v>SETOP</c:v>
                  </c:pt>
                  <c:pt idx="59">
                    <c:v>SETOP</c:v>
                  </c:pt>
                  <c:pt idx="60">
                    <c:v>SETOP</c:v>
                  </c:pt>
                  <c:pt idx="61">
                    <c:v>SETOP</c:v>
                  </c:pt>
                  <c:pt idx="62">
                    <c:v>SETOP</c:v>
                  </c:pt>
                  <c:pt idx="63">
                    <c:v>SETOP</c:v>
                  </c:pt>
                  <c:pt idx="64">
                    <c:v>SINAPI</c:v>
                  </c:pt>
                  <c:pt idx="66">
                    <c:v>SETOP</c:v>
                  </c:pt>
                  <c:pt idx="67">
                    <c:v>SETOP</c:v>
                  </c:pt>
                  <c:pt idx="68">
                    <c:v>SETOP</c:v>
                  </c:pt>
                  <c:pt idx="69">
                    <c:v>SETOP</c:v>
                  </c:pt>
                  <c:pt idx="70">
                    <c:v>SETOP</c:v>
                  </c:pt>
                  <c:pt idx="71">
                    <c:v>SETOP</c:v>
                  </c:pt>
                  <c:pt idx="72">
                    <c:v>SETOP</c:v>
                  </c:pt>
                  <c:pt idx="73">
                    <c:v>SETOP</c:v>
                  </c:pt>
                  <c:pt idx="75">
                    <c:v>SETOP</c:v>
                  </c:pt>
                  <c:pt idx="76">
                    <c:v>SETOP</c:v>
                  </c:pt>
                  <c:pt idx="77">
                    <c:v>COMPOSIÇÃO</c:v>
                  </c:pt>
                  <c:pt idx="78">
                    <c:v>SETOP</c:v>
                  </c:pt>
                  <c:pt idx="79">
                    <c:v>SETOP</c:v>
                  </c:pt>
                  <c:pt idx="82">
                    <c:v>SETOP</c:v>
                  </c:pt>
                  <c:pt idx="83">
                    <c:v>SETOP</c:v>
                  </c:pt>
                  <c:pt idx="84">
                    <c:v>SBC</c:v>
                  </c:pt>
                  <c:pt idx="85">
                    <c:v>COMPOSIÇÃO</c:v>
                  </c:pt>
                  <c:pt idx="86">
                    <c:v>ORSE</c:v>
                  </c:pt>
                  <c:pt idx="87">
                    <c:v>ORSE</c:v>
                  </c:pt>
                  <c:pt idx="88">
                    <c:v>ORSE</c:v>
                  </c:pt>
                  <c:pt idx="89">
                    <c:v>SETOP</c:v>
                  </c:pt>
                  <c:pt idx="91">
                    <c:v>SETOP</c:v>
                  </c:pt>
                  <c:pt idx="92">
                    <c:v>SINAPI</c:v>
                  </c:pt>
                  <c:pt idx="93">
                    <c:v>COMPOSIÇÃO</c:v>
                  </c:pt>
                  <c:pt idx="94">
                    <c:v>SETOP</c:v>
                  </c:pt>
                  <c:pt idx="95">
                    <c:v>ORSE</c:v>
                  </c:pt>
                  <c:pt idx="96">
                    <c:v>ORSE</c:v>
                  </c:pt>
                  <c:pt idx="97">
                    <c:v>SETOP</c:v>
                  </c:pt>
                  <c:pt idx="98">
                    <c:v>SETOP</c:v>
                  </c:pt>
                  <c:pt idx="99">
                    <c:v>SETOP</c:v>
                  </c:pt>
                  <c:pt idx="100">
                    <c:v>ORSE</c:v>
                  </c:pt>
                  <c:pt idx="102">
                    <c:v>COMPOSIÇÃO</c:v>
                  </c:pt>
                  <c:pt idx="103">
                    <c:v>COMPOSIÇÃO</c:v>
                  </c:pt>
                  <c:pt idx="104">
                    <c:v>COMPOSIÇÃO</c:v>
                  </c:pt>
                  <c:pt idx="105">
                    <c:v>SETOP</c:v>
                  </c:pt>
                  <c:pt idx="108">
                    <c:v>SETOP</c:v>
                  </c:pt>
                  <c:pt idx="109">
                    <c:v>SETOP</c:v>
                  </c:pt>
                  <c:pt idx="111">
                    <c:v>SETOP</c:v>
                  </c:pt>
                  <c:pt idx="112">
                    <c:v>SETOP</c:v>
                  </c:pt>
                  <c:pt idx="113">
                    <c:v>SETOP</c:v>
                  </c:pt>
                  <c:pt idx="114">
                    <c:v>SETOP</c:v>
                  </c:pt>
                  <c:pt idx="115">
                    <c:v>SETOP</c:v>
                  </c:pt>
                  <c:pt idx="116">
                    <c:v>SETOP</c:v>
                  </c:pt>
                  <c:pt idx="117">
                    <c:v>COMPOSIÇÃO</c:v>
                  </c:pt>
                  <c:pt idx="118">
                    <c:v>COMPOSIÇÃO</c:v>
                  </c:pt>
                  <c:pt idx="119">
                    <c:v>COMPOSIÇÃO</c:v>
                  </c:pt>
                  <c:pt idx="120">
                    <c:v>COMPOSIÇÃO</c:v>
                  </c:pt>
                  <c:pt idx="121">
                    <c:v>COMPOSIÇÃO</c:v>
                  </c:pt>
                  <c:pt idx="122">
                    <c:v>COMPOSIÇÃO</c:v>
                  </c:pt>
                  <c:pt idx="123">
                    <c:v>SETOP</c:v>
                  </c:pt>
                  <c:pt idx="124">
                    <c:v>COMPOSIÇÃO</c:v>
                  </c:pt>
                  <c:pt idx="125">
                    <c:v>COMPOSIÇÃO</c:v>
                  </c:pt>
                  <c:pt idx="126">
                    <c:v>COMPOSIÇÃO</c:v>
                  </c:pt>
                  <c:pt idx="127">
                    <c:v>COMPOSIÇÃO</c:v>
                  </c:pt>
                  <c:pt idx="128">
                    <c:v>SINAPI</c:v>
                  </c:pt>
                  <c:pt idx="129">
                    <c:v>ORSE</c:v>
                  </c:pt>
                  <c:pt idx="130">
                    <c:v>ORSE</c:v>
                  </c:pt>
                  <c:pt idx="131">
                    <c:v>ORSE</c:v>
                  </c:pt>
                  <c:pt idx="132">
                    <c:v>ORSE</c:v>
                  </c:pt>
                  <c:pt idx="133">
                    <c:v>ORSE</c:v>
                  </c:pt>
                  <c:pt idx="134">
                    <c:v>ORSE</c:v>
                  </c:pt>
                  <c:pt idx="135">
                    <c:v>ORSE</c:v>
                  </c:pt>
                  <c:pt idx="136">
                    <c:v>SETOP</c:v>
                  </c:pt>
                  <c:pt idx="137">
                    <c:v>SETOP</c:v>
                  </c:pt>
                  <c:pt idx="138">
                    <c:v>SETOP</c:v>
                  </c:pt>
                  <c:pt idx="139">
                    <c:v>SETOP</c:v>
                  </c:pt>
                  <c:pt idx="140">
                    <c:v>SETOP</c:v>
                  </c:pt>
                  <c:pt idx="141">
                    <c:v>SETOP</c:v>
                  </c:pt>
                  <c:pt idx="142">
                    <c:v>SETOP</c:v>
                  </c:pt>
                  <c:pt idx="143">
                    <c:v>SETOP</c:v>
                  </c:pt>
                  <c:pt idx="144">
                    <c:v>SETOP</c:v>
                  </c:pt>
                  <c:pt idx="145">
                    <c:v>SETOP</c:v>
                  </c:pt>
                  <c:pt idx="146">
                    <c:v>SETOP</c:v>
                  </c:pt>
                  <c:pt idx="147">
                    <c:v>SETOP</c:v>
                  </c:pt>
                  <c:pt idx="149">
                    <c:v>COMPOSIÇÃO</c:v>
                  </c:pt>
                  <c:pt idx="150">
                    <c:v>COMPOSIÇÃO</c:v>
                  </c:pt>
                  <c:pt idx="152">
                    <c:v>COMPOSIÇÃO</c:v>
                  </c:pt>
                  <c:pt idx="153">
                    <c:v>SETOP</c:v>
                  </c:pt>
                  <c:pt idx="154">
                    <c:v>COMPOSIÇÃO</c:v>
                  </c:pt>
                  <c:pt idx="155">
                    <c:v>SETOP</c:v>
                  </c:pt>
                  <c:pt idx="156">
                    <c:v>SETOP</c:v>
                  </c:pt>
                  <c:pt idx="157">
                    <c:v>SETOP</c:v>
                  </c:pt>
                  <c:pt idx="158">
                    <c:v>COMPOSIÇÃO</c:v>
                  </c:pt>
                  <c:pt idx="159">
                    <c:v>SETOP</c:v>
                  </c:pt>
                  <c:pt idx="161">
                    <c:v>SETOP</c:v>
                  </c:pt>
                  <c:pt idx="162">
                    <c:v>SETOP</c:v>
                  </c:pt>
                  <c:pt idx="163">
                    <c:v>SETOP</c:v>
                  </c:pt>
                  <c:pt idx="164">
                    <c:v>SETOP</c:v>
                  </c:pt>
                  <c:pt idx="165">
                    <c:v>ORSE</c:v>
                  </c:pt>
                  <c:pt idx="166">
                    <c:v>ORSE</c:v>
                  </c:pt>
                  <c:pt idx="167">
                    <c:v>ORSE</c:v>
                  </c:pt>
                  <c:pt idx="168">
                    <c:v>SETOP</c:v>
                  </c:pt>
                  <c:pt idx="169">
                    <c:v>SETOP</c:v>
                  </c:pt>
                  <c:pt idx="170">
                    <c:v>SETOP</c:v>
                  </c:pt>
                  <c:pt idx="171">
                    <c:v>SETOP</c:v>
                  </c:pt>
                  <c:pt idx="172">
                    <c:v>SBC</c:v>
                  </c:pt>
                  <c:pt idx="173">
                    <c:v>SBC</c:v>
                  </c:pt>
                  <c:pt idx="174">
                    <c:v>SETOP</c:v>
                  </c:pt>
                  <c:pt idx="175">
                    <c:v>SBC</c:v>
                  </c:pt>
                  <c:pt idx="176">
                    <c:v>SBC</c:v>
                  </c:pt>
                  <c:pt idx="177">
                    <c:v>SBC</c:v>
                  </c:pt>
                  <c:pt idx="178">
                    <c:v>SBC</c:v>
                  </c:pt>
                  <c:pt idx="179">
                    <c:v>SBC</c:v>
                  </c:pt>
                  <c:pt idx="180">
                    <c:v>SBC</c:v>
                  </c:pt>
                  <c:pt idx="181">
                    <c:v>ORSE</c:v>
                  </c:pt>
                  <c:pt idx="183">
                    <c:v>SETOP</c:v>
                  </c:pt>
                  <c:pt idx="184">
                    <c:v>COMPOSIÇÃO</c:v>
                  </c:pt>
                  <c:pt idx="185">
                    <c:v>SBC</c:v>
                  </c:pt>
                  <c:pt idx="186">
                    <c:v>SBC</c:v>
                  </c:pt>
                  <c:pt idx="187">
                    <c:v>COMPOSIÇÃO</c:v>
                  </c:pt>
                  <c:pt idx="188">
                    <c:v>ORSE</c:v>
                  </c:pt>
                  <c:pt idx="189">
                    <c:v>ORSE</c:v>
                  </c:pt>
                  <c:pt idx="190">
                    <c:v>SETOP</c:v>
                  </c:pt>
                  <c:pt idx="191">
                    <c:v>SETOP</c:v>
                  </c:pt>
                  <c:pt idx="192">
                    <c:v>SETOP</c:v>
                  </c:pt>
                  <c:pt idx="193">
                    <c:v>SETOP</c:v>
                  </c:pt>
                  <c:pt idx="194">
                    <c:v>SETOP</c:v>
                  </c:pt>
                  <c:pt idx="195">
                    <c:v>SETOP</c:v>
                  </c:pt>
                  <c:pt idx="196">
                    <c:v>SETOP</c:v>
                  </c:pt>
                  <c:pt idx="197">
                    <c:v>ORSE</c:v>
                  </c:pt>
                  <c:pt idx="198">
                    <c:v>SBC</c:v>
                  </c:pt>
                  <c:pt idx="199">
                    <c:v>SETOP</c:v>
                  </c:pt>
                  <c:pt idx="200">
                    <c:v>COMPOSIÇÃO</c:v>
                  </c:pt>
                  <c:pt idx="201">
                    <c:v>ORSE</c:v>
                  </c:pt>
                  <c:pt idx="202">
                    <c:v>ORSE</c:v>
                  </c:pt>
                  <c:pt idx="203">
                    <c:v>COMPOSIÇÃO</c:v>
                  </c:pt>
                  <c:pt idx="204">
                    <c:v>SINAPI</c:v>
                  </c:pt>
                  <c:pt idx="207">
                    <c:v>SETOP</c:v>
                  </c:pt>
                  <c:pt idx="208">
                    <c:v>SINAPI</c:v>
                  </c:pt>
                  <c:pt idx="209">
                    <c:v>SETOP</c:v>
                  </c:pt>
                  <c:pt idx="210">
                    <c:v>COMPOSIÇÃO</c:v>
                  </c:pt>
                  <c:pt idx="211">
                    <c:v>COMPOSIÇÃO</c:v>
                  </c:pt>
                  <c:pt idx="212">
                    <c:v>SETOP</c:v>
                  </c:pt>
                  <c:pt idx="213">
                    <c:v>SETOP</c:v>
                  </c:pt>
                  <c:pt idx="214">
                    <c:v>SETOP</c:v>
                  </c:pt>
                  <c:pt idx="215">
                    <c:v>SETOP</c:v>
                  </c:pt>
                  <c:pt idx="216">
                    <c:v>SETOP</c:v>
                  </c:pt>
                  <c:pt idx="217">
                    <c:v>SETOP</c:v>
                  </c:pt>
                  <c:pt idx="218">
                    <c:v>SETOP</c:v>
                  </c:pt>
                  <c:pt idx="219">
                    <c:v>SETOP</c:v>
                  </c:pt>
                  <c:pt idx="220">
                    <c:v>SETOP</c:v>
                  </c:pt>
                  <c:pt idx="221">
                    <c:v>SETOP</c:v>
                  </c:pt>
                  <c:pt idx="222">
                    <c:v>SETOP</c:v>
                  </c:pt>
                  <c:pt idx="224">
                    <c:v>SETOP</c:v>
                  </c:pt>
                  <c:pt idx="225">
                    <c:v>SETOP</c:v>
                  </c:pt>
                  <c:pt idx="226">
                    <c:v>SETOP</c:v>
                  </c:pt>
                  <c:pt idx="227">
                    <c:v>SETOP</c:v>
                  </c:pt>
                  <c:pt idx="228">
                    <c:v>SETOP</c:v>
                  </c:pt>
                  <c:pt idx="230">
                    <c:v>SETOP</c:v>
                  </c:pt>
                  <c:pt idx="231">
                    <c:v>SETOP</c:v>
                  </c:pt>
                  <c:pt idx="232">
                    <c:v>SETOP</c:v>
                  </c:pt>
                  <c:pt idx="233">
                    <c:v>SETOP</c:v>
                  </c:pt>
                  <c:pt idx="234">
                    <c:v>SETOP</c:v>
                  </c:pt>
                  <c:pt idx="235">
                    <c:v>SETOP</c:v>
                  </c:pt>
                  <c:pt idx="236">
                    <c:v>SETOP</c:v>
                  </c:pt>
                  <c:pt idx="237">
                    <c:v>SETOP</c:v>
                  </c:pt>
                  <c:pt idx="238">
                    <c:v>SETOP</c:v>
                  </c:pt>
                  <c:pt idx="239">
                    <c:v>SETOP</c:v>
                  </c:pt>
                  <c:pt idx="241">
                    <c:v>SETOP</c:v>
                  </c:pt>
                  <c:pt idx="242">
                    <c:v>SETOP</c:v>
                  </c:pt>
                  <c:pt idx="243">
                    <c:v>SETOP</c:v>
                  </c:pt>
                  <c:pt idx="244">
                    <c:v>SETOP</c:v>
                  </c:pt>
                  <c:pt idx="245">
                    <c:v>SETOP</c:v>
                  </c:pt>
                  <c:pt idx="246">
                    <c:v>SBC</c:v>
                  </c:pt>
                  <c:pt idx="247">
                    <c:v>SETOP</c:v>
                  </c:pt>
                  <c:pt idx="248">
                    <c:v>COMPOSIÇÃO</c:v>
                  </c:pt>
                  <c:pt idx="249">
                    <c:v>SETOP</c:v>
                  </c:pt>
                  <c:pt idx="250">
                    <c:v>SETOP</c:v>
                  </c:pt>
                  <c:pt idx="251">
                    <c:v>SETOP</c:v>
                  </c:pt>
                  <c:pt idx="252">
                    <c:v>SBC</c:v>
                  </c:pt>
                  <c:pt idx="253">
                    <c:v>SETOP</c:v>
                  </c:pt>
                  <c:pt idx="254">
                    <c:v>SETOP</c:v>
                  </c:pt>
                  <c:pt idx="255">
                    <c:v>SETOP</c:v>
                  </c:pt>
                  <c:pt idx="256">
                    <c:v>SETOP</c:v>
                  </c:pt>
                  <c:pt idx="257">
                    <c:v>SETOP</c:v>
                  </c:pt>
                  <c:pt idx="258">
                    <c:v>SETOP</c:v>
                  </c:pt>
                  <c:pt idx="259">
                    <c:v>SETOP</c:v>
                  </c:pt>
                  <c:pt idx="260">
                    <c:v>COMPOSIÇÃO</c:v>
                  </c:pt>
                  <c:pt idx="261">
                    <c:v>SETOP</c:v>
                  </c:pt>
                  <c:pt idx="262">
                    <c:v>SETOP</c:v>
                  </c:pt>
                  <c:pt idx="263">
                    <c:v>SETOP</c:v>
                  </c:pt>
                  <c:pt idx="264">
                    <c:v>SETOP</c:v>
                  </c:pt>
                  <c:pt idx="265">
                    <c:v>SETOP</c:v>
                  </c:pt>
                  <c:pt idx="266">
                    <c:v>ORSE</c:v>
                  </c:pt>
                  <c:pt idx="267">
                    <c:v>COMPOSIÇÃO</c:v>
                  </c:pt>
                  <c:pt idx="269">
                    <c:v>SETOP</c:v>
                  </c:pt>
                  <c:pt idx="270">
                    <c:v>SETOP</c:v>
                  </c:pt>
                  <c:pt idx="271">
                    <c:v>SINAPI</c:v>
                  </c:pt>
                  <c:pt idx="272">
                    <c:v>COMPOSIÇÃO</c:v>
                  </c:pt>
                  <c:pt idx="273">
                    <c:v>COMPOSIÇÃO</c:v>
                  </c:pt>
                  <c:pt idx="274">
                    <c:v>COMPOSIÇÃO</c:v>
                  </c:pt>
                  <c:pt idx="275">
                    <c:v>COMPOSIÇÃO</c:v>
                  </c:pt>
                  <c:pt idx="276">
                    <c:v>COMPOSIÇÃO</c:v>
                  </c:pt>
                  <c:pt idx="277">
                    <c:v>COMPOSIÇÃO</c:v>
                  </c:pt>
                  <c:pt idx="278">
                    <c:v>SETOP</c:v>
                  </c:pt>
                  <c:pt idx="279">
                    <c:v>SETOP</c:v>
                  </c:pt>
                  <c:pt idx="280">
                    <c:v>SETOP</c:v>
                  </c:pt>
                  <c:pt idx="281">
                    <c:v>SETOP</c:v>
                  </c:pt>
                  <c:pt idx="282">
                    <c:v>SETOP</c:v>
                  </c:pt>
                  <c:pt idx="283">
                    <c:v>SETOP</c:v>
                  </c:pt>
                  <c:pt idx="285">
                    <c:v>SETOP</c:v>
                  </c:pt>
                  <c:pt idx="286">
                    <c:v>SETOP</c:v>
                  </c:pt>
                  <c:pt idx="287">
                    <c:v>SETOP</c:v>
                  </c:pt>
                  <c:pt idx="288">
                    <c:v>SETOP</c:v>
                  </c:pt>
                  <c:pt idx="289">
                    <c:v>SETOP</c:v>
                  </c:pt>
                  <c:pt idx="291">
                    <c:v>SETOP</c:v>
                  </c:pt>
                  <c:pt idx="292">
                    <c:v>SETOP</c:v>
                  </c:pt>
                  <c:pt idx="293">
                    <c:v>COMPOSIÇÃO</c:v>
                  </c:pt>
                  <c:pt idx="294">
                    <c:v>COMPOSIÇÃO</c:v>
                  </c:pt>
                  <c:pt idx="295">
                    <c:v>SETOP</c:v>
                  </c:pt>
                  <c:pt idx="297">
                    <c:v>SINAPI</c:v>
                  </c:pt>
                  <c:pt idx="298">
                    <c:v>SETOP</c:v>
                  </c:pt>
                  <c:pt idx="299">
                    <c:v>SBC</c:v>
                  </c:pt>
                  <c:pt idx="300">
                    <c:v>SBC</c:v>
                  </c:pt>
                  <c:pt idx="301">
                    <c:v>COTAÇÃO</c:v>
                  </c:pt>
                  <c:pt idx="303">
                    <c:v>COTAÇÃO</c:v>
                  </c:pt>
                  <c:pt idx="304">
                    <c:v>COTAÇÃO</c:v>
                  </c:pt>
                  <c:pt idx="306">
                    <c:v>SETOP</c:v>
                  </c:pt>
                  <c:pt idx="307">
                    <c:v>SETOP</c:v>
                  </c:pt>
                  <c:pt idx="308">
                    <c:v>SETOP</c:v>
                  </c:pt>
                  <c:pt idx="309">
                    <c:v>SETOP</c:v>
                  </c:pt>
                  <c:pt idx="310">
                    <c:v>SBC</c:v>
                  </c:pt>
                  <c:pt idx="313">
                    <c:v>SETOP</c:v>
                  </c:pt>
                  <c:pt idx="314">
                    <c:v>SETOP</c:v>
                  </c:pt>
                  <c:pt idx="315">
                    <c:v>SETOP</c:v>
                  </c:pt>
                  <c:pt idx="316">
                    <c:v>SETOP</c:v>
                  </c:pt>
                  <c:pt idx="317">
                    <c:v>SETOP</c:v>
                  </c:pt>
                  <c:pt idx="318">
                    <c:v>SETOP</c:v>
                  </c:pt>
                  <c:pt idx="319">
                    <c:v>SETOP</c:v>
                  </c:pt>
                  <c:pt idx="320">
                    <c:v>COTAÇÃO</c:v>
                  </c:pt>
                  <c:pt idx="323">
                    <c:v>SETOP</c:v>
                  </c:pt>
                  <c:pt idx="324">
                    <c:v>SETOP</c:v>
                  </c:pt>
                  <c:pt idx="325">
                    <c:v>SETOP</c:v>
                  </c:pt>
                  <c:pt idx="326">
                    <c:v>ORSE</c:v>
                  </c:pt>
                  <c:pt idx="327">
                    <c:v>SETOP</c:v>
                  </c:pt>
                  <c:pt idx="328">
                    <c:v>SETOP</c:v>
                  </c:pt>
                  <c:pt idx="330">
                    <c:v>SINAPI</c:v>
                  </c:pt>
                  <c:pt idx="331">
                    <c:v>SETOP</c:v>
                  </c:pt>
                </c:lvl>
                <c:lvl>
                  <c:pt idx="0">
                    <c:v>Código</c:v>
                  </c:pt>
                  <c:pt idx="2">
                    <c:v> CO-27427 </c:v>
                  </c:pt>
                  <c:pt idx="3">
                    <c:v> CO-27431 </c:v>
                  </c:pt>
                  <c:pt idx="4">
                    <c:v> CO-27430 </c:v>
                  </c:pt>
                  <c:pt idx="5">
                    <c:v> CO-27434 </c:v>
                  </c:pt>
                  <c:pt idx="6">
                    <c:v> CO-27480 </c:v>
                  </c:pt>
                  <c:pt idx="7">
                    <c:v> CO-27468 </c:v>
                  </c:pt>
                  <c:pt idx="9">
                    <c:v> ED-28427 </c:v>
                  </c:pt>
                  <c:pt idx="10">
                    <c:v> ED-50159 </c:v>
                  </c:pt>
                  <c:pt idx="11">
                    <c:v> ED-50703 </c:v>
                  </c:pt>
                  <c:pt idx="12">
                    <c:v> ED-50151 </c:v>
                  </c:pt>
                  <c:pt idx="13">
                    <c:v> ED-50150 </c:v>
                  </c:pt>
                  <c:pt idx="14">
                    <c:v> ED-17989 </c:v>
                  </c:pt>
                  <c:pt idx="15">
                    <c:v> ED-50128 </c:v>
                  </c:pt>
                  <c:pt idx="16">
                    <c:v>ED-50393</c:v>
                  </c:pt>
                  <c:pt idx="19">
                    <c:v> ED-51107 </c:v>
                  </c:pt>
                  <c:pt idx="20">
                    <c:v> ED-51120 </c:v>
                  </c:pt>
                  <c:pt idx="21">
                    <c:v> ED-51132 </c:v>
                  </c:pt>
                  <c:pt idx="22">
                    <c:v> ED-51131 </c:v>
                  </c:pt>
                  <c:pt idx="24">
                    <c:v> ED-51093 </c:v>
                  </c:pt>
                  <c:pt idx="25">
                    <c:v> ED-48311 </c:v>
                  </c:pt>
                  <c:pt idx="26">
                    <c:v> ED-49811 </c:v>
                  </c:pt>
                  <c:pt idx="27">
                    <c:v> ED-48298 </c:v>
                  </c:pt>
                  <c:pt idx="28">
                    <c:v> ED-49638 </c:v>
                  </c:pt>
                  <c:pt idx="30">
                    <c:v> ED-49645 </c:v>
                  </c:pt>
                  <c:pt idx="31">
                    <c:v> ED-48298 </c:v>
                  </c:pt>
                  <c:pt idx="32">
                    <c:v> ED-49638 </c:v>
                  </c:pt>
                  <c:pt idx="33">
                    <c:v> ED-50246 </c:v>
                  </c:pt>
                  <c:pt idx="34">
                    <c:v> ED-9906 </c:v>
                  </c:pt>
                  <c:pt idx="36">
                    <c:v> ED-48231 </c:v>
                  </c:pt>
                  <c:pt idx="37">
                    <c:v> CP-042 </c:v>
                  </c:pt>
                  <c:pt idx="38">
                    <c:v> ED-48209 </c:v>
                  </c:pt>
                  <c:pt idx="39">
                    <c:v> ED-48533 </c:v>
                  </c:pt>
                  <c:pt idx="40">
                    <c:v> ED-50407 </c:v>
                  </c:pt>
                  <c:pt idx="42">
                    <c:v> ED-50174 </c:v>
                  </c:pt>
                  <c:pt idx="43">
                    <c:v> ED-50168 </c:v>
                  </c:pt>
                  <c:pt idx="45">
                    <c:v> ED-20603 </c:v>
                  </c:pt>
                  <c:pt idx="46">
                    <c:v> ED-48402 </c:v>
                  </c:pt>
                  <c:pt idx="47">
                    <c:v>13060</c:v>
                  </c:pt>
                  <c:pt idx="48">
                    <c:v> ED-50648 </c:v>
                  </c:pt>
                  <c:pt idx="49">
                    <c:v> ED-50675 </c:v>
                  </c:pt>
                  <c:pt idx="50">
                    <c:v> ED-48429 </c:v>
                  </c:pt>
                  <c:pt idx="53">
                    <c:v> ED-50621 </c:v>
                  </c:pt>
                  <c:pt idx="54">
                    <c:v> ED-51144 </c:v>
                  </c:pt>
                  <c:pt idx="55">
                    <c:v> ED-50418 </c:v>
                  </c:pt>
                  <c:pt idx="56">
                    <c:v> ED-51139 </c:v>
                  </c:pt>
                  <c:pt idx="57">
                    <c:v> ED-14763 </c:v>
                  </c:pt>
                  <c:pt idx="58">
                    <c:v> ED-50771 </c:v>
                  </c:pt>
                  <c:pt idx="59">
                    <c:v> ED-51002 </c:v>
                  </c:pt>
                  <c:pt idx="60">
                    <c:v> ED-51144 </c:v>
                  </c:pt>
                  <c:pt idx="61">
                    <c:v> ED-15226 </c:v>
                  </c:pt>
                  <c:pt idx="62">
                    <c:v> ED-50569 </c:v>
                  </c:pt>
                  <c:pt idx="63">
                    <c:v> ED-50170 </c:v>
                  </c:pt>
                  <c:pt idx="64">
                    <c:v> 87262 </c:v>
                  </c:pt>
                  <c:pt idx="66">
                    <c:v> ED-50727 </c:v>
                  </c:pt>
                  <c:pt idx="67">
                    <c:v> ED-50761 </c:v>
                  </c:pt>
                  <c:pt idx="68">
                    <c:v> ED-50474 </c:v>
                  </c:pt>
                  <c:pt idx="69">
                    <c:v> ED-50451 </c:v>
                  </c:pt>
                  <c:pt idx="70">
                    <c:v> ED-50519 </c:v>
                  </c:pt>
                  <c:pt idx="71">
                    <c:v> ED-50732 </c:v>
                  </c:pt>
                  <c:pt idx="72">
                    <c:v> ED-50716 </c:v>
                  </c:pt>
                  <c:pt idx="73">
                    <c:v> ED-50717 </c:v>
                  </c:pt>
                  <c:pt idx="75">
                    <c:v> ED-50486 </c:v>
                  </c:pt>
                  <c:pt idx="76">
                    <c:v> ED-50452 </c:v>
                  </c:pt>
                  <c:pt idx="77">
                    <c:v> CP-053 </c:v>
                  </c:pt>
                  <c:pt idx="78">
                    <c:v> ED-49686 </c:v>
                  </c:pt>
                  <c:pt idx="79">
                    <c:v> ED-50480 </c:v>
                  </c:pt>
                  <c:pt idx="82">
                    <c:v> ED-49601 </c:v>
                  </c:pt>
                  <c:pt idx="83">
                    <c:v> ED-49602 </c:v>
                  </c:pt>
                  <c:pt idx="84">
                    <c:v>110478</c:v>
                  </c:pt>
                  <c:pt idx="85">
                    <c:v> CP-48431 </c:v>
                  </c:pt>
                  <c:pt idx="86">
                    <c:v>13034</c:v>
                  </c:pt>
                  <c:pt idx="87">
                    <c:v>8258</c:v>
                  </c:pt>
                  <c:pt idx="88">
                    <c:v>13034</c:v>
                  </c:pt>
                  <c:pt idx="89">
                    <c:v> ED-50493 </c:v>
                  </c:pt>
                  <c:pt idx="91">
                    <c:v> ED-29481 </c:v>
                  </c:pt>
                  <c:pt idx="92">
                    <c:v> 91341 </c:v>
                  </c:pt>
                  <c:pt idx="93">
                    <c:v> CP-48446 </c:v>
                  </c:pt>
                  <c:pt idx="94">
                    <c:v> ED-50997 </c:v>
                  </c:pt>
                  <c:pt idx="95">
                    <c:v>11732</c:v>
                  </c:pt>
                  <c:pt idx="96">
                    <c:v>11944</c:v>
                  </c:pt>
                  <c:pt idx="97">
                    <c:v> ED-50982 </c:v>
                  </c:pt>
                  <c:pt idx="98">
                    <c:v> ED-50983 </c:v>
                  </c:pt>
                  <c:pt idx="99">
                    <c:v> ED-50984 </c:v>
                  </c:pt>
                  <c:pt idx="100">
                    <c:v>11445</c:v>
                  </c:pt>
                  <c:pt idx="102">
                    <c:v> CP-031 </c:v>
                  </c:pt>
                  <c:pt idx="103">
                    <c:v> CP-032 </c:v>
                  </c:pt>
                  <c:pt idx="104">
                    <c:v> CP-033 </c:v>
                  </c:pt>
                  <c:pt idx="105">
                    <c:v> ED-51156 </c:v>
                  </c:pt>
                  <c:pt idx="108">
                    <c:v> ED-20588 </c:v>
                  </c:pt>
                  <c:pt idx="109">
                    <c:v> ED-49200 </c:v>
                  </c:pt>
                  <c:pt idx="111">
                    <c:v> ED-27073 </c:v>
                  </c:pt>
                  <c:pt idx="112">
                    <c:v> ED-13338 </c:v>
                  </c:pt>
                  <c:pt idx="113">
                    <c:v> ED-13345 </c:v>
                  </c:pt>
                  <c:pt idx="114">
                    <c:v> ED-49496 </c:v>
                  </c:pt>
                  <c:pt idx="115">
                    <c:v> ED-49523 </c:v>
                  </c:pt>
                  <c:pt idx="116">
                    <c:v> ED-50227 </c:v>
                  </c:pt>
                  <c:pt idx="117">
                    <c:v> CP-065 </c:v>
                  </c:pt>
                  <c:pt idx="118">
                    <c:v> CP-063 </c:v>
                  </c:pt>
                  <c:pt idx="119">
                    <c:v> CP-064 </c:v>
                  </c:pt>
                  <c:pt idx="120">
                    <c:v> CP-066 </c:v>
                  </c:pt>
                  <c:pt idx="121">
                    <c:v> CP-068 </c:v>
                  </c:pt>
                  <c:pt idx="122">
                    <c:v> CP-061 </c:v>
                  </c:pt>
                  <c:pt idx="123">
                    <c:v> ED-50232 </c:v>
                  </c:pt>
                  <c:pt idx="124">
                    <c:v> CP-058 </c:v>
                  </c:pt>
                  <c:pt idx="125">
                    <c:v> CP-057 </c:v>
                  </c:pt>
                  <c:pt idx="126">
                    <c:v> CP-059 </c:v>
                  </c:pt>
                  <c:pt idx="127">
                    <c:v> CP-067 </c:v>
                  </c:pt>
                  <c:pt idx="128">
                    <c:v> 104481 </c:v>
                  </c:pt>
                  <c:pt idx="129">
                    <c:v>3296</c:v>
                  </c:pt>
                  <c:pt idx="130">
                    <c:v>748</c:v>
                  </c:pt>
                  <c:pt idx="131">
                    <c:v>12576</c:v>
                  </c:pt>
                  <c:pt idx="132">
                    <c:v>8221</c:v>
                  </c:pt>
                  <c:pt idx="133">
                    <c:v>12585</c:v>
                  </c:pt>
                  <c:pt idx="134">
                    <c:v>13179</c:v>
                  </c:pt>
                  <c:pt idx="135">
                    <c:v>12484</c:v>
                  </c:pt>
                  <c:pt idx="136">
                    <c:v> ED-49318 </c:v>
                  </c:pt>
                  <c:pt idx="137">
                    <c:v> ED-49321 </c:v>
                  </c:pt>
                  <c:pt idx="138">
                    <c:v> ED-49295 </c:v>
                  </c:pt>
                  <c:pt idx="139">
                    <c:v> ED-48951 </c:v>
                  </c:pt>
                  <c:pt idx="140">
                    <c:v> ED-48956 </c:v>
                  </c:pt>
                  <c:pt idx="141">
                    <c:v> ED-48961 </c:v>
                  </c:pt>
                  <c:pt idx="142">
                    <c:v> ED-48981 </c:v>
                  </c:pt>
                  <c:pt idx="143">
                    <c:v> ED-49013 </c:v>
                  </c:pt>
                  <c:pt idx="144">
                    <c:v> ED-49071 </c:v>
                  </c:pt>
                  <c:pt idx="145">
                    <c:v> ED-49122 </c:v>
                  </c:pt>
                  <c:pt idx="146">
                    <c:v> ED-49089 </c:v>
                  </c:pt>
                  <c:pt idx="147">
                    <c:v> ED-17982 </c:v>
                  </c:pt>
                  <c:pt idx="149">
                    <c:v> CP-48434 </c:v>
                  </c:pt>
                  <c:pt idx="150">
                    <c:v> CP-48435 </c:v>
                  </c:pt>
                  <c:pt idx="152">
                    <c:v> CP-48435 </c:v>
                  </c:pt>
                  <c:pt idx="153">
                    <c:v> ED-51065 </c:v>
                  </c:pt>
                  <c:pt idx="154">
                    <c:v> CP-48437 </c:v>
                  </c:pt>
                  <c:pt idx="155">
                    <c:v> ED-49230 </c:v>
                  </c:pt>
                  <c:pt idx="156">
                    <c:v> ED-49240 </c:v>
                  </c:pt>
                  <c:pt idx="157">
                    <c:v> ED-15114 </c:v>
                  </c:pt>
                  <c:pt idx="158">
                    <c:v> CP-48442 </c:v>
                  </c:pt>
                  <c:pt idx="159">
                    <c:v> ED-49274 </c:v>
                  </c:pt>
                  <c:pt idx="161">
                    <c:v> ED-49184 </c:v>
                  </c:pt>
                  <c:pt idx="162">
                    <c:v> ED-49170 </c:v>
                  </c:pt>
                  <c:pt idx="163">
                    <c:v> ED-27189 </c:v>
                  </c:pt>
                  <c:pt idx="164">
                    <c:v> ED-49179 </c:v>
                  </c:pt>
                  <c:pt idx="165">
                    <c:v>748</c:v>
                  </c:pt>
                  <c:pt idx="166">
                    <c:v>13179</c:v>
                  </c:pt>
                  <c:pt idx="167">
                    <c:v>8221</c:v>
                  </c:pt>
                  <c:pt idx="168">
                    <c:v> ED-49318 </c:v>
                  </c:pt>
                  <c:pt idx="169">
                    <c:v> ED-50230 </c:v>
                  </c:pt>
                  <c:pt idx="170">
                    <c:v> ED-48365 </c:v>
                  </c:pt>
                  <c:pt idx="171">
                    <c:v> ED-48368 </c:v>
                  </c:pt>
                  <c:pt idx="172">
                    <c:v>68213</c:v>
                  </c:pt>
                  <c:pt idx="173">
                    <c:v>59252</c:v>
                  </c:pt>
                  <c:pt idx="174">
                    <c:v> ED-48373 </c:v>
                  </c:pt>
                  <c:pt idx="175">
                    <c:v>59442</c:v>
                  </c:pt>
                  <c:pt idx="176">
                    <c:v>59443</c:v>
                  </c:pt>
                  <c:pt idx="177">
                    <c:v>79444</c:v>
                  </c:pt>
                  <c:pt idx="178">
                    <c:v>59426</c:v>
                  </c:pt>
                  <c:pt idx="179">
                    <c:v>473</c:v>
                  </c:pt>
                  <c:pt idx="180">
                    <c:v>59460</c:v>
                  </c:pt>
                  <c:pt idx="181">
                    <c:v>8362</c:v>
                  </c:pt>
                  <c:pt idx="183">
                    <c:v> ED-51087 </c:v>
                  </c:pt>
                  <c:pt idx="184">
                    <c:v> CK-9017 </c:v>
                  </c:pt>
                  <c:pt idx="185">
                    <c:v>78038</c:v>
                  </c:pt>
                  <c:pt idx="186">
                    <c:v>63475</c:v>
                  </c:pt>
                  <c:pt idx="187">
                    <c:v> CK9013 </c:v>
                  </c:pt>
                  <c:pt idx="188">
                    <c:v>10093</c:v>
                  </c:pt>
                  <c:pt idx="189">
                    <c:v>10090</c:v>
                  </c:pt>
                  <c:pt idx="190">
                    <c:v> ED-51067 </c:v>
                  </c:pt>
                  <c:pt idx="191">
                    <c:v> ED-13935 </c:v>
                  </c:pt>
                  <c:pt idx="192">
                    <c:v> ED-51033 </c:v>
                  </c:pt>
                  <c:pt idx="193">
                    <c:v> ED-50579 </c:v>
                  </c:pt>
                  <c:pt idx="194">
                    <c:v> ED-51019 </c:v>
                  </c:pt>
                  <c:pt idx="195">
                    <c:v> ED-49318 </c:v>
                  </c:pt>
                  <c:pt idx="196">
                    <c:v>ED-49071</c:v>
                  </c:pt>
                  <c:pt idx="197">
                    <c:v>9048</c:v>
                  </c:pt>
                  <c:pt idx="198">
                    <c:v>78368</c:v>
                  </c:pt>
                  <c:pt idx="199">
                    <c:v> ED-51055 </c:v>
                  </c:pt>
                  <c:pt idx="200">
                    <c:v> CJ9086 </c:v>
                  </c:pt>
                  <c:pt idx="201">
                    <c:v>12140</c:v>
                  </c:pt>
                  <c:pt idx="202">
                    <c:v>8316</c:v>
                  </c:pt>
                  <c:pt idx="203">
                    <c:v> CJ9211 </c:v>
                  </c:pt>
                  <c:pt idx="204">
                    <c:v> 98750 </c:v>
                  </c:pt>
                  <c:pt idx="207">
                    <c:v> ED-15207 </c:v>
                  </c:pt>
                  <c:pt idx="208">
                    <c:v> 95675 </c:v>
                  </c:pt>
                  <c:pt idx="209">
                    <c:v> ED-50221 </c:v>
                  </c:pt>
                  <c:pt idx="210">
                    <c:v> CP-013 </c:v>
                  </c:pt>
                  <c:pt idx="211">
                    <c:v> CP-015 </c:v>
                  </c:pt>
                  <c:pt idx="212">
                    <c:v> ED-50225 </c:v>
                  </c:pt>
                  <c:pt idx="213">
                    <c:v> ED-50223 </c:v>
                  </c:pt>
                  <c:pt idx="214">
                    <c:v> ED-50224 </c:v>
                  </c:pt>
                  <c:pt idx="215">
                    <c:v> ED-50019 </c:v>
                  </c:pt>
                  <c:pt idx="216">
                    <c:v> ED-50022 </c:v>
                  </c:pt>
                  <c:pt idx="217">
                    <c:v> ED-50027 </c:v>
                  </c:pt>
                  <c:pt idx="218">
                    <c:v> ED-50028 </c:v>
                  </c:pt>
                  <c:pt idx="219">
                    <c:v> ED-50029 </c:v>
                  </c:pt>
                  <c:pt idx="220">
                    <c:v> ED-8845 </c:v>
                  </c:pt>
                  <c:pt idx="221">
                    <c:v> ED-48670 </c:v>
                  </c:pt>
                  <c:pt idx="222">
                    <c:v> ED-51107 </c:v>
                  </c:pt>
                  <c:pt idx="224">
                    <c:v> ED-50007 </c:v>
                  </c:pt>
                  <c:pt idx="225">
                    <c:v> ED-49883 </c:v>
                  </c:pt>
                  <c:pt idx="226">
                    <c:v> ED-49939 </c:v>
                  </c:pt>
                  <c:pt idx="227">
                    <c:v> ED-49913 </c:v>
                  </c:pt>
                  <c:pt idx="228">
                    <c:v> ED-14725 </c:v>
                  </c:pt>
                  <c:pt idx="230">
                    <c:v>ED-50297</c:v>
                  </c:pt>
                  <c:pt idx="231">
                    <c:v> ED-48156 </c:v>
                  </c:pt>
                  <c:pt idx="232">
                    <c:v> ED-50301 </c:v>
                  </c:pt>
                  <c:pt idx="233">
                    <c:v> ED-50279 </c:v>
                  </c:pt>
                  <c:pt idx="234">
                    <c:v> ED-2552 </c:v>
                  </c:pt>
                  <c:pt idx="235">
                    <c:v> ED-50283 </c:v>
                  </c:pt>
                  <c:pt idx="236">
                    <c:v> ED-50281 </c:v>
                  </c:pt>
                  <c:pt idx="237">
                    <c:v> ED-50290 </c:v>
                  </c:pt>
                  <c:pt idx="238">
                    <c:v> ED-48343 </c:v>
                  </c:pt>
                  <c:pt idx="239">
                    <c:v>ED-50737</c:v>
                  </c:pt>
                  <c:pt idx="241">
                    <c:v> ED-48169 </c:v>
                  </c:pt>
                  <c:pt idx="242">
                    <c:v> ED-48188 </c:v>
                  </c:pt>
                  <c:pt idx="243">
                    <c:v> ED-48182 </c:v>
                  </c:pt>
                  <c:pt idx="244">
                    <c:v> ED-48181 </c:v>
                  </c:pt>
                  <c:pt idx="245">
                    <c:v> ED-48158 </c:v>
                  </c:pt>
                  <c:pt idx="246">
                    <c:v>190213</c:v>
                  </c:pt>
                  <c:pt idx="247">
                    <c:v> ED-50277 </c:v>
                  </c:pt>
                  <c:pt idx="248">
                    <c:v> CP-48444 </c:v>
                  </c:pt>
                  <c:pt idx="249">
                    <c:v> ED-16344 </c:v>
                  </c:pt>
                  <c:pt idx="250">
                    <c:v> ED-50316 </c:v>
                  </c:pt>
                  <c:pt idx="251">
                    <c:v> ED-50329 </c:v>
                  </c:pt>
                  <c:pt idx="252">
                    <c:v>202347</c:v>
                  </c:pt>
                  <c:pt idx="253">
                    <c:v> ED-50324 </c:v>
                  </c:pt>
                  <c:pt idx="254">
                    <c:v> ED-50323 </c:v>
                  </c:pt>
                  <c:pt idx="255">
                    <c:v> ED-22902 </c:v>
                  </c:pt>
                  <c:pt idx="256">
                    <c:v> ED-22766 </c:v>
                  </c:pt>
                  <c:pt idx="257">
                    <c:v> ED-49965 </c:v>
                  </c:pt>
                  <c:pt idx="258">
                    <c:v> ED-49989 </c:v>
                  </c:pt>
                  <c:pt idx="259">
                    <c:v> ED-9133 </c:v>
                  </c:pt>
                  <c:pt idx="260">
                    <c:v> CP-039 </c:v>
                  </c:pt>
                  <c:pt idx="261">
                    <c:v> ED-50000 </c:v>
                  </c:pt>
                  <c:pt idx="262">
                    <c:v> ED-50003 </c:v>
                  </c:pt>
                  <c:pt idx="263">
                    <c:v> ED-50358 </c:v>
                  </c:pt>
                  <c:pt idx="264">
                    <c:v> ED-48164 </c:v>
                  </c:pt>
                  <c:pt idx="265">
                    <c:v> ED-48160 </c:v>
                  </c:pt>
                  <c:pt idx="266">
                    <c:v>13116</c:v>
                  </c:pt>
                  <c:pt idx="267">
                    <c:v> CP-48445 </c:v>
                  </c:pt>
                  <c:pt idx="269">
                    <c:v> ED-49937 </c:v>
                  </c:pt>
                  <c:pt idx="270">
                    <c:v> ED-50354 </c:v>
                  </c:pt>
                  <c:pt idx="271">
                    <c:v> 97462 </c:v>
                  </c:pt>
                  <c:pt idx="272">
                    <c:v> CP-007 </c:v>
                  </c:pt>
                  <c:pt idx="273">
                    <c:v> CP-008 </c:v>
                  </c:pt>
                  <c:pt idx="274">
                    <c:v> CP-009 </c:v>
                  </c:pt>
                  <c:pt idx="275">
                    <c:v> CP-010 </c:v>
                  </c:pt>
                  <c:pt idx="276">
                    <c:v> CP-011 </c:v>
                  </c:pt>
                  <c:pt idx="277">
                    <c:v> CP-012 </c:v>
                  </c:pt>
                  <c:pt idx="278">
                    <c:v> ED-49994 </c:v>
                  </c:pt>
                  <c:pt idx="279">
                    <c:v> ED-49989 </c:v>
                  </c:pt>
                  <c:pt idx="280">
                    <c:v> ED-49974 </c:v>
                  </c:pt>
                  <c:pt idx="281">
                    <c:v> ED-50668 </c:v>
                  </c:pt>
                  <c:pt idx="282">
                    <c:v> ED-48669 </c:v>
                  </c:pt>
                  <c:pt idx="283">
                    <c:v> ED-49962 </c:v>
                  </c:pt>
                  <c:pt idx="285">
                    <c:v> ED-22698 </c:v>
                  </c:pt>
                  <c:pt idx="286">
                    <c:v> ED-50193 </c:v>
                  </c:pt>
                  <c:pt idx="287">
                    <c:v> ED-26993 </c:v>
                  </c:pt>
                  <c:pt idx="288">
                    <c:v> ED-50201 </c:v>
                  </c:pt>
                  <c:pt idx="289">
                    <c:v> ED-50199 </c:v>
                  </c:pt>
                  <c:pt idx="291">
                    <c:v> ED-50087 </c:v>
                  </c:pt>
                  <c:pt idx="292">
                    <c:v> ED-48274 </c:v>
                  </c:pt>
                  <c:pt idx="293">
                    <c:v> CP-017 </c:v>
                  </c:pt>
                  <c:pt idx="294">
                    <c:v> CP-018 </c:v>
                  </c:pt>
                  <c:pt idx="295">
                    <c:v> ED-48251 </c:v>
                  </c:pt>
                  <c:pt idx="297">
                    <c:v>39664</c:v>
                  </c:pt>
                  <c:pt idx="298">
                    <c:v> ED-50079 </c:v>
                  </c:pt>
                  <c:pt idx="299">
                    <c:v>70233</c:v>
                  </c:pt>
                  <c:pt idx="300">
                    <c:v>70473</c:v>
                  </c:pt>
                  <c:pt idx="301">
                    <c:v>C-028</c:v>
                  </c:pt>
                  <c:pt idx="303">
                    <c:v>C-029</c:v>
                  </c:pt>
                  <c:pt idx="304">
                    <c:v>C-030</c:v>
                  </c:pt>
                  <c:pt idx="306">
                    <c:v> ED-49318 </c:v>
                  </c:pt>
                  <c:pt idx="307">
                    <c:v> ED-49071 </c:v>
                  </c:pt>
                  <c:pt idx="308">
                    <c:v> ED-48365 </c:v>
                  </c:pt>
                  <c:pt idx="309">
                    <c:v> ED-48363 </c:v>
                  </c:pt>
                  <c:pt idx="310">
                    <c:v>68061</c:v>
                  </c:pt>
                  <c:pt idx="313">
                    <c:v> ED-50621 </c:v>
                  </c:pt>
                  <c:pt idx="314">
                    <c:v> ED-48233 </c:v>
                  </c:pt>
                  <c:pt idx="315">
                    <c:v> ED-50730 </c:v>
                  </c:pt>
                  <c:pt idx="316">
                    <c:v> ED-50761 </c:v>
                  </c:pt>
                  <c:pt idx="317">
                    <c:v> ED-50451 </c:v>
                  </c:pt>
                  <c:pt idx="318">
                    <c:v> ED-50754 </c:v>
                  </c:pt>
                  <c:pt idx="319">
                    <c:v> ED-21657 </c:v>
                  </c:pt>
                  <c:pt idx="320">
                    <c:v>C-031</c:v>
                  </c:pt>
                  <c:pt idx="323">
                    <c:v> ED-51150 </c:v>
                  </c:pt>
                  <c:pt idx="324">
                    <c:v> ED-15448 </c:v>
                  </c:pt>
                  <c:pt idx="325">
                    <c:v> ED-50437 </c:v>
                  </c:pt>
                  <c:pt idx="326">
                    <c:v>9713</c:v>
                  </c:pt>
                  <c:pt idx="327">
                    <c:v> ED-50266 </c:v>
                  </c:pt>
                  <c:pt idx="328">
                    <c:v> ED-51125 </c:v>
                  </c:pt>
                  <c:pt idx="330">
                    <c:v>90777</c:v>
                  </c:pt>
                  <c:pt idx="331">
                    <c:v>ED-21778</c:v>
                  </c:pt>
                </c:lvl>
                <c:lvl>
                  <c:pt idx="0">
                    <c:v>Item</c:v>
                  </c:pt>
                  <c:pt idx="1">
                    <c:v> 1 </c:v>
                  </c:pt>
                  <c:pt idx="2">
                    <c:v> 1.1 </c:v>
                  </c:pt>
                  <c:pt idx="3">
                    <c:v> 1.2 </c:v>
                  </c:pt>
                  <c:pt idx="4">
                    <c:v> 1.3 </c:v>
                  </c:pt>
                  <c:pt idx="5">
                    <c:v> 1.4 </c:v>
                  </c:pt>
                  <c:pt idx="6">
                    <c:v> 1.5 </c:v>
                  </c:pt>
                  <c:pt idx="7">
                    <c:v> 1.6 </c:v>
                  </c:pt>
                  <c:pt idx="8">
                    <c:v> 2 </c:v>
                  </c:pt>
                  <c:pt idx="9">
                    <c:v> 2.1 </c:v>
                  </c:pt>
                  <c:pt idx="10">
                    <c:v> 2.2 </c:v>
                  </c:pt>
                  <c:pt idx="11">
                    <c:v> 2.3 </c:v>
                  </c:pt>
                  <c:pt idx="12">
                    <c:v> 2.4 </c:v>
                  </c:pt>
                  <c:pt idx="13">
                    <c:v> 2.5 </c:v>
                  </c:pt>
                  <c:pt idx="14">
                    <c:v> 2.6 </c:v>
                  </c:pt>
                  <c:pt idx="15">
                    <c:v> 2.7 </c:v>
                  </c:pt>
                  <c:pt idx="16">
                    <c:v> 2.8 </c:v>
                  </c:pt>
                  <c:pt idx="17">
                    <c:v> 3 </c:v>
                  </c:pt>
                  <c:pt idx="18">
                    <c:v> 3.1 </c:v>
                  </c:pt>
                  <c:pt idx="19">
                    <c:v> 3.1.1</c:v>
                  </c:pt>
                  <c:pt idx="20">
                    <c:v> 3.1.2</c:v>
                  </c:pt>
                  <c:pt idx="21">
                    <c:v> 3.1.3</c:v>
                  </c:pt>
                  <c:pt idx="22">
                    <c:v> 3.1.4</c:v>
                  </c:pt>
                  <c:pt idx="23">
                    <c:v> 3.2</c:v>
                  </c:pt>
                  <c:pt idx="24">
                    <c:v> 3.2.1 </c:v>
                  </c:pt>
                  <c:pt idx="25">
                    <c:v> 3.2.2</c:v>
                  </c:pt>
                  <c:pt idx="26">
                    <c:v> 3.2.3</c:v>
                  </c:pt>
                  <c:pt idx="27">
                    <c:v> 3.2.4</c:v>
                  </c:pt>
                  <c:pt idx="28">
                    <c:v> 3.2.5</c:v>
                  </c:pt>
                  <c:pt idx="29">
                    <c:v> 3.3</c:v>
                  </c:pt>
                  <c:pt idx="30">
                    <c:v> 3.3.1</c:v>
                  </c:pt>
                  <c:pt idx="31">
                    <c:v> 3.3.2</c:v>
                  </c:pt>
                  <c:pt idx="32">
                    <c:v> 3.3.3</c:v>
                  </c:pt>
                  <c:pt idx="33">
                    <c:v> 3.3.4</c:v>
                  </c:pt>
                  <c:pt idx="34">
                    <c:v> 3.3.5</c:v>
                  </c:pt>
                  <c:pt idx="35">
                    <c:v> 4 </c:v>
                  </c:pt>
                  <c:pt idx="36">
                    <c:v> 4.1 </c:v>
                  </c:pt>
                  <c:pt idx="37">
                    <c:v> 4.2 </c:v>
                  </c:pt>
                  <c:pt idx="38">
                    <c:v> 4.3 </c:v>
                  </c:pt>
                  <c:pt idx="39">
                    <c:v> 4.4 </c:v>
                  </c:pt>
                  <c:pt idx="40">
                    <c:v> 4.5 </c:v>
                  </c:pt>
                  <c:pt idx="41">
                    <c:v> 5 </c:v>
                  </c:pt>
                  <c:pt idx="42">
                    <c:v> 5.1 </c:v>
                  </c:pt>
                  <c:pt idx="43">
                    <c:v> 5.2 </c:v>
                  </c:pt>
                  <c:pt idx="44">
                    <c:v> 6 </c:v>
                  </c:pt>
                  <c:pt idx="45">
                    <c:v> 6.1 </c:v>
                  </c:pt>
                  <c:pt idx="46">
                    <c:v> 6.2 </c:v>
                  </c:pt>
                  <c:pt idx="47">
                    <c:v> 6.3 </c:v>
                  </c:pt>
                  <c:pt idx="48">
                    <c:v> 6.4 </c:v>
                  </c:pt>
                  <c:pt idx="49">
                    <c:v> 6.5 </c:v>
                  </c:pt>
                  <c:pt idx="50">
                    <c:v> 6.6 </c:v>
                  </c:pt>
                  <c:pt idx="51">
                    <c:v> 7 </c:v>
                  </c:pt>
                  <c:pt idx="52">
                    <c:v> 7.1 </c:v>
                  </c:pt>
                  <c:pt idx="53">
                    <c:v> 7.1.1 </c:v>
                  </c:pt>
                  <c:pt idx="54">
                    <c:v> 7.1.2 </c:v>
                  </c:pt>
                  <c:pt idx="55">
                    <c:v> 7.1.3 </c:v>
                  </c:pt>
                  <c:pt idx="56">
                    <c:v> 7.1.4 </c:v>
                  </c:pt>
                  <c:pt idx="57">
                    <c:v> 7.1.5 </c:v>
                  </c:pt>
                  <c:pt idx="58">
                    <c:v> 7.1.6 </c:v>
                  </c:pt>
                  <c:pt idx="59">
                    <c:v> 7.1.7 </c:v>
                  </c:pt>
                  <c:pt idx="60">
                    <c:v> 7.1.8 </c:v>
                  </c:pt>
                  <c:pt idx="61">
                    <c:v> 7.1.9 </c:v>
                  </c:pt>
                  <c:pt idx="62">
                    <c:v> 7.1.10 </c:v>
                  </c:pt>
                  <c:pt idx="63">
                    <c:v> 7.1.11 </c:v>
                  </c:pt>
                  <c:pt idx="64">
                    <c:v> 7.1.12 </c:v>
                  </c:pt>
                  <c:pt idx="65">
                    <c:v> 7.2 </c:v>
                  </c:pt>
                  <c:pt idx="66">
                    <c:v> 7.2.1 </c:v>
                  </c:pt>
                  <c:pt idx="67">
                    <c:v> 7.2.2 </c:v>
                  </c:pt>
                  <c:pt idx="68">
                    <c:v> 7.2.3 </c:v>
                  </c:pt>
                  <c:pt idx="69">
                    <c:v> 7.2.4 </c:v>
                  </c:pt>
                  <c:pt idx="70">
                    <c:v> 7.2.5 </c:v>
                  </c:pt>
                  <c:pt idx="71">
                    <c:v> 7.2.6 </c:v>
                  </c:pt>
                  <c:pt idx="72">
                    <c:v> 7.2.7 </c:v>
                  </c:pt>
                  <c:pt idx="73">
                    <c:v> 7.2.8 </c:v>
                  </c:pt>
                  <c:pt idx="74">
                    <c:v> 7.3 </c:v>
                  </c:pt>
                  <c:pt idx="75">
                    <c:v> 7.3.1 </c:v>
                  </c:pt>
                  <c:pt idx="76">
                    <c:v> 7.3.2 </c:v>
                  </c:pt>
                  <c:pt idx="77">
                    <c:v> 7.3.3 </c:v>
                  </c:pt>
                  <c:pt idx="78">
                    <c:v> 7.3.4 </c:v>
                  </c:pt>
                  <c:pt idx="79">
                    <c:v> 7.3.5 </c:v>
                  </c:pt>
                  <c:pt idx="80">
                    <c:v> 8 </c:v>
                  </c:pt>
                  <c:pt idx="81">
                    <c:v> 8.1 </c:v>
                  </c:pt>
                  <c:pt idx="82">
                    <c:v> 8.1.1 </c:v>
                  </c:pt>
                  <c:pt idx="83">
                    <c:v> 8.1.2 </c:v>
                  </c:pt>
                  <c:pt idx="84">
                    <c:v> 8.1.3 </c:v>
                  </c:pt>
                  <c:pt idx="85">
                    <c:v> 8.1.4 </c:v>
                  </c:pt>
                  <c:pt idx="86">
                    <c:v> 8.1.5 </c:v>
                  </c:pt>
                  <c:pt idx="87">
                    <c:v> 8.1.6 </c:v>
                  </c:pt>
                  <c:pt idx="88">
                    <c:v> 8.1.7 </c:v>
                  </c:pt>
                  <c:pt idx="89">
                    <c:v> 8.1.8 </c:v>
                  </c:pt>
                  <c:pt idx="90">
                    <c:v> 8.2 </c:v>
                  </c:pt>
                  <c:pt idx="91">
                    <c:v> 8.2.1 </c:v>
                  </c:pt>
                  <c:pt idx="92">
                    <c:v> 8.2.2 </c:v>
                  </c:pt>
                  <c:pt idx="93">
                    <c:v> 8.2.3 </c:v>
                  </c:pt>
                  <c:pt idx="94">
                    <c:v> 8.2.4 </c:v>
                  </c:pt>
                  <c:pt idx="95">
                    <c:v> 8.2.5 </c:v>
                  </c:pt>
                  <c:pt idx="96">
                    <c:v> 8.2.6 </c:v>
                  </c:pt>
                  <c:pt idx="97">
                    <c:v> 8.2.7 </c:v>
                  </c:pt>
                  <c:pt idx="98">
                    <c:v> 8.2.8 </c:v>
                  </c:pt>
                  <c:pt idx="99">
                    <c:v> 8.2.9 </c:v>
                  </c:pt>
                  <c:pt idx="100">
                    <c:v> 8.2.10 </c:v>
                  </c:pt>
                  <c:pt idx="101">
                    <c:v> 8.3 </c:v>
                  </c:pt>
                  <c:pt idx="102">
                    <c:v> 8.3.1 </c:v>
                  </c:pt>
                  <c:pt idx="103">
                    <c:v> 8.3.2 </c:v>
                  </c:pt>
                  <c:pt idx="104">
                    <c:v> 8.3.3 </c:v>
                  </c:pt>
                  <c:pt idx="105">
                    <c:v> 8.3.4 </c:v>
                  </c:pt>
                  <c:pt idx="106">
                    <c:v> 9 </c:v>
                  </c:pt>
                  <c:pt idx="107">
                    <c:v> 9.1 </c:v>
                  </c:pt>
                  <c:pt idx="108">
                    <c:v> 9.1.1 </c:v>
                  </c:pt>
                  <c:pt idx="109">
                    <c:v> 9.1.2 </c:v>
                  </c:pt>
                  <c:pt idx="110">
                    <c:v> 9.2 </c:v>
                  </c:pt>
                  <c:pt idx="111">
                    <c:v> 9.2.1 </c:v>
                  </c:pt>
                  <c:pt idx="112">
                    <c:v> 9.2.2 </c:v>
                  </c:pt>
                  <c:pt idx="113">
                    <c:v> 9.2.3 </c:v>
                  </c:pt>
                  <c:pt idx="114">
                    <c:v> 9.2.4 </c:v>
                  </c:pt>
                  <c:pt idx="115">
                    <c:v> 9.2.5 </c:v>
                  </c:pt>
                  <c:pt idx="116">
                    <c:v> 9.2.6 </c:v>
                  </c:pt>
                  <c:pt idx="117">
                    <c:v> 9.2.7 </c:v>
                  </c:pt>
                  <c:pt idx="118">
                    <c:v> 9.2.8 </c:v>
                  </c:pt>
                  <c:pt idx="119">
                    <c:v> 9.2.9 </c:v>
                  </c:pt>
                  <c:pt idx="120">
                    <c:v> 9.2.10 </c:v>
                  </c:pt>
                  <c:pt idx="121">
                    <c:v> 9.2.11 </c:v>
                  </c:pt>
                  <c:pt idx="122">
                    <c:v> 9.2.12 </c:v>
                  </c:pt>
                  <c:pt idx="123">
                    <c:v> 9.2.13 </c:v>
                  </c:pt>
                  <c:pt idx="124">
                    <c:v> 9.2.14 </c:v>
                  </c:pt>
                  <c:pt idx="125">
                    <c:v> 9.2.15 </c:v>
                  </c:pt>
                  <c:pt idx="126">
                    <c:v> 9.2.16 </c:v>
                  </c:pt>
                  <c:pt idx="127">
                    <c:v> 9.2.17 </c:v>
                  </c:pt>
                  <c:pt idx="128">
                    <c:v> 9.2.18 </c:v>
                  </c:pt>
                  <c:pt idx="129">
                    <c:v> 9.2.19 </c:v>
                  </c:pt>
                  <c:pt idx="130">
                    <c:v> 9.2.20 </c:v>
                  </c:pt>
                  <c:pt idx="131">
                    <c:v> 9.2.21 </c:v>
                  </c:pt>
                  <c:pt idx="132">
                    <c:v> 9.2.22 </c:v>
                  </c:pt>
                  <c:pt idx="133">
                    <c:v> 9.2.23 </c:v>
                  </c:pt>
                  <c:pt idx="134">
                    <c:v> 9.2.24 </c:v>
                  </c:pt>
                  <c:pt idx="135">
                    <c:v> 9.2.25 </c:v>
                  </c:pt>
                  <c:pt idx="136">
                    <c:v> 9.2.26 </c:v>
                  </c:pt>
                  <c:pt idx="137">
                    <c:v> 9.2.27 </c:v>
                  </c:pt>
                  <c:pt idx="138">
                    <c:v> 9.2.28 </c:v>
                  </c:pt>
                  <c:pt idx="139">
                    <c:v> 9.2.29 </c:v>
                  </c:pt>
                  <c:pt idx="140">
                    <c:v> 9.2.30 </c:v>
                  </c:pt>
                  <c:pt idx="141">
                    <c:v> 9.2.31 </c:v>
                  </c:pt>
                  <c:pt idx="142">
                    <c:v> 9.2.32 </c:v>
                  </c:pt>
                  <c:pt idx="143">
                    <c:v> 9.2.33 </c:v>
                  </c:pt>
                  <c:pt idx="144">
                    <c:v> 9.2.34 </c:v>
                  </c:pt>
                  <c:pt idx="145">
                    <c:v> 9.2.35 </c:v>
                  </c:pt>
                  <c:pt idx="146">
                    <c:v> 9.2.36 </c:v>
                  </c:pt>
                  <c:pt idx="147">
                    <c:v> 9.2.37 </c:v>
                  </c:pt>
                  <c:pt idx="148">
                    <c:v> 9.3 </c:v>
                  </c:pt>
                  <c:pt idx="149">
                    <c:v> 9.3.1 </c:v>
                  </c:pt>
                  <c:pt idx="150">
                    <c:v> 9.3.2 </c:v>
                  </c:pt>
                  <c:pt idx="151">
                    <c:v> 9.4 </c:v>
                  </c:pt>
                  <c:pt idx="152">
                    <c:v> 9.4.1 </c:v>
                  </c:pt>
                  <c:pt idx="153">
                    <c:v> 9.4.2 </c:v>
                  </c:pt>
                  <c:pt idx="154">
                    <c:v> 9.4.3 </c:v>
                  </c:pt>
                  <c:pt idx="155">
                    <c:v> 9.4.4 </c:v>
                  </c:pt>
                  <c:pt idx="156">
                    <c:v> 9.4.5 </c:v>
                  </c:pt>
                  <c:pt idx="157">
                    <c:v> 9.4.6 </c:v>
                  </c:pt>
                  <c:pt idx="158">
                    <c:v> 9.4.7 </c:v>
                  </c:pt>
                  <c:pt idx="159">
                    <c:v> 9.4.8 </c:v>
                  </c:pt>
                  <c:pt idx="160">
                    <c:v> 9.5 </c:v>
                  </c:pt>
                  <c:pt idx="161">
                    <c:v> 9.5.1 </c:v>
                  </c:pt>
                  <c:pt idx="162">
                    <c:v> 9.5.2 </c:v>
                  </c:pt>
                  <c:pt idx="163">
                    <c:v> 9.5.3 </c:v>
                  </c:pt>
                  <c:pt idx="164">
                    <c:v> 9.5.4 </c:v>
                  </c:pt>
                  <c:pt idx="165">
                    <c:v> 9.5.5 </c:v>
                  </c:pt>
                  <c:pt idx="166">
                    <c:v> 9.5.6 </c:v>
                  </c:pt>
                  <c:pt idx="167">
                    <c:v> 9.5.7 </c:v>
                  </c:pt>
                  <c:pt idx="168">
                    <c:v> 9.5.8 </c:v>
                  </c:pt>
                  <c:pt idx="169">
                    <c:v> 9.5.9 </c:v>
                  </c:pt>
                  <c:pt idx="170">
                    <c:v> 9.5.10 </c:v>
                  </c:pt>
                  <c:pt idx="171">
                    <c:v> 9.5.11 </c:v>
                  </c:pt>
                  <c:pt idx="172">
                    <c:v> 9.5.12 </c:v>
                  </c:pt>
                  <c:pt idx="173">
                    <c:v> 9.5.13 </c:v>
                  </c:pt>
                  <c:pt idx="174">
                    <c:v> 9.5.14 </c:v>
                  </c:pt>
                  <c:pt idx="175">
                    <c:v> 9.5.15 </c:v>
                  </c:pt>
                  <c:pt idx="176">
                    <c:v> 9.5.16 </c:v>
                  </c:pt>
                  <c:pt idx="177">
                    <c:v> 9.5.17 </c:v>
                  </c:pt>
                  <c:pt idx="178">
                    <c:v> 9.5.18 </c:v>
                  </c:pt>
                  <c:pt idx="179">
                    <c:v> 9.5.19 </c:v>
                  </c:pt>
                  <c:pt idx="180">
                    <c:v> 9.5.20 </c:v>
                  </c:pt>
                  <c:pt idx="181">
                    <c:v> 9.5.21 </c:v>
                  </c:pt>
                  <c:pt idx="182">
                    <c:v> 10 </c:v>
                  </c:pt>
                  <c:pt idx="183">
                    <c:v> 10.1 </c:v>
                  </c:pt>
                  <c:pt idx="184">
                    <c:v> 10.2 </c:v>
                  </c:pt>
                  <c:pt idx="185">
                    <c:v> 10.3 </c:v>
                  </c:pt>
                  <c:pt idx="186">
                    <c:v> 10.4 </c:v>
                  </c:pt>
                  <c:pt idx="187">
                    <c:v> 10.5 </c:v>
                  </c:pt>
                  <c:pt idx="188">
                    <c:v> 10.6 </c:v>
                  </c:pt>
                  <c:pt idx="189">
                    <c:v> 10.7 </c:v>
                  </c:pt>
                  <c:pt idx="190">
                    <c:v> 10.8 </c:v>
                  </c:pt>
                  <c:pt idx="191">
                    <c:v> 10.9 </c:v>
                  </c:pt>
                  <c:pt idx="192">
                    <c:v> 10.10 </c:v>
                  </c:pt>
                  <c:pt idx="193">
                    <c:v> 10.11 </c:v>
                  </c:pt>
                  <c:pt idx="194">
                    <c:v> 10.12 </c:v>
                  </c:pt>
                  <c:pt idx="195">
                    <c:v> 10.13 </c:v>
                  </c:pt>
                  <c:pt idx="196">
                    <c:v> 10.14 </c:v>
                  </c:pt>
                  <c:pt idx="197">
                    <c:v> 10.15 </c:v>
                  </c:pt>
                  <c:pt idx="198">
                    <c:v> 10.16 </c:v>
                  </c:pt>
                  <c:pt idx="199">
                    <c:v> 10.17 </c:v>
                  </c:pt>
                  <c:pt idx="200">
                    <c:v> 10.18 </c:v>
                  </c:pt>
                  <c:pt idx="201">
                    <c:v> 10.19 </c:v>
                  </c:pt>
                  <c:pt idx="202">
                    <c:v> 10.20 </c:v>
                  </c:pt>
                  <c:pt idx="203">
                    <c:v> 10.21 </c:v>
                  </c:pt>
                  <c:pt idx="204">
                    <c:v> 10.22 </c:v>
                  </c:pt>
                  <c:pt idx="205">
                    <c:v> 11 </c:v>
                  </c:pt>
                  <c:pt idx="206">
                    <c:v> 11.1 </c:v>
                  </c:pt>
                  <c:pt idx="207">
                    <c:v> 11.1.1 </c:v>
                  </c:pt>
                  <c:pt idx="208">
                    <c:v> 11.1.2 </c:v>
                  </c:pt>
                  <c:pt idx="209">
                    <c:v> 11.1.3 </c:v>
                  </c:pt>
                  <c:pt idx="210">
                    <c:v> 11.1.4 </c:v>
                  </c:pt>
                  <c:pt idx="211">
                    <c:v> 11.1.5 </c:v>
                  </c:pt>
                  <c:pt idx="212">
                    <c:v> 11.1.6 </c:v>
                  </c:pt>
                  <c:pt idx="213">
                    <c:v> 11.1.7 </c:v>
                  </c:pt>
                  <c:pt idx="214">
                    <c:v> 11.1.8 </c:v>
                  </c:pt>
                  <c:pt idx="215">
                    <c:v> 11.1.9 </c:v>
                  </c:pt>
                  <c:pt idx="216">
                    <c:v> 11.1.10 </c:v>
                  </c:pt>
                  <c:pt idx="217">
                    <c:v> 11.1.11 </c:v>
                  </c:pt>
                  <c:pt idx="218">
                    <c:v> 11.1.12 </c:v>
                  </c:pt>
                  <c:pt idx="219">
                    <c:v> 11.1.13 </c:v>
                  </c:pt>
                  <c:pt idx="220">
                    <c:v> 11.1.14 </c:v>
                  </c:pt>
                  <c:pt idx="221">
                    <c:v> 11.1.15 </c:v>
                  </c:pt>
                  <c:pt idx="222">
                    <c:v> 11.1.16 </c:v>
                  </c:pt>
                  <c:pt idx="223">
                    <c:v> 11.2 </c:v>
                  </c:pt>
                  <c:pt idx="224">
                    <c:v> 11.2.1 </c:v>
                  </c:pt>
                  <c:pt idx="225">
                    <c:v> 11.2.2 </c:v>
                  </c:pt>
                  <c:pt idx="226">
                    <c:v> 11.2.3 </c:v>
                  </c:pt>
                  <c:pt idx="227">
                    <c:v> 11.2.4 </c:v>
                  </c:pt>
                  <c:pt idx="228">
                    <c:v> 11.2.5 </c:v>
                  </c:pt>
                  <c:pt idx="229">
                    <c:v> 11.3 </c:v>
                  </c:pt>
                  <c:pt idx="230">
                    <c:v> 11.3.1 </c:v>
                  </c:pt>
                  <c:pt idx="231">
                    <c:v> 11.3.2 </c:v>
                  </c:pt>
                  <c:pt idx="232">
                    <c:v> 11.3.3 </c:v>
                  </c:pt>
                  <c:pt idx="233">
                    <c:v> 11.3.4 </c:v>
                  </c:pt>
                  <c:pt idx="234">
                    <c:v> 11.3.5 </c:v>
                  </c:pt>
                  <c:pt idx="235">
                    <c:v> 11.3.6 </c:v>
                  </c:pt>
                  <c:pt idx="236">
                    <c:v> 11.3.7 </c:v>
                  </c:pt>
                  <c:pt idx="237">
                    <c:v> 11.3.8 </c:v>
                  </c:pt>
                  <c:pt idx="238">
                    <c:v> 11.3.9 </c:v>
                  </c:pt>
                  <c:pt idx="239">
                    <c:v> 11.3.10 </c:v>
                  </c:pt>
                  <c:pt idx="240">
                    <c:v> 11.4 </c:v>
                  </c:pt>
                  <c:pt idx="241">
                    <c:v> 11.4.1 </c:v>
                  </c:pt>
                  <c:pt idx="242">
                    <c:v> 11.4.2 </c:v>
                  </c:pt>
                  <c:pt idx="243">
                    <c:v> 11.4.3 </c:v>
                  </c:pt>
                  <c:pt idx="244">
                    <c:v> 11.4.4 </c:v>
                  </c:pt>
                  <c:pt idx="245">
                    <c:v> 11.4.5 </c:v>
                  </c:pt>
                  <c:pt idx="246">
                    <c:v> 11.4.6 </c:v>
                  </c:pt>
                  <c:pt idx="247">
                    <c:v> 11.4.7 </c:v>
                  </c:pt>
                  <c:pt idx="248">
                    <c:v> 11.4.8 </c:v>
                  </c:pt>
                  <c:pt idx="249">
                    <c:v> 11.4.9 </c:v>
                  </c:pt>
                  <c:pt idx="250">
                    <c:v> 11.4.10 </c:v>
                  </c:pt>
                  <c:pt idx="251">
                    <c:v> 11.4.11 </c:v>
                  </c:pt>
                  <c:pt idx="252">
                    <c:v> 11.4.12 </c:v>
                  </c:pt>
                  <c:pt idx="253">
                    <c:v> 11.4.13 </c:v>
                  </c:pt>
                  <c:pt idx="254">
                    <c:v> 11.4.14 </c:v>
                  </c:pt>
                  <c:pt idx="255">
                    <c:v> 11.4.15 </c:v>
                  </c:pt>
                  <c:pt idx="256">
                    <c:v> 11.4.16 </c:v>
                  </c:pt>
                  <c:pt idx="257">
                    <c:v> 11.4.17 </c:v>
                  </c:pt>
                  <c:pt idx="258">
                    <c:v> 11.4.18 </c:v>
                  </c:pt>
                  <c:pt idx="259">
                    <c:v> 11.4.19 </c:v>
                  </c:pt>
                  <c:pt idx="260">
                    <c:v> 11.4.20 </c:v>
                  </c:pt>
                  <c:pt idx="261">
                    <c:v> 11.4.21 </c:v>
                  </c:pt>
                  <c:pt idx="262">
                    <c:v> 11.4.22 </c:v>
                  </c:pt>
                  <c:pt idx="263">
                    <c:v> 11.4.23 </c:v>
                  </c:pt>
                  <c:pt idx="264">
                    <c:v> 11.4.24 </c:v>
                  </c:pt>
                  <c:pt idx="265">
                    <c:v> 11.4.25 </c:v>
                  </c:pt>
                  <c:pt idx="266">
                    <c:v> 11.4.26 </c:v>
                  </c:pt>
                  <c:pt idx="267">
                    <c:v> 11.4.27 </c:v>
                  </c:pt>
                  <c:pt idx="268">
                    <c:v> 11.5 </c:v>
                  </c:pt>
                  <c:pt idx="269">
                    <c:v> 11.5.1 </c:v>
                  </c:pt>
                  <c:pt idx="270">
                    <c:v> 11.5.2 </c:v>
                  </c:pt>
                  <c:pt idx="271">
                    <c:v> 11.5.3 </c:v>
                  </c:pt>
                  <c:pt idx="272">
                    <c:v> 11.5.4 </c:v>
                  </c:pt>
                  <c:pt idx="273">
                    <c:v> 11.5.5 </c:v>
                  </c:pt>
                  <c:pt idx="274">
                    <c:v> 11.5.6 </c:v>
                  </c:pt>
                  <c:pt idx="275">
                    <c:v> 11.5.7 </c:v>
                  </c:pt>
                  <c:pt idx="276">
                    <c:v> 11.5.8 </c:v>
                  </c:pt>
                  <c:pt idx="277">
                    <c:v> 11.5.9 </c:v>
                  </c:pt>
                  <c:pt idx="278">
                    <c:v> 11.5.10 </c:v>
                  </c:pt>
                  <c:pt idx="279">
                    <c:v> 11.5.11 </c:v>
                  </c:pt>
                  <c:pt idx="280">
                    <c:v> 11.5.12 </c:v>
                  </c:pt>
                  <c:pt idx="281">
                    <c:v> 11.5.13 </c:v>
                  </c:pt>
                  <c:pt idx="282">
                    <c:v> 11.5.14 </c:v>
                  </c:pt>
                  <c:pt idx="283">
                    <c:v> 11.5.15 </c:v>
                  </c:pt>
                  <c:pt idx="284">
                    <c:v> 12 </c:v>
                  </c:pt>
                  <c:pt idx="285">
                    <c:v> 12.1 </c:v>
                  </c:pt>
                  <c:pt idx="286">
                    <c:v> 12.2 </c:v>
                  </c:pt>
                  <c:pt idx="287">
                    <c:v> 12.3 </c:v>
                  </c:pt>
                  <c:pt idx="288">
                    <c:v> 12.4 </c:v>
                  </c:pt>
                  <c:pt idx="289">
                    <c:v> 12.5 </c:v>
                  </c:pt>
                  <c:pt idx="290">
                    <c:v> 13 </c:v>
                  </c:pt>
                  <c:pt idx="291">
                    <c:v> 13.1 </c:v>
                  </c:pt>
                  <c:pt idx="292">
                    <c:v> 13.2 </c:v>
                  </c:pt>
                  <c:pt idx="293">
                    <c:v> 13.3 </c:v>
                  </c:pt>
                  <c:pt idx="294">
                    <c:v> 13.4 </c:v>
                  </c:pt>
                  <c:pt idx="295">
                    <c:v> 13.5 </c:v>
                  </c:pt>
                  <c:pt idx="296">
                    <c:v> 14 </c:v>
                  </c:pt>
                  <c:pt idx="297">
                    <c:v> 14.1 </c:v>
                  </c:pt>
                  <c:pt idx="298">
                    <c:v> 14.2 </c:v>
                  </c:pt>
                  <c:pt idx="299">
                    <c:v> 14.3 </c:v>
                  </c:pt>
                  <c:pt idx="300">
                    <c:v> 14.4 </c:v>
                  </c:pt>
                  <c:pt idx="301">
                    <c:v> 14.5 </c:v>
                  </c:pt>
                  <c:pt idx="302">
                    <c:v> 15 </c:v>
                  </c:pt>
                  <c:pt idx="303">
                    <c:v> 15.1 </c:v>
                  </c:pt>
                  <c:pt idx="304">
                    <c:v> 15.2 </c:v>
                  </c:pt>
                  <c:pt idx="305">
                    <c:v> 16 </c:v>
                  </c:pt>
                  <c:pt idx="306">
                    <c:v> 16.1 </c:v>
                  </c:pt>
                  <c:pt idx="307">
                    <c:v> 16.2 </c:v>
                  </c:pt>
                  <c:pt idx="308">
                    <c:v> 16.3 </c:v>
                  </c:pt>
                  <c:pt idx="309">
                    <c:v> 16.4 </c:v>
                  </c:pt>
                  <c:pt idx="310">
                    <c:v> 16.5 </c:v>
                  </c:pt>
                  <c:pt idx="311">
                    <c:v> 17 </c:v>
                  </c:pt>
                  <c:pt idx="312">
                    <c:v> 17.1 </c:v>
                  </c:pt>
                  <c:pt idx="313">
                    <c:v> 17.1.1 </c:v>
                  </c:pt>
                  <c:pt idx="314">
                    <c:v> 17.1.2 </c:v>
                  </c:pt>
                  <c:pt idx="315">
                    <c:v> 17.1.3 </c:v>
                  </c:pt>
                  <c:pt idx="316">
                    <c:v> 17.1.4 </c:v>
                  </c:pt>
                  <c:pt idx="317">
                    <c:v> 17.1.5 </c:v>
                  </c:pt>
                  <c:pt idx="318">
                    <c:v> 17.1.6 </c:v>
                  </c:pt>
                  <c:pt idx="319">
                    <c:v> 17.1.7 </c:v>
                  </c:pt>
                  <c:pt idx="320">
                    <c:v> 17.1.8 </c:v>
                  </c:pt>
                  <c:pt idx="321">
                    <c:v> 18 </c:v>
                  </c:pt>
                  <c:pt idx="322">
                    <c:v> 18.1 </c:v>
                  </c:pt>
                  <c:pt idx="323">
                    <c:v> 18.2 </c:v>
                  </c:pt>
                  <c:pt idx="324">
                    <c:v> 18.3 </c:v>
                  </c:pt>
                  <c:pt idx="325">
                    <c:v> 18.4 </c:v>
                  </c:pt>
                  <c:pt idx="326">
                    <c:v> 18.5 </c:v>
                  </c:pt>
                  <c:pt idx="327">
                    <c:v> 18.6 </c:v>
                  </c:pt>
                  <c:pt idx="328">
                    <c:v> 18.7 </c:v>
                  </c:pt>
                  <c:pt idx="329">
                    <c:v> 19 </c:v>
                  </c:pt>
                  <c:pt idx="330">
                    <c:v> 19.1 </c:v>
                  </c:pt>
                  <c:pt idx="331">
                    <c:v>19,2</c:v>
                  </c:pt>
                </c:lvl>
              </c:multiLvlStrCache>
            </c:multiLvlStrRef>
          </c:cat>
          <c:val>
            <c:numRef>
              <c:f>'Orçamento Sintético'!$J$7:$J$339</c:f>
              <c:numCache>
                <c:formatCode>#,##0.00\ %</c:formatCode>
                <c:ptCount val="333"/>
                <c:pt idx="0" formatCode="General">
                  <c:v>0</c:v>
                </c:pt>
                <c:pt idx="1">
                  <c:v>1.1009321844900839E-2</c:v>
                </c:pt>
                <c:pt idx="2">
                  <c:v>3.837711970116597E-3</c:v>
                </c:pt>
                <c:pt idx="3">
                  <c:v>2.2854203344460917E-3</c:v>
                </c:pt>
                <c:pt idx="4">
                  <c:v>2.1920612800247837E-3</c:v>
                </c:pt>
                <c:pt idx="5">
                  <c:v>8.2408065808705776E-4</c:v>
                </c:pt>
                <c:pt idx="6">
                  <c:v>8.9996239021893163E-4</c:v>
                </c:pt>
                <c:pt idx="7">
                  <c:v>9.7008521200737854E-4</c:v>
                </c:pt>
                <c:pt idx="8">
                  <c:v>1.7569682573165366E-2</c:v>
                </c:pt>
                <c:pt idx="9">
                  <c:v>9.2510747515663625E-4</c:v>
                </c:pt>
                <c:pt idx="10">
                  <c:v>3.0622908690886063E-3</c:v>
                </c:pt>
                <c:pt idx="11">
                  <c:v>9.6904990228271766E-4</c:v>
                </c:pt>
                <c:pt idx="12">
                  <c:v>7.5009483688846942E-4</c:v>
                </c:pt>
                <c:pt idx="13">
                  <c:v>2.4275424768989339E-4</c:v>
                </c:pt>
                <c:pt idx="14">
                  <c:v>3.8904933540169712E-3</c:v>
                </c:pt>
                <c:pt idx="15">
                  <c:v>4.7388649665188881E-3</c:v>
                </c:pt>
                <c:pt idx="16">
                  <c:v>2.9910269215231802E-3</c:v>
                </c:pt>
                <c:pt idx="17">
                  <c:v>0.15794387371998325</c:v>
                </c:pt>
                <c:pt idx="18">
                  <c:v>1.1055407751398117E-2</c:v>
                </c:pt>
                <c:pt idx="19">
                  <c:v>5.1349209546028025E-3</c:v>
                </c:pt>
                <c:pt idx="20">
                  <c:v>3.80148085335408E-3</c:v>
                </c:pt>
                <c:pt idx="21">
                  <c:v>8.6087297742719888E-5</c:v>
                </c:pt>
                <c:pt idx="22">
                  <c:v>2.0329186456985149E-3</c:v>
                </c:pt>
                <c:pt idx="23">
                  <c:v>4.5774390277724231E-2</c:v>
                </c:pt>
                <c:pt idx="24">
                  <c:v>2.1555897772855721E-3</c:v>
                </c:pt>
                <c:pt idx="25">
                  <c:v>1.1673133322267484E-3</c:v>
                </c:pt>
                <c:pt idx="26">
                  <c:v>1.0602286461893755E-2</c:v>
                </c:pt>
                <c:pt idx="27">
                  <c:v>1.67065594350983E-2</c:v>
                </c:pt>
                <c:pt idx="28">
                  <c:v>1.5142641271219856E-2</c:v>
                </c:pt>
                <c:pt idx="29">
                  <c:v>0.10111407569086091</c:v>
                </c:pt>
                <c:pt idx="30">
                  <c:v>1.7922596578293908E-2</c:v>
                </c:pt>
                <c:pt idx="31">
                  <c:v>2.4365636999502536E-2</c:v>
                </c:pt>
                <c:pt idx="32">
                  <c:v>1.6914992647760821E-2</c:v>
                </c:pt>
                <c:pt idx="33">
                  <c:v>3.8914248998244784E-2</c:v>
                </c:pt>
                <c:pt idx="34">
                  <c:v>2.9966004670588654E-3</c:v>
                </c:pt>
                <c:pt idx="35">
                  <c:v>7.3090474866190538E-2</c:v>
                </c:pt>
                <c:pt idx="36">
                  <c:v>2.9258310361111952E-2</c:v>
                </c:pt>
                <c:pt idx="37">
                  <c:v>1.2037688523720857E-3</c:v>
                </c:pt>
                <c:pt idx="38">
                  <c:v>2.8411868889471095E-4</c:v>
                </c:pt>
                <c:pt idx="39">
                  <c:v>8.7018351778107557E-4</c:v>
                </c:pt>
                <c:pt idx="40">
                  <c:v>4.1474093446030716E-2</c:v>
                </c:pt>
                <c:pt idx="41">
                  <c:v>8.1184754191143561E-3</c:v>
                </c:pt>
                <c:pt idx="42">
                  <c:v>4.701683111894844E-3</c:v>
                </c:pt>
                <c:pt idx="43">
                  <c:v>3.4167923072195125E-3</c:v>
                </c:pt>
                <c:pt idx="44">
                  <c:v>0.15255581869651169</c:v>
                </c:pt>
                <c:pt idx="45">
                  <c:v>7.1473834719307169E-2</c:v>
                </c:pt>
                <c:pt idx="46">
                  <c:v>1.6179338310911922E-3</c:v>
                </c:pt>
                <c:pt idx="47">
                  <c:v>9.9733618163190142E-3</c:v>
                </c:pt>
                <c:pt idx="48">
                  <c:v>3.2115996787020419E-3</c:v>
                </c:pt>
                <c:pt idx="49">
                  <c:v>2.5421713872516827E-3</c:v>
                </c:pt>
                <c:pt idx="50">
                  <c:v>6.3736917263840578E-2</c:v>
                </c:pt>
                <c:pt idx="51">
                  <c:v>0.20650840070524046</c:v>
                </c:pt>
                <c:pt idx="52">
                  <c:v>7.5811260151880777E-2</c:v>
                </c:pt>
                <c:pt idx="53">
                  <c:v>3.1799551134334886E-4</c:v>
                </c:pt>
                <c:pt idx="54">
                  <c:v>6.339922019667806E-3</c:v>
                </c:pt>
                <c:pt idx="55">
                  <c:v>2.8987844042728918E-3</c:v>
                </c:pt>
                <c:pt idx="56">
                  <c:v>1.6571778285661887E-3</c:v>
                </c:pt>
                <c:pt idx="57">
                  <c:v>6.1621634811824088E-4</c:v>
                </c:pt>
                <c:pt idx="58">
                  <c:v>2.0736923779985554E-3</c:v>
                </c:pt>
                <c:pt idx="59">
                  <c:v>3.3631104626861139E-4</c:v>
                </c:pt>
                <c:pt idx="60">
                  <c:v>2.6299455280701634E-3</c:v>
                </c:pt>
                <c:pt idx="61">
                  <c:v>1.4984652360168003E-4</c:v>
                </c:pt>
                <c:pt idx="62">
                  <c:v>1.3374413145071066E-2</c:v>
                </c:pt>
                <c:pt idx="63">
                  <c:v>9.6738415364259582E-3</c:v>
                </c:pt>
                <c:pt idx="64">
                  <c:v>3.5743113882476266E-2</c:v>
                </c:pt>
                <c:pt idx="65">
                  <c:v>0.10763487634898998</c:v>
                </c:pt>
                <c:pt idx="66">
                  <c:v>1.0829333249268523E-2</c:v>
                </c:pt>
                <c:pt idx="67">
                  <c:v>3.4247248373884938E-2</c:v>
                </c:pt>
                <c:pt idx="68">
                  <c:v>1.1854228405168031E-2</c:v>
                </c:pt>
                <c:pt idx="69">
                  <c:v>1.5005786266991223E-2</c:v>
                </c:pt>
                <c:pt idx="70">
                  <c:v>1.1846895371095114E-2</c:v>
                </c:pt>
                <c:pt idx="71">
                  <c:v>6.342225130857174E-3</c:v>
                </c:pt>
                <c:pt idx="72">
                  <c:v>4.4804348354604714E-4</c:v>
                </c:pt>
                <c:pt idx="73">
                  <c:v>1.7061116068178905E-2</c:v>
                </c:pt>
                <c:pt idx="74">
                  <c:v>2.3062264204369715E-2</c:v>
                </c:pt>
                <c:pt idx="75">
                  <c:v>3.6785459494339296E-3</c:v>
                </c:pt>
                <c:pt idx="76">
                  <c:v>3.9081909186591537E-3</c:v>
                </c:pt>
                <c:pt idx="77">
                  <c:v>1.0770627480247974E-3</c:v>
                </c:pt>
                <c:pt idx="78">
                  <c:v>1.4316297361367828E-2</c:v>
                </c:pt>
                <c:pt idx="79">
                  <c:v>8.2167226884006497E-5</c:v>
                </c:pt>
                <c:pt idx="80">
                  <c:v>7.8256684433637175E-2</c:v>
                </c:pt>
                <c:pt idx="81">
                  <c:v>2.185291066200936E-2</c:v>
                </c:pt>
                <c:pt idx="82">
                  <c:v>1.088110520618735E-3</c:v>
                </c:pt>
                <c:pt idx="83">
                  <c:v>9.3273123714160897E-3</c:v>
                </c:pt>
                <c:pt idx="84">
                  <c:v>4.4288738228980403E-3</c:v>
                </c:pt>
                <c:pt idx="85">
                  <c:v>8.9382170941453595E-4</c:v>
                </c:pt>
                <c:pt idx="86">
                  <c:v>1.0470475486643674E-3</c:v>
                </c:pt>
                <c:pt idx="87">
                  <c:v>2.4788032496412126E-3</c:v>
                </c:pt>
                <c:pt idx="88">
                  <c:v>1.0470475486643674E-3</c:v>
                </c:pt>
                <c:pt idx="89">
                  <c:v>1.5418938906920185E-3</c:v>
                </c:pt>
                <c:pt idx="90">
                  <c:v>3.4647778323530255E-2</c:v>
                </c:pt>
                <c:pt idx="91">
                  <c:v>7.9193429113633296E-3</c:v>
                </c:pt>
                <c:pt idx="92">
                  <c:v>5.4204015934403047E-3</c:v>
                </c:pt>
                <c:pt idx="93">
                  <c:v>1.4439733910375702E-2</c:v>
                </c:pt>
                <c:pt idx="94">
                  <c:v>1.5992477846982166E-3</c:v>
                </c:pt>
                <c:pt idx="95">
                  <c:v>1.0350897213445328E-3</c:v>
                </c:pt>
                <c:pt idx="96">
                  <c:v>1.5011473352722506E-4</c:v>
                </c:pt>
                <c:pt idx="97">
                  <c:v>2.1193307718673474E-4</c:v>
                </c:pt>
                <c:pt idx="98">
                  <c:v>1.570524734058941E-3</c:v>
                </c:pt>
                <c:pt idx="99">
                  <c:v>5.8298484716235582E-4</c:v>
                </c:pt>
                <c:pt idx="100">
                  <c:v>1.7184050103729164E-3</c:v>
                </c:pt>
                <c:pt idx="101">
                  <c:v>2.1755995448097563E-2</c:v>
                </c:pt>
                <c:pt idx="102">
                  <c:v>1.2961495391035887E-3</c:v>
                </c:pt>
                <c:pt idx="103">
                  <c:v>1.5558052180485731E-3</c:v>
                </c:pt>
                <c:pt idx="104">
                  <c:v>1.8817043614782133E-2</c:v>
                </c:pt>
                <c:pt idx="105">
                  <c:v>8.6997076163265779E-5</c:v>
                </c:pt>
                <c:pt idx="106">
                  <c:v>9.3565164075413848E-2</c:v>
                </c:pt>
                <c:pt idx="107">
                  <c:v>5.8863440291611552E-3</c:v>
                </c:pt>
                <c:pt idx="108">
                  <c:v>4.9879281328434359E-3</c:v>
                </c:pt>
                <c:pt idx="109">
                  <c:v>8.9841589631771933E-4</c:v>
                </c:pt>
                <c:pt idx="110">
                  <c:v>6.2984520998141044E-2</c:v>
                </c:pt>
                <c:pt idx="111">
                  <c:v>1.9467381700805753E-2</c:v>
                </c:pt>
                <c:pt idx="112">
                  <c:v>2.2216452554069726E-4</c:v>
                </c:pt>
                <c:pt idx="113">
                  <c:v>6.4797447392221782E-4</c:v>
                </c:pt>
                <c:pt idx="114">
                  <c:v>6.5646401366443812E-4</c:v>
                </c:pt>
                <c:pt idx="115">
                  <c:v>5.3629043737440994E-5</c:v>
                </c:pt>
                <c:pt idx="116">
                  <c:v>4.0174223262604133E-3</c:v>
                </c:pt>
                <c:pt idx="117">
                  <c:v>1.6483424953759316E-4</c:v>
                </c:pt>
                <c:pt idx="118">
                  <c:v>4.5055385080091894E-4</c:v>
                </c:pt>
                <c:pt idx="119">
                  <c:v>1.8366394515486548E-4</c:v>
                </c:pt>
                <c:pt idx="120">
                  <c:v>4.8081724818991651E-4</c:v>
                </c:pt>
                <c:pt idx="121">
                  <c:v>3.2054483212661097E-4</c:v>
                </c:pt>
                <c:pt idx="122">
                  <c:v>3.6825966906192588E-4</c:v>
                </c:pt>
                <c:pt idx="123">
                  <c:v>6.755104772553114E-3</c:v>
                </c:pt>
                <c:pt idx="124">
                  <c:v>2.3929243079805805E-3</c:v>
                </c:pt>
                <c:pt idx="125">
                  <c:v>2.8776433796953134E-3</c:v>
                </c:pt>
                <c:pt idx="126">
                  <c:v>1.6310657643456503E-4</c:v>
                </c:pt>
                <c:pt idx="127">
                  <c:v>4.4522200571891465E-4</c:v>
                </c:pt>
                <c:pt idx="128">
                  <c:v>3.8136927845044608E-4</c:v>
                </c:pt>
                <c:pt idx="129">
                  <c:v>3.9429770863715064E-4</c:v>
                </c:pt>
                <c:pt idx="130">
                  <c:v>1.043311374695497E-3</c:v>
                </c:pt>
                <c:pt idx="131">
                  <c:v>4.3465116989583669E-4</c:v>
                </c:pt>
                <c:pt idx="132">
                  <c:v>2.649745826554306E-5</c:v>
                </c:pt>
                <c:pt idx="133">
                  <c:v>1.4779046319536104E-5</c:v>
                </c:pt>
                <c:pt idx="134">
                  <c:v>4.2577112426684576E-5</c:v>
                </c:pt>
                <c:pt idx="135">
                  <c:v>7.1488136487843641E-5</c:v>
                </c:pt>
                <c:pt idx="136">
                  <c:v>3.2950136126151134E-3</c:v>
                </c:pt>
                <c:pt idx="137">
                  <c:v>5.9668781843682237E-4</c:v>
                </c:pt>
                <c:pt idx="138">
                  <c:v>8.4636569991038623E-4</c:v>
                </c:pt>
                <c:pt idx="139">
                  <c:v>4.5254048074882787E-3</c:v>
                </c:pt>
                <c:pt idx="140">
                  <c:v>2.1841968085288279E-3</c:v>
                </c:pt>
                <c:pt idx="141">
                  <c:v>1.814653614235753E-3</c:v>
                </c:pt>
                <c:pt idx="142">
                  <c:v>2.6626871981125688E-3</c:v>
                </c:pt>
                <c:pt idx="143">
                  <c:v>1.6042124183622553E-3</c:v>
                </c:pt>
                <c:pt idx="144">
                  <c:v>1.1304288056142546E-4</c:v>
                </c:pt>
                <c:pt idx="145">
                  <c:v>6.7825728336855272E-4</c:v>
                </c:pt>
                <c:pt idx="146">
                  <c:v>1.0172306285941299E-3</c:v>
                </c:pt>
                <c:pt idx="147">
                  <c:v>1.5700860215631161E-3</c:v>
                </c:pt>
                <c:pt idx="148">
                  <c:v>1.8437572059056993E-3</c:v>
                </c:pt>
                <c:pt idx="149">
                  <c:v>1.4837217784690493E-3</c:v>
                </c:pt>
                <c:pt idx="150">
                  <c:v>3.6003542743664985E-4</c:v>
                </c:pt>
                <c:pt idx="151">
                  <c:v>2.5256510146821243E-3</c:v>
                </c:pt>
                <c:pt idx="152">
                  <c:v>3.6003542743664985E-4</c:v>
                </c:pt>
                <c:pt idx="153">
                  <c:v>4.3094767289015085E-5</c:v>
                </c:pt>
                <c:pt idx="154">
                  <c:v>7.3902996420615469E-4</c:v>
                </c:pt>
                <c:pt idx="155">
                  <c:v>2.2662929872829796E-4</c:v>
                </c:pt>
                <c:pt idx="156">
                  <c:v>4.2221224708832342E-4</c:v>
                </c:pt>
                <c:pt idx="157">
                  <c:v>4.9058151303062571E-4</c:v>
                </c:pt>
                <c:pt idx="158">
                  <c:v>1.4494983213832237E-4</c:v>
                </c:pt>
                <c:pt idx="159">
                  <c:v>9.9117964764734701E-5</c:v>
                </c:pt>
                <c:pt idx="160">
                  <c:v>2.0324890827523808E-2</c:v>
                </c:pt>
                <c:pt idx="161">
                  <c:v>2.3738357849321432E-4</c:v>
                </c:pt>
                <c:pt idx="162">
                  <c:v>6.1633282046226533E-4</c:v>
                </c:pt>
                <c:pt idx="163">
                  <c:v>1.0208606833162226E-3</c:v>
                </c:pt>
                <c:pt idx="164">
                  <c:v>3.6094779413150743E-4</c:v>
                </c:pt>
                <c:pt idx="165">
                  <c:v>9.2989215904915718E-4</c:v>
                </c:pt>
                <c:pt idx="166">
                  <c:v>4.2577112426684576E-5</c:v>
                </c:pt>
                <c:pt idx="167">
                  <c:v>2.649745826554306E-5</c:v>
                </c:pt>
                <c:pt idx="168">
                  <c:v>3.8668539976600713E-3</c:v>
                </c:pt>
                <c:pt idx="169">
                  <c:v>1.6674180770528107E-3</c:v>
                </c:pt>
                <c:pt idx="170">
                  <c:v>1.9916770828166432E-3</c:v>
                </c:pt>
                <c:pt idx="171">
                  <c:v>1.8169685667800955E-4</c:v>
                </c:pt>
                <c:pt idx="172">
                  <c:v>2.1196866595851994E-3</c:v>
                </c:pt>
                <c:pt idx="173">
                  <c:v>4.3965980422317344E-3</c:v>
                </c:pt>
                <c:pt idx="174">
                  <c:v>1.7863363403016874E-3</c:v>
                </c:pt>
                <c:pt idx="175">
                  <c:v>3.6583963258053078E-4</c:v>
                </c:pt>
                <c:pt idx="176">
                  <c:v>3.320626528134649E-4</c:v>
                </c:pt>
                <c:pt idx="177">
                  <c:v>2.4058009726810522E-5</c:v>
                </c:pt>
                <c:pt idx="178">
                  <c:v>1.0709632033040369E-4</c:v>
                </c:pt>
                <c:pt idx="179">
                  <c:v>2.3294468804873022E-5</c:v>
                </c:pt>
                <c:pt idx="180">
                  <c:v>1.0892752440589788E-4</c:v>
                </c:pt>
                <c:pt idx="181">
                  <c:v>1.1885355639108545E-4</c:v>
                </c:pt>
                <c:pt idx="182">
                  <c:v>2.3181092859539312E-2</c:v>
                </c:pt>
                <c:pt idx="183">
                  <c:v>9.9450154973740475E-4</c:v>
                </c:pt>
                <c:pt idx="184">
                  <c:v>5.6415321033934974E-4</c:v>
                </c:pt>
                <c:pt idx="185">
                  <c:v>7.7001160771663594E-4</c:v>
                </c:pt>
                <c:pt idx="186">
                  <c:v>1.1388924626133585E-3</c:v>
                </c:pt>
                <c:pt idx="187">
                  <c:v>3.6041072721183955E-4</c:v>
                </c:pt>
                <c:pt idx="188">
                  <c:v>1.9839122598816852E-5</c:v>
                </c:pt>
                <c:pt idx="189">
                  <c:v>1.9101464419995878E-5</c:v>
                </c:pt>
                <c:pt idx="190">
                  <c:v>3.9444394613575903E-3</c:v>
                </c:pt>
                <c:pt idx="191">
                  <c:v>6.437795283316069E-3</c:v>
                </c:pt>
                <c:pt idx="192">
                  <c:v>5.3054705667685284E-3</c:v>
                </c:pt>
                <c:pt idx="193">
                  <c:v>2.0065596601086454E-5</c:v>
                </c:pt>
                <c:pt idx="194">
                  <c:v>1.2662873242328973E-3</c:v>
                </c:pt>
                <c:pt idx="195">
                  <c:v>4.6786940594587461E-4</c:v>
                </c:pt>
                <c:pt idx="196">
                  <c:v>2.4869433723513596E-4</c:v>
                </c:pt>
                <c:pt idx="197">
                  <c:v>3.0428399876365384E-4</c:v>
                </c:pt>
                <c:pt idx="198">
                  <c:v>1.9511058829814896E-4</c:v>
                </c:pt>
                <c:pt idx="199">
                  <c:v>1.9437293011932791E-4</c:v>
                </c:pt>
                <c:pt idx="200">
                  <c:v>1.885104888034349E-4</c:v>
                </c:pt>
                <c:pt idx="201">
                  <c:v>2.8669667481597466E-4</c:v>
                </c:pt>
                <c:pt idx="202">
                  <c:v>7.2834039129902973E-5</c:v>
                </c:pt>
                <c:pt idx="203">
                  <c:v>3.5523417858853438E-4</c:v>
                </c:pt>
                <c:pt idx="204">
                  <c:v>2.6517840925747324E-5</c:v>
                </c:pt>
                <c:pt idx="205">
                  <c:v>9.0227768765082567E-2</c:v>
                </c:pt>
                <c:pt idx="206">
                  <c:v>2.625991511993853E-2</c:v>
                </c:pt>
                <c:pt idx="207">
                  <c:v>2.0603310589332273E-4</c:v>
                </c:pt>
                <c:pt idx="208">
                  <c:v>1.4227096822576197E-4</c:v>
                </c:pt>
                <c:pt idx="209">
                  <c:v>2.9759330966803192E-3</c:v>
                </c:pt>
                <c:pt idx="210">
                  <c:v>1.7175141263548457E-3</c:v>
                </c:pt>
                <c:pt idx="211">
                  <c:v>1.0952282749757797E-3</c:v>
                </c:pt>
                <c:pt idx="212">
                  <c:v>1.6536161042859233E-3</c:v>
                </c:pt>
                <c:pt idx="213">
                  <c:v>2.0382401376832725E-3</c:v>
                </c:pt>
                <c:pt idx="214">
                  <c:v>3.2466665896791766E-3</c:v>
                </c:pt>
                <c:pt idx="215">
                  <c:v>1.3377914433146153E-3</c:v>
                </c:pt>
                <c:pt idx="216">
                  <c:v>3.3519797184225677E-3</c:v>
                </c:pt>
                <c:pt idx="217">
                  <c:v>6.4795117945341284E-5</c:v>
                </c:pt>
                <c:pt idx="218">
                  <c:v>4.2420107706939728E-4</c:v>
                </c:pt>
                <c:pt idx="219">
                  <c:v>2.3449838382321479E-3</c:v>
                </c:pt>
                <c:pt idx="220">
                  <c:v>1.235736434274733E-3</c:v>
                </c:pt>
                <c:pt idx="221">
                  <c:v>3.4119027982173694E-3</c:v>
                </c:pt>
                <c:pt idx="222">
                  <c:v>1.0130222886839562E-3</c:v>
                </c:pt>
                <c:pt idx="223">
                  <c:v>6.6227145415120869E-3</c:v>
                </c:pt>
                <c:pt idx="224">
                  <c:v>6.3360955149254611E-4</c:v>
                </c:pt>
                <c:pt idx="225">
                  <c:v>2.3738228435605849E-3</c:v>
                </c:pt>
                <c:pt idx="226">
                  <c:v>2.9537386444578989E-4</c:v>
                </c:pt>
                <c:pt idx="227">
                  <c:v>2.7225798656842089E-3</c:v>
                </c:pt>
                <c:pt idx="228">
                  <c:v>5.9732841632895639E-4</c:v>
                </c:pt>
                <c:pt idx="229">
                  <c:v>1.3689369828251962E-2</c:v>
                </c:pt>
                <c:pt idx="230">
                  <c:v>6.4719799162872213E-4</c:v>
                </c:pt>
                <c:pt idx="231">
                  <c:v>6.8666917488142355E-5</c:v>
                </c:pt>
                <c:pt idx="232">
                  <c:v>2.4041833012362697E-3</c:v>
                </c:pt>
                <c:pt idx="233">
                  <c:v>8.6533775061479947E-4</c:v>
                </c:pt>
                <c:pt idx="234">
                  <c:v>8.7633791643932301E-4</c:v>
                </c:pt>
                <c:pt idx="235">
                  <c:v>9.7932535129997833E-4</c:v>
                </c:pt>
                <c:pt idx="236">
                  <c:v>2.5965567894498461E-3</c:v>
                </c:pt>
                <c:pt idx="237">
                  <c:v>8.6779661121086946E-4</c:v>
                </c:pt>
                <c:pt idx="238">
                  <c:v>3.5368434581345997E-3</c:v>
                </c:pt>
                <c:pt idx="239">
                  <c:v>8.4712374074941154E-4</c:v>
                </c:pt>
                <c:pt idx="240">
                  <c:v>3.5455805663147294E-2</c:v>
                </c:pt>
                <c:pt idx="241">
                  <c:v>4.9170094167041544E-4</c:v>
                </c:pt>
                <c:pt idx="242">
                  <c:v>1.2099535338397792E-3</c:v>
                </c:pt>
                <c:pt idx="243">
                  <c:v>1.0417804104401545E-3</c:v>
                </c:pt>
                <c:pt idx="244">
                  <c:v>1.8373512269843594E-4</c:v>
                </c:pt>
                <c:pt idx="245">
                  <c:v>7.7470932559228528E-4</c:v>
                </c:pt>
                <c:pt idx="246">
                  <c:v>6.4712681408515159E-3</c:v>
                </c:pt>
                <c:pt idx="247">
                  <c:v>2.959497554801326E-4</c:v>
                </c:pt>
                <c:pt idx="248">
                  <c:v>1.9222336830350048E-3</c:v>
                </c:pt>
                <c:pt idx="249">
                  <c:v>6.9398104981184202E-5</c:v>
                </c:pt>
                <c:pt idx="250">
                  <c:v>8.8291860387669974E-4</c:v>
                </c:pt>
                <c:pt idx="251">
                  <c:v>3.6237910982585128E-3</c:v>
                </c:pt>
                <c:pt idx="252">
                  <c:v>5.9439719567100987E-4</c:v>
                </c:pt>
                <c:pt idx="253">
                  <c:v>2.0635016949650014E-4</c:v>
                </c:pt>
                <c:pt idx="254">
                  <c:v>1.7265083795878385E-4</c:v>
                </c:pt>
                <c:pt idx="255">
                  <c:v>9.148255554535965E-5</c:v>
                </c:pt>
                <c:pt idx="256">
                  <c:v>1.1586280542397094E-3</c:v>
                </c:pt>
                <c:pt idx="257">
                  <c:v>1.6356599512488341E-4</c:v>
                </c:pt>
                <c:pt idx="258">
                  <c:v>1.4362787103364579E-3</c:v>
                </c:pt>
                <c:pt idx="259">
                  <c:v>3.4566403432119912E-4</c:v>
                </c:pt>
                <c:pt idx="260">
                  <c:v>3.1898798512815193E-3</c:v>
                </c:pt>
                <c:pt idx="261">
                  <c:v>6.2610355598875377E-5</c:v>
                </c:pt>
                <c:pt idx="262">
                  <c:v>2.4640371446932346E-4</c:v>
                </c:pt>
                <c:pt idx="263">
                  <c:v>1.2353574462086493E-3</c:v>
                </c:pt>
                <c:pt idx="264">
                  <c:v>1.9744197638436999E-3</c:v>
                </c:pt>
                <c:pt idx="265">
                  <c:v>1.7613724345657985E-3</c:v>
                </c:pt>
                <c:pt idx="266">
                  <c:v>6.6233939635188942E-4</c:v>
                </c:pt>
                <c:pt idx="267">
                  <c:v>5.186966427409517E-3</c:v>
                </c:pt>
                <c:pt idx="268">
                  <c:v>8.1999636122326997E-3</c:v>
                </c:pt>
                <c:pt idx="269">
                  <c:v>2.12035314022045E-3</c:v>
                </c:pt>
                <c:pt idx="270">
                  <c:v>9.178667777697882E-5</c:v>
                </c:pt>
                <c:pt idx="271">
                  <c:v>1.8700281901689726E-5</c:v>
                </c:pt>
                <c:pt idx="272">
                  <c:v>1.676244092455546E-3</c:v>
                </c:pt>
                <c:pt idx="273">
                  <c:v>9.9208554365642532E-5</c:v>
                </c:pt>
                <c:pt idx="274">
                  <c:v>1.4905871760807079E-4</c:v>
                </c:pt>
                <c:pt idx="275">
                  <c:v>4.0888263438331281E-4</c:v>
                </c:pt>
                <c:pt idx="276">
                  <c:v>3.3269030933404066E-4</c:v>
                </c:pt>
                <c:pt idx="277">
                  <c:v>1.2321156326333045E-3</c:v>
                </c:pt>
                <c:pt idx="278">
                  <c:v>9.8005006810724098E-5</c:v>
                </c:pt>
                <c:pt idx="279">
                  <c:v>5.3195507790239187E-5</c:v>
                </c:pt>
                <c:pt idx="280">
                  <c:v>4.6718351325328668E-5</c:v>
                </c:pt>
                <c:pt idx="281">
                  <c:v>1.0716749787397417E-3</c:v>
                </c:pt>
                <c:pt idx="282">
                  <c:v>6.083997596970502E-4</c:v>
                </c:pt>
                <c:pt idx="283">
                  <c:v>1.9292996719058166E-4</c:v>
                </c:pt>
                <c:pt idx="284">
                  <c:v>2.3403241032820214E-3</c:v>
                </c:pt>
                <c:pt idx="285">
                  <c:v>1.7710914046060536E-4</c:v>
                </c:pt>
                <c:pt idx="286">
                  <c:v>9.6224274084307122E-4</c:v>
                </c:pt>
                <c:pt idx="287">
                  <c:v>1.0299584675216814E-3</c:v>
                </c:pt>
                <c:pt idx="288">
                  <c:v>9.8406189329030243E-5</c:v>
                </c:pt>
                <c:pt idx="289">
                  <c:v>7.2607565127633374E-5</c:v>
                </c:pt>
                <c:pt idx="290">
                  <c:v>5.5520425190681106E-3</c:v>
                </c:pt>
                <c:pt idx="291">
                  <c:v>3.4669934404586013E-3</c:v>
                </c:pt>
                <c:pt idx="292">
                  <c:v>4.39230150687439E-5</c:v>
                </c:pt>
                <c:pt idx="293">
                  <c:v>2.8266543757557579E-4</c:v>
                </c:pt>
                <c:pt idx="294">
                  <c:v>1.8605809889314412E-4</c:v>
                </c:pt>
                <c:pt idx="295">
                  <c:v>1.5724025270720454E-3</c:v>
                </c:pt>
                <c:pt idx="296">
                  <c:v>1.3639946794977815E-3</c:v>
                </c:pt>
                <c:pt idx="297">
                  <c:v>2.1353263071133602E-4</c:v>
                </c:pt>
                <c:pt idx="298">
                  <c:v>3.7003263696540789E-4</c:v>
                </c:pt>
                <c:pt idx="299">
                  <c:v>2.2410573127443667E-4</c:v>
                </c:pt>
                <c:pt idx="300">
                  <c:v>9.5610853072445462E-5</c:v>
                </c:pt>
                <c:pt idx="301">
                  <c:v>4.6071282747415523E-4</c:v>
                </c:pt>
                <c:pt idx="302">
                  <c:v>4.4461896368704276E-3</c:v>
                </c:pt>
                <c:pt idx="303">
                  <c:v>5.9060563263186997E-4</c:v>
                </c:pt>
                <c:pt idx="304">
                  <c:v>3.8555840042385574E-3</c:v>
                </c:pt>
                <c:pt idx="305">
                  <c:v>5.8595295072924353E-4</c:v>
                </c:pt>
                <c:pt idx="306">
                  <c:v>2.5992744774770813E-4</c:v>
                </c:pt>
                <c:pt idx="307">
                  <c:v>1.1304288056142546E-4</c:v>
                </c:pt>
                <c:pt idx="308">
                  <c:v>3.8727054388101401E-5</c:v>
                </c:pt>
                <c:pt idx="309">
                  <c:v>3.6300547220927122E-5</c:v>
                </c:pt>
                <c:pt idx="310">
                  <c:v>1.3795502081108134E-4</c:v>
                </c:pt>
                <c:pt idx="311">
                  <c:v>3.3314721092759089E-3</c:v>
                </c:pt>
                <c:pt idx="312">
                  <c:v>3.3314721092759089E-3</c:v>
                </c:pt>
                <c:pt idx="313">
                  <c:v>5.0617263041544282E-5</c:v>
                </c:pt>
                <c:pt idx="314">
                  <c:v>2.4007408964017718E-4</c:v>
                </c:pt>
                <c:pt idx="315">
                  <c:v>8.4232152129842932E-5</c:v>
                </c:pt>
                <c:pt idx="316">
                  <c:v>1.7324458808587698E-4</c:v>
                </c:pt>
                <c:pt idx="317">
                  <c:v>4.2881234658303746E-5</c:v>
                </c:pt>
                <c:pt idx="318">
                  <c:v>6.9421658277420226E-4</c:v>
                </c:pt>
                <c:pt idx="319">
                  <c:v>4.6735886883790111E-4</c:v>
                </c:pt>
                <c:pt idx="320">
                  <c:v>1.57884733010806E-3</c:v>
                </c:pt>
                <c:pt idx="321">
                  <c:v>1.1348562752983385E-2</c:v>
                </c:pt>
                <c:pt idx="322">
                  <c:v>1.1348562752983385E-2</c:v>
                </c:pt>
                <c:pt idx="323">
                  <c:v>1.642421817888026E-3</c:v>
                </c:pt>
                <c:pt idx="324">
                  <c:v>4.3760600855687705E-4</c:v>
                </c:pt>
                <c:pt idx="325">
                  <c:v>1.7529323308629308E-3</c:v>
                </c:pt>
                <c:pt idx="326">
                  <c:v>4.7477476004221912E-3</c:v>
                </c:pt>
                <c:pt idx="327">
                  <c:v>1.7172323926960224E-3</c:v>
                </c:pt>
                <c:pt idx="328">
                  <c:v>1.0506226025573375E-3</c:v>
                </c:pt>
                <c:pt idx="329">
                  <c:v>5.9004703289513842E-2</c:v>
                </c:pt>
                <c:pt idx="330">
                  <c:v>1.1484474911491368E-2</c:v>
                </c:pt>
                <c:pt idx="331">
                  <c:v>4.7520228378022472E-2</c:v>
                </c:pt>
                <c:pt idx="332">
                  <c:v>1</c:v>
                </c:pt>
              </c:numCache>
            </c:numRef>
          </c:val>
        </c:ser>
        <c:dLbls>
          <c:showLegendKey val="0"/>
          <c:showVal val="0"/>
          <c:showCatName val="0"/>
          <c:showSerName val="0"/>
          <c:showPercent val="0"/>
          <c:showBubbleSize val="0"/>
        </c:dLbls>
        <c:gapWidth val="219"/>
        <c:overlap val="-27"/>
        <c:axId val="-206087968"/>
        <c:axId val="-20542800"/>
      </c:barChart>
      <c:catAx>
        <c:axId val="-206087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542800"/>
        <c:crosses val="autoZero"/>
        <c:auto val="1"/>
        <c:lblAlgn val="ctr"/>
        <c:lblOffset val="100"/>
        <c:noMultiLvlLbl val="0"/>
      </c:catAx>
      <c:valAx>
        <c:axId val="-205428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60879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5" workbookViewId="0" zoomToFit="1"/>
  </sheetViews>
  <pageMargins left="0.511811024" right="0.511811024" top="0.78740157499999996" bottom="0.78740157499999996" header="0.31496062000000002" footer="0.31496062000000002"/>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absoluteAnchor>
    <xdr:pos x="0" y="0"/>
    <xdr:ext cx="9646920" cy="601980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editAs="oneCell">
    <xdr:from>
      <xdr:col>0</xdr:col>
      <xdr:colOff>9525</xdr:colOff>
      <xdr:row>0</xdr:row>
      <xdr:rowOff>409575</xdr:rowOff>
    </xdr:from>
    <xdr:to>
      <xdr:col>2</xdr:col>
      <xdr:colOff>923330</xdr:colOff>
      <xdr:row>4</xdr:row>
      <xdr:rowOff>142875</xdr:rowOff>
    </xdr:to>
    <xdr:pic>
      <xdr:nvPicPr>
        <xdr:cNvPr id="4" name="Imagem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09575"/>
          <a:ext cx="2437805"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381000</xdr:colOff>
      <xdr:row>0</xdr:row>
      <xdr:rowOff>50800</xdr:rowOff>
    </xdr:from>
    <xdr:to>
      <xdr:col>3</xdr:col>
      <xdr:colOff>57150</xdr:colOff>
      <xdr:row>4</xdr:row>
      <xdr:rowOff>214295</xdr:rowOff>
    </xdr:to>
    <xdr:pic>
      <xdr:nvPicPr>
        <xdr:cNvPr id="15" name="Imagem 14">
          <a:extLst>
            <a:ext uri="{FF2B5EF4-FFF2-40B4-BE49-F238E27FC236}">
              <a16:creationId xmlns:a16="http://schemas.microsoft.com/office/drawing/2014/main" xmlns="" id="{5E60C45A-290D-4A1A-8033-8AC02E903B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3625" y="50800"/>
          <a:ext cx="1041400" cy="98899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52"/>
  <sheetViews>
    <sheetView showGridLines="0" tabSelected="1" showOutlineSymbols="0" showWhiteSpace="0" workbookViewId="0">
      <selection activeCell="J347" sqref="A1:J347"/>
    </sheetView>
  </sheetViews>
  <sheetFormatPr defaultRowHeight="14.25" x14ac:dyDescent="0.2"/>
  <cols>
    <col min="1" max="2" width="10" bestFit="1" customWidth="1"/>
    <col min="3" max="3" width="13.25" bestFit="1" customWidth="1"/>
    <col min="4" max="4" width="60" bestFit="1" customWidth="1"/>
    <col min="5" max="5" width="8" bestFit="1" customWidth="1"/>
    <col min="6" max="6" width="13" style="1" bestFit="1" customWidth="1"/>
    <col min="7" max="7" width="13" style="174" bestFit="1" customWidth="1"/>
    <col min="8" max="10" width="13" bestFit="1" customWidth="1"/>
  </cols>
  <sheetData>
    <row r="1" spans="1:10" ht="42.75" customHeight="1" x14ac:dyDescent="0.2">
      <c r="A1" s="212"/>
      <c r="B1" s="213"/>
      <c r="C1" s="214"/>
      <c r="D1" s="221" t="s">
        <v>0</v>
      </c>
      <c r="E1" s="222"/>
      <c r="F1" s="222"/>
      <c r="G1" s="222"/>
      <c r="H1" s="222"/>
      <c r="I1" s="222"/>
      <c r="J1" s="223"/>
    </row>
    <row r="2" spans="1:10" ht="24.75" customHeight="1" x14ac:dyDescent="0.25">
      <c r="A2" s="215"/>
      <c r="B2" s="216"/>
      <c r="C2" s="217"/>
      <c r="D2" s="12" t="s">
        <v>1</v>
      </c>
      <c r="E2" s="224" t="s">
        <v>2</v>
      </c>
      <c r="F2" s="224"/>
      <c r="G2" s="224"/>
      <c r="H2" s="29" t="s">
        <v>3</v>
      </c>
      <c r="I2" s="224" t="s">
        <v>4</v>
      </c>
      <c r="J2" s="224"/>
    </row>
    <row r="3" spans="1:10" ht="21" customHeight="1" x14ac:dyDescent="0.2">
      <c r="A3" s="215"/>
      <c r="B3" s="216"/>
      <c r="C3" s="217"/>
      <c r="D3" s="13" t="s">
        <v>5</v>
      </c>
      <c r="E3" s="225" t="s">
        <v>957</v>
      </c>
      <c r="F3" s="226"/>
      <c r="G3" s="227"/>
      <c r="H3" s="234">
        <v>0.30909999999999999</v>
      </c>
      <c r="I3" s="14" t="s">
        <v>854</v>
      </c>
      <c r="J3" s="15"/>
    </row>
    <row r="4" spans="1:10" ht="21.75" customHeight="1" x14ac:dyDescent="0.25">
      <c r="A4" s="215"/>
      <c r="B4" s="216"/>
      <c r="C4" s="217"/>
      <c r="D4" s="12" t="s">
        <v>895</v>
      </c>
      <c r="E4" s="228"/>
      <c r="F4" s="229"/>
      <c r="G4" s="230"/>
      <c r="H4" s="235"/>
      <c r="I4" s="224" t="s">
        <v>6</v>
      </c>
      <c r="J4" s="224"/>
    </row>
    <row r="5" spans="1:10" ht="33.75" customHeight="1" x14ac:dyDescent="0.25">
      <c r="A5" s="218"/>
      <c r="B5" s="219"/>
      <c r="C5" s="220"/>
      <c r="D5" s="28" t="s">
        <v>896</v>
      </c>
      <c r="E5" s="231"/>
      <c r="F5" s="232"/>
      <c r="G5" s="233"/>
      <c r="H5" s="236"/>
      <c r="I5" s="237">
        <v>45230</v>
      </c>
      <c r="J5" s="238"/>
    </row>
    <row r="6" spans="1:10" ht="15.75" customHeight="1" x14ac:dyDescent="0.2">
      <c r="A6" s="239" t="s">
        <v>7</v>
      </c>
      <c r="B6" s="240"/>
      <c r="C6" s="240"/>
      <c r="D6" s="240"/>
      <c r="E6" s="240"/>
      <c r="F6" s="240"/>
      <c r="G6" s="240"/>
      <c r="H6" s="240"/>
      <c r="I6" s="240"/>
      <c r="J6" s="241"/>
    </row>
    <row r="7" spans="1:10" ht="30" customHeight="1" x14ac:dyDescent="0.2">
      <c r="A7" s="2" t="s">
        <v>8</v>
      </c>
      <c r="B7" s="3" t="s">
        <v>9</v>
      </c>
      <c r="C7" s="2" t="s">
        <v>10</v>
      </c>
      <c r="D7" s="2" t="s">
        <v>11</v>
      </c>
      <c r="E7" s="4" t="s">
        <v>12</v>
      </c>
      <c r="F7" s="5" t="s">
        <v>13</v>
      </c>
      <c r="G7" s="3" t="s">
        <v>14</v>
      </c>
      <c r="H7" s="3" t="s">
        <v>15</v>
      </c>
      <c r="I7" s="3" t="s">
        <v>16</v>
      </c>
      <c r="J7" s="3" t="s">
        <v>17</v>
      </c>
    </row>
    <row r="8" spans="1:10" ht="24" customHeight="1" x14ac:dyDescent="0.2">
      <c r="A8" s="6" t="s">
        <v>18</v>
      </c>
      <c r="B8" s="6"/>
      <c r="C8" s="6"/>
      <c r="D8" s="6" t="s">
        <v>19</v>
      </c>
      <c r="E8" s="6"/>
      <c r="F8" s="7"/>
      <c r="G8" s="175"/>
      <c r="H8" s="6"/>
      <c r="I8" s="7">
        <f>I9+I10+I11+I12+I13+I14</f>
        <v>22273.223764999995</v>
      </c>
      <c r="J8" s="8">
        <f>I8/I339</f>
        <v>1.1009321844900839E-2</v>
      </c>
    </row>
    <row r="9" spans="1:10" s="181" customFormat="1" ht="24" customHeight="1" x14ac:dyDescent="0.2">
      <c r="A9" s="176" t="s">
        <v>20</v>
      </c>
      <c r="B9" s="177" t="s">
        <v>21</v>
      </c>
      <c r="C9" s="176" t="s">
        <v>22</v>
      </c>
      <c r="D9" s="176" t="s">
        <v>23</v>
      </c>
      <c r="E9" s="178" t="s">
        <v>24</v>
      </c>
      <c r="F9" s="179">
        <v>4</v>
      </c>
      <c r="G9" s="179">
        <v>1482.73</v>
      </c>
      <c r="H9" s="179">
        <f t="shared" ref="H9:H14" si="0">G9*1.3091</f>
        <v>1941.041843</v>
      </c>
      <c r="I9" s="179">
        <f t="shared" ref="I9:I14" si="1">F9*H9</f>
        <v>7764.1673719999999</v>
      </c>
      <c r="J9" s="180">
        <f>I9/I339</f>
        <v>3.837711970116597E-3</v>
      </c>
    </row>
    <row r="10" spans="1:10" s="181" customFormat="1" ht="24" customHeight="1" x14ac:dyDescent="0.2">
      <c r="A10" s="176" t="s">
        <v>25</v>
      </c>
      <c r="B10" s="177" t="s">
        <v>26</v>
      </c>
      <c r="C10" s="176" t="s">
        <v>22</v>
      </c>
      <c r="D10" s="176" t="s">
        <v>956</v>
      </c>
      <c r="E10" s="178" t="s">
        <v>24</v>
      </c>
      <c r="F10" s="179">
        <v>2</v>
      </c>
      <c r="G10" s="179">
        <v>1765.98</v>
      </c>
      <c r="H10" s="179">
        <f t="shared" si="0"/>
        <v>2311.8444179999997</v>
      </c>
      <c r="I10" s="179">
        <f t="shared" si="1"/>
        <v>4623.6888359999994</v>
      </c>
      <c r="J10" s="180">
        <f>I10/I339</f>
        <v>2.2854203344460917E-3</v>
      </c>
    </row>
    <row r="11" spans="1:10" s="181" customFormat="1" ht="24" customHeight="1" x14ac:dyDescent="0.2">
      <c r="A11" s="176" t="s">
        <v>27</v>
      </c>
      <c r="B11" s="177" t="s">
        <v>28</v>
      </c>
      <c r="C11" s="176" t="s">
        <v>22</v>
      </c>
      <c r="D11" s="176" t="s">
        <v>29</v>
      </c>
      <c r="E11" s="178" t="s">
        <v>24</v>
      </c>
      <c r="F11" s="179">
        <v>2</v>
      </c>
      <c r="G11" s="179">
        <v>1693.84</v>
      </c>
      <c r="H11" s="179">
        <f t="shared" si="0"/>
        <v>2217.4059439999996</v>
      </c>
      <c r="I11" s="179">
        <f t="shared" si="1"/>
        <v>4434.8118879999993</v>
      </c>
      <c r="J11" s="180">
        <f>I11/I339</f>
        <v>2.1920612800247837E-3</v>
      </c>
    </row>
    <row r="12" spans="1:10" s="181" customFormat="1" ht="24" customHeight="1" x14ac:dyDescent="0.2">
      <c r="A12" s="176" t="s">
        <v>30</v>
      </c>
      <c r="B12" s="177" t="s">
        <v>31</v>
      </c>
      <c r="C12" s="176" t="s">
        <v>22</v>
      </c>
      <c r="D12" s="176" t="s">
        <v>32</v>
      </c>
      <c r="E12" s="178" t="s">
        <v>24</v>
      </c>
      <c r="F12" s="179">
        <v>1</v>
      </c>
      <c r="G12" s="179">
        <v>1273.56</v>
      </c>
      <c r="H12" s="179">
        <f t="shared" si="0"/>
        <v>1667.2173959999998</v>
      </c>
      <c r="I12" s="179">
        <f t="shared" si="1"/>
        <v>1667.2173959999998</v>
      </c>
      <c r="J12" s="180">
        <f>I12/I339</f>
        <v>8.2408065808705776E-4</v>
      </c>
    </row>
    <row r="13" spans="1:10" s="181" customFormat="1" ht="24" customHeight="1" x14ac:dyDescent="0.2">
      <c r="A13" s="176" t="s">
        <v>33</v>
      </c>
      <c r="B13" s="177" t="s">
        <v>34</v>
      </c>
      <c r="C13" s="176" t="s">
        <v>22</v>
      </c>
      <c r="D13" s="176" t="s">
        <v>35</v>
      </c>
      <c r="E13" s="178" t="s">
        <v>24</v>
      </c>
      <c r="F13" s="179">
        <v>1</v>
      </c>
      <c r="G13" s="179">
        <v>1390.83</v>
      </c>
      <c r="H13" s="179">
        <f t="shared" si="0"/>
        <v>1820.7355529999998</v>
      </c>
      <c r="I13" s="179">
        <f t="shared" si="1"/>
        <v>1820.7355529999998</v>
      </c>
      <c r="J13" s="180">
        <f>I13/I339</f>
        <v>8.9996239021893163E-4</v>
      </c>
    </row>
    <row r="14" spans="1:10" s="181" customFormat="1" ht="26.1" customHeight="1" x14ac:dyDescent="0.2">
      <c r="A14" s="176" t="s">
        <v>36</v>
      </c>
      <c r="B14" s="177" t="s">
        <v>37</v>
      </c>
      <c r="C14" s="176" t="s">
        <v>22</v>
      </c>
      <c r="D14" s="176" t="s">
        <v>38</v>
      </c>
      <c r="E14" s="178" t="s">
        <v>24</v>
      </c>
      <c r="F14" s="179">
        <v>1</v>
      </c>
      <c r="G14" s="179">
        <v>1499.2</v>
      </c>
      <c r="H14" s="179">
        <f t="shared" si="0"/>
        <v>1962.6027199999999</v>
      </c>
      <c r="I14" s="179">
        <f t="shared" si="1"/>
        <v>1962.6027199999999</v>
      </c>
      <c r="J14" s="180">
        <f>I14/I339</f>
        <v>9.7008521200737854E-4</v>
      </c>
    </row>
    <row r="15" spans="1:10" ht="24" customHeight="1" x14ac:dyDescent="0.2">
      <c r="A15" s="6" t="s">
        <v>39</v>
      </c>
      <c r="B15" s="6"/>
      <c r="C15" s="6"/>
      <c r="D15" s="6" t="s">
        <v>40</v>
      </c>
      <c r="E15" s="6"/>
      <c r="F15" s="7"/>
      <c r="G15" s="175"/>
      <c r="H15" s="6"/>
      <c r="I15" s="7">
        <f>I16+I17+I18+I19+I20+I21+I22+I23</f>
        <v>35545.647311000001</v>
      </c>
      <c r="J15" s="8">
        <f>I15/I339</f>
        <v>1.7569682573165366E-2</v>
      </c>
    </row>
    <row r="16" spans="1:10" s="20" customFormat="1" ht="78" customHeight="1" x14ac:dyDescent="0.2">
      <c r="A16" s="16" t="s">
        <v>41</v>
      </c>
      <c r="B16" s="17" t="s">
        <v>855</v>
      </c>
      <c r="C16" s="16" t="s">
        <v>42</v>
      </c>
      <c r="D16" s="16" t="s">
        <v>43</v>
      </c>
      <c r="E16" s="18" t="s">
        <v>44</v>
      </c>
      <c r="F16" s="19">
        <v>1</v>
      </c>
      <c r="G16" s="179">
        <v>1429.69</v>
      </c>
      <c r="H16" s="19">
        <f t="shared" ref="H16:H23" si="2">G16*1.3091</f>
        <v>1871.6071789999999</v>
      </c>
      <c r="I16" s="19">
        <f t="shared" ref="I16:I22" si="3">F16*H16</f>
        <v>1871.6071789999999</v>
      </c>
      <c r="J16" s="8">
        <f>I16/I339</f>
        <v>9.2510747515663625E-4</v>
      </c>
    </row>
    <row r="17" spans="1:13" s="20" customFormat="1" ht="65.099999999999994" customHeight="1" x14ac:dyDescent="0.2">
      <c r="A17" s="16" t="s">
        <v>45</v>
      </c>
      <c r="B17" s="17" t="s">
        <v>46</v>
      </c>
      <c r="C17" s="16" t="s">
        <v>42</v>
      </c>
      <c r="D17" s="16" t="s">
        <v>47</v>
      </c>
      <c r="E17" s="18" t="s">
        <v>48</v>
      </c>
      <c r="F17" s="19">
        <v>24</v>
      </c>
      <c r="G17" s="179">
        <v>197.19</v>
      </c>
      <c r="H17" s="19">
        <f t="shared" si="2"/>
        <v>258.14142899999996</v>
      </c>
      <c r="I17" s="19">
        <f t="shared" si="3"/>
        <v>6195.3942959999986</v>
      </c>
      <c r="J17" s="8">
        <f>I17/I339</f>
        <v>3.0622908690886063E-3</v>
      </c>
    </row>
    <row r="18" spans="1:13" s="20" customFormat="1" ht="39" customHeight="1" x14ac:dyDescent="0.2">
      <c r="A18" s="16" t="s">
        <v>49</v>
      </c>
      <c r="B18" s="17" t="s">
        <v>50</v>
      </c>
      <c r="C18" s="16" t="s">
        <v>42</v>
      </c>
      <c r="D18" s="16" t="s">
        <v>51</v>
      </c>
      <c r="E18" s="18" t="s">
        <v>52</v>
      </c>
      <c r="F18" s="19">
        <v>720</v>
      </c>
      <c r="G18" s="179">
        <v>2.08</v>
      </c>
      <c r="H18" s="19">
        <f t="shared" si="2"/>
        <v>2.722928</v>
      </c>
      <c r="I18" s="19">
        <f t="shared" si="3"/>
        <v>1960.5081600000001</v>
      </c>
      <c r="J18" s="8">
        <f>I18/I339</f>
        <v>9.6904990228271766E-4</v>
      </c>
    </row>
    <row r="19" spans="1:13" s="20" customFormat="1" ht="65.099999999999994" customHeight="1" x14ac:dyDescent="0.2">
      <c r="A19" s="16" t="s">
        <v>53</v>
      </c>
      <c r="B19" s="17" t="s">
        <v>54</v>
      </c>
      <c r="C19" s="16" t="s">
        <v>42</v>
      </c>
      <c r="D19" s="16" t="s">
        <v>55</v>
      </c>
      <c r="E19" s="18" t="s">
        <v>44</v>
      </c>
      <c r="F19" s="19">
        <v>1</v>
      </c>
      <c r="G19" s="179">
        <v>1159.22</v>
      </c>
      <c r="H19" s="19">
        <f t="shared" si="2"/>
        <v>1517.5349019999999</v>
      </c>
      <c r="I19" s="19">
        <f t="shared" si="3"/>
        <v>1517.5349019999999</v>
      </c>
      <c r="J19" s="8">
        <f>I19/I339</f>
        <v>7.5009483688846942E-4</v>
      </c>
    </row>
    <row r="20" spans="1:13" s="20" customFormat="1" ht="63" customHeight="1" x14ac:dyDescent="0.2">
      <c r="A20" s="16" t="s">
        <v>56</v>
      </c>
      <c r="B20" s="17" t="s">
        <v>57</v>
      </c>
      <c r="C20" s="16" t="s">
        <v>42</v>
      </c>
      <c r="D20" s="16" t="s">
        <v>58</v>
      </c>
      <c r="E20" s="18" t="s">
        <v>44</v>
      </c>
      <c r="F20" s="19">
        <v>1</v>
      </c>
      <c r="G20" s="179">
        <v>375.16</v>
      </c>
      <c r="H20" s="19">
        <f t="shared" si="2"/>
        <v>491.12195600000001</v>
      </c>
      <c r="I20" s="19">
        <f t="shared" si="3"/>
        <v>491.12195600000001</v>
      </c>
      <c r="J20" s="8">
        <f>I20/I339</f>
        <v>2.4275424768989339E-4</v>
      </c>
    </row>
    <row r="21" spans="1:13" s="20" customFormat="1" ht="63" customHeight="1" x14ac:dyDescent="0.2">
      <c r="A21" s="16" t="s">
        <v>59</v>
      </c>
      <c r="B21" s="17" t="s">
        <v>60</v>
      </c>
      <c r="C21" s="16" t="s">
        <v>42</v>
      </c>
      <c r="D21" s="16" t="s">
        <v>61</v>
      </c>
      <c r="E21" s="18" t="s">
        <v>48</v>
      </c>
      <c r="F21" s="19">
        <v>121</v>
      </c>
      <c r="G21" s="179">
        <v>49.69</v>
      </c>
      <c r="H21" s="19">
        <f t="shared" si="2"/>
        <v>65.049178999999995</v>
      </c>
      <c r="I21" s="19">
        <f t="shared" si="3"/>
        <v>7870.9506589999992</v>
      </c>
      <c r="J21" s="8">
        <f>I21/I339</f>
        <v>3.8904933540169712E-3</v>
      </c>
    </row>
    <row r="22" spans="1:13" s="20" customFormat="1" ht="63" customHeight="1" x14ac:dyDescent="0.2">
      <c r="A22" s="16" t="s">
        <v>62</v>
      </c>
      <c r="B22" s="17" t="s">
        <v>63</v>
      </c>
      <c r="C22" s="16" t="s">
        <v>42</v>
      </c>
      <c r="D22" s="16" t="s">
        <v>64</v>
      </c>
      <c r="E22" s="18" t="s">
        <v>44</v>
      </c>
      <c r="F22" s="19">
        <v>1</v>
      </c>
      <c r="G22" s="179">
        <v>7323.59</v>
      </c>
      <c r="H22" s="19">
        <f t="shared" si="2"/>
        <v>9587.3116689999988</v>
      </c>
      <c r="I22" s="19">
        <f t="shared" si="3"/>
        <v>9587.3116689999988</v>
      </c>
      <c r="J22" s="8">
        <f>I22/I339</f>
        <v>4.7388649665188881E-3</v>
      </c>
    </row>
    <row r="23" spans="1:13" s="20" customFormat="1" ht="26.1" customHeight="1" x14ac:dyDescent="0.2">
      <c r="A23" s="16" t="s">
        <v>65</v>
      </c>
      <c r="B23" s="17" t="s">
        <v>66</v>
      </c>
      <c r="C23" s="16" t="s">
        <v>42</v>
      </c>
      <c r="D23" s="16" t="s">
        <v>856</v>
      </c>
      <c r="E23" s="18" t="s">
        <v>67</v>
      </c>
      <c r="F23" s="19">
        <v>0.3</v>
      </c>
      <c r="G23" s="179">
        <v>2017072.83</v>
      </c>
      <c r="H23" s="179">
        <v>2017072.83</v>
      </c>
      <c r="I23" s="19">
        <f>H23*0.003</f>
        <v>6051.2184900000002</v>
      </c>
      <c r="J23" s="8">
        <f>I23/I339</f>
        <v>2.9910269215231802E-3</v>
      </c>
      <c r="M23" s="20">
        <v>1</v>
      </c>
    </row>
    <row r="24" spans="1:13" ht="24" customHeight="1" x14ac:dyDescent="0.2">
      <c r="A24" s="6" t="s">
        <v>68</v>
      </c>
      <c r="B24" s="6"/>
      <c r="C24" s="6"/>
      <c r="D24" s="6" t="s">
        <v>897</v>
      </c>
      <c r="E24" s="6"/>
      <c r="F24" s="7"/>
      <c r="G24" s="175"/>
      <c r="H24" s="6"/>
      <c r="I24" s="7">
        <f>I25+I30+I36</f>
        <v>319540.04899088998</v>
      </c>
      <c r="J24" s="8">
        <f>I24/I339</f>
        <v>0.15794387371998325</v>
      </c>
    </row>
    <row r="25" spans="1:13" ht="24" customHeight="1" x14ac:dyDescent="0.2">
      <c r="A25" s="6" t="s">
        <v>69</v>
      </c>
      <c r="B25" s="6"/>
      <c r="C25" s="6"/>
      <c r="D25" s="6" t="s">
        <v>70</v>
      </c>
      <c r="E25" s="6"/>
      <c r="F25" s="7"/>
      <c r="G25" s="175"/>
      <c r="H25" s="6"/>
      <c r="I25" s="7">
        <f>I26+I27+I28+I29</f>
        <v>22366.461270659998</v>
      </c>
      <c r="J25" s="8">
        <f>I25/I339</f>
        <v>1.1055407751398117E-2</v>
      </c>
    </row>
    <row r="26" spans="1:13" s="20" customFormat="1" ht="36.75" customHeight="1" x14ac:dyDescent="0.2">
      <c r="A26" s="16" t="s">
        <v>908</v>
      </c>
      <c r="B26" s="17" t="s">
        <v>71</v>
      </c>
      <c r="C26" s="16" t="s">
        <v>42</v>
      </c>
      <c r="D26" s="16" t="s">
        <v>857</v>
      </c>
      <c r="E26" s="18" t="s">
        <v>72</v>
      </c>
      <c r="F26" s="19">
        <v>130.93</v>
      </c>
      <c r="G26" s="179">
        <v>60.61</v>
      </c>
      <c r="H26" s="19">
        <f>G26*1.3091</f>
        <v>79.344550999999996</v>
      </c>
      <c r="I26" s="19">
        <f>F26*H26</f>
        <v>10388.582062429999</v>
      </c>
      <c r="J26" s="8">
        <f>I26/I339</f>
        <v>5.1349209546028025E-3</v>
      </c>
    </row>
    <row r="27" spans="1:13" s="20" customFormat="1" ht="33.75" customHeight="1" x14ac:dyDescent="0.2">
      <c r="A27" s="16" t="s">
        <v>909</v>
      </c>
      <c r="B27" s="17" t="s">
        <v>73</v>
      </c>
      <c r="C27" s="16" t="s">
        <v>42</v>
      </c>
      <c r="D27" s="16" t="s">
        <v>858</v>
      </c>
      <c r="E27" s="18" t="s">
        <v>72</v>
      </c>
      <c r="F27" s="19">
        <v>96.93</v>
      </c>
      <c r="G27" s="179">
        <v>60.61</v>
      </c>
      <c r="H27" s="19">
        <f>G27*1.3091</f>
        <v>79.344550999999996</v>
      </c>
      <c r="I27" s="19">
        <f>F27*H27</f>
        <v>7690.8673284300003</v>
      </c>
      <c r="J27" s="8">
        <f>I27/I339</f>
        <v>3.80148085335408E-3</v>
      </c>
    </row>
    <row r="28" spans="1:13" s="20" customFormat="1" ht="36" customHeight="1" x14ac:dyDescent="0.2">
      <c r="A28" s="16" t="s">
        <v>910</v>
      </c>
      <c r="B28" s="17" t="s">
        <v>74</v>
      </c>
      <c r="C28" s="16" t="s">
        <v>42</v>
      </c>
      <c r="D28" s="16" t="s">
        <v>859</v>
      </c>
      <c r="E28" s="18" t="s">
        <v>72</v>
      </c>
      <c r="F28" s="19">
        <v>44.2</v>
      </c>
      <c r="G28" s="179">
        <v>3.01</v>
      </c>
      <c r="H28" s="19">
        <f>G28*1.3091</f>
        <v>3.9403909999999995</v>
      </c>
      <c r="I28" s="19">
        <f>F28*H28</f>
        <v>174.16528219999998</v>
      </c>
      <c r="J28" s="8">
        <f>I28/I339</f>
        <v>8.6087297742719888E-5</v>
      </c>
    </row>
    <row r="29" spans="1:13" s="20" customFormat="1" ht="50.25" customHeight="1" x14ac:dyDescent="0.2">
      <c r="A29" s="16" t="s">
        <v>911</v>
      </c>
      <c r="B29" s="17" t="s">
        <v>860</v>
      </c>
      <c r="C29" s="16" t="s">
        <v>42</v>
      </c>
      <c r="D29" s="16" t="s">
        <v>861</v>
      </c>
      <c r="E29" s="18" t="s">
        <v>75</v>
      </c>
      <c r="F29" s="19">
        <v>88.4</v>
      </c>
      <c r="G29" s="179">
        <v>35.54</v>
      </c>
      <c r="H29" s="19">
        <f>G29*1.3091</f>
        <v>46.525413999999998</v>
      </c>
      <c r="I29" s="19">
        <f>F29*H29</f>
        <v>4112.8465975999998</v>
      </c>
      <c r="J29" s="8">
        <f>I29/I339</f>
        <v>2.0329186456985149E-3</v>
      </c>
    </row>
    <row r="30" spans="1:13" ht="24" customHeight="1" x14ac:dyDescent="0.2">
      <c r="A30" s="6" t="s">
        <v>912</v>
      </c>
      <c r="B30" s="6"/>
      <c r="C30" s="6"/>
      <c r="D30" s="6" t="s">
        <v>76</v>
      </c>
      <c r="E30" s="6"/>
      <c r="F30" s="7"/>
      <c r="G30" s="175"/>
      <c r="H30" s="6"/>
      <c r="I30" s="7">
        <f>I31+I32+I33+I34+I35</f>
        <v>92607.269705209997</v>
      </c>
      <c r="J30" s="8">
        <f>I30/I339</f>
        <v>4.5774390277724231E-2</v>
      </c>
    </row>
    <row r="31" spans="1:13" s="20" customFormat="1" ht="38.25" customHeight="1" x14ac:dyDescent="0.2">
      <c r="A31" s="16" t="s">
        <v>913</v>
      </c>
      <c r="B31" s="17" t="s">
        <v>77</v>
      </c>
      <c r="C31" s="16" t="s">
        <v>42</v>
      </c>
      <c r="D31" s="16" t="s">
        <v>78</v>
      </c>
      <c r="E31" s="18" t="s">
        <v>52</v>
      </c>
      <c r="F31" s="19">
        <v>163.06</v>
      </c>
      <c r="G31" s="179">
        <v>20.43</v>
      </c>
      <c r="H31" s="19">
        <f>G31*1.3091</f>
        <v>26.744912999999997</v>
      </c>
      <c r="I31" s="19">
        <f>F31*H31</f>
        <v>4361.0255137799995</v>
      </c>
      <c r="J31" s="8">
        <f>I31/I339</f>
        <v>2.1555897772855721E-3</v>
      </c>
    </row>
    <row r="32" spans="1:13" s="20" customFormat="1" ht="37.5" customHeight="1" x14ac:dyDescent="0.2">
      <c r="A32" s="16" t="s">
        <v>914</v>
      </c>
      <c r="B32" s="17" t="s">
        <v>79</v>
      </c>
      <c r="C32" s="16" t="s">
        <v>42</v>
      </c>
      <c r="D32" s="16" t="s">
        <v>80</v>
      </c>
      <c r="E32" s="18" t="s">
        <v>72</v>
      </c>
      <c r="F32" s="19">
        <v>4.75</v>
      </c>
      <c r="G32" s="179">
        <v>379.79</v>
      </c>
      <c r="H32" s="19">
        <f>G32*1.3091</f>
        <v>497.183089</v>
      </c>
      <c r="I32" s="19">
        <f>F32*H32</f>
        <v>2361.6196727500001</v>
      </c>
      <c r="J32" s="8">
        <f>I32/I339</f>
        <v>1.1673133322267484E-3</v>
      </c>
    </row>
    <row r="33" spans="1:10" s="20" customFormat="1" ht="36.75" customHeight="1" x14ac:dyDescent="0.2">
      <c r="A33" s="16" t="s">
        <v>915</v>
      </c>
      <c r="B33" s="17" t="s">
        <v>81</v>
      </c>
      <c r="C33" s="16" t="s">
        <v>42</v>
      </c>
      <c r="D33" s="16" t="s">
        <v>82</v>
      </c>
      <c r="E33" s="18" t="s">
        <v>52</v>
      </c>
      <c r="F33" s="19">
        <v>272.54000000000002</v>
      </c>
      <c r="G33" s="179">
        <v>60.12</v>
      </c>
      <c r="H33" s="19">
        <f>G33*1.3091</f>
        <v>78.703091999999998</v>
      </c>
      <c r="I33" s="19">
        <f>F33*H33</f>
        <v>21449.74069368</v>
      </c>
      <c r="J33" s="8">
        <f>I33/I339</f>
        <v>1.0602286461893755E-2</v>
      </c>
    </row>
    <row r="34" spans="1:10" s="20" customFormat="1" ht="24" customHeight="1" x14ac:dyDescent="0.2">
      <c r="A34" s="16" t="s">
        <v>916</v>
      </c>
      <c r="B34" s="17" t="s">
        <v>83</v>
      </c>
      <c r="C34" s="16" t="s">
        <v>42</v>
      </c>
      <c r="D34" s="16" t="s">
        <v>862</v>
      </c>
      <c r="E34" s="18" t="s">
        <v>84</v>
      </c>
      <c r="F34" s="19">
        <v>2013.95</v>
      </c>
      <c r="G34" s="179">
        <v>12.82</v>
      </c>
      <c r="H34" s="19">
        <f>G34*1.3091</f>
        <v>16.782661999999998</v>
      </c>
      <c r="I34" s="19">
        <f>F34*H34</f>
        <v>33799.442134899997</v>
      </c>
      <c r="J34" s="8">
        <f>I34/I339</f>
        <v>1.67065594350983E-2</v>
      </c>
    </row>
    <row r="35" spans="1:10" s="20" customFormat="1" ht="39" customHeight="1" x14ac:dyDescent="0.2">
      <c r="A35" s="16" t="s">
        <v>917</v>
      </c>
      <c r="B35" s="17" t="s">
        <v>85</v>
      </c>
      <c r="C35" s="16" t="s">
        <v>42</v>
      </c>
      <c r="D35" s="16" t="s">
        <v>86</v>
      </c>
      <c r="E35" s="18" t="s">
        <v>72</v>
      </c>
      <c r="F35" s="19">
        <v>33.15</v>
      </c>
      <c r="G35" s="179">
        <v>705.94</v>
      </c>
      <c r="H35" s="19">
        <f>G35*1.3091</f>
        <v>924.14605400000005</v>
      </c>
      <c r="I35" s="19">
        <f>F35*H35</f>
        <v>30635.4416901</v>
      </c>
      <c r="J35" s="8">
        <f>I35/I339</f>
        <v>1.5142641271219856E-2</v>
      </c>
    </row>
    <row r="36" spans="1:10" ht="24" customHeight="1" x14ac:dyDescent="0.2">
      <c r="A36" s="6" t="s">
        <v>918</v>
      </c>
      <c r="B36" s="6"/>
      <c r="C36" s="6"/>
      <c r="D36" s="6" t="s">
        <v>87</v>
      </c>
      <c r="E36" s="6"/>
      <c r="F36" s="7"/>
      <c r="G36" s="175"/>
      <c r="H36" s="6"/>
      <c r="I36" s="7">
        <f>I37+I38+I39+I40+I41</f>
        <v>204566.31801501999</v>
      </c>
      <c r="J36" s="8">
        <f>I36/I339</f>
        <v>0.10111407569086091</v>
      </c>
    </row>
    <row r="37" spans="1:10" s="20" customFormat="1" ht="39" customHeight="1" x14ac:dyDescent="0.2">
      <c r="A37" s="16" t="s">
        <v>919</v>
      </c>
      <c r="B37" s="17" t="s">
        <v>88</v>
      </c>
      <c r="C37" s="16" t="s">
        <v>42</v>
      </c>
      <c r="D37" s="16" t="s">
        <v>89</v>
      </c>
      <c r="E37" s="18" t="s">
        <v>52</v>
      </c>
      <c r="F37" s="19">
        <v>462.87</v>
      </c>
      <c r="G37" s="179">
        <v>59.84</v>
      </c>
      <c r="H37" s="19">
        <f>G37*1.3091</f>
        <v>78.336544000000004</v>
      </c>
      <c r="I37" s="19">
        <f>F37*H37</f>
        <v>36259.636121280004</v>
      </c>
      <c r="J37" s="8">
        <f>I37/I339</f>
        <v>1.7922596578293908E-2</v>
      </c>
    </row>
    <row r="38" spans="1:10" s="20" customFormat="1" ht="24" customHeight="1" x14ac:dyDescent="0.2">
      <c r="A38" s="16" t="s">
        <v>920</v>
      </c>
      <c r="B38" s="17" t="s">
        <v>83</v>
      </c>
      <c r="C38" s="16" t="s">
        <v>42</v>
      </c>
      <c r="D38" s="16" t="s">
        <v>862</v>
      </c>
      <c r="E38" s="18" t="s">
        <v>84</v>
      </c>
      <c r="F38" s="19">
        <v>2937.24</v>
      </c>
      <c r="G38" s="179">
        <v>12.82</v>
      </c>
      <c r="H38" s="19">
        <f>G38*1.3091</f>
        <v>16.782661999999998</v>
      </c>
      <c r="I38" s="19">
        <f>F38*H38</f>
        <v>49294.70613287999</v>
      </c>
      <c r="J38" s="8">
        <f>I38/I339</f>
        <v>2.4365636999502536E-2</v>
      </c>
    </row>
    <row r="39" spans="1:10" s="20" customFormat="1" ht="39" customHeight="1" x14ac:dyDescent="0.2">
      <c r="A39" s="16" t="s">
        <v>921</v>
      </c>
      <c r="B39" s="17" t="s">
        <v>85</v>
      </c>
      <c r="C39" s="16" t="s">
        <v>42</v>
      </c>
      <c r="D39" s="16" t="s">
        <v>86</v>
      </c>
      <c r="E39" s="18" t="s">
        <v>72</v>
      </c>
      <c r="F39" s="19">
        <v>37.03</v>
      </c>
      <c r="G39" s="179">
        <v>705.94</v>
      </c>
      <c r="H39" s="19">
        <f>G39*1.3091</f>
        <v>924.14605400000005</v>
      </c>
      <c r="I39" s="19">
        <f>F39*H39</f>
        <v>34221.12837962</v>
      </c>
      <c r="J39" s="8">
        <f>I39/I339</f>
        <v>1.6914992647760821E-2</v>
      </c>
    </row>
    <row r="40" spans="1:10" s="20" customFormat="1" ht="78.75" customHeight="1" x14ac:dyDescent="0.2">
      <c r="A40" s="16" t="s">
        <v>922</v>
      </c>
      <c r="B40" s="17" t="s">
        <v>90</v>
      </c>
      <c r="C40" s="16" t="s">
        <v>42</v>
      </c>
      <c r="D40" s="16" t="s">
        <v>863</v>
      </c>
      <c r="E40" s="18" t="s">
        <v>52</v>
      </c>
      <c r="F40" s="19">
        <v>422.98</v>
      </c>
      <c r="G40" s="179">
        <v>142.18</v>
      </c>
      <c r="H40" s="19">
        <f>G40*1.3091</f>
        <v>186.127838</v>
      </c>
      <c r="I40" s="19">
        <f>F40*H40</f>
        <v>78728.352917240001</v>
      </c>
      <c r="J40" s="8">
        <f>I40/I339</f>
        <v>3.8914248998244784E-2</v>
      </c>
    </row>
    <row r="41" spans="1:10" s="20" customFormat="1" ht="51.95" customHeight="1" x14ac:dyDescent="0.2">
      <c r="A41" s="16" t="s">
        <v>923</v>
      </c>
      <c r="B41" s="17" t="s">
        <v>954</v>
      </c>
      <c r="C41" s="16" t="s">
        <v>42</v>
      </c>
      <c r="D41" s="16" t="s">
        <v>91</v>
      </c>
      <c r="E41" s="18" t="s">
        <v>72</v>
      </c>
      <c r="F41" s="19">
        <v>1.6</v>
      </c>
      <c r="G41" s="179">
        <v>2894.4</v>
      </c>
      <c r="H41" s="19">
        <f>G41*1.3091</f>
        <v>3789.0590400000001</v>
      </c>
      <c r="I41" s="19">
        <f>F41*H41</f>
        <v>6062.4944640000003</v>
      </c>
      <c r="J41" s="8">
        <f>I41/I339</f>
        <v>2.9966004670588654E-3</v>
      </c>
    </row>
    <row r="42" spans="1:10" s="193" customFormat="1" ht="24" customHeight="1" x14ac:dyDescent="0.2">
      <c r="A42" s="175" t="s">
        <v>92</v>
      </c>
      <c r="B42" s="175"/>
      <c r="C42" s="175"/>
      <c r="D42" s="175" t="s">
        <v>93</v>
      </c>
      <c r="E42" s="175"/>
      <c r="F42" s="192"/>
      <c r="G42" s="175"/>
      <c r="H42" s="175"/>
      <c r="I42" s="192">
        <f>I43+I44+I45+I46+I47</f>
        <v>147871.09730457998</v>
      </c>
      <c r="J42" s="180">
        <f>I42/I339</f>
        <v>7.3090474866190538E-2</v>
      </c>
    </row>
    <row r="43" spans="1:10" s="20" customFormat="1" ht="39" customHeight="1" x14ac:dyDescent="0.2">
      <c r="A43" s="16" t="s">
        <v>94</v>
      </c>
      <c r="B43" s="17" t="s">
        <v>95</v>
      </c>
      <c r="C43" s="16" t="s">
        <v>42</v>
      </c>
      <c r="D43" s="16" t="s">
        <v>96</v>
      </c>
      <c r="E43" s="18" t="s">
        <v>52</v>
      </c>
      <c r="F43" s="19">
        <v>984.47</v>
      </c>
      <c r="G43" s="179">
        <v>45.93</v>
      </c>
      <c r="H43" s="19">
        <f>G43*1.3091</f>
        <v>60.126962999999996</v>
      </c>
      <c r="I43" s="19">
        <f>F43*H43</f>
        <v>59193.191264609995</v>
      </c>
      <c r="J43" s="8">
        <f>I43/I339</f>
        <v>2.9258310361111952E-2</v>
      </c>
    </row>
    <row r="44" spans="1:10" s="181" customFormat="1" ht="52.5" customHeight="1" x14ac:dyDescent="0.2">
      <c r="A44" s="176" t="s">
        <v>97</v>
      </c>
      <c r="B44" s="177" t="s">
        <v>98</v>
      </c>
      <c r="C44" s="176" t="s">
        <v>22</v>
      </c>
      <c r="D44" s="176" t="s">
        <v>99</v>
      </c>
      <c r="E44" s="178" t="s">
        <v>52</v>
      </c>
      <c r="F44" s="179">
        <v>10.65</v>
      </c>
      <c r="G44" s="179">
        <v>174.68</v>
      </c>
      <c r="H44" s="179">
        <f>G44*1.3091</f>
        <v>228.673588</v>
      </c>
      <c r="I44" s="179">
        <f>F44*H44</f>
        <v>2435.3737122000002</v>
      </c>
      <c r="J44" s="180">
        <f>I44/I339</f>
        <v>1.2037688523720857E-3</v>
      </c>
    </row>
    <row r="45" spans="1:10" s="20" customFormat="1" ht="63.75" customHeight="1" x14ac:dyDescent="0.2">
      <c r="A45" s="16" t="s">
        <v>100</v>
      </c>
      <c r="B45" s="17" t="s">
        <v>101</v>
      </c>
      <c r="C45" s="16" t="s">
        <v>42</v>
      </c>
      <c r="D45" s="16" t="s">
        <v>102</v>
      </c>
      <c r="E45" s="18" t="s">
        <v>52</v>
      </c>
      <c r="F45" s="19">
        <v>4.7300000000000004</v>
      </c>
      <c r="G45" s="179">
        <v>92.83</v>
      </c>
      <c r="H45" s="19">
        <f>G45*1.3091</f>
        <v>121.52375299999999</v>
      </c>
      <c r="I45" s="19">
        <f>F45*H45</f>
        <v>574.80735169000002</v>
      </c>
      <c r="J45" s="8">
        <f>I45/I339</f>
        <v>2.8411868889471095E-4</v>
      </c>
    </row>
    <row r="46" spans="1:10" s="20" customFormat="1" ht="36" customHeight="1" x14ac:dyDescent="0.2">
      <c r="A46" s="16" t="s">
        <v>103</v>
      </c>
      <c r="B46" s="17" t="s">
        <v>104</v>
      </c>
      <c r="C46" s="16" t="s">
        <v>42</v>
      </c>
      <c r="D46" s="16" t="s">
        <v>105</v>
      </c>
      <c r="E46" s="18" t="s">
        <v>52</v>
      </c>
      <c r="F46" s="19">
        <v>2.04</v>
      </c>
      <c r="G46" s="179">
        <v>659.22</v>
      </c>
      <c r="H46" s="19">
        <f>G46*1.3091</f>
        <v>862.98490200000003</v>
      </c>
      <c r="I46" s="19">
        <f>F46*H46</f>
        <v>1760.48920008</v>
      </c>
      <c r="J46" s="8">
        <f>I46/I339</f>
        <v>8.7018351778107557E-4</v>
      </c>
    </row>
    <row r="47" spans="1:10" s="20" customFormat="1" ht="52.5" customHeight="1" x14ac:dyDescent="0.2">
      <c r="A47" s="16" t="s">
        <v>106</v>
      </c>
      <c r="B47" s="17" t="s">
        <v>107</v>
      </c>
      <c r="C47" s="16" t="s">
        <v>42</v>
      </c>
      <c r="D47" s="16" t="s">
        <v>108</v>
      </c>
      <c r="E47" s="18" t="s">
        <v>48</v>
      </c>
      <c r="F47" s="19">
        <v>84</v>
      </c>
      <c r="G47" s="179">
        <v>763.04</v>
      </c>
      <c r="H47" s="19">
        <f>G47*1.3091</f>
        <v>998.8956639999999</v>
      </c>
      <c r="I47" s="19">
        <f>F47*H47</f>
        <v>83907.235775999987</v>
      </c>
      <c r="J47" s="8">
        <f>I47/I339</f>
        <v>4.1474093446030716E-2</v>
      </c>
    </row>
    <row r="48" spans="1:10" ht="24" customHeight="1" x14ac:dyDescent="0.2">
      <c r="A48" s="6" t="s">
        <v>109</v>
      </c>
      <c r="B48" s="6"/>
      <c r="C48" s="6"/>
      <c r="D48" s="182" t="s">
        <v>110</v>
      </c>
      <c r="E48" s="6"/>
      <c r="F48" s="7"/>
      <c r="G48" s="175"/>
      <c r="H48" s="6"/>
      <c r="I48" s="7">
        <f>I49+I50</f>
        <v>16424.68284496</v>
      </c>
      <c r="J48" s="8">
        <f>I48/I339</f>
        <v>8.1184754191143561E-3</v>
      </c>
    </row>
    <row r="49" spans="1:10" s="20" customFormat="1" ht="24" customHeight="1" x14ac:dyDescent="0.2">
      <c r="A49" s="16" t="s">
        <v>111</v>
      </c>
      <c r="B49" s="17" t="s">
        <v>112</v>
      </c>
      <c r="C49" s="16" t="s">
        <v>42</v>
      </c>
      <c r="D49" s="16" t="s">
        <v>113</v>
      </c>
      <c r="E49" s="18" t="s">
        <v>52</v>
      </c>
      <c r="F49" s="19">
        <v>311.05</v>
      </c>
      <c r="G49" s="179">
        <v>23.36</v>
      </c>
      <c r="H49" s="19">
        <f>G49*1.3091</f>
        <v>30.580575999999997</v>
      </c>
      <c r="I49" s="19">
        <f>F49*H49</f>
        <v>9512.0881647999995</v>
      </c>
      <c r="J49" s="8">
        <f>I49/$I$339</f>
        <v>4.701683111894844E-3</v>
      </c>
    </row>
    <row r="50" spans="1:10" s="20" customFormat="1" ht="26.1" customHeight="1" x14ac:dyDescent="0.2">
      <c r="A50" s="16" t="s">
        <v>114</v>
      </c>
      <c r="B50" s="17" t="s">
        <v>115</v>
      </c>
      <c r="C50" s="16" t="s">
        <v>42</v>
      </c>
      <c r="D50" s="16" t="s">
        <v>116</v>
      </c>
      <c r="E50" s="18" t="s">
        <v>52</v>
      </c>
      <c r="F50" s="19">
        <v>83.13</v>
      </c>
      <c r="G50" s="179">
        <v>63.52</v>
      </c>
      <c r="H50" s="19">
        <f>G50*1.3091</f>
        <v>83.154032000000001</v>
      </c>
      <c r="I50" s="19">
        <f>F50*H50</f>
        <v>6912.5946801599994</v>
      </c>
      <c r="J50" s="8">
        <f t="shared" ref="J50:J113" si="4">I50/$I$339</f>
        <v>3.4167923072195125E-3</v>
      </c>
    </row>
    <row r="51" spans="1:10" ht="24" customHeight="1" x14ac:dyDescent="0.2">
      <c r="A51" s="6" t="s">
        <v>117</v>
      </c>
      <c r="B51" s="6"/>
      <c r="C51" s="6"/>
      <c r="D51" s="6" t="s">
        <v>118</v>
      </c>
      <c r="E51" s="6"/>
      <c r="F51" s="7"/>
      <c r="G51" s="175"/>
      <c r="H51" s="6"/>
      <c r="I51" s="7">
        <f>I52+I53+I54+I55+I56+I57</f>
        <v>308639.34530663001</v>
      </c>
      <c r="J51" s="8">
        <f t="shared" si="4"/>
        <v>0.15255581869651169</v>
      </c>
    </row>
    <row r="52" spans="1:10" s="20" customFormat="1" ht="65.099999999999994" customHeight="1" x14ac:dyDescent="0.2">
      <c r="A52" s="16" t="s">
        <v>119</v>
      </c>
      <c r="B52" s="17" t="s">
        <v>120</v>
      </c>
      <c r="C52" s="16" t="s">
        <v>42</v>
      </c>
      <c r="D52" s="16" t="s">
        <v>121</v>
      </c>
      <c r="E52" s="18" t="s">
        <v>84</v>
      </c>
      <c r="F52" s="19">
        <v>4819.28</v>
      </c>
      <c r="G52" s="179">
        <v>22.92</v>
      </c>
      <c r="H52" s="19">
        <f t="shared" ref="H52:H57" si="5">G52*1.3091</f>
        <v>30.004572</v>
      </c>
      <c r="I52" s="19">
        <f t="shared" ref="I52:I57" si="6">F52*H52</f>
        <v>144600.43374815999</v>
      </c>
      <c r="J52" s="8">
        <f t="shared" si="4"/>
        <v>7.1473834719307169E-2</v>
      </c>
    </row>
    <row r="53" spans="1:10" s="188" customFormat="1" ht="39" customHeight="1" x14ac:dyDescent="0.2">
      <c r="A53" s="183" t="s">
        <v>122</v>
      </c>
      <c r="B53" s="184" t="s">
        <v>123</v>
      </c>
      <c r="C53" s="183" t="s">
        <v>42</v>
      </c>
      <c r="D53" s="183" t="s">
        <v>124</v>
      </c>
      <c r="E53" s="185" t="s">
        <v>48</v>
      </c>
      <c r="F53" s="186">
        <v>44.69</v>
      </c>
      <c r="G53" s="179">
        <v>55.95</v>
      </c>
      <c r="H53" s="186">
        <f t="shared" si="5"/>
        <v>73.244145000000003</v>
      </c>
      <c r="I53" s="186">
        <f t="shared" si="6"/>
        <v>3273.2808400499998</v>
      </c>
      <c r="J53" s="187">
        <f t="shared" si="4"/>
        <v>1.6179338310911922E-3</v>
      </c>
    </row>
    <row r="54" spans="1:10" s="181" customFormat="1" ht="39" customHeight="1" x14ac:dyDescent="0.2">
      <c r="A54" s="176" t="s">
        <v>125</v>
      </c>
      <c r="B54" s="177">
        <v>13060</v>
      </c>
      <c r="C54" s="176" t="s">
        <v>900</v>
      </c>
      <c r="D54" s="176" t="s">
        <v>126</v>
      </c>
      <c r="E54" s="178" t="s">
        <v>52</v>
      </c>
      <c r="F54" s="179">
        <v>32.700000000000003</v>
      </c>
      <c r="G54" s="179">
        <v>471.35</v>
      </c>
      <c r="H54" s="179">
        <f t="shared" si="5"/>
        <v>617.04428499999995</v>
      </c>
      <c r="I54" s="179">
        <f t="shared" si="6"/>
        <v>20177.348119499999</v>
      </c>
      <c r="J54" s="180">
        <f t="shared" si="4"/>
        <v>9.9733618163190142E-3</v>
      </c>
    </row>
    <row r="55" spans="1:10" s="20" customFormat="1" ht="39" customHeight="1" x14ac:dyDescent="0.2">
      <c r="A55" s="16" t="s">
        <v>127</v>
      </c>
      <c r="B55" s="17" t="s">
        <v>128</v>
      </c>
      <c r="C55" s="16" t="s">
        <v>42</v>
      </c>
      <c r="D55" s="16" t="s">
        <v>129</v>
      </c>
      <c r="E55" s="18" t="s">
        <v>48</v>
      </c>
      <c r="F55" s="19">
        <v>78.150000000000006</v>
      </c>
      <c r="G55" s="179">
        <v>63.51</v>
      </c>
      <c r="H55" s="19">
        <f t="shared" si="5"/>
        <v>83.140940999999998</v>
      </c>
      <c r="I55" s="19">
        <f t="shared" si="6"/>
        <v>6497.4645391500007</v>
      </c>
      <c r="J55" s="8">
        <f t="shared" si="4"/>
        <v>3.2115996787020419E-3</v>
      </c>
    </row>
    <row r="56" spans="1:10" s="20" customFormat="1" ht="51.75" customHeight="1" x14ac:dyDescent="0.2">
      <c r="A56" s="16" t="s">
        <v>130</v>
      </c>
      <c r="B56" s="17" t="s">
        <v>131</v>
      </c>
      <c r="C56" s="16" t="s">
        <v>42</v>
      </c>
      <c r="D56" s="16" t="s">
        <v>132</v>
      </c>
      <c r="E56" s="18" t="s">
        <v>48</v>
      </c>
      <c r="F56" s="19">
        <v>135.99</v>
      </c>
      <c r="G56" s="179">
        <v>28.89</v>
      </c>
      <c r="H56" s="19">
        <f t="shared" si="5"/>
        <v>37.819898999999999</v>
      </c>
      <c r="I56" s="19">
        <f t="shared" si="6"/>
        <v>5143.1280650100007</v>
      </c>
      <c r="J56" s="8">
        <f t="shared" si="4"/>
        <v>2.5421713872516827E-3</v>
      </c>
    </row>
    <row r="57" spans="1:10" s="20" customFormat="1" ht="78" customHeight="1" x14ac:dyDescent="0.2">
      <c r="A57" s="16" t="s">
        <v>133</v>
      </c>
      <c r="B57" s="17" t="s">
        <v>134</v>
      </c>
      <c r="C57" s="16" t="s">
        <v>42</v>
      </c>
      <c r="D57" s="16" t="s">
        <v>135</v>
      </c>
      <c r="E57" s="18" t="s">
        <v>52</v>
      </c>
      <c r="F57" s="19">
        <v>420.28</v>
      </c>
      <c r="G57" s="179">
        <v>234.37</v>
      </c>
      <c r="H57" s="19">
        <f t="shared" si="5"/>
        <v>306.81376699999998</v>
      </c>
      <c r="I57" s="19">
        <f t="shared" si="6"/>
        <v>128947.68999475999</v>
      </c>
      <c r="J57" s="8">
        <f t="shared" si="4"/>
        <v>6.3736917263840578E-2</v>
      </c>
    </row>
    <row r="58" spans="1:10" ht="24" customHeight="1" x14ac:dyDescent="0.2">
      <c r="A58" s="6" t="s">
        <v>136</v>
      </c>
      <c r="B58" s="6"/>
      <c r="C58" s="6"/>
      <c r="D58" s="6" t="s">
        <v>137</v>
      </c>
      <c r="E58" s="6"/>
      <c r="F58" s="7"/>
      <c r="G58" s="175"/>
      <c r="H58" s="6"/>
      <c r="I58" s="7">
        <f>I59+I72+I81</f>
        <v>417792.11136337998</v>
      </c>
      <c r="J58" s="8">
        <f t="shared" si="4"/>
        <v>0.20650840070524046</v>
      </c>
    </row>
    <row r="59" spans="1:10" ht="24" customHeight="1" x14ac:dyDescent="0.2">
      <c r="A59" s="6" t="s">
        <v>138</v>
      </c>
      <c r="B59" s="6"/>
      <c r="C59" s="6"/>
      <c r="D59" s="6" t="s">
        <v>139</v>
      </c>
      <c r="E59" s="6"/>
      <c r="F59" s="7"/>
      <c r="G59" s="175"/>
      <c r="H59" s="6"/>
      <c r="I59" s="7">
        <f>I60+I61+I62+I63+I64+I65+I66+I67+I68+I69+I70+I71</f>
        <v>153375.58344264</v>
      </c>
      <c r="J59" s="8">
        <f t="shared" si="4"/>
        <v>7.5811260151880777E-2</v>
      </c>
    </row>
    <row r="60" spans="1:10" s="20" customFormat="1" ht="51" customHeight="1" x14ac:dyDescent="0.2">
      <c r="A60" s="16" t="s">
        <v>140</v>
      </c>
      <c r="B60" s="17" t="s">
        <v>141</v>
      </c>
      <c r="C60" s="16" t="s">
        <v>42</v>
      </c>
      <c r="D60" s="16" t="s">
        <v>142</v>
      </c>
      <c r="E60" s="18" t="s">
        <v>52</v>
      </c>
      <c r="F60" s="19">
        <v>5.34</v>
      </c>
      <c r="G60" s="179">
        <v>92.03</v>
      </c>
      <c r="H60" s="19">
        <f>G60*1.3091</f>
        <v>120.476473</v>
      </c>
      <c r="I60" s="19">
        <f>F60*H60</f>
        <v>643.34436582000001</v>
      </c>
      <c r="J60" s="8">
        <f t="shared" si="4"/>
        <v>3.1799551134334886E-4</v>
      </c>
    </row>
    <row r="61" spans="1:10" s="20" customFormat="1" ht="36.75" customHeight="1" x14ac:dyDescent="0.2">
      <c r="A61" s="16" t="s">
        <v>143</v>
      </c>
      <c r="B61" s="17" t="s">
        <v>144</v>
      </c>
      <c r="C61" s="16" t="s">
        <v>42</v>
      </c>
      <c r="D61" s="16" t="s">
        <v>864</v>
      </c>
      <c r="E61" s="18" t="s">
        <v>52</v>
      </c>
      <c r="F61" s="19">
        <v>144.63999999999999</v>
      </c>
      <c r="G61" s="179">
        <v>67.739999999999995</v>
      </c>
      <c r="H61" s="19">
        <f t="shared" ref="H61:H80" si="7">G61*1.3091</f>
        <v>88.678433999999982</v>
      </c>
      <c r="I61" s="19">
        <f t="shared" ref="I61:I71" si="8">F61*H61</f>
        <v>12826.448693759996</v>
      </c>
      <c r="J61" s="8">
        <f t="shared" si="4"/>
        <v>6.339922019667806E-3</v>
      </c>
    </row>
    <row r="62" spans="1:10" s="181" customFormat="1" ht="51.95" customHeight="1" x14ac:dyDescent="0.2">
      <c r="A62" s="176" t="s">
        <v>145</v>
      </c>
      <c r="B62" s="177" t="s">
        <v>146</v>
      </c>
      <c r="C62" s="176" t="s">
        <v>42</v>
      </c>
      <c r="D62" s="176" t="s">
        <v>147</v>
      </c>
      <c r="E62" s="178" t="s">
        <v>52</v>
      </c>
      <c r="F62" s="179">
        <v>56.45</v>
      </c>
      <c r="G62" s="179">
        <v>79.36</v>
      </c>
      <c r="H62" s="179">
        <f t="shared" si="7"/>
        <v>103.890176</v>
      </c>
      <c r="I62" s="179">
        <f t="shared" si="8"/>
        <v>5864.6004352</v>
      </c>
      <c r="J62" s="180">
        <f t="shared" si="4"/>
        <v>2.8987844042728918E-3</v>
      </c>
    </row>
    <row r="63" spans="1:10" s="20" customFormat="1" ht="65.099999999999994" customHeight="1" x14ac:dyDescent="0.2">
      <c r="A63" s="16" t="s">
        <v>148</v>
      </c>
      <c r="B63" s="17" t="s">
        <v>149</v>
      </c>
      <c r="C63" s="16" t="s">
        <v>42</v>
      </c>
      <c r="D63" s="16" t="s">
        <v>150</v>
      </c>
      <c r="E63" s="18" t="s">
        <v>48</v>
      </c>
      <c r="F63" s="19">
        <v>46.88</v>
      </c>
      <c r="G63" s="179">
        <v>54.63</v>
      </c>
      <c r="H63" s="19">
        <f t="shared" si="7"/>
        <v>71.516132999999996</v>
      </c>
      <c r="I63" s="19">
        <f t="shared" si="8"/>
        <v>3352.6763150400002</v>
      </c>
      <c r="J63" s="8">
        <f t="shared" si="4"/>
        <v>1.6571778285661887E-3</v>
      </c>
    </row>
    <row r="64" spans="1:10" s="181" customFormat="1" ht="65.099999999999994" customHeight="1" x14ac:dyDescent="0.2">
      <c r="A64" s="176" t="s">
        <v>151</v>
      </c>
      <c r="B64" s="177" t="s">
        <v>152</v>
      </c>
      <c r="C64" s="176" t="s">
        <v>42</v>
      </c>
      <c r="D64" s="176" t="s">
        <v>153</v>
      </c>
      <c r="E64" s="178" t="s">
        <v>48</v>
      </c>
      <c r="F64" s="179">
        <v>24</v>
      </c>
      <c r="G64" s="179">
        <v>39.68</v>
      </c>
      <c r="H64" s="179">
        <f t="shared" si="7"/>
        <v>51.945087999999998</v>
      </c>
      <c r="I64" s="179">
        <f t="shared" si="8"/>
        <v>1246.682112</v>
      </c>
      <c r="J64" s="180">
        <f t="shared" si="4"/>
        <v>6.1621634811824088E-4</v>
      </c>
    </row>
    <row r="65" spans="1:10" s="181" customFormat="1" ht="52.5" customHeight="1" x14ac:dyDescent="0.2">
      <c r="A65" s="176" t="s">
        <v>154</v>
      </c>
      <c r="B65" s="177" t="s">
        <v>155</v>
      </c>
      <c r="C65" s="176" t="s">
        <v>42</v>
      </c>
      <c r="D65" s="176" t="s">
        <v>156</v>
      </c>
      <c r="E65" s="178" t="s">
        <v>48</v>
      </c>
      <c r="F65" s="179">
        <v>272.05</v>
      </c>
      <c r="G65" s="179">
        <v>11.78</v>
      </c>
      <c r="H65" s="179">
        <f t="shared" si="7"/>
        <v>15.421197999999999</v>
      </c>
      <c r="I65" s="179">
        <f t="shared" si="8"/>
        <v>4195.3369158999994</v>
      </c>
      <c r="J65" s="180">
        <f t="shared" si="4"/>
        <v>2.0736923779985554E-3</v>
      </c>
    </row>
    <row r="66" spans="1:10" s="20" customFormat="1" ht="27.75" customHeight="1" x14ac:dyDescent="0.2">
      <c r="A66" s="16" t="s">
        <v>157</v>
      </c>
      <c r="B66" s="17" t="s">
        <v>158</v>
      </c>
      <c r="C66" s="16" t="s">
        <v>42</v>
      </c>
      <c r="D66" s="16" t="s">
        <v>159</v>
      </c>
      <c r="E66" s="18" t="s">
        <v>52</v>
      </c>
      <c r="F66" s="19">
        <v>1.76</v>
      </c>
      <c r="G66" s="179">
        <v>295.31</v>
      </c>
      <c r="H66" s="19">
        <f t="shared" si="7"/>
        <v>386.59032099999996</v>
      </c>
      <c r="I66" s="19">
        <f t="shared" si="8"/>
        <v>680.39896495999994</v>
      </c>
      <c r="J66" s="8">
        <f t="shared" si="4"/>
        <v>3.3631104626861139E-4</v>
      </c>
    </row>
    <row r="67" spans="1:10" s="181" customFormat="1" ht="38.25" customHeight="1" x14ac:dyDescent="0.2">
      <c r="A67" s="176" t="s">
        <v>160</v>
      </c>
      <c r="B67" s="177" t="s">
        <v>144</v>
      </c>
      <c r="C67" s="176" t="s">
        <v>42</v>
      </c>
      <c r="D67" s="176" t="s">
        <v>865</v>
      </c>
      <c r="E67" s="178" t="s">
        <v>52</v>
      </c>
      <c r="F67" s="179">
        <v>60</v>
      </c>
      <c r="G67" s="179">
        <v>67.739999999999995</v>
      </c>
      <c r="H67" s="179">
        <f t="shared" si="7"/>
        <v>88.678433999999982</v>
      </c>
      <c r="I67" s="179">
        <f t="shared" si="8"/>
        <v>5320.7060399999991</v>
      </c>
      <c r="J67" s="180">
        <f t="shared" si="4"/>
        <v>2.6299455280701634E-3</v>
      </c>
    </row>
    <row r="68" spans="1:10" s="181" customFormat="1" ht="63.75" customHeight="1" x14ac:dyDescent="0.2">
      <c r="A68" s="176" t="s">
        <v>161</v>
      </c>
      <c r="B68" s="177" t="s">
        <v>162</v>
      </c>
      <c r="C68" s="176" t="s">
        <v>42</v>
      </c>
      <c r="D68" s="176" t="s">
        <v>163</v>
      </c>
      <c r="E68" s="178" t="s">
        <v>52</v>
      </c>
      <c r="F68" s="179">
        <v>2.31</v>
      </c>
      <c r="G68" s="179">
        <v>100.25</v>
      </c>
      <c r="H68" s="179">
        <f t="shared" si="7"/>
        <v>131.23727499999998</v>
      </c>
      <c r="I68" s="179">
        <f t="shared" si="8"/>
        <v>303.15810524999995</v>
      </c>
      <c r="J68" s="180">
        <f t="shared" si="4"/>
        <v>1.4984652360168003E-4</v>
      </c>
    </row>
    <row r="69" spans="1:10" s="181" customFormat="1" ht="40.5" customHeight="1" x14ac:dyDescent="0.2">
      <c r="A69" s="176" t="s">
        <v>164</v>
      </c>
      <c r="B69" s="177" t="s">
        <v>165</v>
      </c>
      <c r="C69" s="176" t="s">
        <v>42</v>
      </c>
      <c r="D69" s="176" t="s">
        <v>166</v>
      </c>
      <c r="E69" s="178" t="s">
        <v>52</v>
      </c>
      <c r="F69" s="179">
        <v>367.78</v>
      </c>
      <c r="G69" s="179">
        <v>56.2</v>
      </c>
      <c r="H69" s="179">
        <f t="shared" si="7"/>
        <v>73.571420000000003</v>
      </c>
      <c r="I69" s="179">
        <f t="shared" si="8"/>
        <v>27058.096847599998</v>
      </c>
      <c r="J69" s="180">
        <f t="shared" si="4"/>
        <v>1.3374413145071066E-2</v>
      </c>
    </row>
    <row r="70" spans="1:10" s="20" customFormat="1" ht="39" customHeight="1" x14ac:dyDescent="0.2">
      <c r="A70" s="16" t="s">
        <v>167</v>
      </c>
      <c r="B70" s="17" t="s">
        <v>168</v>
      </c>
      <c r="C70" s="16" t="s">
        <v>42</v>
      </c>
      <c r="D70" s="16" t="s">
        <v>169</v>
      </c>
      <c r="E70" s="18" t="s">
        <v>52</v>
      </c>
      <c r="F70" s="19">
        <v>367.78</v>
      </c>
      <c r="G70" s="179">
        <v>40.65</v>
      </c>
      <c r="H70" s="19">
        <f t="shared" si="7"/>
        <v>53.214914999999998</v>
      </c>
      <c r="I70" s="19">
        <f t="shared" si="8"/>
        <v>19571.381438699998</v>
      </c>
      <c r="J70" s="8">
        <f t="shared" si="4"/>
        <v>9.6738415364259582E-3</v>
      </c>
    </row>
    <row r="71" spans="1:10" s="181" customFormat="1" ht="50.25" customHeight="1" x14ac:dyDescent="0.2">
      <c r="A71" s="176" t="s">
        <v>170</v>
      </c>
      <c r="B71" s="177" t="s">
        <v>171</v>
      </c>
      <c r="C71" s="176" t="s">
        <v>172</v>
      </c>
      <c r="D71" s="176" t="s">
        <v>173</v>
      </c>
      <c r="E71" s="178" t="s">
        <v>52</v>
      </c>
      <c r="F71" s="179">
        <v>365.31</v>
      </c>
      <c r="G71" s="179">
        <v>151.21</v>
      </c>
      <c r="H71" s="179">
        <f>G71*1.3091</f>
        <v>197.94901100000001</v>
      </c>
      <c r="I71" s="179">
        <f t="shared" si="8"/>
        <v>72312.753208410009</v>
      </c>
      <c r="J71" s="180">
        <f t="shared" si="4"/>
        <v>3.5743113882476266E-2</v>
      </c>
    </row>
    <row r="72" spans="1:10" ht="24" customHeight="1" x14ac:dyDescent="0.2">
      <c r="A72" s="6" t="s">
        <v>174</v>
      </c>
      <c r="B72" s="6"/>
      <c r="C72" s="6"/>
      <c r="D72" s="6" t="s">
        <v>175</v>
      </c>
      <c r="E72" s="6"/>
      <c r="F72" s="7"/>
      <c r="G72" s="173"/>
      <c r="H72" s="19"/>
      <c r="I72" s="7">
        <f>I73+I74+I75+I76+I77+I78+I79+I80</f>
        <v>217758.70663183002</v>
      </c>
      <c r="J72" s="8">
        <f t="shared" si="4"/>
        <v>0.10763487634898998</v>
      </c>
    </row>
    <row r="73" spans="1:10" s="181" customFormat="1" ht="48.75" customHeight="1" x14ac:dyDescent="0.2">
      <c r="A73" s="176" t="s">
        <v>176</v>
      </c>
      <c r="B73" s="177" t="s">
        <v>177</v>
      </c>
      <c r="C73" s="176" t="s">
        <v>42</v>
      </c>
      <c r="D73" s="176" t="s">
        <v>178</v>
      </c>
      <c r="E73" s="178" t="s">
        <v>52</v>
      </c>
      <c r="F73" s="179">
        <v>1968.94</v>
      </c>
      <c r="G73" s="179">
        <v>8.5</v>
      </c>
      <c r="H73" s="179">
        <f t="shared" si="7"/>
        <v>11.12735</v>
      </c>
      <c r="I73" s="179">
        <f>F73*H73</f>
        <v>21909.084509</v>
      </c>
      <c r="J73" s="180">
        <f t="shared" si="4"/>
        <v>1.0829333249268523E-2</v>
      </c>
    </row>
    <row r="74" spans="1:10" s="181" customFormat="1" ht="39" customHeight="1" x14ac:dyDescent="0.2">
      <c r="A74" s="176" t="s">
        <v>179</v>
      </c>
      <c r="B74" s="177" t="s">
        <v>180</v>
      </c>
      <c r="C74" s="176" t="s">
        <v>42</v>
      </c>
      <c r="D74" s="176" t="s">
        <v>181</v>
      </c>
      <c r="E74" s="178" t="s">
        <v>52</v>
      </c>
      <c r="F74" s="179">
        <v>1644.71</v>
      </c>
      <c r="G74" s="179">
        <v>32.18</v>
      </c>
      <c r="H74" s="179">
        <f t="shared" si="7"/>
        <v>42.126837999999999</v>
      </c>
      <c r="I74" s="179">
        <f t="shared" ref="I74:I80" si="9">F74*H74</f>
        <v>69286.431726979994</v>
      </c>
      <c r="J74" s="180">
        <f t="shared" si="4"/>
        <v>3.4247248373884938E-2</v>
      </c>
    </row>
    <row r="75" spans="1:10" s="181" customFormat="1" ht="40.5" customHeight="1" x14ac:dyDescent="0.2">
      <c r="A75" s="176" t="s">
        <v>182</v>
      </c>
      <c r="B75" s="177" t="s">
        <v>183</v>
      </c>
      <c r="C75" s="176" t="s">
        <v>42</v>
      </c>
      <c r="D75" s="176" t="s">
        <v>184</v>
      </c>
      <c r="E75" s="178" t="s">
        <v>52</v>
      </c>
      <c r="F75" s="179">
        <v>876.55</v>
      </c>
      <c r="G75" s="179">
        <v>20.9</v>
      </c>
      <c r="H75" s="179">
        <f t="shared" si="7"/>
        <v>27.360189999999996</v>
      </c>
      <c r="I75" s="179">
        <f t="shared" si="9"/>
        <v>23982.574544499996</v>
      </c>
      <c r="J75" s="180">
        <f t="shared" si="4"/>
        <v>1.1854228405168031E-2</v>
      </c>
    </row>
    <row r="76" spans="1:10" s="181" customFormat="1" ht="39" customHeight="1" x14ac:dyDescent="0.2">
      <c r="A76" s="176" t="s">
        <v>185</v>
      </c>
      <c r="B76" s="177" t="s">
        <v>186</v>
      </c>
      <c r="C76" s="176" t="s">
        <v>42</v>
      </c>
      <c r="D76" s="176" t="s">
        <v>187</v>
      </c>
      <c r="E76" s="178" t="s">
        <v>52</v>
      </c>
      <c r="F76" s="179">
        <v>1644.71</v>
      </c>
      <c r="G76" s="179">
        <v>14.1</v>
      </c>
      <c r="H76" s="179">
        <f t="shared" si="7"/>
        <v>18.458309999999997</v>
      </c>
      <c r="I76" s="179">
        <f t="shared" si="9"/>
        <v>30358.567040099995</v>
      </c>
      <c r="J76" s="180">
        <f t="shared" si="4"/>
        <v>1.5005786266991223E-2</v>
      </c>
    </row>
    <row r="77" spans="1:10" s="181" customFormat="1" ht="42" customHeight="1" x14ac:dyDescent="0.2">
      <c r="A77" s="176" t="s">
        <v>188</v>
      </c>
      <c r="B77" s="177" t="s">
        <v>189</v>
      </c>
      <c r="C77" s="176" t="s">
        <v>42</v>
      </c>
      <c r="D77" s="176" t="s">
        <v>190</v>
      </c>
      <c r="E77" s="178" t="s">
        <v>52</v>
      </c>
      <c r="F77" s="179">
        <v>708.81</v>
      </c>
      <c r="G77" s="179">
        <v>25.83</v>
      </c>
      <c r="H77" s="179">
        <f t="shared" si="7"/>
        <v>33.814052999999994</v>
      </c>
      <c r="I77" s="179">
        <f t="shared" si="9"/>
        <v>23967.738906929993</v>
      </c>
      <c r="J77" s="180">
        <f t="shared" si="4"/>
        <v>1.1846895371095114E-2</v>
      </c>
    </row>
    <row r="78" spans="1:10" s="181" customFormat="1" ht="34.5" customHeight="1" x14ac:dyDescent="0.2">
      <c r="A78" s="176" t="s">
        <v>191</v>
      </c>
      <c r="B78" s="177" t="s">
        <v>192</v>
      </c>
      <c r="C78" s="176" t="s">
        <v>42</v>
      </c>
      <c r="D78" s="176" t="s">
        <v>193</v>
      </c>
      <c r="E78" s="178" t="s">
        <v>52</v>
      </c>
      <c r="F78" s="179">
        <v>324.23</v>
      </c>
      <c r="G78" s="179">
        <v>30.23</v>
      </c>
      <c r="H78" s="179">
        <f t="shared" si="7"/>
        <v>39.574092999999998</v>
      </c>
      <c r="I78" s="179">
        <f t="shared" si="9"/>
        <v>12831.108173389999</v>
      </c>
      <c r="J78" s="180">
        <f t="shared" si="4"/>
        <v>6.342225130857174E-3</v>
      </c>
    </row>
    <row r="79" spans="1:10" s="181" customFormat="1" ht="50.25" customHeight="1" x14ac:dyDescent="0.2">
      <c r="A79" s="176" t="s">
        <v>194</v>
      </c>
      <c r="B79" s="177" t="s">
        <v>195</v>
      </c>
      <c r="C79" s="176" t="s">
        <v>42</v>
      </c>
      <c r="D79" s="176" t="s">
        <v>196</v>
      </c>
      <c r="E79" s="178" t="s">
        <v>52</v>
      </c>
      <c r="F79" s="179">
        <v>7.74</v>
      </c>
      <c r="G79" s="179">
        <v>89.46</v>
      </c>
      <c r="H79" s="179">
        <f t="shared" si="7"/>
        <v>117.11208599999999</v>
      </c>
      <c r="I79" s="179">
        <f t="shared" si="9"/>
        <v>906.44754563999993</v>
      </c>
      <c r="J79" s="180">
        <f t="shared" si="4"/>
        <v>4.4804348354604714E-4</v>
      </c>
    </row>
    <row r="80" spans="1:10" s="20" customFormat="1" ht="51.75" customHeight="1" x14ac:dyDescent="0.2">
      <c r="A80" s="16" t="s">
        <v>197</v>
      </c>
      <c r="B80" s="17" t="s">
        <v>198</v>
      </c>
      <c r="C80" s="16" t="s">
        <v>42</v>
      </c>
      <c r="D80" s="16" t="s">
        <v>199</v>
      </c>
      <c r="E80" s="18" t="s">
        <v>52</v>
      </c>
      <c r="F80" s="19">
        <v>316.49</v>
      </c>
      <c r="G80" s="179">
        <v>83.31</v>
      </c>
      <c r="H80" s="19">
        <f t="shared" si="7"/>
        <v>109.061121</v>
      </c>
      <c r="I80" s="19">
        <f t="shared" si="9"/>
        <v>34516.754185290003</v>
      </c>
      <c r="J80" s="8">
        <f t="shared" si="4"/>
        <v>1.7061116068178905E-2</v>
      </c>
    </row>
    <row r="81" spans="1:10" ht="24" customHeight="1" x14ac:dyDescent="0.2">
      <c r="A81" s="6" t="s">
        <v>200</v>
      </c>
      <c r="B81" s="6"/>
      <c r="C81" s="6"/>
      <c r="D81" s="6" t="s">
        <v>201</v>
      </c>
      <c r="E81" s="6"/>
      <c r="F81" s="7"/>
      <c r="G81" s="173"/>
      <c r="H81" s="6"/>
      <c r="I81" s="7">
        <f>I82+I83+I84+I85+I86</f>
        <v>46657.821288909996</v>
      </c>
      <c r="J81" s="8">
        <f t="shared" si="4"/>
        <v>2.3062264204369715E-2</v>
      </c>
    </row>
    <row r="82" spans="1:10" s="20" customFormat="1" ht="39" customHeight="1" x14ac:dyDescent="0.2">
      <c r="A82" s="16" t="s">
        <v>202</v>
      </c>
      <c r="B82" s="17" t="s">
        <v>203</v>
      </c>
      <c r="C82" s="16" t="s">
        <v>42</v>
      </c>
      <c r="D82" s="16" t="s">
        <v>204</v>
      </c>
      <c r="E82" s="18" t="s">
        <v>52</v>
      </c>
      <c r="F82" s="19">
        <v>360.77</v>
      </c>
      <c r="G82" s="179">
        <v>14.83</v>
      </c>
      <c r="H82" s="19">
        <f>G82*1.391</f>
        <v>20.628530000000001</v>
      </c>
      <c r="I82" s="19">
        <f>F82*H82</f>
        <v>7442.1547681000002</v>
      </c>
      <c r="J82" s="8">
        <f t="shared" si="4"/>
        <v>3.6785459494339296E-3</v>
      </c>
    </row>
    <row r="83" spans="1:10" s="181" customFormat="1" ht="39" customHeight="1" x14ac:dyDescent="0.2">
      <c r="A83" s="176" t="s">
        <v>205</v>
      </c>
      <c r="B83" s="177" t="s">
        <v>206</v>
      </c>
      <c r="C83" s="176" t="s">
        <v>42</v>
      </c>
      <c r="D83" s="176" t="s">
        <v>207</v>
      </c>
      <c r="E83" s="178" t="s">
        <v>52</v>
      </c>
      <c r="F83" s="179">
        <v>365.31</v>
      </c>
      <c r="G83" s="179">
        <v>15.56</v>
      </c>
      <c r="H83" s="179">
        <f>G83*1.391</f>
        <v>21.64396</v>
      </c>
      <c r="I83" s="179">
        <f>F83*H83</f>
        <v>7906.7550276000002</v>
      </c>
      <c r="J83" s="180">
        <f t="shared" si="4"/>
        <v>3.9081909186591537E-3</v>
      </c>
    </row>
    <row r="84" spans="1:10" s="188" customFormat="1" ht="51.95" customHeight="1" x14ac:dyDescent="0.2">
      <c r="A84" s="183" t="s">
        <v>208</v>
      </c>
      <c r="B84" s="184" t="s">
        <v>209</v>
      </c>
      <c r="C84" s="183" t="s">
        <v>22</v>
      </c>
      <c r="D84" s="183" t="s">
        <v>210</v>
      </c>
      <c r="E84" s="185" t="s">
        <v>52</v>
      </c>
      <c r="F84" s="186">
        <v>20.440000000000001</v>
      </c>
      <c r="G84" s="186">
        <v>76.64</v>
      </c>
      <c r="H84" s="186">
        <f>G84*1.391</f>
        <v>106.60624</v>
      </c>
      <c r="I84" s="186">
        <f>F84*H84</f>
        <v>2179.0315456000003</v>
      </c>
      <c r="J84" s="187">
        <f t="shared" si="4"/>
        <v>1.0770627480247974E-3</v>
      </c>
    </row>
    <row r="85" spans="1:10" s="181" customFormat="1" ht="51.95" customHeight="1" x14ac:dyDescent="0.2">
      <c r="A85" s="176" t="s">
        <v>211</v>
      </c>
      <c r="B85" s="177" t="s">
        <v>212</v>
      </c>
      <c r="C85" s="176" t="s">
        <v>42</v>
      </c>
      <c r="D85" s="176" t="s">
        <v>213</v>
      </c>
      <c r="E85" s="178" t="s">
        <v>52</v>
      </c>
      <c r="F85" s="179">
        <v>340.33</v>
      </c>
      <c r="G85" s="179">
        <v>65.010000000000005</v>
      </c>
      <c r="H85" s="179">
        <f>G85*1.3091</f>
        <v>85.104590999999999</v>
      </c>
      <c r="I85" s="179">
        <f>F85*H85</f>
        <v>28963.645455029997</v>
      </c>
      <c r="J85" s="180">
        <f t="shared" si="4"/>
        <v>1.4316297361367828E-2</v>
      </c>
    </row>
    <row r="86" spans="1:10" s="181" customFormat="1" ht="36.75" customHeight="1" x14ac:dyDescent="0.2">
      <c r="A86" s="176" t="s">
        <v>214</v>
      </c>
      <c r="B86" s="177" t="s">
        <v>215</v>
      </c>
      <c r="C86" s="176" t="s">
        <v>42</v>
      </c>
      <c r="D86" s="176" t="s">
        <v>216</v>
      </c>
      <c r="E86" s="178" t="s">
        <v>52</v>
      </c>
      <c r="F86" s="179">
        <v>4.54</v>
      </c>
      <c r="G86" s="179">
        <v>27.97</v>
      </c>
      <c r="H86" s="179">
        <f>G86*1.3091</f>
        <v>36.615526999999993</v>
      </c>
      <c r="I86" s="179">
        <f>F86*H86</f>
        <v>166.23449257999997</v>
      </c>
      <c r="J86" s="180">
        <f t="shared" si="4"/>
        <v>8.2167226884006497E-5</v>
      </c>
    </row>
    <row r="87" spans="1:10" ht="24" customHeight="1" x14ac:dyDescent="0.2">
      <c r="A87" s="6" t="s">
        <v>217</v>
      </c>
      <c r="B87" s="6"/>
      <c r="C87" s="6"/>
      <c r="D87" s="6" t="s">
        <v>218</v>
      </c>
      <c r="E87" s="6"/>
      <c r="F87" s="7"/>
      <c r="G87" s="173"/>
      <c r="H87" s="6"/>
      <c r="I87" s="7">
        <f>I88+I97+I108</f>
        <v>158322.98011204996</v>
      </c>
      <c r="J87" s="8">
        <f t="shared" si="4"/>
        <v>7.8256684433637175E-2</v>
      </c>
    </row>
    <row r="88" spans="1:10" ht="24" customHeight="1" x14ac:dyDescent="0.2">
      <c r="A88" s="6" t="s">
        <v>219</v>
      </c>
      <c r="B88" s="6"/>
      <c r="C88" s="6"/>
      <c r="D88" s="6" t="s">
        <v>220</v>
      </c>
      <c r="E88" s="6"/>
      <c r="F88" s="7"/>
      <c r="G88" s="173"/>
      <c r="H88" s="6"/>
      <c r="I88" s="7">
        <f>I89+I90+I91+I92+I93+I94+I95+I96</f>
        <v>44211.149056099981</v>
      </c>
      <c r="J88" s="8">
        <f t="shared" si="4"/>
        <v>2.185291066200936E-2</v>
      </c>
    </row>
    <row r="89" spans="1:10" s="181" customFormat="1" ht="39" customHeight="1" x14ac:dyDescent="0.2">
      <c r="A89" s="176" t="s">
        <v>221</v>
      </c>
      <c r="B89" s="177" t="s">
        <v>222</v>
      </c>
      <c r="C89" s="176" t="s">
        <v>42</v>
      </c>
      <c r="D89" s="176" t="s">
        <v>223</v>
      </c>
      <c r="E89" s="178" t="s">
        <v>44</v>
      </c>
      <c r="F89" s="179">
        <v>2</v>
      </c>
      <c r="G89" s="179">
        <v>840.8</v>
      </c>
      <c r="H89" s="179">
        <f t="shared" ref="H89:H96" si="10">G89*1.3091</f>
        <v>1100.6912799999998</v>
      </c>
      <c r="I89" s="179">
        <f t="shared" ref="I89:I96" si="11">F89*H89</f>
        <v>2201.3825599999996</v>
      </c>
      <c r="J89" s="180">
        <f t="shared" si="4"/>
        <v>1.088110520618735E-3</v>
      </c>
    </row>
    <row r="90" spans="1:10" s="181" customFormat="1" ht="39" customHeight="1" x14ac:dyDescent="0.2">
      <c r="A90" s="176" t="s">
        <v>224</v>
      </c>
      <c r="B90" s="177" t="s">
        <v>225</v>
      </c>
      <c r="C90" s="176" t="s">
        <v>42</v>
      </c>
      <c r="D90" s="176" t="s">
        <v>226</v>
      </c>
      <c r="E90" s="178" t="s">
        <v>44</v>
      </c>
      <c r="F90" s="179">
        <v>16</v>
      </c>
      <c r="G90" s="179">
        <v>900.92</v>
      </c>
      <c r="H90" s="179">
        <f t="shared" si="10"/>
        <v>1179.394372</v>
      </c>
      <c r="I90" s="179">
        <f t="shared" si="11"/>
        <v>18870.309952</v>
      </c>
      <c r="J90" s="180">
        <f t="shared" si="4"/>
        <v>9.3273123714160897E-3</v>
      </c>
    </row>
    <row r="91" spans="1:10" s="181" customFormat="1" ht="24" customHeight="1" x14ac:dyDescent="0.2">
      <c r="A91" s="176" t="s">
        <v>227</v>
      </c>
      <c r="B91" s="177">
        <v>110478</v>
      </c>
      <c r="C91" s="176" t="s">
        <v>901</v>
      </c>
      <c r="D91" s="176" t="s">
        <v>228</v>
      </c>
      <c r="E91" s="178" t="s">
        <v>44</v>
      </c>
      <c r="F91" s="179">
        <v>4</v>
      </c>
      <c r="G91" s="179">
        <v>1711.13</v>
      </c>
      <c r="H91" s="179">
        <f t="shared" si="10"/>
        <v>2240.0402829999998</v>
      </c>
      <c r="I91" s="179">
        <f t="shared" si="11"/>
        <v>8960.1611319999993</v>
      </c>
      <c r="J91" s="180">
        <f t="shared" si="4"/>
        <v>4.4288738228980403E-3</v>
      </c>
    </row>
    <row r="92" spans="1:10" s="181" customFormat="1" ht="66.75" customHeight="1" x14ac:dyDescent="0.2">
      <c r="A92" s="176" t="s">
        <v>229</v>
      </c>
      <c r="B92" s="177" t="s">
        <v>230</v>
      </c>
      <c r="C92" s="176" t="s">
        <v>22</v>
      </c>
      <c r="D92" s="199" t="s">
        <v>960</v>
      </c>
      <c r="E92" s="178" t="s">
        <v>44</v>
      </c>
      <c r="F92" s="179">
        <v>2</v>
      </c>
      <c r="G92" s="179">
        <v>690.67</v>
      </c>
      <c r="H92" s="179">
        <f t="shared" si="10"/>
        <v>904.15609699999993</v>
      </c>
      <c r="I92" s="179">
        <f t="shared" si="11"/>
        <v>1808.3121939999999</v>
      </c>
      <c r="J92" s="180">
        <f t="shared" si="4"/>
        <v>8.9382170941453595E-4</v>
      </c>
    </row>
    <row r="93" spans="1:10" s="181" customFormat="1" ht="51.95" customHeight="1" x14ac:dyDescent="0.2">
      <c r="A93" s="176" t="s">
        <v>231</v>
      </c>
      <c r="B93" s="177">
        <v>13034</v>
      </c>
      <c r="C93" s="176" t="s">
        <v>900</v>
      </c>
      <c r="D93" s="176" t="s">
        <v>232</v>
      </c>
      <c r="E93" s="178" t="s">
        <v>44</v>
      </c>
      <c r="F93" s="179">
        <v>2</v>
      </c>
      <c r="G93" s="179">
        <v>809.07</v>
      </c>
      <c r="H93" s="179">
        <f t="shared" si="10"/>
        <v>1059.1535369999999</v>
      </c>
      <c r="I93" s="179">
        <f t="shared" si="11"/>
        <v>2118.3070739999998</v>
      </c>
      <c r="J93" s="180">
        <f t="shared" si="4"/>
        <v>1.0470475486643674E-3</v>
      </c>
    </row>
    <row r="94" spans="1:10" s="181" customFormat="1" ht="36" customHeight="1" x14ac:dyDescent="0.2">
      <c r="A94" s="176" t="s">
        <v>233</v>
      </c>
      <c r="B94" s="177">
        <v>8258</v>
      </c>
      <c r="C94" s="176" t="s">
        <v>900</v>
      </c>
      <c r="D94" s="176" t="s">
        <v>234</v>
      </c>
      <c r="E94" s="178" t="s">
        <v>44</v>
      </c>
      <c r="F94" s="179">
        <v>3</v>
      </c>
      <c r="G94" s="179">
        <v>1276.94</v>
      </c>
      <c r="H94" s="179">
        <f t="shared" si="10"/>
        <v>1671.6421539999999</v>
      </c>
      <c r="I94" s="179">
        <f t="shared" si="11"/>
        <v>5014.9264619999994</v>
      </c>
      <c r="J94" s="180">
        <f t="shared" si="4"/>
        <v>2.4788032496412126E-3</v>
      </c>
    </row>
    <row r="95" spans="1:10" s="181" customFormat="1" ht="51.95" customHeight="1" x14ac:dyDescent="0.2">
      <c r="A95" s="176" t="s">
        <v>235</v>
      </c>
      <c r="B95" s="177">
        <v>13034</v>
      </c>
      <c r="C95" s="176" t="s">
        <v>900</v>
      </c>
      <c r="D95" s="176" t="s">
        <v>236</v>
      </c>
      <c r="E95" s="178" t="s">
        <v>44</v>
      </c>
      <c r="F95" s="179">
        <v>2</v>
      </c>
      <c r="G95" s="179">
        <v>809.07</v>
      </c>
      <c r="H95" s="179">
        <f t="shared" si="10"/>
        <v>1059.1535369999999</v>
      </c>
      <c r="I95" s="179">
        <f t="shared" si="11"/>
        <v>2118.3070739999998</v>
      </c>
      <c r="J95" s="180">
        <f t="shared" si="4"/>
        <v>1.0470475486643674E-3</v>
      </c>
    </row>
    <row r="96" spans="1:10" s="20" customFormat="1" ht="39" customHeight="1" x14ac:dyDescent="0.2">
      <c r="A96" s="16" t="s">
        <v>237</v>
      </c>
      <c r="B96" s="17" t="s">
        <v>238</v>
      </c>
      <c r="C96" s="16" t="s">
        <v>42</v>
      </c>
      <c r="D96" s="16" t="s">
        <v>239</v>
      </c>
      <c r="E96" s="18" t="s">
        <v>52</v>
      </c>
      <c r="F96" s="19">
        <v>97.86</v>
      </c>
      <c r="G96" s="179">
        <v>24.35</v>
      </c>
      <c r="H96" s="19">
        <f t="shared" si="10"/>
        <v>31.876584999999999</v>
      </c>
      <c r="I96" s="19">
        <f t="shared" si="11"/>
        <v>3119.4426080999997</v>
      </c>
      <c r="J96" s="8">
        <f t="shared" si="4"/>
        <v>1.5418938906920185E-3</v>
      </c>
    </row>
    <row r="97" spans="1:10" ht="24" customHeight="1" x14ac:dyDescent="0.2">
      <c r="A97" s="6" t="s">
        <v>240</v>
      </c>
      <c r="B97" s="6"/>
      <c r="C97" s="6"/>
      <c r="D97" s="6" t="s">
        <v>241</v>
      </c>
      <c r="E97" s="6"/>
      <c r="F97" s="7"/>
      <c r="G97" s="173"/>
      <c r="H97" s="19"/>
      <c r="I97" s="7">
        <f>I98+I99+I100+I101+I102+I103+I104+I105+I106+I107</f>
        <v>70096.753499629995</v>
      </c>
      <c r="J97" s="8">
        <f t="shared" si="4"/>
        <v>3.4647778323530255E-2</v>
      </c>
    </row>
    <row r="98" spans="1:10" s="181" customFormat="1" ht="65.099999999999994" customHeight="1" x14ac:dyDescent="0.2">
      <c r="A98" s="176" t="s">
        <v>242</v>
      </c>
      <c r="B98" s="177" t="s">
        <v>243</v>
      </c>
      <c r="C98" s="176" t="s">
        <v>42</v>
      </c>
      <c r="D98" s="176" t="s">
        <v>244</v>
      </c>
      <c r="E98" s="178" t="s">
        <v>52</v>
      </c>
      <c r="F98" s="179">
        <v>12</v>
      </c>
      <c r="G98" s="179">
        <v>1019.9</v>
      </c>
      <c r="H98" s="179">
        <f t="shared" ref="H98:H107" si="12">G98*1.3091</f>
        <v>1335.1510899999998</v>
      </c>
      <c r="I98" s="179">
        <f t="shared" ref="I98:I104" si="13">F98*H98</f>
        <v>16021.813079999998</v>
      </c>
      <c r="J98" s="180">
        <f t="shared" si="4"/>
        <v>7.9193429113633296E-3</v>
      </c>
    </row>
    <row r="99" spans="1:10" s="181" customFormat="1" ht="49.5" customHeight="1" x14ac:dyDescent="0.2">
      <c r="A99" s="176" t="s">
        <v>245</v>
      </c>
      <c r="B99" s="177" t="s">
        <v>246</v>
      </c>
      <c r="C99" s="176" t="s">
        <v>172</v>
      </c>
      <c r="D99" s="176" t="s">
        <v>247</v>
      </c>
      <c r="E99" s="178" t="s">
        <v>52</v>
      </c>
      <c r="F99" s="179">
        <v>12.6</v>
      </c>
      <c r="G99" s="179">
        <v>664.83</v>
      </c>
      <c r="H99" s="179">
        <f t="shared" si="12"/>
        <v>870.32895299999996</v>
      </c>
      <c r="I99" s="179">
        <f t="shared" si="13"/>
        <v>10966.144807799999</v>
      </c>
      <c r="J99" s="180">
        <f t="shared" si="4"/>
        <v>5.4204015934403047E-3</v>
      </c>
    </row>
    <row r="100" spans="1:10" s="181" customFormat="1" ht="65.25" customHeight="1" x14ac:dyDescent="0.2">
      <c r="A100" s="176" t="s">
        <v>248</v>
      </c>
      <c r="B100" s="177" t="s">
        <v>249</v>
      </c>
      <c r="C100" s="176" t="s">
        <v>22</v>
      </c>
      <c r="D100" s="176" t="s">
        <v>961</v>
      </c>
      <c r="E100" s="178" t="s">
        <v>52</v>
      </c>
      <c r="F100" s="179">
        <v>27.8</v>
      </c>
      <c r="G100" s="179">
        <v>802.72</v>
      </c>
      <c r="H100" s="179">
        <f t="shared" si="12"/>
        <v>1050.8407520000001</v>
      </c>
      <c r="I100" s="179">
        <f t="shared" si="13"/>
        <v>29213.372905600001</v>
      </c>
      <c r="J100" s="180">
        <f t="shared" si="4"/>
        <v>1.4439733910375702E-2</v>
      </c>
    </row>
    <row r="101" spans="1:10" s="20" customFormat="1" ht="24" customHeight="1" x14ac:dyDescent="0.2">
      <c r="A101" s="16" t="s">
        <v>250</v>
      </c>
      <c r="B101" s="17" t="s">
        <v>251</v>
      </c>
      <c r="C101" s="16" t="s">
        <v>42</v>
      </c>
      <c r="D101" s="16" t="s">
        <v>252</v>
      </c>
      <c r="E101" s="18" t="s">
        <v>52</v>
      </c>
      <c r="F101" s="19">
        <v>9.75</v>
      </c>
      <c r="G101" s="179">
        <v>253.49</v>
      </c>
      <c r="H101" s="19">
        <f t="shared" si="12"/>
        <v>331.84375899999998</v>
      </c>
      <c r="I101" s="19">
        <f t="shared" si="13"/>
        <v>3235.4766502499997</v>
      </c>
      <c r="J101" s="8">
        <f t="shared" si="4"/>
        <v>1.5992477846982166E-3</v>
      </c>
    </row>
    <row r="102" spans="1:10" s="181" customFormat="1" ht="51.75" customHeight="1" x14ac:dyDescent="0.2">
      <c r="A102" s="176" t="s">
        <v>253</v>
      </c>
      <c r="B102" s="177">
        <v>11732</v>
      </c>
      <c r="C102" s="176" t="s">
        <v>900</v>
      </c>
      <c r="D102" s="176" t="s">
        <v>254</v>
      </c>
      <c r="E102" s="178" t="s">
        <v>52</v>
      </c>
      <c r="F102" s="179">
        <v>6</v>
      </c>
      <c r="G102" s="179">
        <v>266.61</v>
      </c>
      <c r="H102" s="179">
        <f t="shared" si="12"/>
        <v>349.01915100000002</v>
      </c>
      <c r="I102" s="179">
        <f t="shared" si="13"/>
        <v>2094.1149060000002</v>
      </c>
      <c r="J102" s="180">
        <f t="shared" si="4"/>
        <v>1.0350897213445328E-3</v>
      </c>
    </row>
    <row r="103" spans="1:10" s="181" customFormat="1" ht="35.25" customHeight="1" x14ac:dyDescent="0.2">
      <c r="A103" s="176" t="s">
        <v>255</v>
      </c>
      <c r="B103" s="177">
        <v>11944</v>
      </c>
      <c r="C103" s="176" t="s">
        <v>900</v>
      </c>
      <c r="D103" s="176" t="s">
        <v>256</v>
      </c>
      <c r="E103" s="178" t="s">
        <v>52</v>
      </c>
      <c r="F103" s="179">
        <v>0.8</v>
      </c>
      <c r="G103" s="179">
        <v>289.99</v>
      </c>
      <c r="H103" s="179">
        <f t="shared" si="12"/>
        <v>379.62590899999998</v>
      </c>
      <c r="I103" s="179">
        <f t="shared" si="13"/>
        <v>303.70072720000002</v>
      </c>
      <c r="J103" s="180">
        <f t="shared" si="4"/>
        <v>1.5011473352722506E-4</v>
      </c>
    </row>
    <row r="104" spans="1:10" s="181" customFormat="1" ht="37.5" customHeight="1" x14ac:dyDescent="0.2">
      <c r="A104" s="176" t="s">
        <v>257</v>
      </c>
      <c r="B104" s="177" t="s">
        <v>258</v>
      </c>
      <c r="C104" s="176" t="s">
        <v>42</v>
      </c>
      <c r="D104" s="176" t="s">
        <v>259</v>
      </c>
      <c r="E104" s="178" t="s">
        <v>52</v>
      </c>
      <c r="F104" s="179">
        <v>0.8</v>
      </c>
      <c r="G104" s="179">
        <v>409.41</v>
      </c>
      <c r="H104" s="179">
        <f t="shared" si="12"/>
        <v>535.95863099999997</v>
      </c>
      <c r="I104" s="179">
        <f t="shared" si="13"/>
        <v>428.76690480000002</v>
      </c>
      <c r="J104" s="180">
        <f t="shared" si="4"/>
        <v>2.1193307718673474E-4</v>
      </c>
    </row>
    <row r="105" spans="1:10" s="181" customFormat="1" ht="24" customHeight="1" x14ac:dyDescent="0.2">
      <c r="A105" s="176" t="s">
        <v>260</v>
      </c>
      <c r="B105" s="177" t="s">
        <v>261</v>
      </c>
      <c r="C105" s="176" t="s">
        <v>42</v>
      </c>
      <c r="D105" s="176" t="s">
        <v>262</v>
      </c>
      <c r="E105" s="178" t="s">
        <v>52</v>
      </c>
      <c r="F105" s="179">
        <v>6.3</v>
      </c>
      <c r="G105" s="179">
        <v>385.26</v>
      </c>
      <c r="H105" s="179">
        <f t="shared" si="12"/>
        <v>504.34386599999993</v>
      </c>
      <c r="I105" s="179">
        <f>F105*H105</f>
        <v>3177.3663557999994</v>
      </c>
      <c r="J105" s="180">
        <f t="shared" si="4"/>
        <v>1.570524734058941E-3</v>
      </c>
    </row>
    <row r="106" spans="1:10" s="181" customFormat="1" ht="24" customHeight="1" x14ac:dyDescent="0.2">
      <c r="A106" s="176" t="s">
        <v>263</v>
      </c>
      <c r="B106" s="177" t="s">
        <v>264</v>
      </c>
      <c r="C106" s="176" t="s">
        <v>42</v>
      </c>
      <c r="D106" s="176" t="s">
        <v>265</v>
      </c>
      <c r="E106" s="178" t="s">
        <v>52</v>
      </c>
      <c r="F106" s="179">
        <v>2.1</v>
      </c>
      <c r="G106" s="179">
        <v>429.03</v>
      </c>
      <c r="H106" s="179">
        <f t="shared" si="12"/>
        <v>561.64317299999993</v>
      </c>
      <c r="I106" s="179">
        <f>F106*H106</f>
        <v>1179.4506632999999</v>
      </c>
      <c r="J106" s="180">
        <f t="shared" si="4"/>
        <v>5.8298484716235582E-4</v>
      </c>
    </row>
    <row r="107" spans="1:10" s="181" customFormat="1" ht="50.25" customHeight="1" x14ac:dyDescent="0.2">
      <c r="A107" s="176" t="s">
        <v>266</v>
      </c>
      <c r="B107" s="177">
        <v>11445</v>
      </c>
      <c r="C107" s="176" t="s">
        <v>900</v>
      </c>
      <c r="D107" s="176" t="s">
        <v>267</v>
      </c>
      <c r="E107" s="178" t="s">
        <v>52</v>
      </c>
      <c r="F107" s="179">
        <v>7.56</v>
      </c>
      <c r="G107" s="179">
        <v>351.28</v>
      </c>
      <c r="H107" s="179">
        <f t="shared" si="12"/>
        <v>459.86064799999991</v>
      </c>
      <c r="I107" s="179">
        <f>F107*H107</f>
        <v>3476.546498879999</v>
      </c>
      <c r="J107" s="180">
        <f t="shared" si="4"/>
        <v>1.7184050103729164E-3</v>
      </c>
    </row>
    <row r="108" spans="1:10" ht="24" customHeight="1" x14ac:dyDescent="0.2">
      <c r="A108" s="6" t="s">
        <v>268</v>
      </c>
      <c r="B108" s="6"/>
      <c r="C108" s="6"/>
      <c r="D108" s="6" t="s">
        <v>269</v>
      </c>
      <c r="E108" s="6"/>
      <c r="F108" s="7"/>
      <c r="G108" s="173"/>
      <c r="H108" s="6"/>
      <c r="I108" s="7">
        <f>I109+I110+I111+I112</f>
        <v>44015.077556319993</v>
      </c>
      <c r="J108" s="8">
        <f t="shared" si="4"/>
        <v>2.1755995448097563E-2</v>
      </c>
    </row>
    <row r="109" spans="1:10" s="181" customFormat="1" ht="54.75" customHeight="1" x14ac:dyDescent="0.2">
      <c r="A109" s="176" t="s">
        <v>270</v>
      </c>
      <c r="B109" s="177" t="s">
        <v>271</v>
      </c>
      <c r="C109" s="176" t="s">
        <v>22</v>
      </c>
      <c r="D109" s="176" t="s">
        <v>272</v>
      </c>
      <c r="E109" s="178" t="s">
        <v>44</v>
      </c>
      <c r="F109" s="179">
        <v>1</v>
      </c>
      <c r="G109" s="179">
        <v>2003.11</v>
      </c>
      <c r="H109" s="179">
        <f>G109*1.3091</f>
        <v>2622.2713009999998</v>
      </c>
      <c r="I109" s="179">
        <f>F109*H109</f>
        <v>2622.2713009999998</v>
      </c>
      <c r="J109" s="180">
        <f t="shared" si="4"/>
        <v>1.2961495391035887E-3</v>
      </c>
    </row>
    <row r="110" spans="1:10" s="181" customFormat="1" ht="49.5" customHeight="1" x14ac:dyDescent="0.2">
      <c r="A110" s="176" t="s">
        <v>273</v>
      </c>
      <c r="B110" s="177" t="s">
        <v>274</v>
      </c>
      <c r="C110" s="176" t="s">
        <v>22</v>
      </c>
      <c r="D110" s="176" t="s">
        <v>275</v>
      </c>
      <c r="E110" s="178" t="s">
        <v>44</v>
      </c>
      <c r="F110" s="179">
        <v>1</v>
      </c>
      <c r="G110" s="179">
        <v>2404.39</v>
      </c>
      <c r="H110" s="179">
        <f>G110*1.3091</f>
        <v>3147.5869489999995</v>
      </c>
      <c r="I110" s="179">
        <f>F110*H110</f>
        <v>3147.5869489999995</v>
      </c>
      <c r="J110" s="180">
        <f t="shared" si="4"/>
        <v>1.5558052180485731E-3</v>
      </c>
    </row>
    <row r="111" spans="1:10" s="181" customFormat="1" ht="39" customHeight="1" x14ac:dyDescent="0.2">
      <c r="A111" s="176" t="s">
        <v>276</v>
      </c>
      <c r="B111" s="177" t="s">
        <v>277</v>
      </c>
      <c r="C111" s="176" t="s">
        <v>22</v>
      </c>
      <c r="D111" s="176" t="s">
        <v>279</v>
      </c>
      <c r="E111" s="178" t="s">
        <v>52</v>
      </c>
      <c r="F111" s="179">
        <v>15.12</v>
      </c>
      <c r="G111" s="179">
        <v>1923.31</v>
      </c>
      <c r="H111" s="179">
        <f>G111*1.3091</f>
        <v>2517.8051209999999</v>
      </c>
      <c r="I111" s="179">
        <f>F111*H111</f>
        <v>38069.213429519994</v>
      </c>
      <c r="J111" s="180">
        <f t="shared" si="4"/>
        <v>1.8817043614782133E-2</v>
      </c>
    </row>
    <row r="112" spans="1:10" s="20" customFormat="1" ht="51.95" customHeight="1" x14ac:dyDescent="0.2">
      <c r="A112" s="16" t="s">
        <v>280</v>
      </c>
      <c r="B112" s="17" t="s">
        <v>281</v>
      </c>
      <c r="C112" s="16" t="s">
        <v>42</v>
      </c>
      <c r="D112" s="16" t="s">
        <v>282</v>
      </c>
      <c r="E112" s="18" t="s">
        <v>52</v>
      </c>
      <c r="F112" s="19">
        <v>0.8</v>
      </c>
      <c r="G112" s="179">
        <v>168.06</v>
      </c>
      <c r="H112" s="19">
        <f>G112*1.3091</f>
        <v>220.00734599999998</v>
      </c>
      <c r="I112" s="19">
        <f>F112*H112</f>
        <v>176.00587680000001</v>
      </c>
      <c r="J112" s="8">
        <f t="shared" si="4"/>
        <v>8.6997076163265779E-5</v>
      </c>
    </row>
    <row r="113" spans="1:10" ht="24" customHeight="1" x14ac:dyDescent="0.2">
      <c r="A113" s="6" t="s">
        <v>283</v>
      </c>
      <c r="B113" s="6"/>
      <c r="C113" s="6"/>
      <c r="D113" s="6" t="s">
        <v>284</v>
      </c>
      <c r="E113" s="6"/>
      <c r="F113" s="7"/>
      <c r="G113" s="173"/>
      <c r="H113" s="6"/>
      <c r="I113" s="7">
        <f>I114+I117+I155+I158+I167</f>
        <v>189293.93339753</v>
      </c>
      <c r="J113" s="8">
        <f t="shared" si="4"/>
        <v>9.3565164075413848E-2</v>
      </c>
    </row>
    <row r="114" spans="1:10" ht="24" customHeight="1" x14ac:dyDescent="0.2">
      <c r="A114" s="6" t="s">
        <v>285</v>
      </c>
      <c r="B114" s="6"/>
      <c r="C114" s="6"/>
      <c r="D114" s="6" t="s">
        <v>286</v>
      </c>
      <c r="E114" s="6"/>
      <c r="F114" s="7"/>
      <c r="G114" s="173"/>
      <c r="H114" s="6"/>
      <c r="I114" s="7">
        <f>I115+I116</f>
        <v>11908.804154000001</v>
      </c>
      <c r="J114" s="8">
        <f t="shared" ref="J114:J177" si="14">I114/$I$339</f>
        <v>5.8863440291611552E-3</v>
      </c>
    </row>
    <row r="115" spans="1:10" s="181" customFormat="1" ht="65.099999999999994" customHeight="1" x14ac:dyDescent="0.2">
      <c r="A115" s="176" t="s">
        <v>287</v>
      </c>
      <c r="B115" s="177" t="s">
        <v>288</v>
      </c>
      <c r="C115" s="176" t="s">
        <v>42</v>
      </c>
      <c r="D115" s="176" t="s">
        <v>289</v>
      </c>
      <c r="E115" s="178" t="s">
        <v>44</v>
      </c>
      <c r="F115" s="179">
        <v>1</v>
      </c>
      <c r="G115" s="179">
        <v>7708.5</v>
      </c>
      <c r="H115" s="179">
        <f>G115*1.3091</f>
        <v>10091.19735</v>
      </c>
      <c r="I115" s="179">
        <f>F115*H115</f>
        <v>10091.19735</v>
      </c>
      <c r="J115" s="180">
        <f t="shared" si="14"/>
        <v>4.9879281328434359E-3</v>
      </c>
    </row>
    <row r="116" spans="1:10" s="181" customFormat="1" ht="78" customHeight="1" x14ac:dyDescent="0.2">
      <c r="A116" s="176" t="s">
        <v>290</v>
      </c>
      <c r="B116" s="177" t="s">
        <v>291</v>
      </c>
      <c r="C116" s="176" t="s">
        <v>42</v>
      </c>
      <c r="D116" s="176" t="s">
        <v>292</v>
      </c>
      <c r="E116" s="178" t="s">
        <v>44</v>
      </c>
      <c r="F116" s="179">
        <v>2</v>
      </c>
      <c r="G116" s="179">
        <v>694.22</v>
      </c>
      <c r="H116" s="179">
        <f>G116*1.3091</f>
        <v>908.80340200000001</v>
      </c>
      <c r="I116" s="179">
        <f>F116*H116</f>
        <v>1817.606804</v>
      </c>
      <c r="J116" s="180">
        <f t="shared" si="14"/>
        <v>8.9841589631771933E-4</v>
      </c>
    </row>
    <row r="117" spans="1:10" ht="24" customHeight="1" x14ac:dyDescent="0.2">
      <c r="A117" s="6" t="s">
        <v>293</v>
      </c>
      <c r="B117" s="6"/>
      <c r="C117" s="6"/>
      <c r="D117" s="6" t="s">
        <v>294</v>
      </c>
      <c r="E117" s="6"/>
      <c r="F117" s="7"/>
      <c r="G117" s="173"/>
      <c r="H117" s="6"/>
      <c r="I117" s="7">
        <f>I118+I119+I120+I121+I122+I123+I124+I125+I126+I127+I128+I129+I130+I131+I132+I133+I134+I135+I136+I137+I138+I139+I140+I141+I142+I143+I144+I145+I146+I147+I148+I149+I150+I151+I152+I153+I154</f>
        <v>127425.49901678998</v>
      </c>
      <c r="J117" s="8">
        <f t="shared" si="14"/>
        <v>6.2984520998141044E-2</v>
      </c>
    </row>
    <row r="118" spans="1:10" s="181" customFormat="1" ht="51" customHeight="1" x14ac:dyDescent="0.2">
      <c r="A118" s="176" t="s">
        <v>295</v>
      </c>
      <c r="B118" s="177" t="s">
        <v>296</v>
      </c>
      <c r="C118" s="176" t="s">
        <v>42</v>
      </c>
      <c r="D118" s="176" t="s">
        <v>297</v>
      </c>
      <c r="E118" s="178" t="s">
        <v>44</v>
      </c>
      <c r="F118" s="179">
        <v>75</v>
      </c>
      <c r="G118" s="179">
        <v>401.14</v>
      </c>
      <c r="H118" s="179">
        <f>G118*1.3091</f>
        <v>525.13237399999991</v>
      </c>
      <c r="I118" s="179">
        <f>F118*H118</f>
        <v>39384.928049999995</v>
      </c>
      <c r="J118" s="180">
        <f t="shared" si="14"/>
        <v>1.9467381700805753E-2</v>
      </c>
    </row>
    <row r="119" spans="1:10" s="181" customFormat="1" ht="51.95" customHeight="1" x14ac:dyDescent="0.2">
      <c r="A119" s="176" t="s">
        <v>298</v>
      </c>
      <c r="B119" s="177" t="s">
        <v>299</v>
      </c>
      <c r="C119" s="176" t="s">
        <v>42</v>
      </c>
      <c r="D119" s="176" t="s">
        <v>300</v>
      </c>
      <c r="E119" s="178" t="s">
        <v>44</v>
      </c>
      <c r="F119" s="179">
        <v>2</v>
      </c>
      <c r="G119" s="179">
        <v>171.67</v>
      </c>
      <c r="H119" s="179">
        <f t="shared" ref="H119:H142" si="15">G119*1.3091</f>
        <v>224.73319699999996</v>
      </c>
      <c r="I119" s="179">
        <f t="shared" ref="I119:I142" si="16">F119*H119</f>
        <v>449.46639399999992</v>
      </c>
      <c r="J119" s="180">
        <f t="shared" si="14"/>
        <v>2.2216452554069726E-4</v>
      </c>
    </row>
    <row r="120" spans="1:10" s="20" customFormat="1" ht="51.95" customHeight="1" x14ac:dyDescent="0.2">
      <c r="A120" s="16" t="s">
        <v>301</v>
      </c>
      <c r="B120" s="17" t="s">
        <v>302</v>
      </c>
      <c r="C120" s="16" t="s">
        <v>42</v>
      </c>
      <c r="D120" s="16" t="s">
        <v>303</v>
      </c>
      <c r="E120" s="18" t="s">
        <v>44</v>
      </c>
      <c r="F120" s="19">
        <v>15</v>
      </c>
      <c r="G120" s="179">
        <v>66.760000000000005</v>
      </c>
      <c r="H120" s="19">
        <f t="shared" si="15"/>
        <v>87.395516000000001</v>
      </c>
      <c r="I120" s="19">
        <f t="shared" si="16"/>
        <v>1310.93274</v>
      </c>
      <c r="J120" s="8">
        <f t="shared" si="14"/>
        <v>6.4797447392221782E-4</v>
      </c>
    </row>
    <row r="121" spans="1:10" s="20" customFormat="1" ht="54.75" customHeight="1" x14ac:dyDescent="0.2">
      <c r="A121" s="16" t="s">
        <v>304</v>
      </c>
      <c r="B121" s="17" t="s">
        <v>305</v>
      </c>
      <c r="C121" s="16" t="s">
        <v>42</v>
      </c>
      <c r="D121" s="16" t="s">
        <v>306</v>
      </c>
      <c r="E121" s="18" t="s">
        <v>44</v>
      </c>
      <c r="F121" s="19">
        <v>2</v>
      </c>
      <c r="G121" s="179">
        <v>507.26</v>
      </c>
      <c r="H121" s="19">
        <f t="shared" si="15"/>
        <v>664.05406599999992</v>
      </c>
      <c r="I121" s="19">
        <f t="shared" si="16"/>
        <v>1328.1081319999998</v>
      </c>
      <c r="J121" s="8">
        <f t="shared" si="14"/>
        <v>6.5646401366443812E-4</v>
      </c>
    </row>
    <row r="122" spans="1:10" s="20" customFormat="1" ht="38.25" customHeight="1" x14ac:dyDescent="0.2">
      <c r="A122" s="16" t="s">
        <v>307</v>
      </c>
      <c r="B122" s="17" t="s">
        <v>308</v>
      </c>
      <c r="C122" s="16" t="s">
        <v>42</v>
      </c>
      <c r="D122" s="16" t="s">
        <v>309</v>
      </c>
      <c r="E122" s="18" t="s">
        <v>44</v>
      </c>
      <c r="F122" s="19">
        <v>2</v>
      </c>
      <c r="G122" s="179">
        <v>41.44</v>
      </c>
      <c r="H122" s="19">
        <f t="shared" si="15"/>
        <v>54.249103999999996</v>
      </c>
      <c r="I122" s="19">
        <f t="shared" si="16"/>
        <v>108.49820799999999</v>
      </c>
      <c r="J122" s="8">
        <f t="shared" si="14"/>
        <v>5.3629043737440994E-5</v>
      </c>
    </row>
    <row r="123" spans="1:10" s="20" customFormat="1" ht="129.94999999999999" customHeight="1" x14ac:dyDescent="0.2">
      <c r="A123" s="16" t="s">
        <v>310</v>
      </c>
      <c r="B123" s="17" t="s">
        <v>311</v>
      </c>
      <c r="C123" s="16" t="s">
        <v>42</v>
      </c>
      <c r="D123" s="16" t="s">
        <v>312</v>
      </c>
      <c r="E123" s="18" t="s">
        <v>313</v>
      </c>
      <c r="F123" s="19">
        <v>27</v>
      </c>
      <c r="G123" s="179">
        <v>229.95</v>
      </c>
      <c r="H123" s="19">
        <f t="shared" si="15"/>
        <v>301.02754499999998</v>
      </c>
      <c r="I123" s="19">
        <f t="shared" si="16"/>
        <v>8127.7437149999996</v>
      </c>
      <c r="J123" s="8">
        <f t="shared" si="14"/>
        <v>4.0174223262604133E-3</v>
      </c>
    </row>
    <row r="124" spans="1:10" s="181" customFormat="1" ht="129.94999999999999" customHeight="1" x14ac:dyDescent="0.2">
      <c r="A124" s="176" t="s">
        <v>314</v>
      </c>
      <c r="B124" s="177" t="s">
        <v>315</v>
      </c>
      <c r="C124" s="176" t="s">
        <v>22</v>
      </c>
      <c r="D124" s="176" t="s">
        <v>316</v>
      </c>
      <c r="E124" s="178" t="s">
        <v>313</v>
      </c>
      <c r="F124" s="179">
        <v>1</v>
      </c>
      <c r="G124" s="179">
        <v>254.74</v>
      </c>
      <c r="H124" s="179">
        <f>G124*1.3091</f>
        <v>333.48013400000002</v>
      </c>
      <c r="I124" s="179">
        <f t="shared" si="16"/>
        <v>333.48013400000002</v>
      </c>
      <c r="J124" s="180">
        <f t="shared" si="14"/>
        <v>1.6483424953759316E-4</v>
      </c>
    </row>
    <row r="125" spans="1:10" s="181" customFormat="1" ht="129.94999999999999" customHeight="1" x14ac:dyDescent="0.2">
      <c r="A125" s="176" t="s">
        <v>317</v>
      </c>
      <c r="B125" s="177" t="s">
        <v>318</v>
      </c>
      <c r="C125" s="176" t="s">
        <v>22</v>
      </c>
      <c r="D125" s="176" t="s">
        <v>319</v>
      </c>
      <c r="E125" s="178" t="s">
        <v>313</v>
      </c>
      <c r="F125" s="179">
        <v>3</v>
      </c>
      <c r="G125" s="179">
        <v>232.1</v>
      </c>
      <c r="H125" s="179">
        <f t="shared" si="15"/>
        <v>303.84210999999999</v>
      </c>
      <c r="I125" s="179">
        <f>F125*H125</f>
        <v>911.52632999999992</v>
      </c>
      <c r="J125" s="180">
        <f t="shared" si="14"/>
        <v>4.5055385080091894E-4</v>
      </c>
    </row>
    <row r="126" spans="1:10" s="181" customFormat="1" ht="129.94999999999999" customHeight="1" x14ac:dyDescent="0.2">
      <c r="A126" s="176" t="s">
        <v>320</v>
      </c>
      <c r="B126" s="177" t="s">
        <v>321</v>
      </c>
      <c r="C126" s="176" t="s">
        <v>22</v>
      </c>
      <c r="D126" s="176" t="s">
        <v>322</v>
      </c>
      <c r="E126" s="178" t="s">
        <v>313</v>
      </c>
      <c r="F126" s="179">
        <v>1</v>
      </c>
      <c r="G126" s="179">
        <v>283.83999999999997</v>
      </c>
      <c r="H126" s="179">
        <f t="shared" si="15"/>
        <v>371.57494399999996</v>
      </c>
      <c r="I126" s="179">
        <f t="shared" si="16"/>
        <v>371.57494399999996</v>
      </c>
      <c r="J126" s="180">
        <f t="shared" si="14"/>
        <v>1.8366394515486548E-4</v>
      </c>
    </row>
    <row r="127" spans="1:10" s="181" customFormat="1" ht="129.94999999999999" customHeight="1" x14ac:dyDescent="0.2">
      <c r="A127" s="176" t="s">
        <v>323</v>
      </c>
      <c r="B127" s="177" t="s">
        <v>324</v>
      </c>
      <c r="C127" s="176" t="s">
        <v>22</v>
      </c>
      <c r="D127" s="176" t="s">
        <v>325</v>
      </c>
      <c r="E127" s="178" t="s">
        <v>313</v>
      </c>
      <c r="F127" s="179">
        <v>3</v>
      </c>
      <c r="G127" s="179">
        <v>247.69</v>
      </c>
      <c r="H127" s="179">
        <f t="shared" si="15"/>
        <v>324.25097899999997</v>
      </c>
      <c r="I127" s="179">
        <f>F127*H127</f>
        <v>972.75293699999997</v>
      </c>
      <c r="J127" s="180">
        <f t="shared" si="14"/>
        <v>4.8081724818991651E-4</v>
      </c>
    </row>
    <row r="128" spans="1:10" s="181" customFormat="1" ht="143.1" customHeight="1" x14ac:dyDescent="0.2">
      <c r="A128" s="176" t="s">
        <v>326</v>
      </c>
      <c r="B128" s="177" t="s">
        <v>327</v>
      </c>
      <c r="C128" s="176" t="s">
        <v>22</v>
      </c>
      <c r="D128" s="176" t="s">
        <v>328</v>
      </c>
      <c r="E128" s="178" t="s">
        <v>313</v>
      </c>
      <c r="F128" s="179">
        <v>2</v>
      </c>
      <c r="G128" s="179">
        <v>247.69</v>
      </c>
      <c r="H128" s="179">
        <f t="shared" si="15"/>
        <v>324.25097899999997</v>
      </c>
      <c r="I128" s="179">
        <f t="shared" si="16"/>
        <v>648.50195799999995</v>
      </c>
      <c r="J128" s="180">
        <f t="shared" si="14"/>
        <v>3.2054483212661097E-4</v>
      </c>
    </row>
    <row r="129" spans="1:12" s="172" customFormat="1" ht="129.94999999999999" customHeight="1" x14ac:dyDescent="0.2">
      <c r="A129" s="176" t="s">
        <v>329</v>
      </c>
      <c r="B129" s="177" t="s">
        <v>330</v>
      </c>
      <c r="C129" s="176" t="s">
        <v>22</v>
      </c>
      <c r="D129" s="176" t="s">
        <v>331</v>
      </c>
      <c r="E129" s="178" t="s">
        <v>313</v>
      </c>
      <c r="F129" s="179">
        <v>2</v>
      </c>
      <c r="G129" s="179">
        <v>284.56</v>
      </c>
      <c r="H129" s="179">
        <f t="shared" si="15"/>
        <v>372.51749599999999</v>
      </c>
      <c r="I129" s="179">
        <f t="shared" si="16"/>
        <v>745.03499199999999</v>
      </c>
      <c r="J129" s="180">
        <f t="shared" si="14"/>
        <v>3.6825966906192588E-4</v>
      </c>
      <c r="K129" s="181"/>
      <c r="L129" s="181"/>
    </row>
    <row r="130" spans="1:12" s="20" customFormat="1" ht="129.94999999999999" customHeight="1" x14ac:dyDescent="0.2">
      <c r="A130" s="16" t="s">
        <v>332</v>
      </c>
      <c r="B130" s="17" t="s">
        <v>333</v>
      </c>
      <c r="C130" s="16" t="s">
        <v>42</v>
      </c>
      <c r="D130" s="16" t="s">
        <v>334</v>
      </c>
      <c r="E130" s="18" t="s">
        <v>313</v>
      </c>
      <c r="F130" s="19">
        <v>37</v>
      </c>
      <c r="G130" s="179">
        <v>282.14999999999998</v>
      </c>
      <c r="H130" s="19">
        <f t="shared" si="15"/>
        <v>369.36256499999996</v>
      </c>
      <c r="I130" s="19">
        <f>F130*H130</f>
        <v>13666.414904999998</v>
      </c>
      <c r="J130" s="8">
        <f t="shared" si="14"/>
        <v>6.755104772553114E-3</v>
      </c>
    </row>
    <row r="131" spans="1:12" s="181" customFormat="1" ht="65.099999999999994" customHeight="1" x14ac:dyDescent="0.2">
      <c r="A131" s="176" t="s">
        <v>335</v>
      </c>
      <c r="B131" s="177" t="s">
        <v>336</v>
      </c>
      <c r="C131" s="176" t="s">
        <v>22</v>
      </c>
      <c r="D131" s="176" t="s">
        <v>337</v>
      </c>
      <c r="E131" s="178" t="s">
        <v>313</v>
      </c>
      <c r="F131" s="179">
        <v>15</v>
      </c>
      <c r="G131" s="179">
        <v>246.54</v>
      </c>
      <c r="H131" s="179">
        <f t="shared" si="15"/>
        <v>322.74551399999996</v>
      </c>
      <c r="I131" s="179">
        <f t="shared" si="16"/>
        <v>4841.1827099999991</v>
      </c>
      <c r="J131" s="180">
        <f t="shared" si="14"/>
        <v>2.3929243079805805E-3</v>
      </c>
    </row>
    <row r="132" spans="1:12" s="181" customFormat="1" ht="129.94999999999999" customHeight="1" x14ac:dyDescent="0.2">
      <c r="A132" s="176" t="s">
        <v>338</v>
      </c>
      <c r="B132" s="177" t="s">
        <v>339</v>
      </c>
      <c r="C132" s="176" t="s">
        <v>22</v>
      </c>
      <c r="D132" s="176" t="s">
        <v>340</v>
      </c>
      <c r="E132" s="178" t="s">
        <v>313</v>
      </c>
      <c r="F132" s="179">
        <v>15</v>
      </c>
      <c r="G132" s="179">
        <v>296.48</v>
      </c>
      <c r="H132" s="179">
        <f t="shared" si="15"/>
        <v>388.12196799999998</v>
      </c>
      <c r="I132" s="179">
        <f t="shared" si="16"/>
        <v>5821.8295199999993</v>
      </c>
      <c r="J132" s="180">
        <f t="shared" si="14"/>
        <v>2.8776433796953134E-3</v>
      </c>
    </row>
    <row r="133" spans="1:12" s="181" customFormat="1" ht="65.099999999999994" customHeight="1" x14ac:dyDescent="0.2">
      <c r="A133" s="176" t="s">
        <v>341</v>
      </c>
      <c r="B133" s="177" t="s">
        <v>342</v>
      </c>
      <c r="C133" s="176" t="s">
        <v>22</v>
      </c>
      <c r="D133" s="176" t="s">
        <v>343</v>
      </c>
      <c r="E133" s="178" t="s">
        <v>313</v>
      </c>
      <c r="F133" s="179">
        <v>1</v>
      </c>
      <c r="G133" s="179">
        <v>252.07</v>
      </c>
      <c r="H133" s="179">
        <f t="shared" si="15"/>
        <v>329.98483699999997</v>
      </c>
      <c r="I133" s="179">
        <f t="shared" si="16"/>
        <v>329.98483699999997</v>
      </c>
      <c r="J133" s="180">
        <f t="shared" si="14"/>
        <v>1.6310657643456503E-4</v>
      </c>
    </row>
    <row r="134" spans="1:12" s="181" customFormat="1" ht="78" customHeight="1" x14ac:dyDescent="0.2">
      <c r="A134" s="176" t="s">
        <v>344</v>
      </c>
      <c r="B134" s="177" t="s">
        <v>345</v>
      </c>
      <c r="C134" s="176" t="s">
        <v>22</v>
      </c>
      <c r="D134" s="176" t="s">
        <v>346</v>
      </c>
      <c r="E134" s="178" t="s">
        <v>313</v>
      </c>
      <c r="F134" s="179">
        <v>2</v>
      </c>
      <c r="G134" s="179">
        <v>344.03</v>
      </c>
      <c r="H134" s="179">
        <f t="shared" si="15"/>
        <v>450.36967299999992</v>
      </c>
      <c r="I134" s="179">
        <f>F134*H134</f>
        <v>900.73934599999984</v>
      </c>
      <c r="J134" s="180">
        <f t="shared" si="14"/>
        <v>4.4522200571891465E-4</v>
      </c>
    </row>
    <row r="135" spans="1:12" s="181" customFormat="1" ht="65.099999999999994" customHeight="1" x14ac:dyDescent="0.2">
      <c r="A135" s="176" t="s">
        <v>347</v>
      </c>
      <c r="B135" s="177" t="s">
        <v>348</v>
      </c>
      <c r="C135" s="176" t="s">
        <v>172</v>
      </c>
      <c r="D135" s="176" t="s">
        <v>349</v>
      </c>
      <c r="E135" s="178" t="s">
        <v>313</v>
      </c>
      <c r="F135" s="179">
        <v>2</v>
      </c>
      <c r="G135" s="179">
        <v>294.69</v>
      </c>
      <c r="H135" s="179">
        <f t="shared" si="15"/>
        <v>385.77867899999995</v>
      </c>
      <c r="I135" s="179">
        <f t="shared" si="16"/>
        <v>771.55735799999991</v>
      </c>
      <c r="J135" s="180">
        <f t="shared" si="14"/>
        <v>3.8136927845044608E-4</v>
      </c>
    </row>
    <row r="136" spans="1:12" s="181" customFormat="1" ht="39" customHeight="1" x14ac:dyDescent="0.2">
      <c r="A136" s="176" t="s">
        <v>350</v>
      </c>
      <c r="B136" s="177">
        <v>3296</v>
      </c>
      <c r="C136" s="176" t="s">
        <v>900</v>
      </c>
      <c r="D136" s="176" t="s">
        <v>351</v>
      </c>
      <c r="E136" s="178" t="s">
        <v>313</v>
      </c>
      <c r="F136" s="179">
        <v>2</v>
      </c>
      <c r="G136" s="179">
        <v>304.68</v>
      </c>
      <c r="H136" s="179">
        <f t="shared" si="15"/>
        <v>398.85658799999999</v>
      </c>
      <c r="I136" s="179">
        <f t="shared" si="16"/>
        <v>797.71317599999998</v>
      </c>
      <c r="J136" s="180">
        <f t="shared" si="14"/>
        <v>3.9429770863715064E-4</v>
      </c>
    </row>
    <row r="137" spans="1:12" s="181" customFormat="1" ht="39" customHeight="1" x14ac:dyDescent="0.2">
      <c r="A137" s="176" t="s">
        <v>352</v>
      </c>
      <c r="B137" s="177">
        <v>748</v>
      </c>
      <c r="C137" s="176" t="s">
        <v>900</v>
      </c>
      <c r="D137" s="176" t="s">
        <v>353</v>
      </c>
      <c r="E137" s="178" t="s">
        <v>44</v>
      </c>
      <c r="F137" s="179">
        <v>14.35</v>
      </c>
      <c r="G137" s="179">
        <v>112.36</v>
      </c>
      <c r="H137" s="179">
        <f t="shared" si="15"/>
        <v>147.090476</v>
      </c>
      <c r="I137" s="179">
        <f t="shared" si="16"/>
        <v>2110.7483305999999</v>
      </c>
      <c r="J137" s="180">
        <f t="shared" si="14"/>
        <v>1.043311374695497E-3</v>
      </c>
    </row>
    <row r="138" spans="1:12" s="181" customFormat="1" ht="40.5" customHeight="1" x14ac:dyDescent="0.2">
      <c r="A138" s="176" t="s">
        <v>354</v>
      </c>
      <c r="B138" s="177">
        <v>12576</v>
      </c>
      <c r="C138" s="176" t="s">
        <v>900</v>
      </c>
      <c r="D138" s="176" t="s">
        <v>355</v>
      </c>
      <c r="E138" s="178" t="s">
        <v>44</v>
      </c>
      <c r="F138" s="179">
        <v>14.35</v>
      </c>
      <c r="G138" s="179">
        <v>46.81</v>
      </c>
      <c r="H138" s="179">
        <f t="shared" si="15"/>
        <v>61.278970999999999</v>
      </c>
      <c r="I138" s="179">
        <f t="shared" si="16"/>
        <v>879.35323384999992</v>
      </c>
      <c r="J138" s="180">
        <f t="shared" si="14"/>
        <v>4.3465116989583669E-4</v>
      </c>
    </row>
    <row r="139" spans="1:12" s="181" customFormat="1" ht="26.1" customHeight="1" x14ac:dyDescent="0.2">
      <c r="A139" s="176" t="s">
        <v>356</v>
      </c>
      <c r="B139" s="177">
        <v>8221</v>
      </c>
      <c r="C139" s="176" t="s">
        <v>900</v>
      </c>
      <c r="D139" s="176" t="s">
        <v>357</v>
      </c>
      <c r="E139" s="178" t="s">
        <v>44</v>
      </c>
      <c r="F139" s="179">
        <v>1</v>
      </c>
      <c r="G139" s="179">
        <v>40.950000000000003</v>
      </c>
      <c r="H139" s="179">
        <f t="shared" si="15"/>
        <v>53.607644999999998</v>
      </c>
      <c r="I139" s="179">
        <f t="shared" si="16"/>
        <v>53.607644999999998</v>
      </c>
      <c r="J139" s="180">
        <f t="shared" si="14"/>
        <v>2.649745826554306E-5</v>
      </c>
    </row>
    <row r="140" spans="1:12" s="181" customFormat="1" ht="36.75" customHeight="1" x14ac:dyDescent="0.2">
      <c r="A140" s="176" t="s">
        <v>358</v>
      </c>
      <c r="B140" s="177">
        <v>12585</v>
      </c>
      <c r="C140" s="176" t="s">
        <v>900</v>
      </c>
      <c r="D140" s="176" t="s">
        <v>359</v>
      </c>
      <c r="E140" s="178" t="s">
        <v>44</v>
      </c>
      <c r="F140" s="179">
        <v>1</v>
      </c>
      <c r="G140" s="179">
        <v>22.84</v>
      </c>
      <c r="H140" s="179">
        <f t="shared" si="15"/>
        <v>29.899843999999998</v>
      </c>
      <c r="I140" s="179">
        <f t="shared" si="16"/>
        <v>29.899843999999998</v>
      </c>
      <c r="J140" s="180">
        <f t="shared" si="14"/>
        <v>1.4779046319536104E-5</v>
      </c>
    </row>
    <row r="141" spans="1:12" s="181" customFormat="1" ht="24" customHeight="1" x14ac:dyDescent="0.2">
      <c r="A141" s="176" t="s">
        <v>360</v>
      </c>
      <c r="B141" s="177">
        <v>13179</v>
      </c>
      <c r="C141" s="176" t="s">
        <v>900</v>
      </c>
      <c r="D141" s="176" t="s">
        <v>361</v>
      </c>
      <c r="E141" s="178" t="s">
        <v>44</v>
      </c>
      <c r="F141" s="179">
        <v>2</v>
      </c>
      <c r="G141" s="179">
        <v>32.9</v>
      </c>
      <c r="H141" s="179">
        <f t="shared" si="15"/>
        <v>43.069389999999999</v>
      </c>
      <c r="I141" s="179">
        <f t="shared" si="16"/>
        <v>86.138779999999997</v>
      </c>
      <c r="J141" s="180">
        <f t="shared" si="14"/>
        <v>4.2577112426684576E-5</v>
      </c>
    </row>
    <row r="142" spans="1:12" s="181" customFormat="1" ht="39" customHeight="1" x14ac:dyDescent="0.2">
      <c r="A142" s="176" t="s">
        <v>362</v>
      </c>
      <c r="B142" s="177">
        <v>12484</v>
      </c>
      <c r="C142" s="176" t="s">
        <v>900</v>
      </c>
      <c r="D142" s="176" t="s">
        <v>363</v>
      </c>
      <c r="E142" s="178" t="s">
        <v>44</v>
      </c>
      <c r="F142" s="179">
        <v>2</v>
      </c>
      <c r="G142" s="179">
        <v>55.24</v>
      </c>
      <c r="H142" s="179">
        <f t="shared" si="15"/>
        <v>72.314684</v>
      </c>
      <c r="I142" s="179">
        <f t="shared" si="16"/>
        <v>144.629368</v>
      </c>
      <c r="J142" s="180">
        <f t="shared" si="14"/>
        <v>7.1488136487843641E-5</v>
      </c>
    </row>
    <row r="143" spans="1:12" s="181" customFormat="1" ht="38.25" customHeight="1" x14ac:dyDescent="0.2">
      <c r="A143" s="176" t="s">
        <v>364</v>
      </c>
      <c r="B143" s="177" t="s">
        <v>365</v>
      </c>
      <c r="C143" s="176" t="s">
        <v>42</v>
      </c>
      <c r="D143" s="176" t="s">
        <v>366</v>
      </c>
      <c r="E143" s="178" t="s">
        <v>48</v>
      </c>
      <c r="F143" s="179">
        <v>190.15</v>
      </c>
      <c r="G143" s="179">
        <v>26.78</v>
      </c>
      <c r="H143" s="179">
        <f>G143*1.3091</f>
        <v>35.057698000000002</v>
      </c>
      <c r="I143" s="179">
        <f>F143*H143</f>
        <v>6666.2212747000003</v>
      </c>
      <c r="J143" s="180">
        <f t="shared" si="14"/>
        <v>3.2950136126151134E-3</v>
      </c>
    </row>
    <row r="144" spans="1:12" s="181" customFormat="1" ht="37.5" customHeight="1" x14ac:dyDescent="0.2">
      <c r="A144" s="176" t="s">
        <v>367</v>
      </c>
      <c r="B144" s="177" t="s">
        <v>368</v>
      </c>
      <c r="C144" s="176" t="s">
        <v>42</v>
      </c>
      <c r="D144" s="176" t="s">
        <v>369</v>
      </c>
      <c r="E144" s="178" t="s">
        <v>48</v>
      </c>
      <c r="F144" s="179">
        <v>18</v>
      </c>
      <c r="G144" s="179">
        <v>51.23</v>
      </c>
      <c r="H144" s="179">
        <f t="shared" ref="H144:H152" si="17">G144*1.3091</f>
        <v>67.065192999999994</v>
      </c>
      <c r="I144" s="179">
        <f t="shared" ref="I144:I154" si="18">F144*H144</f>
        <v>1207.1734739999999</v>
      </c>
      <c r="J144" s="180">
        <f t="shared" si="14"/>
        <v>5.9668781843682237E-4</v>
      </c>
    </row>
    <row r="145" spans="1:10" s="181" customFormat="1" ht="39" customHeight="1" x14ac:dyDescent="0.2">
      <c r="A145" s="176" t="s">
        <v>370</v>
      </c>
      <c r="B145" s="177" t="s">
        <v>371</v>
      </c>
      <c r="C145" s="176" t="s">
        <v>42</v>
      </c>
      <c r="D145" s="176" t="s">
        <v>372</v>
      </c>
      <c r="E145" s="178" t="s">
        <v>48</v>
      </c>
      <c r="F145" s="179">
        <v>50</v>
      </c>
      <c r="G145" s="179">
        <v>26.16</v>
      </c>
      <c r="H145" s="179">
        <f t="shared" si="17"/>
        <v>34.246055999999996</v>
      </c>
      <c r="I145" s="179">
        <f t="shared" si="18"/>
        <v>1712.3027999999997</v>
      </c>
      <c r="J145" s="180">
        <f t="shared" si="14"/>
        <v>8.4636569991038623E-4</v>
      </c>
    </row>
    <row r="146" spans="1:10" s="20" customFormat="1" ht="51.75" customHeight="1" x14ac:dyDescent="0.2">
      <c r="A146" s="16" t="s">
        <v>373</v>
      </c>
      <c r="B146" s="17" t="s">
        <v>374</v>
      </c>
      <c r="C146" s="16" t="s">
        <v>42</v>
      </c>
      <c r="D146" s="16" t="s">
        <v>375</v>
      </c>
      <c r="E146" s="18" t="s">
        <v>48</v>
      </c>
      <c r="F146" s="19">
        <v>1520.37</v>
      </c>
      <c r="G146" s="194">
        <v>4.5999999999999996</v>
      </c>
      <c r="H146" s="19">
        <f t="shared" si="17"/>
        <v>6.0218599999999993</v>
      </c>
      <c r="I146" s="19">
        <f t="shared" si="18"/>
        <v>9155.4552881999989</v>
      </c>
      <c r="J146" s="8">
        <f t="shared" si="14"/>
        <v>4.5254048074882787E-3</v>
      </c>
    </row>
    <row r="147" spans="1:10" s="20" customFormat="1" ht="51" customHeight="1" x14ac:dyDescent="0.2">
      <c r="A147" s="16" t="s">
        <v>376</v>
      </c>
      <c r="B147" s="17" t="s">
        <v>377</v>
      </c>
      <c r="C147" s="16" t="s">
        <v>42</v>
      </c>
      <c r="D147" s="16" t="s">
        <v>378</v>
      </c>
      <c r="E147" s="18" t="s">
        <v>48</v>
      </c>
      <c r="F147" s="19">
        <v>524.15</v>
      </c>
      <c r="G147" s="179">
        <v>6.44</v>
      </c>
      <c r="H147" s="19">
        <f t="shared" si="17"/>
        <v>8.4306040000000007</v>
      </c>
      <c r="I147" s="19">
        <f t="shared" si="18"/>
        <v>4418.9010865999999</v>
      </c>
      <c r="J147" s="8">
        <f t="shared" si="14"/>
        <v>2.1841968085288279E-3</v>
      </c>
    </row>
    <row r="148" spans="1:10" s="181" customFormat="1" ht="51" customHeight="1" x14ac:dyDescent="0.2">
      <c r="A148" s="176" t="s">
        <v>379</v>
      </c>
      <c r="B148" s="177" t="s">
        <v>380</v>
      </c>
      <c r="C148" s="176" t="s">
        <v>42</v>
      </c>
      <c r="D148" s="176" t="s">
        <v>381</v>
      </c>
      <c r="E148" s="178" t="s">
        <v>48</v>
      </c>
      <c r="F148" s="179">
        <v>307.83999999999997</v>
      </c>
      <c r="G148" s="179">
        <v>9.11</v>
      </c>
      <c r="H148" s="179">
        <f t="shared" si="17"/>
        <v>11.925900999999998</v>
      </c>
      <c r="I148" s="179">
        <f t="shared" si="18"/>
        <v>3671.2693638399992</v>
      </c>
      <c r="J148" s="180">
        <f t="shared" si="14"/>
        <v>1.814653614235753E-3</v>
      </c>
    </row>
    <row r="149" spans="1:10" s="20" customFormat="1" ht="52.5" customHeight="1" x14ac:dyDescent="0.2">
      <c r="A149" s="16" t="s">
        <v>382</v>
      </c>
      <c r="B149" s="17" t="s">
        <v>383</v>
      </c>
      <c r="C149" s="16" t="s">
        <v>42</v>
      </c>
      <c r="D149" s="16" t="s">
        <v>384</v>
      </c>
      <c r="E149" s="18" t="s">
        <v>48</v>
      </c>
      <c r="F149" s="19">
        <v>100</v>
      </c>
      <c r="G149" s="179">
        <v>41.15</v>
      </c>
      <c r="H149" s="19">
        <f t="shared" si="17"/>
        <v>53.869464999999998</v>
      </c>
      <c r="I149" s="19">
        <f t="shared" si="18"/>
        <v>5386.9465</v>
      </c>
      <c r="J149" s="8">
        <f t="shared" si="14"/>
        <v>2.6626871981125688E-3</v>
      </c>
    </row>
    <row r="150" spans="1:10" s="20" customFormat="1" ht="54.75" customHeight="1" x14ac:dyDescent="0.2">
      <c r="A150" s="16" t="s">
        <v>385</v>
      </c>
      <c r="B150" s="17" t="s">
        <v>386</v>
      </c>
      <c r="C150" s="16" t="s">
        <v>42</v>
      </c>
      <c r="D150" s="16" t="s">
        <v>387</v>
      </c>
      <c r="E150" s="18" t="s">
        <v>48</v>
      </c>
      <c r="F150" s="19">
        <v>30</v>
      </c>
      <c r="G150" s="179">
        <v>82.64</v>
      </c>
      <c r="H150" s="19">
        <f t="shared" si="17"/>
        <v>108.18402399999999</v>
      </c>
      <c r="I150" s="19">
        <f t="shared" si="18"/>
        <v>3245.52072</v>
      </c>
      <c r="J150" s="8">
        <f t="shared" si="14"/>
        <v>1.6042124183622553E-3</v>
      </c>
    </row>
    <row r="151" spans="1:10" s="181" customFormat="1" ht="39" customHeight="1" x14ac:dyDescent="0.2">
      <c r="A151" s="176" t="s">
        <v>388</v>
      </c>
      <c r="B151" s="177" t="s">
        <v>389</v>
      </c>
      <c r="C151" s="176" t="s">
        <v>42</v>
      </c>
      <c r="D151" s="176" t="s">
        <v>390</v>
      </c>
      <c r="E151" s="178" t="s">
        <v>44</v>
      </c>
      <c r="F151" s="179">
        <v>5</v>
      </c>
      <c r="G151" s="179">
        <v>34.94</v>
      </c>
      <c r="H151" s="179">
        <f t="shared" si="17"/>
        <v>45.739953999999997</v>
      </c>
      <c r="I151" s="179">
        <f>F151*H151</f>
        <v>228.69977</v>
      </c>
      <c r="J151" s="180">
        <f t="shared" si="14"/>
        <v>1.1304288056142546E-4</v>
      </c>
    </row>
    <row r="152" spans="1:10" s="20" customFormat="1" ht="39" customHeight="1" x14ac:dyDescent="0.2">
      <c r="A152" s="16" t="s">
        <v>391</v>
      </c>
      <c r="B152" s="17" t="s">
        <v>392</v>
      </c>
      <c r="C152" s="16" t="s">
        <v>42</v>
      </c>
      <c r="D152" s="16" t="s">
        <v>393</v>
      </c>
      <c r="E152" s="18" t="s">
        <v>44</v>
      </c>
      <c r="F152" s="19">
        <v>30</v>
      </c>
      <c r="G152" s="179">
        <v>34.94</v>
      </c>
      <c r="H152" s="19">
        <f t="shared" si="17"/>
        <v>45.739953999999997</v>
      </c>
      <c r="I152" s="19">
        <f t="shared" si="18"/>
        <v>1372.1986199999999</v>
      </c>
      <c r="J152" s="8">
        <f t="shared" si="14"/>
        <v>6.7825728336855272E-4</v>
      </c>
    </row>
    <row r="153" spans="1:10" s="20" customFormat="1" ht="39" customHeight="1" x14ac:dyDescent="0.2">
      <c r="A153" s="16" t="s">
        <v>394</v>
      </c>
      <c r="B153" s="17" t="s">
        <v>395</v>
      </c>
      <c r="C153" s="16" t="s">
        <v>42</v>
      </c>
      <c r="D153" s="16" t="s">
        <v>396</v>
      </c>
      <c r="E153" s="18" t="s">
        <v>44</v>
      </c>
      <c r="F153" s="19">
        <v>42</v>
      </c>
      <c r="G153" s="179">
        <v>37.43</v>
      </c>
      <c r="H153" s="19">
        <f>G153*1.3091</f>
        <v>48.999612999999997</v>
      </c>
      <c r="I153" s="19">
        <f t="shared" si="18"/>
        <v>2057.9837459999999</v>
      </c>
      <c r="J153" s="8">
        <f t="shared" si="14"/>
        <v>1.0172306285941299E-3</v>
      </c>
    </row>
    <row r="154" spans="1:10" s="20" customFormat="1" ht="65.099999999999994" customHeight="1" x14ac:dyDescent="0.2">
      <c r="A154" s="16" t="s">
        <v>397</v>
      </c>
      <c r="B154" s="17" t="s">
        <v>398</v>
      </c>
      <c r="C154" s="16" t="s">
        <v>42</v>
      </c>
      <c r="D154" s="16" t="s">
        <v>399</v>
      </c>
      <c r="E154" s="18" t="s">
        <v>44</v>
      </c>
      <c r="F154" s="19">
        <v>74</v>
      </c>
      <c r="G154" s="179">
        <v>32.79</v>
      </c>
      <c r="H154" s="19">
        <f>G154*1.3091</f>
        <v>42.925388999999996</v>
      </c>
      <c r="I154" s="19">
        <f t="shared" si="18"/>
        <v>3176.4787859999997</v>
      </c>
      <c r="J154" s="8">
        <f t="shared" si="14"/>
        <v>1.5700860215631161E-3</v>
      </c>
    </row>
    <row r="155" spans="1:10" ht="24" customHeight="1" x14ac:dyDescent="0.2">
      <c r="A155" s="6" t="s">
        <v>400</v>
      </c>
      <c r="B155" s="6"/>
      <c r="C155" s="6"/>
      <c r="D155" s="6" t="s">
        <v>401</v>
      </c>
      <c r="E155" s="6"/>
      <c r="F155" s="7"/>
      <c r="G155" s="173"/>
      <c r="H155" s="6"/>
      <c r="I155" s="7">
        <f>I156+I157</f>
        <v>3730.1495399999994</v>
      </c>
      <c r="J155" s="8">
        <f t="shared" si="14"/>
        <v>1.8437572059056993E-3</v>
      </c>
    </row>
    <row r="156" spans="1:10" s="181" customFormat="1" ht="51.95" customHeight="1" x14ac:dyDescent="0.2">
      <c r="A156" s="176" t="s">
        <v>402</v>
      </c>
      <c r="B156" s="177" t="s">
        <v>403</v>
      </c>
      <c r="C156" s="176" t="s">
        <v>22</v>
      </c>
      <c r="D156" s="176" t="s">
        <v>404</v>
      </c>
      <c r="E156" s="178" t="s">
        <v>44</v>
      </c>
      <c r="F156" s="179">
        <v>1</v>
      </c>
      <c r="G156" s="179">
        <v>2292.9899999999998</v>
      </c>
      <c r="H156" s="179">
        <f>G156*1.3091</f>
        <v>3001.7532089999995</v>
      </c>
      <c r="I156" s="179">
        <f>F156*H156</f>
        <v>3001.7532089999995</v>
      </c>
      <c r="J156" s="180">
        <f t="shared" si="14"/>
        <v>1.4837217784690493E-3</v>
      </c>
    </row>
    <row r="157" spans="1:10" s="181" customFormat="1" ht="24" customHeight="1" x14ac:dyDescent="0.2">
      <c r="A157" s="176" t="s">
        <v>405</v>
      </c>
      <c r="B157" s="177" t="s">
        <v>406</v>
      </c>
      <c r="C157" s="176" t="s">
        <v>22</v>
      </c>
      <c r="D157" s="176" t="s">
        <v>407</v>
      </c>
      <c r="E157" s="178" t="s">
        <v>44</v>
      </c>
      <c r="F157" s="179">
        <v>1</v>
      </c>
      <c r="G157" s="179">
        <v>556.41</v>
      </c>
      <c r="H157" s="179">
        <f>G157*1.3091</f>
        <v>728.39633099999992</v>
      </c>
      <c r="I157" s="179">
        <f>F157*H157</f>
        <v>728.39633099999992</v>
      </c>
      <c r="J157" s="180">
        <f t="shared" si="14"/>
        <v>3.6003542743664985E-4</v>
      </c>
    </row>
    <row r="158" spans="1:10" ht="24" customHeight="1" x14ac:dyDescent="0.2">
      <c r="A158" s="6" t="s">
        <v>408</v>
      </c>
      <c r="B158" s="6"/>
      <c r="C158" s="6"/>
      <c r="D158" s="6" t="s">
        <v>409</v>
      </c>
      <c r="E158" s="6"/>
      <c r="F158" s="7"/>
      <c r="G158" s="173"/>
      <c r="H158" s="6"/>
      <c r="I158" s="7">
        <f>I159+I160+I161+I162+I163+I164+I165+I166</f>
        <v>5109.7053020000003</v>
      </c>
      <c r="J158" s="8">
        <f t="shared" si="14"/>
        <v>2.5256510146821243E-3</v>
      </c>
    </row>
    <row r="159" spans="1:10" s="181" customFormat="1" ht="24" customHeight="1" x14ac:dyDescent="0.2">
      <c r="A159" s="176" t="s">
        <v>410</v>
      </c>
      <c r="B159" s="177" t="s">
        <v>406</v>
      </c>
      <c r="C159" s="176" t="s">
        <v>22</v>
      </c>
      <c r="D159" s="176" t="s">
        <v>407</v>
      </c>
      <c r="E159" s="178" t="s">
        <v>44</v>
      </c>
      <c r="F159" s="179">
        <v>1</v>
      </c>
      <c r="G159" s="179">
        <v>556.41</v>
      </c>
      <c r="H159" s="179">
        <f t="shared" ref="H159:H166" si="19">G159*1.3091</f>
        <v>728.39633099999992</v>
      </c>
      <c r="I159" s="179">
        <f t="shared" ref="I159:I166" si="20">F159*H159</f>
        <v>728.39633099999992</v>
      </c>
      <c r="J159" s="180">
        <f t="shared" si="14"/>
        <v>3.6003542743664985E-4</v>
      </c>
    </row>
    <row r="160" spans="1:10" s="181" customFormat="1" ht="24" customHeight="1" x14ac:dyDescent="0.2">
      <c r="A160" s="176" t="s">
        <v>411</v>
      </c>
      <c r="B160" s="177" t="s">
        <v>412</v>
      </c>
      <c r="C160" s="176" t="s">
        <v>42</v>
      </c>
      <c r="D160" s="176" t="s">
        <v>413</v>
      </c>
      <c r="E160" s="178" t="s">
        <v>44</v>
      </c>
      <c r="F160" s="179">
        <v>3</v>
      </c>
      <c r="G160" s="179">
        <v>22.2</v>
      </c>
      <c r="H160" s="179">
        <f t="shared" si="19"/>
        <v>29.062019999999997</v>
      </c>
      <c r="I160" s="179">
        <f t="shared" si="20"/>
        <v>87.186059999999998</v>
      </c>
      <c r="J160" s="180">
        <f t="shared" si="14"/>
        <v>4.3094767289015085E-5</v>
      </c>
    </row>
    <row r="161" spans="1:10" s="181" customFormat="1" ht="24" customHeight="1" x14ac:dyDescent="0.2">
      <c r="A161" s="176" t="s">
        <v>414</v>
      </c>
      <c r="B161" s="177" t="s">
        <v>415</v>
      </c>
      <c r="C161" s="176" t="s">
        <v>22</v>
      </c>
      <c r="D161" s="176" t="s">
        <v>416</v>
      </c>
      <c r="E161" s="178" t="s">
        <v>44</v>
      </c>
      <c r="F161" s="179">
        <v>4</v>
      </c>
      <c r="G161" s="179">
        <v>285.52999999999997</v>
      </c>
      <c r="H161" s="179">
        <f t="shared" si="19"/>
        <v>373.78732299999996</v>
      </c>
      <c r="I161" s="179">
        <f t="shared" si="20"/>
        <v>1495.1492919999998</v>
      </c>
      <c r="J161" s="180">
        <f t="shared" si="14"/>
        <v>7.3902996420615469E-4</v>
      </c>
    </row>
    <row r="162" spans="1:10" s="181" customFormat="1" ht="24" customHeight="1" x14ac:dyDescent="0.2">
      <c r="A162" s="176" t="s">
        <v>417</v>
      </c>
      <c r="B162" s="177" t="s">
        <v>418</v>
      </c>
      <c r="C162" s="176" t="s">
        <v>42</v>
      </c>
      <c r="D162" s="176" t="s">
        <v>419</v>
      </c>
      <c r="E162" s="178" t="s">
        <v>44</v>
      </c>
      <c r="F162" s="179">
        <v>16</v>
      </c>
      <c r="G162" s="179">
        <v>21.89</v>
      </c>
      <c r="H162" s="179">
        <f t="shared" si="19"/>
        <v>28.656199000000001</v>
      </c>
      <c r="I162" s="179">
        <f t="shared" si="20"/>
        <v>458.49918400000001</v>
      </c>
      <c r="J162" s="180">
        <f t="shared" si="14"/>
        <v>2.2662929872829796E-4</v>
      </c>
    </row>
    <row r="163" spans="1:10" s="20" customFormat="1" ht="24" customHeight="1" x14ac:dyDescent="0.2">
      <c r="A163" s="16" t="s">
        <v>420</v>
      </c>
      <c r="B163" s="17" t="s">
        <v>421</v>
      </c>
      <c r="C163" s="16" t="s">
        <v>42</v>
      </c>
      <c r="D163" s="16" t="s">
        <v>422</v>
      </c>
      <c r="E163" s="18" t="s">
        <v>44</v>
      </c>
      <c r="F163" s="19">
        <v>10</v>
      </c>
      <c r="G163" s="179">
        <v>65.25</v>
      </c>
      <c r="H163" s="19">
        <f t="shared" si="19"/>
        <v>85.418774999999997</v>
      </c>
      <c r="I163" s="19">
        <f t="shared" si="20"/>
        <v>854.18774999999994</v>
      </c>
      <c r="J163" s="8">
        <f t="shared" si="14"/>
        <v>4.2221224708832342E-4</v>
      </c>
    </row>
    <row r="164" spans="1:10" s="181" customFormat="1" ht="51.95" customHeight="1" x14ac:dyDescent="0.2">
      <c r="A164" s="176" t="s">
        <v>423</v>
      </c>
      <c r="B164" s="177" t="s">
        <v>424</v>
      </c>
      <c r="C164" s="176" t="s">
        <v>42</v>
      </c>
      <c r="D164" s="176" t="s">
        <v>425</v>
      </c>
      <c r="E164" s="178" t="s">
        <v>44</v>
      </c>
      <c r="F164" s="179">
        <v>6</v>
      </c>
      <c r="G164" s="179">
        <v>126.36</v>
      </c>
      <c r="H164" s="179">
        <f t="shared" si="19"/>
        <v>165.41787599999998</v>
      </c>
      <c r="I164" s="179">
        <f t="shared" si="20"/>
        <v>992.50725599999987</v>
      </c>
      <c r="J164" s="180">
        <f t="shared" si="14"/>
        <v>4.9058151303062571E-4</v>
      </c>
    </row>
    <row r="165" spans="1:10" s="181" customFormat="1" ht="51.95" customHeight="1" x14ac:dyDescent="0.2">
      <c r="A165" s="176" t="s">
        <v>426</v>
      </c>
      <c r="B165" s="177" t="s">
        <v>427</v>
      </c>
      <c r="C165" s="176" t="s">
        <v>22</v>
      </c>
      <c r="D165" s="176" t="s">
        <v>428</v>
      </c>
      <c r="E165" s="178" t="s">
        <v>44</v>
      </c>
      <c r="F165" s="179">
        <v>3</v>
      </c>
      <c r="G165" s="179">
        <v>74.67</v>
      </c>
      <c r="H165" s="179">
        <f t="shared" si="19"/>
        <v>97.750496999999996</v>
      </c>
      <c r="I165" s="179">
        <f t="shared" si="20"/>
        <v>293.25149099999999</v>
      </c>
      <c r="J165" s="180">
        <f t="shared" si="14"/>
        <v>1.4494983213832237E-4</v>
      </c>
    </row>
    <row r="166" spans="1:10" s="181" customFormat="1" ht="24" customHeight="1" x14ac:dyDescent="0.2">
      <c r="A166" s="176" t="s">
        <v>429</v>
      </c>
      <c r="B166" s="177" t="s">
        <v>430</v>
      </c>
      <c r="C166" s="176" t="s">
        <v>42</v>
      </c>
      <c r="D166" s="176" t="s">
        <v>431</v>
      </c>
      <c r="E166" s="178" t="s">
        <v>44</v>
      </c>
      <c r="F166" s="179">
        <v>3</v>
      </c>
      <c r="G166" s="179">
        <v>51.06</v>
      </c>
      <c r="H166" s="179">
        <f t="shared" si="19"/>
        <v>66.842646000000002</v>
      </c>
      <c r="I166" s="179">
        <f t="shared" si="20"/>
        <v>200.52793800000001</v>
      </c>
      <c r="J166" s="180">
        <f t="shared" si="14"/>
        <v>9.9117964764734701E-5</v>
      </c>
    </row>
    <row r="167" spans="1:10" ht="24" customHeight="1" x14ac:dyDescent="0.2">
      <c r="A167" s="6" t="s">
        <v>432</v>
      </c>
      <c r="B167" s="6"/>
      <c r="C167" s="6"/>
      <c r="D167" s="6" t="s">
        <v>433</v>
      </c>
      <c r="E167" s="6"/>
      <c r="F167" s="7"/>
      <c r="G167" s="173"/>
      <c r="H167" s="6"/>
      <c r="I167" s="7">
        <f>I168+I169+I170+I171+I172+I173+I174+I175+I176+I177+I178+I179+I180+I181+I182+I183+I184+I185+I186+I187+I188</f>
        <v>41119.775384739987</v>
      </c>
      <c r="J167" s="8">
        <f t="shared" si="14"/>
        <v>2.0324890827523808E-2</v>
      </c>
    </row>
    <row r="168" spans="1:10" s="20" customFormat="1" ht="50.25" customHeight="1" x14ac:dyDescent="0.2">
      <c r="A168" s="16" t="s">
        <v>434</v>
      </c>
      <c r="B168" s="17" t="s">
        <v>435</v>
      </c>
      <c r="C168" s="16" t="s">
        <v>42</v>
      </c>
      <c r="D168" s="16" t="s">
        <v>436</v>
      </c>
      <c r="E168" s="18" t="s">
        <v>44</v>
      </c>
      <c r="F168" s="19">
        <v>1</v>
      </c>
      <c r="G168" s="179">
        <v>366.86</v>
      </c>
      <c r="H168" s="19">
        <f t="shared" ref="H168:H174" si="21">G168*1.3091</f>
        <v>480.25642599999998</v>
      </c>
      <c r="I168" s="19">
        <f>F168*H168</f>
        <v>480.25642599999998</v>
      </c>
      <c r="J168" s="8">
        <f t="shared" si="14"/>
        <v>2.3738357849321432E-4</v>
      </c>
    </row>
    <row r="169" spans="1:10" s="20" customFormat="1" ht="50.25" customHeight="1" x14ac:dyDescent="0.2">
      <c r="A169" s="16" t="s">
        <v>437</v>
      </c>
      <c r="B169" s="17" t="s">
        <v>438</v>
      </c>
      <c r="C169" s="16" t="s">
        <v>42</v>
      </c>
      <c r="D169" s="16" t="s">
        <v>439</v>
      </c>
      <c r="E169" s="18" t="s">
        <v>44</v>
      </c>
      <c r="F169" s="19">
        <v>3</v>
      </c>
      <c r="G169" s="179">
        <v>317.5</v>
      </c>
      <c r="H169" s="19">
        <f t="shared" si="21"/>
        <v>415.63925</v>
      </c>
      <c r="I169" s="19">
        <f t="shared" ref="I169:I174" si="22">F169*H169</f>
        <v>1246.9177500000001</v>
      </c>
      <c r="J169" s="8">
        <f t="shared" si="14"/>
        <v>6.1633282046226533E-4</v>
      </c>
    </row>
    <row r="170" spans="1:10" s="20" customFormat="1" ht="65.099999999999994" customHeight="1" x14ac:dyDescent="0.2">
      <c r="A170" s="16" t="s">
        <v>440</v>
      </c>
      <c r="B170" s="17" t="s">
        <v>441</v>
      </c>
      <c r="C170" s="16" t="s">
        <v>42</v>
      </c>
      <c r="D170" s="16" t="s">
        <v>442</v>
      </c>
      <c r="E170" s="18" t="s">
        <v>44</v>
      </c>
      <c r="F170" s="19">
        <v>3</v>
      </c>
      <c r="G170" s="179">
        <v>525.89</v>
      </c>
      <c r="H170" s="19">
        <f t="shared" si="21"/>
        <v>688.44259899999997</v>
      </c>
      <c r="I170" s="19">
        <f t="shared" si="22"/>
        <v>2065.3277969999999</v>
      </c>
      <c r="J170" s="8">
        <f t="shared" si="14"/>
        <v>1.0208606833162226E-3</v>
      </c>
    </row>
    <row r="171" spans="1:10" s="20" customFormat="1" ht="39.75" customHeight="1" x14ac:dyDescent="0.2">
      <c r="A171" s="16" t="s">
        <v>443</v>
      </c>
      <c r="B171" s="17" t="s">
        <v>444</v>
      </c>
      <c r="C171" s="16" t="s">
        <v>42</v>
      </c>
      <c r="D171" s="16" t="s">
        <v>445</v>
      </c>
      <c r="E171" s="18" t="s">
        <v>44</v>
      </c>
      <c r="F171" s="19">
        <v>3</v>
      </c>
      <c r="G171" s="179">
        <v>185.94</v>
      </c>
      <c r="H171" s="19">
        <f t="shared" si="21"/>
        <v>243.41405399999999</v>
      </c>
      <c r="I171" s="19">
        <f t="shared" si="22"/>
        <v>730.24216200000001</v>
      </c>
      <c r="J171" s="8">
        <f t="shared" si="14"/>
        <v>3.6094779413150743E-4</v>
      </c>
    </row>
    <row r="172" spans="1:10" s="181" customFormat="1" ht="39" customHeight="1" x14ac:dyDescent="0.2">
      <c r="A172" s="176" t="s">
        <v>446</v>
      </c>
      <c r="B172" s="177">
        <v>748</v>
      </c>
      <c r="C172" s="176" t="s">
        <v>900</v>
      </c>
      <c r="D172" s="176" t="s">
        <v>353</v>
      </c>
      <c r="E172" s="178" t="s">
        <v>44</v>
      </c>
      <c r="F172" s="179">
        <v>12.79</v>
      </c>
      <c r="G172" s="179">
        <v>112.36</v>
      </c>
      <c r="H172" s="179">
        <f t="shared" si="21"/>
        <v>147.090476</v>
      </c>
      <c r="I172" s="179">
        <f t="shared" si="22"/>
        <v>1881.2871880399998</v>
      </c>
      <c r="J172" s="180">
        <f t="shared" si="14"/>
        <v>9.2989215904915718E-4</v>
      </c>
    </row>
    <row r="173" spans="1:10" s="181" customFormat="1" ht="24" customHeight="1" x14ac:dyDescent="0.2">
      <c r="A173" s="176" t="s">
        <v>447</v>
      </c>
      <c r="B173" s="177">
        <v>13179</v>
      </c>
      <c r="C173" s="176" t="s">
        <v>900</v>
      </c>
      <c r="D173" s="176" t="s">
        <v>361</v>
      </c>
      <c r="E173" s="178" t="s">
        <v>44</v>
      </c>
      <c r="F173" s="179">
        <v>2</v>
      </c>
      <c r="G173" s="179">
        <v>32.9</v>
      </c>
      <c r="H173" s="179">
        <f t="shared" si="21"/>
        <v>43.069389999999999</v>
      </c>
      <c r="I173" s="179">
        <f t="shared" si="22"/>
        <v>86.138779999999997</v>
      </c>
      <c r="J173" s="180">
        <f t="shared" si="14"/>
        <v>4.2577112426684576E-5</v>
      </c>
    </row>
    <row r="174" spans="1:10" s="181" customFormat="1" ht="26.1" customHeight="1" x14ac:dyDescent="0.2">
      <c r="A174" s="176" t="s">
        <v>448</v>
      </c>
      <c r="B174" s="177">
        <v>8221</v>
      </c>
      <c r="C174" s="176" t="s">
        <v>900</v>
      </c>
      <c r="D174" s="176" t="s">
        <v>357</v>
      </c>
      <c r="E174" s="178" t="s">
        <v>44</v>
      </c>
      <c r="F174" s="179">
        <v>1</v>
      </c>
      <c r="G174" s="179">
        <v>40.950000000000003</v>
      </c>
      <c r="H174" s="179">
        <f t="shared" si="21"/>
        <v>53.607644999999998</v>
      </c>
      <c r="I174" s="179">
        <f t="shared" si="22"/>
        <v>53.607644999999998</v>
      </c>
      <c r="J174" s="180">
        <f t="shared" si="14"/>
        <v>2.649745826554306E-5</v>
      </c>
    </row>
    <row r="175" spans="1:10" s="20" customFormat="1" ht="38.25" customHeight="1" x14ac:dyDescent="0.2">
      <c r="A175" s="16" t="s">
        <v>449</v>
      </c>
      <c r="B175" s="17" t="s">
        <v>365</v>
      </c>
      <c r="C175" s="16" t="s">
        <v>42</v>
      </c>
      <c r="D175" s="16" t="s">
        <v>366</v>
      </c>
      <c r="E175" s="18" t="s">
        <v>48</v>
      </c>
      <c r="F175" s="19">
        <v>223.15</v>
      </c>
      <c r="G175" s="179">
        <v>26.78</v>
      </c>
      <c r="H175" s="19">
        <f t="shared" ref="H175:H180" si="23">G175*1.3091</f>
        <v>35.057698000000002</v>
      </c>
      <c r="I175" s="19">
        <f>F175*H175</f>
        <v>7823.1253087000005</v>
      </c>
      <c r="J175" s="8">
        <f t="shared" si="14"/>
        <v>3.8668539976600713E-3</v>
      </c>
    </row>
    <row r="176" spans="1:10" s="20" customFormat="1" ht="104.1" customHeight="1" x14ac:dyDescent="0.2">
      <c r="A176" s="16" t="s">
        <v>450</v>
      </c>
      <c r="B176" s="17" t="s">
        <v>451</v>
      </c>
      <c r="C176" s="16" t="s">
        <v>42</v>
      </c>
      <c r="D176" s="16" t="s">
        <v>452</v>
      </c>
      <c r="E176" s="18" t="s">
        <v>313</v>
      </c>
      <c r="F176" s="19">
        <v>18</v>
      </c>
      <c r="G176" s="179">
        <v>143.16</v>
      </c>
      <c r="H176" s="19">
        <f t="shared" si="23"/>
        <v>187.41075599999999</v>
      </c>
      <c r="I176" s="19">
        <f>F176*H176</f>
        <v>3373.3936079999999</v>
      </c>
      <c r="J176" s="8">
        <f t="shared" si="14"/>
        <v>1.6674180770528107E-3</v>
      </c>
    </row>
    <row r="177" spans="1:10" s="181" customFormat="1" ht="39" customHeight="1" x14ac:dyDescent="0.2">
      <c r="A177" s="176" t="s">
        <v>453</v>
      </c>
      <c r="B177" s="177" t="s">
        <v>454</v>
      </c>
      <c r="C177" s="176" t="s">
        <v>42</v>
      </c>
      <c r="D177" s="176" t="s">
        <v>455</v>
      </c>
      <c r="E177" s="178" t="s">
        <v>48</v>
      </c>
      <c r="F177" s="179">
        <v>360</v>
      </c>
      <c r="G177" s="179">
        <v>8.5500000000000007</v>
      </c>
      <c r="H177" s="179">
        <f t="shared" si="23"/>
        <v>11.192805</v>
      </c>
      <c r="I177" s="179">
        <f>F177*H177</f>
        <v>4029.4097999999999</v>
      </c>
      <c r="J177" s="180">
        <f t="shared" si="14"/>
        <v>1.9916770828166432E-3</v>
      </c>
    </row>
    <row r="178" spans="1:10" s="20" customFormat="1" ht="39.75" customHeight="1" x14ac:dyDescent="0.2">
      <c r="A178" s="16" t="s">
        <v>456</v>
      </c>
      <c r="B178" s="17" t="s">
        <v>457</v>
      </c>
      <c r="C178" s="16" t="s">
        <v>42</v>
      </c>
      <c r="D178" s="16" t="s">
        <v>458</v>
      </c>
      <c r="E178" s="18" t="s">
        <v>44</v>
      </c>
      <c r="F178" s="19">
        <v>18</v>
      </c>
      <c r="G178" s="179">
        <v>15.6</v>
      </c>
      <c r="H178" s="19">
        <f t="shared" si="23"/>
        <v>20.421959999999999</v>
      </c>
      <c r="I178" s="19">
        <f t="shared" ref="I178:I188" si="24">F178*H178</f>
        <v>367.59528</v>
      </c>
      <c r="J178" s="8">
        <f t="shared" ref="J178:J241" si="25">I178/$I$339</f>
        <v>1.8169685667800955E-4</v>
      </c>
    </row>
    <row r="179" spans="1:10" s="181" customFormat="1" ht="26.1" customHeight="1" x14ac:dyDescent="0.2">
      <c r="A179" s="176" t="s">
        <v>459</v>
      </c>
      <c r="B179" s="177">
        <v>68213</v>
      </c>
      <c r="C179" s="176" t="s">
        <v>901</v>
      </c>
      <c r="D179" s="176" t="s">
        <v>460</v>
      </c>
      <c r="E179" s="178" t="s">
        <v>44</v>
      </c>
      <c r="F179" s="179">
        <v>1</v>
      </c>
      <c r="G179" s="179">
        <v>3275.83</v>
      </c>
      <c r="H179" s="179">
        <f t="shared" si="23"/>
        <v>4288.3890529999999</v>
      </c>
      <c r="I179" s="179">
        <f t="shared" si="24"/>
        <v>4288.3890529999999</v>
      </c>
      <c r="J179" s="180">
        <f t="shared" si="25"/>
        <v>2.1196866595851994E-3</v>
      </c>
    </row>
    <row r="180" spans="1:10" s="181" customFormat="1" ht="26.1" customHeight="1" x14ac:dyDescent="0.2">
      <c r="A180" s="176" t="s">
        <v>461</v>
      </c>
      <c r="B180" s="177">
        <v>59252</v>
      </c>
      <c r="C180" s="176" t="s">
        <v>901</v>
      </c>
      <c r="D180" s="176" t="s">
        <v>462</v>
      </c>
      <c r="E180" s="178" t="s">
        <v>44</v>
      </c>
      <c r="F180" s="179">
        <v>2</v>
      </c>
      <c r="G180" s="179">
        <v>3397.32</v>
      </c>
      <c r="H180" s="179">
        <f t="shared" si="23"/>
        <v>4447.4316120000003</v>
      </c>
      <c r="I180" s="179">
        <f t="shared" si="24"/>
        <v>8894.8632240000006</v>
      </c>
      <c r="J180" s="180">
        <f t="shared" si="25"/>
        <v>4.3965980422317344E-3</v>
      </c>
    </row>
    <row r="181" spans="1:10" s="181" customFormat="1" ht="26.1" customHeight="1" x14ac:dyDescent="0.2">
      <c r="A181" s="176" t="s">
        <v>463</v>
      </c>
      <c r="B181" s="177" t="s">
        <v>464</v>
      </c>
      <c r="C181" s="176" t="s">
        <v>42</v>
      </c>
      <c r="D181" s="176" t="s">
        <v>465</v>
      </c>
      <c r="E181" s="178" t="s">
        <v>466</v>
      </c>
      <c r="F181" s="179">
        <v>2</v>
      </c>
      <c r="G181" s="179">
        <v>1380.33</v>
      </c>
      <c r="H181" s="179">
        <f t="shared" ref="H181:H188" si="26">G181*1.3091</f>
        <v>1806.9900029999999</v>
      </c>
      <c r="I181" s="179">
        <f t="shared" si="24"/>
        <v>3613.9800059999998</v>
      </c>
      <c r="J181" s="180">
        <f t="shared" si="25"/>
        <v>1.7863363403016874E-3</v>
      </c>
    </row>
    <row r="182" spans="1:10" s="181" customFormat="1" ht="24" customHeight="1" x14ac:dyDescent="0.2">
      <c r="A182" s="176" t="s">
        <v>467</v>
      </c>
      <c r="B182" s="177">
        <v>59442</v>
      </c>
      <c r="C182" s="176" t="s">
        <v>901</v>
      </c>
      <c r="D182" s="176" t="s">
        <v>468</v>
      </c>
      <c r="E182" s="178" t="s">
        <v>44</v>
      </c>
      <c r="F182" s="179">
        <v>18</v>
      </c>
      <c r="G182" s="179">
        <v>31.41</v>
      </c>
      <c r="H182" s="179">
        <f t="shared" si="26"/>
        <v>41.118831</v>
      </c>
      <c r="I182" s="179">
        <f t="shared" si="24"/>
        <v>740.138958</v>
      </c>
      <c r="J182" s="180">
        <f t="shared" si="25"/>
        <v>3.6583963258053078E-4</v>
      </c>
    </row>
    <row r="183" spans="1:10" s="181" customFormat="1" ht="24" customHeight="1" x14ac:dyDescent="0.2">
      <c r="A183" s="176" t="s">
        <v>469</v>
      </c>
      <c r="B183" s="177">
        <v>59443</v>
      </c>
      <c r="C183" s="176" t="s">
        <v>901</v>
      </c>
      <c r="D183" s="176" t="s">
        <v>470</v>
      </c>
      <c r="E183" s="178" t="s">
        <v>44</v>
      </c>
      <c r="F183" s="179">
        <v>18</v>
      </c>
      <c r="G183" s="179">
        <v>28.51</v>
      </c>
      <c r="H183" s="179">
        <f t="shared" si="26"/>
        <v>37.322440999999998</v>
      </c>
      <c r="I183" s="179">
        <f t="shared" si="24"/>
        <v>671.80393800000002</v>
      </c>
      <c r="J183" s="180">
        <f t="shared" si="25"/>
        <v>3.320626528134649E-4</v>
      </c>
    </row>
    <row r="184" spans="1:10" s="181" customFormat="1" ht="24" customHeight="1" x14ac:dyDescent="0.2">
      <c r="A184" s="176" t="s">
        <v>471</v>
      </c>
      <c r="B184" s="177">
        <v>79444</v>
      </c>
      <c r="C184" s="176" t="s">
        <v>901</v>
      </c>
      <c r="D184" s="176" t="s">
        <v>902</v>
      </c>
      <c r="E184" s="178" t="s">
        <v>44</v>
      </c>
      <c r="F184" s="179">
        <v>1</v>
      </c>
      <c r="G184" s="179">
        <v>37.18</v>
      </c>
      <c r="H184" s="179">
        <f t="shared" si="26"/>
        <v>48.672337999999996</v>
      </c>
      <c r="I184" s="179">
        <f t="shared" si="24"/>
        <v>48.672337999999996</v>
      </c>
      <c r="J184" s="180">
        <f t="shared" si="25"/>
        <v>2.4058009726810522E-5</v>
      </c>
    </row>
    <row r="185" spans="1:10" s="181" customFormat="1" ht="24" customHeight="1" x14ac:dyDescent="0.2">
      <c r="A185" s="176" t="s">
        <v>472</v>
      </c>
      <c r="B185" s="177">
        <v>59426</v>
      </c>
      <c r="C185" s="176" t="s">
        <v>901</v>
      </c>
      <c r="D185" s="176" t="s">
        <v>903</v>
      </c>
      <c r="E185" s="178" t="s">
        <v>44</v>
      </c>
      <c r="F185" s="179">
        <v>1</v>
      </c>
      <c r="G185" s="179">
        <v>165.51</v>
      </c>
      <c r="H185" s="179">
        <f t="shared" si="26"/>
        <v>216.66914099999997</v>
      </c>
      <c r="I185" s="179">
        <f t="shared" si="24"/>
        <v>216.66914099999997</v>
      </c>
      <c r="J185" s="180">
        <f t="shared" si="25"/>
        <v>1.0709632033040369E-4</v>
      </c>
    </row>
    <row r="186" spans="1:10" s="181" customFormat="1" ht="24" customHeight="1" x14ac:dyDescent="0.2">
      <c r="A186" s="176" t="s">
        <v>473</v>
      </c>
      <c r="B186" s="177">
        <v>473</v>
      </c>
      <c r="C186" s="176" t="s">
        <v>901</v>
      </c>
      <c r="D186" s="176" t="s">
        <v>474</v>
      </c>
      <c r="E186" s="178" t="s">
        <v>44</v>
      </c>
      <c r="F186" s="179">
        <v>40</v>
      </c>
      <c r="G186" s="179">
        <v>0.9</v>
      </c>
      <c r="H186" s="179">
        <f t="shared" si="26"/>
        <v>1.1781900000000001</v>
      </c>
      <c r="I186" s="179">
        <f t="shared" si="24"/>
        <v>47.127600000000001</v>
      </c>
      <c r="J186" s="180">
        <f t="shared" si="25"/>
        <v>2.3294468804873022E-5</v>
      </c>
    </row>
    <row r="187" spans="1:10" s="181" customFormat="1" ht="24" customHeight="1" x14ac:dyDescent="0.2">
      <c r="A187" s="176" t="s">
        <v>475</v>
      </c>
      <c r="B187" s="177">
        <v>59460</v>
      </c>
      <c r="C187" s="176" t="s">
        <v>901</v>
      </c>
      <c r="D187" s="176" t="s">
        <v>476</v>
      </c>
      <c r="E187" s="178" t="s">
        <v>44</v>
      </c>
      <c r="F187" s="179">
        <v>2</v>
      </c>
      <c r="G187" s="179">
        <v>84.17</v>
      </c>
      <c r="H187" s="179">
        <f t="shared" si="26"/>
        <v>110.18694699999999</v>
      </c>
      <c r="I187" s="179">
        <f t="shared" si="24"/>
        <v>220.37389399999998</v>
      </c>
      <c r="J187" s="180">
        <f t="shared" si="25"/>
        <v>1.0892752440589788E-4</v>
      </c>
    </row>
    <row r="188" spans="1:10" s="181" customFormat="1" ht="36.75" customHeight="1" x14ac:dyDescent="0.2">
      <c r="A188" s="176" t="s">
        <v>477</v>
      </c>
      <c r="B188" s="177">
        <v>8362</v>
      </c>
      <c r="C188" s="176" t="s">
        <v>900</v>
      </c>
      <c r="D188" s="176" t="s">
        <v>478</v>
      </c>
      <c r="E188" s="178" t="s">
        <v>44</v>
      </c>
      <c r="F188" s="179">
        <v>8</v>
      </c>
      <c r="G188" s="179">
        <v>22.96</v>
      </c>
      <c r="H188" s="179">
        <f t="shared" si="26"/>
        <v>30.056936</v>
      </c>
      <c r="I188" s="179">
        <f t="shared" si="24"/>
        <v>240.455488</v>
      </c>
      <c r="J188" s="180">
        <f t="shared" si="25"/>
        <v>1.1885355639108545E-4</v>
      </c>
    </row>
    <row r="189" spans="1:10" ht="24" customHeight="1" x14ac:dyDescent="0.2">
      <c r="A189" s="6" t="s">
        <v>479</v>
      </c>
      <c r="B189" s="6"/>
      <c r="C189" s="6"/>
      <c r="D189" s="6" t="s">
        <v>480</v>
      </c>
      <c r="E189" s="6"/>
      <c r="F189" s="7"/>
      <c r="G189" s="173"/>
      <c r="H189" s="6"/>
      <c r="I189" s="7">
        <f>I190+I191+I192+I193+I194+I195+I196+I197+I198+I199+I200+I201+I202+I203+I204+I205+I206+I207+I208+I209+I210+I211</f>
        <v>46898.226398650004</v>
      </c>
      <c r="J189" s="8">
        <f t="shared" si="25"/>
        <v>2.3181092859539312E-2</v>
      </c>
    </row>
    <row r="190" spans="1:10" s="20" customFormat="1" ht="40.5" customHeight="1" x14ac:dyDescent="0.2">
      <c r="A190" s="16" t="s">
        <v>481</v>
      </c>
      <c r="B190" s="17" t="s">
        <v>482</v>
      </c>
      <c r="C190" s="16" t="s">
        <v>42</v>
      </c>
      <c r="D190" s="16" t="s">
        <v>483</v>
      </c>
      <c r="E190" s="18" t="s">
        <v>44</v>
      </c>
      <c r="F190" s="19">
        <v>18</v>
      </c>
      <c r="G190" s="179">
        <v>26.2</v>
      </c>
      <c r="H190" s="19">
        <f t="shared" ref="H190:H197" si="27">G190*1.3091</f>
        <v>34.29842</v>
      </c>
      <c r="I190" s="19">
        <v>2012</v>
      </c>
      <c r="J190" s="8">
        <f t="shared" si="25"/>
        <v>9.9450154973740475E-4</v>
      </c>
    </row>
    <row r="191" spans="1:10" s="181" customFormat="1" ht="50.25" customHeight="1" x14ac:dyDescent="0.2">
      <c r="A191" s="176" t="s">
        <v>484</v>
      </c>
      <c r="B191" s="177" t="s">
        <v>485</v>
      </c>
      <c r="C191" s="176" t="s">
        <v>22</v>
      </c>
      <c r="D191" s="176" t="s">
        <v>486</v>
      </c>
      <c r="E191" s="178" t="s">
        <v>44</v>
      </c>
      <c r="F191" s="179">
        <v>22</v>
      </c>
      <c r="G191" s="179">
        <v>39.630000000000003</v>
      </c>
      <c r="H191" s="179">
        <f t="shared" si="27"/>
        <v>51.879632999999998</v>
      </c>
      <c r="I191" s="179">
        <f t="shared" ref="I191:I197" si="28">F191*H191</f>
        <v>1141.351926</v>
      </c>
      <c r="J191" s="180">
        <f t="shared" si="25"/>
        <v>5.6415321033934974E-4</v>
      </c>
    </row>
    <row r="192" spans="1:10" s="181" customFormat="1" ht="24" customHeight="1" x14ac:dyDescent="0.2">
      <c r="A192" s="176" t="s">
        <v>487</v>
      </c>
      <c r="B192" s="177">
        <v>78038</v>
      </c>
      <c r="C192" s="176" t="s">
        <v>901</v>
      </c>
      <c r="D192" s="176" t="s">
        <v>488</v>
      </c>
      <c r="E192" s="178" t="s">
        <v>44</v>
      </c>
      <c r="F192" s="179">
        <v>250</v>
      </c>
      <c r="G192" s="179">
        <v>4.76</v>
      </c>
      <c r="H192" s="179">
        <f t="shared" si="27"/>
        <v>6.2313159999999996</v>
      </c>
      <c r="I192" s="179">
        <f t="shared" si="28"/>
        <v>1557.829</v>
      </c>
      <c r="J192" s="180">
        <f t="shared" si="25"/>
        <v>7.7001160771663594E-4</v>
      </c>
    </row>
    <row r="193" spans="1:10" s="181" customFormat="1" ht="26.1" customHeight="1" x14ac:dyDescent="0.2">
      <c r="A193" s="176" t="s">
        <v>489</v>
      </c>
      <c r="B193" s="177">
        <v>63475</v>
      </c>
      <c r="C193" s="176" t="s">
        <v>901</v>
      </c>
      <c r="D193" s="176" t="s">
        <v>490</v>
      </c>
      <c r="E193" s="178" t="s">
        <v>44</v>
      </c>
      <c r="F193" s="179">
        <v>56</v>
      </c>
      <c r="G193" s="179">
        <v>31.43</v>
      </c>
      <c r="H193" s="179">
        <f t="shared" si="27"/>
        <v>41.145012999999999</v>
      </c>
      <c r="I193" s="179">
        <f t="shared" si="28"/>
        <v>2304.1207279999999</v>
      </c>
      <c r="J193" s="180">
        <f t="shared" si="25"/>
        <v>1.1388924626133585E-3</v>
      </c>
    </row>
    <row r="194" spans="1:10" s="181" customFormat="1" ht="39" customHeight="1" x14ac:dyDescent="0.2">
      <c r="A194" s="176" t="s">
        <v>491</v>
      </c>
      <c r="B194" s="177" t="s">
        <v>492</v>
      </c>
      <c r="C194" s="176" t="s">
        <v>22</v>
      </c>
      <c r="D194" s="176" t="s">
        <v>493</v>
      </c>
      <c r="E194" s="178" t="s">
        <v>44</v>
      </c>
      <c r="F194" s="179">
        <v>511</v>
      </c>
      <c r="G194" s="179">
        <v>1.0900000000000001</v>
      </c>
      <c r="H194" s="179">
        <f t="shared" si="27"/>
        <v>1.426919</v>
      </c>
      <c r="I194" s="179">
        <f t="shared" si="28"/>
        <v>729.15560900000003</v>
      </c>
      <c r="J194" s="180">
        <f t="shared" si="25"/>
        <v>3.6041072721183955E-4</v>
      </c>
    </row>
    <row r="195" spans="1:10" s="181" customFormat="1" ht="26.1" customHeight="1" x14ac:dyDescent="0.2">
      <c r="A195" s="176" t="s">
        <v>494</v>
      </c>
      <c r="B195" s="177">
        <v>10093</v>
      </c>
      <c r="C195" s="176" t="s">
        <v>900</v>
      </c>
      <c r="D195" s="176" t="s">
        <v>495</v>
      </c>
      <c r="E195" s="178" t="s">
        <v>44</v>
      </c>
      <c r="F195" s="179">
        <v>511</v>
      </c>
      <c r="G195" s="179">
        <v>0.06</v>
      </c>
      <c r="H195" s="179">
        <f t="shared" si="27"/>
        <v>7.8545999999999991E-2</v>
      </c>
      <c r="I195" s="179">
        <f t="shared" si="28"/>
        <v>40.137005999999992</v>
      </c>
      <c r="J195" s="180">
        <f t="shared" si="25"/>
        <v>1.9839122598816852E-5</v>
      </c>
    </row>
    <row r="196" spans="1:10" s="181" customFormat="1" ht="52.5" customHeight="1" x14ac:dyDescent="0.2">
      <c r="A196" s="176" t="s">
        <v>496</v>
      </c>
      <c r="B196" s="177">
        <v>10090</v>
      </c>
      <c r="C196" s="176" t="s">
        <v>900</v>
      </c>
      <c r="D196" s="176" t="s">
        <v>497</v>
      </c>
      <c r="E196" s="178" t="s">
        <v>44</v>
      </c>
      <c r="F196" s="179">
        <v>12</v>
      </c>
      <c r="G196" s="179">
        <v>2.46</v>
      </c>
      <c r="H196" s="179">
        <f t="shared" si="27"/>
        <v>3.220386</v>
      </c>
      <c r="I196" s="179">
        <f t="shared" si="28"/>
        <v>38.644632000000001</v>
      </c>
      <c r="J196" s="180">
        <f t="shared" si="25"/>
        <v>1.9101464419995878E-5</v>
      </c>
    </row>
    <row r="197" spans="1:10" s="181" customFormat="1" ht="24" customHeight="1" x14ac:dyDescent="0.2">
      <c r="A197" s="176" t="s">
        <v>498</v>
      </c>
      <c r="B197" s="177" t="s">
        <v>499</v>
      </c>
      <c r="C197" s="176" t="s">
        <v>42</v>
      </c>
      <c r="D197" s="176" t="s">
        <v>500</v>
      </c>
      <c r="E197" s="178" t="s">
        <v>44</v>
      </c>
      <c r="F197" s="179">
        <v>17</v>
      </c>
      <c r="G197" s="179">
        <v>358.58</v>
      </c>
      <c r="H197" s="179">
        <f t="shared" si="27"/>
        <v>469.41707799999995</v>
      </c>
      <c r="I197" s="179">
        <f t="shared" si="28"/>
        <v>7980.0903259999995</v>
      </c>
      <c r="J197" s="180">
        <f t="shared" si="25"/>
        <v>3.9444394613575903E-3</v>
      </c>
    </row>
    <row r="198" spans="1:10" s="20" customFormat="1" ht="53.25" customHeight="1" x14ac:dyDescent="0.2">
      <c r="A198" s="16" t="s">
        <v>501</v>
      </c>
      <c r="B198" s="17" t="s">
        <v>502</v>
      </c>
      <c r="C198" s="16" t="s">
        <v>42</v>
      </c>
      <c r="D198" s="16" t="s">
        <v>503</v>
      </c>
      <c r="E198" s="18" t="s">
        <v>48</v>
      </c>
      <c r="F198" s="19">
        <v>177</v>
      </c>
      <c r="G198" s="179">
        <v>56.21</v>
      </c>
      <c r="H198" s="19">
        <f t="shared" ref="H198:H205" si="29">G198*1.3091</f>
        <v>73.584510999999992</v>
      </c>
      <c r="I198" s="19">
        <f t="shared" ref="I198:I205" si="30">F198*H198</f>
        <v>13024.458446999999</v>
      </c>
      <c r="J198" s="8">
        <f t="shared" si="25"/>
        <v>6.437795283316069E-3</v>
      </c>
    </row>
    <row r="199" spans="1:10" s="20" customFormat="1" ht="24" customHeight="1" x14ac:dyDescent="0.2">
      <c r="A199" s="16" t="s">
        <v>504</v>
      </c>
      <c r="B199" s="17" t="s">
        <v>505</v>
      </c>
      <c r="C199" s="16" t="s">
        <v>42</v>
      </c>
      <c r="D199" s="16" t="s">
        <v>506</v>
      </c>
      <c r="E199" s="18" t="s">
        <v>48</v>
      </c>
      <c r="F199" s="19">
        <v>227</v>
      </c>
      <c r="G199" s="179">
        <v>36.119999999999997</v>
      </c>
      <c r="H199" s="19">
        <f t="shared" si="29"/>
        <v>47.284691999999993</v>
      </c>
      <c r="I199" s="19">
        <f t="shared" si="30"/>
        <v>10733.625083999998</v>
      </c>
      <c r="J199" s="8">
        <f t="shared" si="25"/>
        <v>5.3054705667685284E-3</v>
      </c>
    </row>
    <row r="200" spans="1:10" s="181" customFormat="1" ht="51.75" customHeight="1" x14ac:dyDescent="0.2">
      <c r="A200" s="176" t="s">
        <v>507</v>
      </c>
      <c r="B200" s="177" t="s">
        <v>508</v>
      </c>
      <c r="C200" s="176" t="s">
        <v>42</v>
      </c>
      <c r="D200" s="176" t="s">
        <v>509</v>
      </c>
      <c r="E200" s="178" t="s">
        <v>48</v>
      </c>
      <c r="F200" s="179">
        <v>1</v>
      </c>
      <c r="G200" s="179">
        <v>31.01</v>
      </c>
      <c r="H200" s="179">
        <f t="shared" si="29"/>
        <v>40.595191</v>
      </c>
      <c r="I200" s="179">
        <f t="shared" si="30"/>
        <v>40.595191</v>
      </c>
      <c r="J200" s="180">
        <f t="shared" si="25"/>
        <v>2.0065596601086454E-5</v>
      </c>
    </row>
    <row r="201" spans="1:10" s="20" customFormat="1" ht="24" customHeight="1" x14ac:dyDescent="0.2">
      <c r="A201" s="16" t="s">
        <v>510</v>
      </c>
      <c r="B201" s="17" t="s">
        <v>511</v>
      </c>
      <c r="C201" s="16" t="s">
        <v>42</v>
      </c>
      <c r="D201" s="16" t="s">
        <v>512</v>
      </c>
      <c r="E201" s="18" t="s">
        <v>44</v>
      </c>
      <c r="F201" s="19">
        <v>72</v>
      </c>
      <c r="G201" s="179">
        <v>27.18</v>
      </c>
      <c r="H201" s="19">
        <f t="shared" si="29"/>
        <v>35.581337999999995</v>
      </c>
      <c r="I201" s="19">
        <f t="shared" si="30"/>
        <v>2561.8563359999998</v>
      </c>
      <c r="J201" s="8">
        <f t="shared" si="25"/>
        <v>1.2662873242328973E-3</v>
      </c>
    </row>
    <row r="202" spans="1:10" s="20" customFormat="1" ht="39" customHeight="1" x14ac:dyDescent="0.2">
      <c r="A202" s="16" t="s">
        <v>513</v>
      </c>
      <c r="B202" s="17" t="s">
        <v>365</v>
      </c>
      <c r="C202" s="16" t="s">
        <v>42</v>
      </c>
      <c r="D202" s="16" t="s">
        <v>366</v>
      </c>
      <c r="E202" s="18" t="s">
        <v>48</v>
      </c>
      <c r="F202" s="19">
        <v>27</v>
      </c>
      <c r="G202" s="179">
        <v>26.78</v>
      </c>
      <c r="H202" s="19">
        <f t="shared" si="29"/>
        <v>35.057698000000002</v>
      </c>
      <c r="I202" s="19">
        <f t="shared" si="30"/>
        <v>946.55784600000004</v>
      </c>
      <c r="J202" s="8">
        <f t="shared" si="25"/>
        <v>4.6786940594587461E-4</v>
      </c>
    </row>
    <row r="203" spans="1:10" s="181" customFormat="1" ht="48" customHeight="1" x14ac:dyDescent="0.2">
      <c r="A203" s="176" t="s">
        <v>514</v>
      </c>
      <c r="B203" s="177" t="s">
        <v>866</v>
      </c>
      <c r="C203" s="176" t="s">
        <v>42</v>
      </c>
      <c r="D203" s="176" t="s">
        <v>390</v>
      </c>
      <c r="E203" s="178" t="s">
        <v>44</v>
      </c>
      <c r="F203" s="179">
        <v>11</v>
      </c>
      <c r="G203" s="179">
        <v>34.94</v>
      </c>
      <c r="H203" s="179">
        <f t="shared" si="29"/>
        <v>45.739953999999997</v>
      </c>
      <c r="I203" s="179">
        <f t="shared" si="30"/>
        <v>503.13949399999996</v>
      </c>
      <c r="J203" s="180">
        <f t="shared" si="25"/>
        <v>2.4869433723513596E-4</v>
      </c>
    </row>
    <row r="204" spans="1:10" s="181" customFormat="1" ht="38.25" customHeight="1" x14ac:dyDescent="0.2">
      <c r="A204" s="176" t="s">
        <v>516</v>
      </c>
      <c r="B204" s="177">
        <v>9048</v>
      </c>
      <c r="C204" s="176" t="s">
        <v>900</v>
      </c>
      <c r="D204" s="176" t="s">
        <v>517</v>
      </c>
      <c r="E204" s="178" t="s">
        <v>518</v>
      </c>
      <c r="F204" s="179">
        <v>9</v>
      </c>
      <c r="G204" s="179">
        <v>52.25</v>
      </c>
      <c r="H204" s="179">
        <f t="shared" si="29"/>
        <v>68.400475</v>
      </c>
      <c r="I204" s="179">
        <f t="shared" si="30"/>
        <v>615.60427500000003</v>
      </c>
      <c r="J204" s="180">
        <f t="shared" si="25"/>
        <v>3.0428399876365384E-4</v>
      </c>
    </row>
    <row r="205" spans="1:10" s="181" customFormat="1" ht="24" customHeight="1" x14ac:dyDescent="0.2">
      <c r="A205" s="176" t="s">
        <v>519</v>
      </c>
      <c r="B205" s="177">
        <v>78368</v>
      </c>
      <c r="C205" s="176" t="s">
        <v>901</v>
      </c>
      <c r="D205" s="176" t="s">
        <v>958</v>
      </c>
      <c r="E205" s="178" t="s">
        <v>44</v>
      </c>
      <c r="F205" s="179">
        <v>3</v>
      </c>
      <c r="G205" s="179">
        <v>100.51</v>
      </c>
      <c r="H205" s="179">
        <f t="shared" si="29"/>
        <v>131.577641</v>
      </c>
      <c r="I205" s="179">
        <f t="shared" si="30"/>
        <v>394.73292300000003</v>
      </c>
      <c r="J205" s="180">
        <f t="shared" si="25"/>
        <v>1.9511058829814896E-4</v>
      </c>
    </row>
    <row r="206" spans="1:10" s="181" customFormat="1" ht="51" customHeight="1" x14ac:dyDescent="0.2">
      <c r="A206" s="176" t="s">
        <v>520</v>
      </c>
      <c r="B206" s="177" t="s">
        <v>521</v>
      </c>
      <c r="C206" s="176" t="s">
        <v>42</v>
      </c>
      <c r="D206" s="176" t="s">
        <v>522</v>
      </c>
      <c r="E206" s="178" t="s">
        <v>44</v>
      </c>
      <c r="F206" s="179">
        <v>3</v>
      </c>
      <c r="G206" s="179">
        <v>100.13</v>
      </c>
      <c r="H206" s="179">
        <f t="shared" ref="H206:H211" si="31">G206*1.3091</f>
        <v>131.08018299999998</v>
      </c>
      <c r="I206" s="179">
        <f t="shared" ref="I206:I211" si="32">F206*H206</f>
        <v>393.24054899999993</v>
      </c>
      <c r="J206" s="180">
        <f t="shared" si="25"/>
        <v>1.9437293011932791E-4</v>
      </c>
    </row>
    <row r="207" spans="1:10" s="181" customFormat="1" ht="39" customHeight="1" x14ac:dyDescent="0.2">
      <c r="A207" s="176" t="s">
        <v>523</v>
      </c>
      <c r="B207" s="177" t="s">
        <v>524</v>
      </c>
      <c r="C207" s="176" t="s">
        <v>22</v>
      </c>
      <c r="D207" s="176" t="s">
        <v>525</v>
      </c>
      <c r="E207" s="178" t="s">
        <v>44</v>
      </c>
      <c r="F207" s="179">
        <v>9</v>
      </c>
      <c r="G207" s="179">
        <v>32.369999999999997</v>
      </c>
      <c r="H207" s="179">
        <f t="shared" si="31"/>
        <v>42.375566999999997</v>
      </c>
      <c r="I207" s="179">
        <f t="shared" si="32"/>
        <v>381.38010299999996</v>
      </c>
      <c r="J207" s="180">
        <f t="shared" si="25"/>
        <v>1.885104888034349E-4</v>
      </c>
    </row>
    <row r="208" spans="1:10" s="181" customFormat="1" ht="24" customHeight="1" x14ac:dyDescent="0.2">
      <c r="A208" s="176" t="s">
        <v>526</v>
      </c>
      <c r="B208" s="177">
        <v>12140</v>
      </c>
      <c r="C208" s="176" t="s">
        <v>900</v>
      </c>
      <c r="D208" s="176" t="s">
        <v>527</v>
      </c>
      <c r="E208" s="178" t="s">
        <v>44</v>
      </c>
      <c r="F208" s="179">
        <v>81</v>
      </c>
      <c r="G208" s="179">
        <v>5.47</v>
      </c>
      <c r="H208" s="179">
        <f t="shared" si="31"/>
        <v>7.1607769999999995</v>
      </c>
      <c r="I208" s="179">
        <f t="shared" si="32"/>
        <v>580.02293699999996</v>
      </c>
      <c r="J208" s="180">
        <f t="shared" si="25"/>
        <v>2.8669667481597466E-4</v>
      </c>
    </row>
    <row r="209" spans="1:10" s="181" customFormat="1" ht="39" customHeight="1" x14ac:dyDescent="0.2">
      <c r="A209" s="176" t="s">
        <v>528</v>
      </c>
      <c r="B209" s="177">
        <v>8316</v>
      </c>
      <c r="C209" s="176" t="s">
        <v>900</v>
      </c>
      <c r="D209" s="176" t="s">
        <v>529</v>
      </c>
      <c r="E209" s="178" t="s">
        <v>44</v>
      </c>
      <c r="F209" s="179">
        <v>21</v>
      </c>
      <c r="G209" s="179">
        <v>5.36</v>
      </c>
      <c r="H209" s="179">
        <f t="shared" si="31"/>
        <v>7.0167760000000001</v>
      </c>
      <c r="I209" s="179">
        <f t="shared" si="32"/>
        <v>147.352296</v>
      </c>
      <c r="J209" s="180">
        <f t="shared" si="25"/>
        <v>7.2834039129902973E-5</v>
      </c>
    </row>
    <row r="210" spans="1:10" s="181" customFormat="1" ht="36.75" customHeight="1" x14ac:dyDescent="0.2">
      <c r="A210" s="176" t="s">
        <v>530</v>
      </c>
      <c r="B210" s="177" t="s">
        <v>531</v>
      </c>
      <c r="C210" s="176" t="s">
        <v>22</v>
      </c>
      <c r="D210" s="176" t="s">
        <v>532</v>
      </c>
      <c r="E210" s="178" t="s">
        <v>44</v>
      </c>
      <c r="F210" s="179">
        <v>13</v>
      </c>
      <c r="G210" s="179">
        <v>42.23</v>
      </c>
      <c r="H210" s="179">
        <f t="shared" si="31"/>
        <v>55.283292999999993</v>
      </c>
      <c r="I210" s="179">
        <f t="shared" si="32"/>
        <v>718.68280899999991</v>
      </c>
      <c r="J210" s="180">
        <f t="shared" si="25"/>
        <v>3.5523417858853438E-4</v>
      </c>
    </row>
    <row r="211" spans="1:10" s="181" customFormat="1" ht="39" customHeight="1" x14ac:dyDescent="0.2">
      <c r="A211" s="176" t="s">
        <v>533</v>
      </c>
      <c r="B211" s="177" t="s">
        <v>534</v>
      </c>
      <c r="C211" s="176" t="s">
        <v>172</v>
      </c>
      <c r="D211" s="176" t="s">
        <v>535</v>
      </c>
      <c r="E211" s="178" t="s">
        <v>48</v>
      </c>
      <c r="F211" s="179">
        <v>0.35</v>
      </c>
      <c r="G211" s="179">
        <v>117.09</v>
      </c>
      <c r="H211" s="179">
        <f t="shared" si="31"/>
        <v>153.28251900000001</v>
      </c>
      <c r="I211" s="179">
        <f t="shared" si="32"/>
        <v>53.64888165</v>
      </c>
      <c r="J211" s="180">
        <f t="shared" si="25"/>
        <v>2.6517840925747324E-5</v>
      </c>
    </row>
    <row r="212" spans="1:10" ht="24" customHeight="1" x14ac:dyDescent="0.2">
      <c r="A212" s="6" t="s">
        <v>536</v>
      </c>
      <c r="B212" s="6"/>
      <c r="C212" s="6"/>
      <c r="D212" s="6" t="s">
        <v>537</v>
      </c>
      <c r="E212" s="6"/>
      <c r="F212" s="7"/>
      <c r="G212" s="173"/>
      <c r="H212" s="6"/>
      <c r="I212" s="7">
        <f>I213+I230+I236+I247+I275</f>
        <v>182541.96869102996</v>
      </c>
      <c r="J212" s="8">
        <f t="shared" si="25"/>
        <v>9.0227768765082567E-2</v>
      </c>
    </row>
    <row r="213" spans="1:10" ht="24" customHeight="1" x14ac:dyDescent="0.2">
      <c r="A213" s="6" t="s">
        <v>538</v>
      </c>
      <c r="B213" s="6"/>
      <c r="C213" s="6"/>
      <c r="D213" s="6" t="s">
        <v>539</v>
      </c>
      <c r="E213" s="6"/>
      <c r="F213" s="7"/>
      <c r="G213" s="173"/>
      <c r="H213" s="6"/>
      <c r="I213" s="7">
        <f>I214+I215+I216+I217+I218+I219+I220+I221+I222+I223+I224+I225+I226+I227+I228+I229</f>
        <v>53127.065749939997</v>
      </c>
      <c r="J213" s="8">
        <f t="shared" si="25"/>
        <v>2.625991511993853E-2</v>
      </c>
    </row>
    <row r="214" spans="1:10" s="20" customFormat="1" ht="65.25" customHeight="1" x14ac:dyDescent="0.2">
      <c r="A214" s="16" t="s">
        <v>540</v>
      </c>
      <c r="B214" s="17" t="s">
        <v>541</v>
      </c>
      <c r="C214" s="16" t="s">
        <v>42</v>
      </c>
      <c r="D214" s="16" t="s">
        <v>542</v>
      </c>
      <c r="E214" s="18" t="s">
        <v>44</v>
      </c>
      <c r="F214" s="19">
        <v>1</v>
      </c>
      <c r="G214" s="179">
        <v>318.41000000000003</v>
      </c>
      <c r="H214" s="19">
        <f t="shared" ref="H214:H219" si="33">G214*1.3091</f>
        <v>416.83053100000001</v>
      </c>
      <c r="I214" s="19">
        <f t="shared" ref="I214:I219" si="34">F214*H214</f>
        <v>416.83053100000001</v>
      </c>
      <c r="J214" s="8">
        <f t="shared" si="25"/>
        <v>2.0603310589332273E-4</v>
      </c>
    </row>
    <row r="215" spans="1:10" s="181" customFormat="1" ht="37.5" customHeight="1" x14ac:dyDescent="0.2">
      <c r="A215" s="176" t="s">
        <v>543</v>
      </c>
      <c r="B215" s="177" t="s">
        <v>544</v>
      </c>
      <c r="C215" s="176" t="s">
        <v>172</v>
      </c>
      <c r="D215" s="176" t="s">
        <v>545</v>
      </c>
      <c r="E215" s="178" t="s">
        <v>44</v>
      </c>
      <c r="F215" s="179">
        <v>1</v>
      </c>
      <c r="G215" s="179">
        <v>219.87</v>
      </c>
      <c r="H215" s="179">
        <f t="shared" si="33"/>
        <v>287.831817</v>
      </c>
      <c r="I215" s="179">
        <f t="shared" si="34"/>
        <v>287.831817</v>
      </c>
      <c r="J215" s="180">
        <f t="shared" si="25"/>
        <v>1.4227096822576197E-4</v>
      </c>
    </row>
    <row r="216" spans="1:10" s="20" customFormat="1" ht="78" customHeight="1" x14ac:dyDescent="0.2">
      <c r="A216" s="16" t="s">
        <v>546</v>
      </c>
      <c r="B216" s="17" t="s">
        <v>547</v>
      </c>
      <c r="C216" s="16" t="s">
        <v>42</v>
      </c>
      <c r="D216" s="16" t="s">
        <v>548</v>
      </c>
      <c r="E216" s="18" t="s">
        <v>313</v>
      </c>
      <c r="F216" s="19">
        <v>37</v>
      </c>
      <c r="G216" s="179">
        <v>124.3</v>
      </c>
      <c r="H216" s="19">
        <f t="shared" si="33"/>
        <v>162.72112999999999</v>
      </c>
      <c r="I216" s="19">
        <f t="shared" si="34"/>
        <v>6020.6818099999991</v>
      </c>
      <c r="J216" s="8">
        <f t="shared" si="25"/>
        <v>2.9759330966803192E-3</v>
      </c>
    </row>
    <row r="217" spans="1:10" s="181" customFormat="1" ht="78" customHeight="1" x14ac:dyDescent="0.2">
      <c r="A217" s="176" t="s">
        <v>549</v>
      </c>
      <c r="B217" s="177" t="s">
        <v>550</v>
      </c>
      <c r="C217" s="176" t="s">
        <v>22</v>
      </c>
      <c r="D217" s="176" t="s">
        <v>551</v>
      </c>
      <c r="E217" s="178" t="s">
        <v>313</v>
      </c>
      <c r="F217" s="179">
        <v>19</v>
      </c>
      <c r="G217" s="179">
        <v>139.69999999999999</v>
      </c>
      <c r="H217" s="179">
        <f t="shared" si="33"/>
        <v>182.88126999999997</v>
      </c>
      <c r="I217" s="179">
        <f t="shared" si="34"/>
        <v>3474.7441299999996</v>
      </c>
      <c r="J217" s="180">
        <f t="shared" si="25"/>
        <v>1.7175141263548457E-3</v>
      </c>
    </row>
    <row r="218" spans="1:10" s="181" customFormat="1" ht="78" customHeight="1" x14ac:dyDescent="0.2">
      <c r="A218" s="176" t="s">
        <v>552</v>
      </c>
      <c r="B218" s="177" t="s">
        <v>553</v>
      </c>
      <c r="C218" s="176" t="s">
        <v>22</v>
      </c>
      <c r="D218" s="176" t="s">
        <v>554</v>
      </c>
      <c r="E218" s="178" t="s">
        <v>313</v>
      </c>
      <c r="F218" s="179">
        <v>7</v>
      </c>
      <c r="G218" s="179">
        <v>241.8</v>
      </c>
      <c r="H218" s="179">
        <f t="shared" si="33"/>
        <v>316.54037999999997</v>
      </c>
      <c r="I218" s="179">
        <f t="shared" si="34"/>
        <v>2215.7826599999999</v>
      </c>
      <c r="J218" s="180">
        <f t="shared" si="25"/>
        <v>1.0952282749757797E-3</v>
      </c>
    </row>
    <row r="219" spans="1:10" s="20" customFormat="1" ht="75" customHeight="1" x14ac:dyDescent="0.2">
      <c r="A219" s="16" t="s">
        <v>555</v>
      </c>
      <c r="B219" s="17" t="s">
        <v>556</v>
      </c>
      <c r="C219" s="16" t="s">
        <v>42</v>
      </c>
      <c r="D219" s="16" t="s">
        <v>557</v>
      </c>
      <c r="E219" s="18" t="s">
        <v>313</v>
      </c>
      <c r="F219" s="19">
        <v>9</v>
      </c>
      <c r="G219" s="179">
        <v>283.95</v>
      </c>
      <c r="H219" s="19">
        <f t="shared" si="33"/>
        <v>371.71894499999996</v>
      </c>
      <c r="I219" s="19">
        <f t="shared" si="34"/>
        <v>3345.4705049999998</v>
      </c>
      <c r="J219" s="8">
        <f t="shared" si="25"/>
        <v>1.6536161042859233E-3</v>
      </c>
    </row>
    <row r="220" spans="1:10" s="20" customFormat="1" ht="90.95" customHeight="1" x14ac:dyDescent="0.2">
      <c r="A220" s="16" t="s">
        <v>558</v>
      </c>
      <c r="B220" s="17" t="s">
        <v>559</v>
      </c>
      <c r="C220" s="16" t="s">
        <v>42</v>
      </c>
      <c r="D220" s="16" t="s">
        <v>560</v>
      </c>
      <c r="E220" s="18" t="s">
        <v>313</v>
      </c>
      <c r="F220" s="19">
        <v>22</v>
      </c>
      <c r="G220" s="179">
        <v>143.18</v>
      </c>
      <c r="H220" s="19">
        <f t="shared" ref="H220:H229" si="35">G220*1.3091</f>
        <v>187.436938</v>
      </c>
      <c r="I220" s="19">
        <f t="shared" ref="I220:I229" si="36">F220*H220</f>
        <v>4123.6126359999998</v>
      </c>
      <c r="J220" s="8">
        <f t="shared" si="25"/>
        <v>2.0382401376832725E-3</v>
      </c>
    </row>
    <row r="221" spans="1:10" s="181" customFormat="1" ht="78" customHeight="1" x14ac:dyDescent="0.2">
      <c r="A221" s="176" t="s">
        <v>561</v>
      </c>
      <c r="B221" s="177" t="s">
        <v>562</v>
      </c>
      <c r="C221" s="176" t="s">
        <v>42</v>
      </c>
      <c r="D221" s="176" t="s">
        <v>563</v>
      </c>
      <c r="E221" s="178" t="s">
        <v>313</v>
      </c>
      <c r="F221" s="179">
        <v>25</v>
      </c>
      <c r="G221" s="179">
        <v>200.7</v>
      </c>
      <c r="H221" s="179">
        <f t="shared" si="35"/>
        <v>262.73636999999997</v>
      </c>
      <c r="I221" s="179">
        <f t="shared" si="36"/>
        <v>6568.4092499999988</v>
      </c>
      <c r="J221" s="180">
        <f t="shared" si="25"/>
        <v>3.2466665896791766E-3</v>
      </c>
    </row>
    <row r="222" spans="1:10" s="181" customFormat="1" ht="39" customHeight="1" x14ac:dyDescent="0.2">
      <c r="A222" s="176" t="s">
        <v>564</v>
      </c>
      <c r="B222" s="177" t="s">
        <v>565</v>
      </c>
      <c r="C222" s="176" t="s">
        <v>42</v>
      </c>
      <c r="D222" s="176" t="s">
        <v>566</v>
      </c>
      <c r="E222" s="178" t="s">
        <v>48</v>
      </c>
      <c r="F222" s="179">
        <v>92.01</v>
      </c>
      <c r="G222" s="179">
        <v>22.47</v>
      </c>
      <c r="H222" s="179">
        <f t="shared" si="35"/>
        <v>29.415476999999996</v>
      </c>
      <c r="I222" s="179">
        <f t="shared" si="36"/>
        <v>2706.5180387699997</v>
      </c>
      <c r="J222" s="180">
        <f t="shared" si="25"/>
        <v>1.3377914433146153E-3</v>
      </c>
    </row>
    <row r="223" spans="1:10" s="181" customFormat="1" ht="39" customHeight="1" x14ac:dyDescent="0.2">
      <c r="A223" s="176" t="s">
        <v>567</v>
      </c>
      <c r="B223" s="177" t="s">
        <v>568</v>
      </c>
      <c r="C223" s="176" t="s">
        <v>42</v>
      </c>
      <c r="D223" s="176" t="s">
        <v>569</v>
      </c>
      <c r="E223" s="178" t="s">
        <v>48</v>
      </c>
      <c r="F223" s="179">
        <v>120.78</v>
      </c>
      <c r="G223" s="179">
        <v>42.89</v>
      </c>
      <c r="H223" s="179">
        <f t="shared" si="35"/>
        <v>56.147298999999997</v>
      </c>
      <c r="I223" s="179">
        <f t="shared" si="36"/>
        <v>6781.4707732199995</v>
      </c>
      <c r="J223" s="180">
        <f t="shared" si="25"/>
        <v>3.3519797184225677E-3</v>
      </c>
    </row>
    <row r="224" spans="1:10" s="20" customFormat="1" ht="39" customHeight="1" x14ac:dyDescent="0.2">
      <c r="A224" s="16" t="s">
        <v>570</v>
      </c>
      <c r="B224" s="17" t="s">
        <v>571</v>
      </c>
      <c r="C224" s="16" t="s">
        <v>42</v>
      </c>
      <c r="D224" s="16" t="s">
        <v>572</v>
      </c>
      <c r="E224" s="18" t="s">
        <v>48</v>
      </c>
      <c r="F224" s="19">
        <v>3.64</v>
      </c>
      <c r="G224" s="179">
        <v>27.51</v>
      </c>
      <c r="H224" s="19">
        <f t="shared" si="35"/>
        <v>36.013340999999997</v>
      </c>
      <c r="I224" s="19">
        <f t="shared" si="36"/>
        <v>131.08856123999999</v>
      </c>
      <c r="J224" s="8">
        <f t="shared" si="25"/>
        <v>6.4795117945341284E-5</v>
      </c>
    </row>
    <row r="225" spans="1:10" s="20" customFormat="1" ht="39" customHeight="1" x14ac:dyDescent="0.2">
      <c r="A225" s="16" t="s">
        <v>573</v>
      </c>
      <c r="B225" s="17" t="s">
        <v>574</v>
      </c>
      <c r="C225" s="16" t="s">
        <v>42</v>
      </c>
      <c r="D225" s="16" t="s">
        <v>575</v>
      </c>
      <c r="E225" s="18" t="s">
        <v>48</v>
      </c>
      <c r="F225" s="19">
        <v>18.170000000000002</v>
      </c>
      <c r="G225" s="179">
        <v>36.08</v>
      </c>
      <c r="H225" s="19">
        <f t="shared" si="35"/>
        <v>47.232327999999995</v>
      </c>
      <c r="I225" s="19">
        <f>F225*H225</f>
        <v>858.21139975999995</v>
      </c>
      <c r="J225" s="8">
        <f t="shared" si="25"/>
        <v>4.2420107706939728E-4</v>
      </c>
    </row>
    <row r="226" spans="1:10" s="181" customFormat="1" ht="39" customHeight="1" x14ac:dyDescent="0.2">
      <c r="A226" s="176" t="s">
        <v>576</v>
      </c>
      <c r="B226" s="177" t="s">
        <v>577</v>
      </c>
      <c r="C226" s="176" t="s">
        <v>42</v>
      </c>
      <c r="D226" s="176" t="s">
        <v>578</v>
      </c>
      <c r="E226" s="178" t="s">
        <v>48</v>
      </c>
      <c r="F226" s="179">
        <v>91.91</v>
      </c>
      <c r="G226" s="179">
        <v>39.43</v>
      </c>
      <c r="H226" s="179">
        <f t="shared" si="35"/>
        <v>51.617812999999998</v>
      </c>
      <c r="I226" s="179">
        <f t="shared" si="36"/>
        <v>4744.19319283</v>
      </c>
      <c r="J226" s="180">
        <f t="shared" si="25"/>
        <v>2.3449838382321479E-3</v>
      </c>
    </row>
    <row r="227" spans="1:10" s="20" customFormat="1" ht="39" customHeight="1" x14ac:dyDescent="0.2">
      <c r="A227" s="16" t="s">
        <v>579</v>
      </c>
      <c r="B227" s="17" t="s">
        <v>580</v>
      </c>
      <c r="C227" s="16" t="s">
        <v>42</v>
      </c>
      <c r="D227" s="16" t="s">
        <v>581</v>
      </c>
      <c r="E227" s="18" t="s">
        <v>48</v>
      </c>
      <c r="F227" s="19">
        <v>84.39</v>
      </c>
      <c r="G227" s="179">
        <v>22.63</v>
      </c>
      <c r="H227" s="19">
        <f>G227*1.3091</f>
        <v>29.624932999999999</v>
      </c>
      <c r="I227" s="19">
        <f t="shared" si="36"/>
        <v>2500.04809587</v>
      </c>
      <c r="J227" s="8">
        <f t="shared" si="25"/>
        <v>1.235736434274733E-3</v>
      </c>
    </row>
    <row r="228" spans="1:10" s="181" customFormat="1" ht="54.75" customHeight="1" x14ac:dyDescent="0.2">
      <c r="A228" s="176" t="s">
        <v>582</v>
      </c>
      <c r="B228" s="177" t="s">
        <v>583</v>
      </c>
      <c r="C228" s="176" t="s">
        <v>42</v>
      </c>
      <c r="D228" s="176" t="s">
        <v>584</v>
      </c>
      <c r="E228" s="178" t="s">
        <v>48</v>
      </c>
      <c r="F228" s="179">
        <v>80.33</v>
      </c>
      <c r="G228" s="179">
        <v>65.64</v>
      </c>
      <c r="H228" s="179">
        <f t="shared" si="35"/>
        <v>85.929323999999994</v>
      </c>
      <c r="I228" s="179">
        <f t="shared" si="36"/>
        <v>6902.7025969199995</v>
      </c>
      <c r="J228" s="180">
        <f t="shared" si="25"/>
        <v>3.4119027982173694E-3</v>
      </c>
    </row>
    <row r="229" spans="1:10" s="181" customFormat="1" ht="39.75" customHeight="1" x14ac:dyDescent="0.2">
      <c r="A229" s="176" t="s">
        <v>585</v>
      </c>
      <c r="B229" s="177" t="s">
        <v>71</v>
      </c>
      <c r="C229" s="176" t="s">
        <v>42</v>
      </c>
      <c r="D229" s="176" t="s">
        <v>857</v>
      </c>
      <c r="E229" s="178" t="s">
        <v>72</v>
      </c>
      <c r="F229" s="179">
        <v>25.83</v>
      </c>
      <c r="G229" s="179">
        <v>60.61</v>
      </c>
      <c r="H229" s="179">
        <f t="shared" si="35"/>
        <v>79.344550999999996</v>
      </c>
      <c r="I229" s="179">
        <f t="shared" si="36"/>
        <v>2049.4697523299997</v>
      </c>
      <c r="J229" s="180">
        <f t="shared" si="25"/>
        <v>1.0130222886839562E-3</v>
      </c>
    </row>
    <row r="230" spans="1:10" ht="24" customHeight="1" x14ac:dyDescent="0.2">
      <c r="A230" s="6" t="s">
        <v>586</v>
      </c>
      <c r="B230" s="6"/>
      <c r="C230" s="6"/>
      <c r="D230" s="6" t="s">
        <v>587</v>
      </c>
      <c r="E230" s="6"/>
      <c r="F230" s="7"/>
      <c r="G230" s="173"/>
      <c r="H230" s="6"/>
      <c r="I230" s="7">
        <f>I231+I232+I233+I234+I235</f>
        <v>13398.573045000001</v>
      </c>
      <c r="J230" s="8">
        <f t="shared" si="25"/>
        <v>6.6227145415120869E-3</v>
      </c>
    </row>
    <row r="231" spans="1:10" s="20" customFormat="1" ht="26.1" customHeight="1" x14ac:dyDescent="0.2">
      <c r="A231" s="16" t="s">
        <v>588</v>
      </c>
      <c r="B231" s="17" t="s">
        <v>589</v>
      </c>
      <c r="C231" s="16" t="s">
        <v>42</v>
      </c>
      <c r="D231" s="16" t="s">
        <v>590</v>
      </c>
      <c r="E231" s="18" t="s">
        <v>44</v>
      </c>
      <c r="F231" s="19">
        <v>15</v>
      </c>
      <c r="G231" s="179">
        <v>65.28</v>
      </c>
      <c r="H231" s="19">
        <f>G231*1.3091</f>
        <v>85.458047999999991</v>
      </c>
      <c r="I231" s="19">
        <f>F231*H231</f>
        <v>1281.8707199999999</v>
      </c>
      <c r="J231" s="8">
        <f t="shared" si="25"/>
        <v>6.3360955149254611E-4</v>
      </c>
    </row>
    <row r="232" spans="1:10" s="20" customFormat="1" ht="77.25" customHeight="1" x14ac:dyDescent="0.2">
      <c r="A232" s="16" t="s">
        <v>591</v>
      </c>
      <c r="B232" s="17" t="s">
        <v>592</v>
      </c>
      <c r="C232" s="16" t="s">
        <v>42</v>
      </c>
      <c r="D232" s="16" t="s">
        <v>593</v>
      </c>
      <c r="E232" s="18" t="s">
        <v>44</v>
      </c>
      <c r="F232" s="19">
        <v>9</v>
      </c>
      <c r="G232" s="179">
        <v>407.62</v>
      </c>
      <c r="H232" s="19">
        <f>G232*1.3091</f>
        <v>533.61534199999994</v>
      </c>
      <c r="I232" s="19">
        <f>F232*H232</f>
        <v>4802.5380779999996</v>
      </c>
      <c r="J232" s="8">
        <f t="shared" si="25"/>
        <v>2.3738228435605849E-3</v>
      </c>
    </row>
    <row r="233" spans="1:10" s="20" customFormat="1" ht="51.95" customHeight="1" x14ac:dyDescent="0.2">
      <c r="A233" s="16" t="s">
        <v>594</v>
      </c>
      <c r="B233" s="17" t="s">
        <v>595</v>
      </c>
      <c r="C233" s="16" t="s">
        <v>42</v>
      </c>
      <c r="D233" s="16" t="s">
        <v>596</v>
      </c>
      <c r="E233" s="18" t="s">
        <v>44</v>
      </c>
      <c r="F233" s="19">
        <v>6</v>
      </c>
      <c r="G233" s="179">
        <v>76.08</v>
      </c>
      <c r="H233" s="19">
        <f>G233*1.3091</f>
        <v>99.596327999999986</v>
      </c>
      <c r="I233" s="19">
        <f>F233*H233</f>
        <v>597.57796799999994</v>
      </c>
      <c r="J233" s="8">
        <f t="shared" si="25"/>
        <v>2.9537386444578989E-4</v>
      </c>
    </row>
    <row r="234" spans="1:10" s="20" customFormat="1" ht="80.25" customHeight="1" x14ac:dyDescent="0.2">
      <c r="A234" s="16" t="s">
        <v>597</v>
      </c>
      <c r="B234" s="17" t="s">
        <v>598</v>
      </c>
      <c r="C234" s="16" t="s">
        <v>42</v>
      </c>
      <c r="D234" s="16" t="s">
        <v>867</v>
      </c>
      <c r="E234" s="18" t="s">
        <v>44</v>
      </c>
      <c r="F234" s="19">
        <v>6</v>
      </c>
      <c r="G234" s="179">
        <v>701.26</v>
      </c>
      <c r="H234" s="19">
        <f>G234*1.3091</f>
        <v>918.01946599999997</v>
      </c>
      <c r="I234" s="19">
        <f>F234*H234</f>
        <v>5508.1167960000002</v>
      </c>
      <c r="J234" s="8">
        <f t="shared" si="25"/>
        <v>2.7225798656842089E-3</v>
      </c>
    </row>
    <row r="235" spans="1:10" s="20" customFormat="1" ht="104.1" customHeight="1" x14ac:dyDescent="0.2">
      <c r="A235" s="16" t="s">
        <v>599</v>
      </c>
      <c r="B235" s="17" t="s">
        <v>600</v>
      </c>
      <c r="C235" s="16" t="s">
        <v>42</v>
      </c>
      <c r="D235" s="16" t="s">
        <v>601</v>
      </c>
      <c r="E235" s="18" t="s">
        <v>48</v>
      </c>
      <c r="F235" s="19">
        <v>3</v>
      </c>
      <c r="G235" s="179">
        <v>307.70999999999998</v>
      </c>
      <c r="H235" s="19">
        <f>G235*1.3091</f>
        <v>402.82316099999997</v>
      </c>
      <c r="I235" s="19">
        <f>F235*H235</f>
        <v>1208.4694829999999</v>
      </c>
      <c r="J235" s="8">
        <f t="shared" si="25"/>
        <v>5.9732841632895639E-4</v>
      </c>
    </row>
    <row r="236" spans="1:10" ht="24" customHeight="1" x14ac:dyDescent="0.2">
      <c r="A236" s="6" t="s">
        <v>602</v>
      </c>
      <c r="B236" s="6"/>
      <c r="C236" s="6"/>
      <c r="D236" s="6" t="s">
        <v>603</v>
      </c>
      <c r="E236" s="6"/>
      <c r="F236" s="7"/>
      <c r="G236" s="173"/>
      <c r="H236" s="6"/>
      <c r="I236" s="7">
        <f>I237+I238+I239+I240+I241+I242+I243+I244+I245+I246</f>
        <v>27695.29328709</v>
      </c>
      <c r="J236" s="8">
        <f t="shared" si="25"/>
        <v>1.3689369828251962E-2</v>
      </c>
    </row>
    <row r="237" spans="1:10" s="181" customFormat="1" ht="51.95" customHeight="1" x14ac:dyDescent="0.2">
      <c r="A237" s="176" t="s">
        <v>604</v>
      </c>
      <c r="B237" s="177" t="s">
        <v>904</v>
      </c>
      <c r="C237" s="176" t="s">
        <v>42</v>
      </c>
      <c r="D237" s="176" t="s">
        <v>605</v>
      </c>
      <c r="E237" s="178" t="s">
        <v>44</v>
      </c>
      <c r="F237" s="179">
        <v>2</v>
      </c>
      <c r="G237" s="179">
        <v>500.1</v>
      </c>
      <c r="H237" s="179">
        <f>G237*1.3091</f>
        <v>654.68091000000004</v>
      </c>
      <c r="I237" s="179">
        <f>F237*H237</f>
        <v>1309.3618200000001</v>
      </c>
      <c r="J237" s="180">
        <f t="shared" si="25"/>
        <v>6.4719799162872213E-4</v>
      </c>
    </row>
    <row r="238" spans="1:10" s="20" customFormat="1" ht="24" customHeight="1" x14ac:dyDescent="0.2">
      <c r="A238" s="16" t="s">
        <v>606</v>
      </c>
      <c r="B238" s="17" t="s">
        <v>607</v>
      </c>
      <c r="C238" s="16" t="s">
        <v>42</v>
      </c>
      <c r="D238" s="16" t="s">
        <v>608</v>
      </c>
      <c r="E238" s="18" t="s">
        <v>44</v>
      </c>
      <c r="F238" s="19">
        <v>2</v>
      </c>
      <c r="G238" s="179">
        <v>53.06</v>
      </c>
      <c r="H238" s="19">
        <f>G238*1.3091</f>
        <v>69.460846000000004</v>
      </c>
      <c r="I238" s="19">
        <f>F238*H238</f>
        <v>138.92169200000001</v>
      </c>
      <c r="J238" s="8">
        <f t="shared" si="25"/>
        <v>6.8666917488142355E-5</v>
      </c>
    </row>
    <row r="239" spans="1:10" s="20" customFormat="1" ht="117" customHeight="1" x14ac:dyDescent="0.2">
      <c r="A239" s="16" t="s">
        <v>609</v>
      </c>
      <c r="B239" s="17" t="s">
        <v>610</v>
      </c>
      <c r="C239" s="16" t="s">
        <v>42</v>
      </c>
      <c r="D239" s="16" t="s">
        <v>611</v>
      </c>
      <c r="E239" s="18" t="s">
        <v>44</v>
      </c>
      <c r="F239" s="19">
        <v>5</v>
      </c>
      <c r="G239" s="179">
        <v>743.1</v>
      </c>
      <c r="H239" s="19">
        <f t="shared" ref="H239:H246" si="37">G239*1.3091</f>
        <v>972.79220999999995</v>
      </c>
      <c r="I239" s="19">
        <f t="shared" ref="I239:I245" si="38">F239*H239</f>
        <v>4863.9610499999999</v>
      </c>
      <c r="J239" s="8">
        <f t="shared" si="25"/>
        <v>2.4041833012362697E-3</v>
      </c>
    </row>
    <row r="240" spans="1:10" s="20" customFormat="1" ht="65.25" customHeight="1" x14ac:dyDescent="0.2">
      <c r="A240" s="16" t="s">
        <v>612</v>
      </c>
      <c r="B240" s="17" t="s">
        <v>613</v>
      </c>
      <c r="C240" s="16" t="s">
        <v>42</v>
      </c>
      <c r="D240" s="16" t="s">
        <v>614</v>
      </c>
      <c r="E240" s="18" t="s">
        <v>44</v>
      </c>
      <c r="F240" s="19">
        <v>4</v>
      </c>
      <c r="G240" s="179">
        <v>334.33</v>
      </c>
      <c r="H240" s="19">
        <f t="shared" si="37"/>
        <v>437.67140299999994</v>
      </c>
      <c r="I240" s="19">
        <f t="shared" si="38"/>
        <v>1750.6856119999998</v>
      </c>
      <c r="J240" s="8">
        <f t="shared" si="25"/>
        <v>8.6533775061479947E-4</v>
      </c>
    </row>
    <row r="241" spans="1:10" s="20" customFormat="1" ht="92.25" customHeight="1" x14ac:dyDescent="0.2">
      <c r="A241" s="16" t="s">
        <v>615</v>
      </c>
      <c r="B241" s="17" t="s">
        <v>616</v>
      </c>
      <c r="C241" s="16" t="s">
        <v>42</v>
      </c>
      <c r="D241" s="16" t="s">
        <v>617</v>
      </c>
      <c r="E241" s="18" t="s">
        <v>44</v>
      </c>
      <c r="F241" s="19">
        <v>3</v>
      </c>
      <c r="G241" s="179">
        <v>451.44</v>
      </c>
      <c r="H241" s="19">
        <f t="shared" si="37"/>
        <v>590.98010399999998</v>
      </c>
      <c r="I241" s="19">
        <f t="shared" si="38"/>
        <v>1772.9403119999999</v>
      </c>
      <c r="J241" s="8">
        <f t="shared" si="25"/>
        <v>8.7633791643932301E-4</v>
      </c>
    </row>
    <row r="242" spans="1:10" s="20" customFormat="1" ht="78" customHeight="1" x14ac:dyDescent="0.2">
      <c r="A242" s="16" t="s">
        <v>618</v>
      </c>
      <c r="B242" s="17" t="s">
        <v>619</v>
      </c>
      <c r="C242" s="16" t="s">
        <v>42</v>
      </c>
      <c r="D242" s="16" t="s">
        <v>620</v>
      </c>
      <c r="E242" s="18" t="s">
        <v>44</v>
      </c>
      <c r="F242" s="19">
        <v>4</v>
      </c>
      <c r="G242" s="179">
        <v>378.37</v>
      </c>
      <c r="H242" s="19">
        <f t="shared" si="37"/>
        <v>495.32416699999999</v>
      </c>
      <c r="I242" s="19">
        <f>F242*H242</f>
        <v>1981.296668</v>
      </c>
      <c r="J242" s="8">
        <f t="shared" ref="J242:J305" si="39">I242/$I$339</f>
        <v>9.7932535129997833E-4</v>
      </c>
    </row>
    <row r="243" spans="1:10" s="20" customFormat="1" ht="90" customHeight="1" x14ac:dyDescent="0.2">
      <c r="A243" s="16" t="s">
        <v>621</v>
      </c>
      <c r="B243" s="17" t="s">
        <v>622</v>
      </c>
      <c r="C243" s="16" t="s">
        <v>42</v>
      </c>
      <c r="D243" s="16" t="s">
        <v>623</v>
      </c>
      <c r="E243" s="18" t="s">
        <v>44</v>
      </c>
      <c r="F243" s="19">
        <v>11</v>
      </c>
      <c r="G243" s="179">
        <v>364.8</v>
      </c>
      <c r="H243" s="19">
        <f>G243*1.3091</f>
        <v>477.55968000000001</v>
      </c>
      <c r="I243" s="19">
        <f t="shared" si="38"/>
        <v>5253.1564800000006</v>
      </c>
      <c r="J243" s="8">
        <f t="shared" si="39"/>
        <v>2.5965567894498461E-3</v>
      </c>
    </row>
    <row r="244" spans="1:10" s="20" customFormat="1" ht="78" customHeight="1" x14ac:dyDescent="0.2">
      <c r="A244" s="16" t="s">
        <v>624</v>
      </c>
      <c r="B244" s="17" t="s">
        <v>625</v>
      </c>
      <c r="C244" s="16" t="s">
        <v>42</v>
      </c>
      <c r="D244" s="16" t="s">
        <v>626</v>
      </c>
      <c r="E244" s="18" t="s">
        <v>44</v>
      </c>
      <c r="F244" s="19">
        <v>2</v>
      </c>
      <c r="G244" s="179">
        <v>670.56</v>
      </c>
      <c r="H244" s="19">
        <f t="shared" si="37"/>
        <v>877.83009599999991</v>
      </c>
      <c r="I244" s="19">
        <f t="shared" si="38"/>
        <v>1755.6601919999998</v>
      </c>
      <c r="J244" s="8">
        <f t="shared" si="39"/>
        <v>8.6779661121086946E-4</v>
      </c>
    </row>
    <row r="245" spans="1:10" s="20" customFormat="1" ht="36" customHeight="1" x14ac:dyDescent="0.2">
      <c r="A245" s="16" t="s">
        <v>627</v>
      </c>
      <c r="B245" s="17" t="s">
        <v>628</v>
      </c>
      <c r="C245" s="16" t="s">
        <v>42</v>
      </c>
      <c r="D245" s="16" t="s">
        <v>629</v>
      </c>
      <c r="E245" s="18" t="s">
        <v>52</v>
      </c>
      <c r="F245" s="19">
        <v>14.94</v>
      </c>
      <c r="G245" s="179">
        <v>365.86</v>
      </c>
      <c r="H245" s="19">
        <f t="shared" si="37"/>
        <v>478.94732599999998</v>
      </c>
      <c r="I245" s="19">
        <f t="shared" si="38"/>
        <v>7155.4730504399995</v>
      </c>
      <c r="J245" s="8">
        <f t="shared" si="39"/>
        <v>3.5368434581345997E-3</v>
      </c>
    </row>
    <row r="246" spans="1:10" s="205" customFormat="1" ht="54" customHeight="1" x14ac:dyDescent="0.2">
      <c r="A246" s="200" t="s">
        <v>630</v>
      </c>
      <c r="B246" s="201" t="s">
        <v>964</v>
      </c>
      <c r="C246" s="200" t="s">
        <v>42</v>
      </c>
      <c r="D246" s="200" t="s">
        <v>963</v>
      </c>
      <c r="E246" s="202" t="s">
        <v>52</v>
      </c>
      <c r="F246" s="203">
        <v>4.83</v>
      </c>
      <c r="G246" s="203">
        <v>271.05</v>
      </c>
      <c r="H246" s="203">
        <f t="shared" si="37"/>
        <v>354.83155499999998</v>
      </c>
      <c r="I246" s="203">
        <f>F246*H246</f>
        <v>1713.8364106499998</v>
      </c>
      <c r="J246" s="204">
        <f t="shared" si="39"/>
        <v>8.4712374074941154E-4</v>
      </c>
    </row>
    <row r="247" spans="1:10" ht="24" customHeight="1" x14ac:dyDescent="0.2">
      <c r="A247" s="6" t="s">
        <v>631</v>
      </c>
      <c r="B247" s="6"/>
      <c r="C247" s="6"/>
      <c r="D247" s="6" t="s">
        <v>632</v>
      </c>
      <c r="E247" s="6"/>
      <c r="F247" s="7"/>
      <c r="G247" s="173"/>
      <c r="H247" s="6"/>
      <c r="I247" s="7">
        <f>I248+I249+I250+I251+I252+I253+I254+I255+I256+I257+I258+I259+I260+I261+I262+I263+I264+I265+I266+I267+I268+I269+I270+I271+I272+I273+I274</f>
        <v>71731.493040999994</v>
      </c>
      <c r="J247" s="8">
        <f t="shared" si="39"/>
        <v>3.5455805663147294E-2</v>
      </c>
    </row>
    <row r="248" spans="1:10" s="20" customFormat="1" ht="24" customHeight="1" x14ac:dyDescent="0.2">
      <c r="A248" s="16" t="s">
        <v>633</v>
      </c>
      <c r="B248" s="17" t="s">
        <v>634</v>
      </c>
      <c r="C248" s="16" t="s">
        <v>42</v>
      </c>
      <c r="D248" s="16" t="s">
        <v>635</v>
      </c>
      <c r="E248" s="18" t="s">
        <v>44</v>
      </c>
      <c r="F248" s="19">
        <v>1</v>
      </c>
      <c r="G248" s="179">
        <v>759.89</v>
      </c>
      <c r="H248" s="19">
        <f t="shared" ref="H248:H260" si="40">G248*1.3091</f>
        <v>994.77199899999994</v>
      </c>
      <c r="I248" s="19">
        <f>F248*H248</f>
        <v>994.77199899999994</v>
      </c>
      <c r="J248" s="8">
        <f t="shared" si="39"/>
        <v>4.9170094167041544E-4</v>
      </c>
    </row>
    <row r="249" spans="1:10" s="20" customFormat="1" ht="37.5" customHeight="1" x14ac:dyDescent="0.2">
      <c r="A249" s="16" t="s">
        <v>636</v>
      </c>
      <c r="B249" s="17" t="s">
        <v>637</v>
      </c>
      <c r="C249" s="16" t="s">
        <v>42</v>
      </c>
      <c r="D249" s="16" t="s">
        <v>638</v>
      </c>
      <c r="E249" s="18" t="s">
        <v>44</v>
      </c>
      <c r="F249" s="19">
        <v>30</v>
      </c>
      <c r="G249" s="179">
        <v>62.33</v>
      </c>
      <c r="H249" s="19">
        <f t="shared" si="40"/>
        <v>81.596202999999988</v>
      </c>
      <c r="I249" s="19">
        <f t="shared" ref="I249:I255" si="41">F249*H249</f>
        <v>2447.8860899999995</v>
      </c>
      <c r="J249" s="8">
        <f t="shared" si="39"/>
        <v>1.2099535338397792E-3</v>
      </c>
    </row>
    <row r="250" spans="1:10" s="20" customFormat="1" ht="26.1" customHeight="1" x14ac:dyDescent="0.2">
      <c r="A250" s="16" t="s">
        <v>639</v>
      </c>
      <c r="B250" s="17" t="s">
        <v>640</v>
      </c>
      <c r="C250" s="16" t="s">
        <v>42</v>
      </c>
      <c r="D250" s="16" t="s">
        <v>641</v>
      </c>
      <c r="E250" s="18" t="s">
        <v>44</v>
      </c>
      <c r="F250" s="19">
        <v>25</v>
      </c>
      <c r="G250" s="179">
        <v>64.400000000000006</v>
      </c>
      <c r="H250" s="19">
        <f t="shared" si="40"/>
        <v>84.306039999999996</v>
      </c>
      <c r="I250" s="19">
        <f t="shared" si="41"/>
        <v>2107.6509999999998</v>
      </c>
      <c r="J250" s="8">
        <f t="shared" si="39"/>
        <v>1.0417804104401545E-3</v>
      </c>
    </row>
    <row r="251" spans="1:10" s="20" customFormat="1" ht="24" customHeight="1" x14ac:dyDescent="0.2">
      <c r="A251" s="16" t="s">
        <v>642</v>
      </c>
      <c r="B251" s="17" t="s">
        <v>643</v>
      </c>
      <c r="C251" s="16" t="s">
        <v>42</v>
      </c>
      <c r="D251" s="16" t="s">
        <v>644</v>
      </c>
      <c r="E251" s="18" t="s">
        <v>44</v>
      </c>
      <c r="F251" s="19">
        <v>5</v>
      </c>
      <c r="G251" s="179">
        <v>56.79</v>
      </c>
      <c r="H251" s="19">
        <f t="shared" si="40"/>
        <v>74.343789000000001</v>
      </c>
      <c r="I251" s="19">
        <f t="shared" si="41"/>
        <v>371.71894500000002</v>
      </c>
      <c r="J251" s="8">
        <f t="shared" si="39"/>
        <v>1.8373512269843594E-4</v>
      </c>
    </row>
    <row r="252" spans="1:10" s="20" customFormat="1" ht="52.5" customHeight="1" x14ac:dyDescent="0.2">
      <c r="A252" s="16" t="s">
        <v>645</v>
      </c>
      <c r="B252" s="17" t="s">
        <v>646</v>
      </c>
      <c r="C252" s="16" t="s">
        <v>42</v>
      </c>
      <c r="D252" s="16" t="s">
        <v>647</v>
      </c>
      <c r="E252" s="18" t="s">
        <v>44</v>
      </c>
      <c r="F252" s="19">
        <v>2</v>
      </c>
      <c r="G252" s="179">
        <v>598.63</v>
      </c>
      <c r="H252" s="19">
        <f t="shared" si="40"/>
        <v>783.66653299999996</v>
      </c>
      <c r="I252" s="19">
        <f t="shared" si="41"/>
        <v>1567.3330659999999</v>
      </c>
      <c r="J252" s="8">
        <f t="shared" si="39"/>
        <v>7.7470932559228528E-4</v>
      </c>
    </row>
    <row r="253" spans="1:10" s="181" customFormat="1" ht="36.75" customHeight="1" x14ac:dyDescent="0.2">
      <c r="A253" s="176" t="s">
        <v>648</v>
      </c>
      <c r="B253" s="177">
        <v>190213</v>
      </c>
      <c r="C253" s="176" t="s">
        <v>901</v>
      </c>
      <c r="D253" s="176" t="s">
        <v>649</v>
      </c>
      <c r="E253" s="178" t="s">
        <v>44</v>
      </c>
      <c r="F253" s="179">
        <v>7</v>
      </c>
      <c r="G253" s="179">
        <v>1428.7</v>
      </c>
      <c r="H253" s="179">
        <f t="shared" si="40"/>
        <v>1870.3111699999999</v>
      </c>
      <c r="I253" s="179">
        <f t="shared" si="41"/>
        <v>13092.178189999999</v>
      </c>
      <c r="J253" s="180">
        <f t="shared" si="39"/>
        <v>6.4712681408515159E-3</v>
      </c>
    </row>
    <row r="254" spans="1:10" s="20" customFormat="1" ht="78" customHeight="1" x14ac:dyDescent="0.2">
      <c r="A254" s="16" t="s">
        <v>650</v>
      </c>
      <c r="B254" s="17" t="s">
        <v>651</v>
      </c>
      <c r="C254" s="16" t="s">
        <v>42</v>
      </c>
      <c r="D254" s="16" t="s">
        <v>652</v>
      </c>
      <c r="E254" s="18" t="s">
        <v>44</v>
      </c>
      <c r="F254" s="19">
        <v>1</v>
      </c>
      <c r="G254" s="179">
        <v>457.37</v>
      </c>
      <c r="H254" s="19">
        <f t="shared" si="40"/>
        <v>598.743067</v>
      </c>
      <c r="I254" s="19">
        <f t="shared" si="41"/>
        <v>598.743067</v>
      </c>
      <c r="J254" s="8">
        <f t="shared" si="39"/>
        <v>2.959497554801326E-4</v>
      </c>
    </row>
    <row r="255" spans="1:10" s="181" customFormat="1" ht="35.25" customHeight="1" x14ac:dyDescent="0.2">
      <c r="A255" s="176" t="s">
        <v>653</v>
      </c>
      <c r="B255" s="177" t="s">
        <v>654</v>
      </c>
      <c r="C255" s="176" t="s">
        <v>22</v>
      </c>
      <c r="D255" s="176" t="s">
        <v>655</v>
      </c>
      <c r="E255" s="178" t="s">
        <v>44</v>
      </c>
      <c r="F255" s="179">
        <v>2</v>
      </c>
      <c r="G255" s="179">
        <v>1485.34</v>
      </c>
      <c r="H255" s="179">
        <f t="shared" si="40"/>
        <v>1944.4585939999997</v>
      </c>
      <c r="I255" s="179">
        <f t="shared" si="41"/>
        <v>3888.9171879999994</v>
      </c>
      <c r="J255" s="180">
        <f t="shared" si="39"/>
        <v>1.9222336830350048E-3</v>
      </c>
    </row>
    <row r="256" spans="1:10" s="20" customFormat="1" ht="39" customHeight="1" x14ac:dyDescent="0.2">
      <c r="A256" s="16" t="s">
        <v>656</v>
      </c>
      <c r="B256" s="17" t="s">
        <v>657</v>
      </c>
      <c r="C256" s="16" t="s">
        <v>42</v>
      </c>
      <c r="D256" s="16" t="s">
        <v>658</v>
      </c>
      <c r="E256" s="18" t="s">
        <v>44</v>
      </c>
      <c r="F256" s="19">
        <v>1</v>
      </c>
      <c r="G256" s="179">
        <v>107.25</v>
      </c>
      <c r="H256" s="19">
        <f t="shared" si="40"/>
        <v>140.40097499999999</v>
      </c>
      <c r="I256" s="19">
        <f t="shared" ref="I256:I268" si="42">F256*H256</f>
        <v>140.40097499999999</v>
      </c>
      <c r="J256" s="8">
        <f t="shared" si="39"/>
        <v>6.9398104981184202E-5</v>
      </c>
    </row>
    <row r="257" spans="1:10" s="20" customFormat="1" ht="39" customHeight="1" x14ac:dyDescent="0.2">
      <c r="A257" s="16" t="s">
        <v>659</v>
      </c>
      <c r="B257" s="17" t="s">
        <v>660</v>
      </c>
      <c r="C257" s="16" t="s">
        <v>42</v>
      </c>
      <c r="D257" s="16" t="s">
        <v>661</v>
      </c>
      <c r="E257" s="18" t="s">
        <v>44</v>
      </c>
      <c r="F257" s="19">
        <v>9</v>
      </c>
      <c r="G257" s="179">
        <v>151.61000000000001</v>
      </c>
      <c r="H257" s="19">
        <f t="shared" si="40"/>
        <v>198.47265100000001</v>
      </c>
      <c r="I257" s="19">
        <f t="shared" si="42"/>
        <v>1786.2538590000001</v>
      </c>
      <c r="J257" s="8">
        <f t="shared" si="39"/>
        <v>8.8291860387669974E-4</v>
      </c>
    </row>
    <row r="258" spans="1:10" s="20" customFormat="1" ht="63" customHeight="1" x14ac:dyDescent="0.2">
      <c r="A258" s="16" t="s">
        <v>662</v>
      </c>
      <c r="B258" s="17" t="s">
        <v>663</v>
      </c>
      <c r="C258" s="16" t="s">
        <v>42</v>
      </c>
      <c r="D258" s="16" t="s">
        <v>868</v>
      </c>
      <c r="E258" s="18" t="s">
        <v>44</v>
      </c>
      <c r="F258" s="19">
        <v>16</v>
      </c>
      <c r="G258" s="179">
        <v>350.02</v>
      </c>
      <c r="H258" s="19">
        <f t="shared" si="40"/>
        <v>458.21118199999995</v>
      </c>
      <c r="I258" s="19">
        <f t="shared" si="42"/>
        <v>7331.3789119999992</v>
      </c>
      <c r="J258" s="8">
        <f t="shared" si="39"/>
        <v>3.6237910982585128E-3</v>
      </c>
    </row>
    <row r="259" spans="1:10" s="181" customFormat="1" ht="36" customHeight="1" x14ac:dyDescent="0.2">
      <c r="A259" s="176" t="s">
        <v>664</v>
      </c>
      <c r="B259" s="177">
        <v>202347</v>
      </c>
      <c r="C259" s="176" t="s">
        <v>901</v>
      </c>
      <c r="D259" s="176" t="s">
        <v>665</v>
      </c>
      <c r="E259" s="178" t="s">
        <v>44</v>
      </c>
      <c r="F259" s="179">
        <v>6</v>
      </c>
      <c r="G259" s="179">
        <v>153.1</v>
      </c>
      <c r="H259" s="179">
        <f t="shared" si="40"/>
        <v>200.42320999999998</v>
      </c>
      <c r="I259" s="179">
        <f t="shared" si="42"/>
        <v>1202.53926</v>
      </c>
      <c r="J259" s="180">
        <f t="shared" si="39"/>
        <v>5.9439719567100987E-4</v>
      </c>
    </row>
    <row r="260" spans="1:10" s="20" customFormat="1" ht="67.5" customHeight="1" x14ac:dyDescent="0.2">
      <c r="A260" s="16" t="s">
        <v>666</v>
      </c>
      <c r="B260" s="17" t="s">
        <v>667</v>
      </c>
      <c r="C260" s="16" t="s">
        <v>42</v>
      </c>
      <c r="D260" s="16" t="s">
        <v>869</v>
      </c>
      <c r="E260" s="18" t="s">
        <v>44</v>
      </c>
      <c r="F260" s="19">
        <v>2</v>
      </c>
      <c r="G260" s="179">
        <v>159.44999999999999</v>
      </c>
      <c r="H260" s="19">
        <f t="shared" si="40"/>
        <v>208.73599499999997</v>
      </c>
      <c r="I260" s="19">
        <f t="shared" si="42"/>
        <v>417.47198999999995</v>
      </c>
      <c r="J260" s="8">
        <f t="shared" si="39"/>
        <v>2.0635016949650014E-4</v>
      </c>
    </row>
    <row r="261" spans="1:10" s="20" customFormat="1" ht="39" customHeight="1" x14ac:dyDescent="0.2">
      <c r="A261" s="16" t="s">
        <v>668</v>
      </c>
      <c r="B261" s="17" t="s">
        <v>669</v>
      </c>
      <c r="C261" s="16" t="s">
        <v>42</v>
      </c>
      <c r="D261" s="16" t="s">
        <v>670</v>
      </c>
      <c r="E261" s="18" t="s">
        <v>44</v>
      </c>
      <c r="F261" s="19">
        <v>6</v>
      </c>
      <c r="G261" s="179">
        <v>44.47</v>
      </c>
      <c r="H261" s="19">
        <f t="shared" ref="H261:H267" si="43">G261*1.3091</f>
        <v>58.215676999999992</v>
      </c>
      <c r="I261" s="19">
        <f t="shared" si="42"/>
        <v>349.29406199999994</v>
      </c>
      <c r="J261" s="8">
        <f t="shared" si="39"/>
        <v>1.7265083795878385E-4</v>
      </c>
    </row>
    <row r="262" spans="1:10" s="20" customFormat="1" ht="50.25" customHeight="1" x14ac:dyDescent="0.2">
      <c r="A262" s="16" t="s">
        <v>671</v>
      </c>
      <c r="B262" s="17" t="s">
        <v>672</v>
      </c>
      <c r="C262" s="16" t="s">
        <v>42</v>
      </c>
      <c r="D262" s="16" t="s">
        <v>870</v>
      </c>
      <c r="E262" s="18" t="s">
        <v>44</v>
      </c>
      <c r="F262" s="19">
        <v>2</v>
      </c>
      <c r="G262" s="179">
        <v>70.69</v>
      </c>
      <c r="H262" s="19">
        <f t="shared" si="43"/>
        <v>92.540278999999998</v>
      </c>
      <c r="I262" s="19">
        <f t="shared" si="42"/>
        <v>185.080558</v>
      </c>
      <c r="J262" s="8">
        <f t="shared" si="39"/>
        <v>9.148255554535965E-5</v>
      </c>
    </row>
    <row r="263" spans="1:10" s="20" customFormat="1" ht="64.5" customHeight="1" x14ac:dyDescent="0.2">
      <c r="A263" s="16" t="s">
        <v>673</v>
      </c>
      <c r="B263" s="17" t="s">
        <v>674</v>
      </c>
      <c r="C263" s="16" t="s">
        <v>42</v>
      </c>
      <c r="D263" s="16" t="s">
        <v>871</v>
      </c>
      <c r="E263" s="18" t="s">
        <v>44</v>
      </c>
      <c r="F263" s="19">
        <v>6</v>
      </c>
      <c r="G263" s="179">
        <v>298.43</v>
      </c>
      <c r="H263" s="19">
        <f t="shared" si="43"/>
        <v>390.674713</v>
      </c>
      <c r="I263" s="19">
        <f t="shared" si="42"/>
        <v>2344.0482780000002</v>
      </c>
      <c r="J263" s="8">
        <f t="shared" si="39"/>
        <v>1.1586280542397094E-3</v>
      </c>
    </row>
    <row r="264" spans="1:10" s="20" customFormat="1" ht="51.95" customHeight="1" x14ac:dyDescent="0.2">
      <c r="A264" s="16" t="s">
        <v>675</v>
      </c>
      <c r="B264" s="17" t="s">
        <v>676</v>
      </c>
      <c r="C264" s="16" t="s">
        <v>42</v>
      </c>
      <c r="D264" s="16" t="s">
        <v>677</v>
      </c>
      <c r="E264" s="18" t="s">
        <v>44</v>
      </c>
      <c r="F264" s="19">
        <v>3</v>
      </c>
      <c r="G264" s="179">
        <v>84.26</v>
      </c>
      <c r="H264" s="19">
        <f t="shared" si="43"/>
        <v>110.304766</v>
      </c>
      <c r="I264" s="19">
        <f t="shared" si="42"/>
        <v>330.91429800000003</v>
      </c>
      <c r="J264" s="8">
        <f t="shared" si="39"/>
        <v>1.6356599512488341E-4</v>
      </c>
    </row>
    <row r="265" spans="1:10" s="20" customFormat="1" ht="51" customHeight="1" x14ac:dyDescent="0.2">
      <c r="A265" s="16" t="s">
        <v>678</v>
      </c>
      <c r="B265" s="17" t="s">
        <v>679</v>
      </c>
      <c r="C265" s="16" t="s">
        <v>42</v>
      </c>
      <c r="D265" s="16" t="s">
        <v>680</v>
      </c>
      <c r="E265" s="18" t="s">
        <v>44</v>
      </c>
      <c r="F265" s="19">
        <v>27</v>
      </c>
      <c r="G265" s="179">
        <v>82.21</v>
      </c>
      <c r="H265" s="19">
        <f t="shared" si="43"/>
        <v>107.62111099999998</v>
      </c>
      <c r="I265" s="19">
        <f t="shared" si="42"/>
        <v>2905.7699969999994</v>
      </c>
      <c r="J265" s="8">
        <f t="shared" si="39"/>
        <v>1.4362787103364579E-3</v>
      </c>
    </row>
    <row r="266" spans="1:10" s="20" customFormat="1" ht="51.75" customHeight="1" x14ac:dyDescent="0.2">
      <c r="A266" s="16" t="s">
        <v>681</v>
      </c>
      <c r="B266" s="17" t="s">
        <v>682</v>
      </c>
      <c r="C266" s="16" t="s">
        <v>42</v>
      </c>
      <c r="D266" s="16" t="s">
        <v>872</v>
      </c>
      <c r="E266" s="18" t="s">
        <v>44</v>
      </c>
      <c r="F266" s="19">
        <v>2</v>
      </c>
      <c r="G266" s="179">
        <v>267.10000000000002</v>
      </c>
      <c r="H266" s="19">
        <f t="shared" si="43"/>
        <v>349.66061000000002</v>
      </c>
      <c r="I266" s="19">
        <f t="shared" si="42"/>
        <v>699.32122000000004</v>
      </c>
      <c r="J266" s="8">
        <f t="shared" si="39"/>
        <v>3.4566403432119912E-4</v>
      </c>
    </row>
    <row r="267" spans="1:10" s="181" customFormat="1" ht="51.95" customHeight="1" x14ac:dyDescent="0.2">
      <c r="A267" s="176" t="s">
        <v>683</v>
      </c>
      <c r="B267" s="177" t="s">
        <v>684</v>
      </c>
      <c r="C267" s="176" t="s">
        <v>22</v>
      </c>
      <c r="D267" s="176" t="s">
        <v>685</v>
      </c>
      <c r="E267" s="178" t="s">
        <v>44</v>
      </c>
      <c r="F267" s="179">
        <v>2</v>
      </c>
      <c r="G267" s="179">
        <v>2464.87</v>
      </c>
      <c r="H267" s="179">
        <f t="shared" si="43"/>
        <v>3226.7613169999995</v>
      </c>
      <c r="I267" s="179">
        <f t="shared" si="42"/>
        <v>6453.522633999999</v>
      </c>
      <c r="J267" s="180">
        <f t="shared" si="39"/>
        <v>3.1898798512815193E-3</v>
      </c>
    </row>
    <row r="268" spans="1:10" s="181" customFormat="1" ht="36.75" customHeight="1" x14ac:dyDescent="0.2">
      <c r="A268" s="176" t="s">
        <v>686</v>
      </c>
      <c r="B268" s="177" t="s">
        <v>687</v>
      </c>
      <c r="C268" s="176" t="s">
        <v>42</v>
      </c>
      <c r="D268" s="176" t="s">
        <v>688</v>
      </c>
      <c r="E268" s="178" t="s">
        <v>44</v>
      </c>
      <c r="F268" s="179">
        <v>4</v>
      </c>
      <c r="G268" s="179">
        <v>24.19</v>
      </c>
      <c r="H268" s="179">
        <f>G268*1.3091</f>
        <v>31.667128999999999</v>
      </c>
      <c r="I268" s="179">
        <f t="shared" si="42"/>
        <v>126.668516</v>
      </c>
      <c r="J268" s="180">
        <f t="shared" si="39"/>
        <v>6.2610355598875377E-5</v>
      </c>
    </row>
    <row r="269" spans="1:10" s="20" customFormat="1" ht="35.25" customHeight="1" x14ac:dyDescent="0.2">
      <c r="A269" s="16" t="s">
        <v>689</v>
      </c>
      <c r="B269" s="17" t="s">
        <v>690</v>
      </c>
      <c r="C269" s="16" t="s">
        <v>42</v>
      </c>
      <c r="D269" s="16" t="s">
        <v>691</v>
      </c>
      <c r="E269" s="18" t="s">
        <v>44</v>
      </c>
      <c r="F269" s="19">
        <v>8</v>
      </c>
      <c r="G269" s="179">
        <v>47.6</v>
      </c>
      <c r="H269" s="19">
        <f t="shared" ref="H269:H274" si="44">G269*1.3091</f>
        <v>62.313159999999996</v>
      </c>
      <c r="I269" s="19">
        <f t="shared" ref="I269:I274" si="45">F269*H269</f>
        <v>498.50527999999997</v>
      </c>
      <c r="J269" s="8">
        <f t="shared" si="39"/>
        <v>2.4640371446932346E-4</v>
      </c>
    </row>
    <row r="270" spans="1:10" s="20" customFormat="1" ht="26.1" customHeight="1" x14ac:dyDescent="0.2">
      <c r="A270" s="16" t="s">
        <v>692</v>
      </c>
      <c r="B270" s="17" t="s">
        <v>693</v>
      </c>
      <c r="C270" s="16" t="s">
        <v>42</v>
      </c>
      <c r="D270" s="16" t="s">
        <v>694</v>
      </c>
      <c r="E270" s="18" t="s">
        <v>44</v>
      </c>
      <c r="F270" s="19">
        <v>2</v>
      </c>
      <c r="G270" s="179">
        <v>954.58</v>
      </c>
      <c r="H270" s="19">
        <f t="shared" si="44"/>
        <v>1249.640678</v>
      </c>
      <c r="I270" s="19">
        <f t="shared" si="45"/>
        <v>2499.281356</v>
      </c>
      <c r="J270" s="8">
        <f t="shared" si="39"/>
        <v>1.2353574462086493E-3</v>
      </c>
    </row>
    <row r="271" spans="1:10" s="20" customFormat="1" ht="64.5" customHeight="1" x14ac:dyDescent="0.2">
      <c r="A271" s="16" t="s">
        <v>695</v>
      </c>
      <c r="B271" s="17" t="s">
        <v>696</v>
      </c>
      <c r="C271" s="16" t="s">
        <v>42</v>
      </c>
      <c r="D271" s="16" t="s">
        <v>697</v>
      </c>
      <c r="E271" s="18" t="s">
        <v>44</v>
      </c>
      <c r="F271" s="19">
        <v>17</v>
      </c>
      <c r="G271" s="179">
        <v>179.49</v>
      </c>
      <c r="H271" s="19">
        <f t="shared" si="44"/>
        <v>234.970359</v>
      </c>
      <c r="I271" s="19">
        <f t="shared" si="45"/>
        <v>3994.4961029999999</v>
      </c>
      <c r="J271" s="8">
        <f t="shared" si="39"/>
        <v>1.9744197638436999E-3</v>
      </c>
    </row>
    <row r="272" spans="1:10" s="20" customFormat="1" ht="64.5" customHeight="1" x14ac:dyDescent="0.2">
      <c r="A272" s="16" t="s">
        <v>698</v>
      </c>
      <c r="B272" s="17" t="s">
        <v>699</v>
      </c>
      <c r="C272" s="16" t="s">
        <v>42</v>
      </c>
      <c r="D272" s="16" t="s">
        <v>700</v>
      </c>
      <c r="E272" s="18" t="s">
        <v>44</v>
      </c>
      <c r="F272" s="19">
        <v>12</v>
      </c>
      <c r="G272" s="179">
        <v>226.84</v>
      </c>
      <c r="H272" s="19">
        <f t="shared" si="44"/>
        <v>296.95624399999997</v>
      </c>
      <c r="I272" s="19">
        <f t="shared" si="45"/>
        <v>3563.4749279999996</v>
      </c>
      <c r="J272" s="8">
        <f t="shared" si="39"/>
        <v>1.7613724345657985E-3</v>
      </c>
    </row>
    <row r="273" spans="1:10" s="181" customFormat="1" ht="39" customHeight="1" x14ac:dyDescent="0.2">
      <c r="A273" s="176" t="s">
        <v>701</v>
      </c>
      <c r="B273" s="177">
        <v>13116</v>
      </c>
      <c r="C273" s="176" t="s">
        <v>900</v>
      </c>
      <c r="D273" s="176" t="s">
        <v>702</v>
      </c>
      <c r="E273" s="178" t="s">
        <v>44</v>
      </c>
      <c r="F273" s="179">
        <v>5</v>
      </c>
      <c r="G273" s="179">
        <v>204.72</v>
      </c>
      <c r="H273" s="179">
        <f t="shared" si="44"/>
        <v>267.99895199999997</v>
      </c>
      <c r="I273" s="179">
        <f t="shared" si="45"/>
        <v>1339.9947599999998</v>
      </c>
      <c r="J273" s="180">
        <f t="shared" si="39"/>
        <v>6.6233939635188942E-4</v>
      </c>
    </row>
    <row r="274" spans="1:10" s="181" customFormat="1" ht="39" customHeight="1" x14ac:dyDescent="0.2">
      <c r="A274" s="176" t="s">
        <v>703</v>
      </c>
      <c r="B274" s="177" t="s">
        <v>704</v>
      </c>
      <c r="C274" s="176" t="s">
        <v>22</v>
      </c>
      <c r="D274" s="176" t="s">
        <v>705</v>
      </c>
      <c r="E274" s="178" t="s">
        <v>44</v>
      </c>
      <c r="F274" s="179">
        <v>2</v>
      </c>
      <c r="G274" s="179">
        <v>4008.05</v>
      </c>
      <c r="H274" s="179">
        <f t="shared" si="44"/>
        <v>5246.938255</v>
      </c>
      <c r="I274" s="179">
        <f t="shared" si="45"/>
        <v>10493.87651</v>
      </c>
      <c r="J274" s="180">
        <f t="shared" si="39"/>
        <v>5.186966427409517E-3</v>
      </c>
    </row>
    <row r="275" spans="1:10" ht="24" customHeight="1" x14ac:dyDescent="0.2">
      <c r="A275" s="6" t="s">
        <v>706</v>
      </c>
      <c r="B275" s="6"/>
      <c r="C275" s="6"/>
      <c r="D275" s="6" t="s">
        <v>707</v>
      </c>
      <c r="E275" s="6"/>
      <c r="F275" s="7"/>
      <c r="G275" s="173"/>
      <c r="H275" s="6"/>
      <c r="I275" s="7">
        <f>I276+I277+I278+I279+I280+I281+I282+I283+I284+I285+I286+I287+I288+I289+I290</f>
        <v>16589.543567999997</v>
      </c>
      <c r="J275" s="8">
        <f t="shared" si="39"/>
        <v>8.1999636122326997E-3</v>
      </c>
    </row>
    <row r="276" spans="1:10" s="20" customFormat="1" ht="51.95" customHeight="1" x14ac:dyDescent="0.2">
      <c r="A276" s="16" t="s">
        <v>708</v>
      </c>
      <c r="B276" s="17" t="s">
        <v>709</v>
      </c>
      <c r="C276" s="16" t="s">
        <v>42</v>
      </c>
      <c r="D276" s="16" t="s">
        <v>710</v>
      </c>
      <c r="E276" s="18" t="s">
        <v>44</v>
      </c>
      <c r="F276" s="19">
        <v>2</v>
      </c>
      <c r="G276" s="179">
        <v>1638.43</v>
      </c>
      <c r="H276" s="19">
        <f>G276*1.3091</f>
        <v>2144.8687129999998</v>
      </c>
      <c r="I276" s="19">
        <f>F276*H276</f>
        <v>4289.7374259999997</v>
      </c>
      <c r="J276" s="8">
        <f t="shared" si="39"/>
        <v>2.12035314022045E-3</v>
      </c>
    </row>
    <row r="277" spans="1:10" s="20" customFormat="1" ht="26.1" customHeight="1" x14ac:dyDescent="0.2">
      <c r="A277" s="16" t="s">
        <v>711</v>
      </c>
      <c r="B277" s="17" t="s">
        <v>712</v>
      </c>
      <c r="C277" s="16" t="s">
        <v>42</v>
      </c>
      <c r="D277" s="16" t="s">
        <v>713</v>
      </c>
      <c r="E277" s="18" t="s">
        <v>44</v>
      </c>
      <c r="F277" s="19">
        <v>1</v>
      </c>
      <c r="G277" s="189">
        <v>141.85</v>
      </c>
      <c r="H277" s="19">
        <f t="shared" ref="H277:H284" si="46">G277*1.3091</f>
        <v>185.69583499999999</v>
      </c>
      <c r="I277" s="19">
        <f t="shared" ref="I277:I284" si="47">F277*H277</f>
        <v>185.69583499999999</v>
      </c>
      <c r="J277" s="8">
        <f t="shared" si="39"/>
        <v>9.178667777697882E-5</v>
      </c>
    </row>
    <row r="278" spans="1:10" s="181" customFormat="1" ht="51.95" customHeight="1" x14ac:dyDescent="0.2">
      <c r="A278" s="176" t="s">
        <v>714</v>
      </c>
      <c r="B278" s="177" t="s">
        <v>715</v>
      </c>
      <c r="C278" s="176" t="s">
        <v>172</v>
      </c>
      <c r="D278" s="176" t="s">
        <v>716</v>
      </c>
      <c r="E278" s="178" t="s">
        <v>44</v>
      </c>
      <c r="F278" s="179">
        <v>1</v>
      </c>
      <c r="G278" s="179">
        <v>28.9</v>
      </c>
      <c r="H278" s="179">
        <f t="shared" si="46"/>
        <v>37.832989999999995</v>
      </c>
      <c r="I278" s="179">
        <f t="shared" si="47"/>
        <v>37.832989999999995</v>
      </c>
      <c r="J278" s="180">
        <f t="shared" si="39"/>
        <v>1.8700281901689726E-5</v>
      </c>
    </row>
    <row r="279" spans="1:10" s="181" customFormat="1" ht="24" customHeight="1" x14ac:dyDescent="0.2">
      <c r="A279" s="176" t="s">
        <v>717</v>
      </c>
      <c r="B279" s="177" t="s">
        <v>718</v>
      </c>
      <c r="C279" s="176" t="s">
        <v>22</v>
      </c>
      <c r="D279" s="176" t="s">
        <v>719</v>
      </c>
      <c r="E279" s="178" t="s">
        <v>44</v>
      </c>
      <c r="F279" s="179">
        <v>1</v>
      </c>
      <c r="G279" s="179">
        <v>2590.52</v>
      </c>
      <c r="H279" s="179">
        <f t="shared" si="46"/>
        <v>3391.2497319999998</v>
      </c>
      <c r="I279" s="179">
        <f t="shared" si="47"/>
        <v>3391.2497319999998</v>
      </c>
      <c r="J279" s="180">
        <f t="shared" si="39"/>
        <v>1.676244092455546E-3</v>
      </c>
    </row>
    <row r="280" spans="1:10" s="181" customFormat="1" ht="24" customHeight="1" x14ac:dyDescent="0.2">
      <c r="A280" s="176" t="s">
        <v>720</v>
      </c>
      <c r="B280" s="177" t="s">
        <v>721</v>
      </c>
      <c r="C280" s="176" t="s">
        <v>22</v>
      </c>
      <c r="D280" s="176" t="s">
        <v>722</v>
      </c>
      <c r="E280" s="178" t="s">
        <v>44</v>
      </c>
      <c r="F280" s="179">
        <v>1</v>
      </c>
      <c r="G280" s="179">
        <v>153.32</v>
      </c>
      <c r="H280" s="179">
        <f t="shared" si="46"/>
        <v>200.71121199999999</v>
      </c>
      <c r="I280" s="179">
        <f t="shared" si="47"/>
        <v>200.71121199999999</v>
      </c>
      <c r="J280" s="180">
        <f t="shared" si="39"/>
        <v>9.9208554365642532E-5</v>
      </c>
    </row>
    <row r="281" spans="1:10" s="181" customFormat="1" ht="24" customHeight="1" x14ac:dyDescent="0.2">
      <c r="A281" s="176" t="s">
        <v>723</v>
      </c>
      <c r="B281" s="177" t="s">
        <v>724</v>
      </c>
      <c r="C281" s="176" t="s">
        <v>22</v>
      </c>
      <c r="D281" s="176" t="s">
        <v>725</v>
      </c>
      <c r="E281" s="178" t="s">
        <v>44</v>
      </c>
      <c r="F281" s="179">
        <v>1</v>
      </c>
      <c r="G281" s="179">
        <v>230.36</v>
      </c>
      <c r="H281" s="179">
        <f t="shared" si="46"/>
        <v>301.56427600000001</v>
      </c>
      <c r="I281" s="179">
        <f t="shared" si="47"/>
        <v>301.56427600000001</v>
      </c>
      <c r="J281" s="180">
        <f t="shared" si="39"/>
        <v>1.4905871760807079E-4</v>
      </c>
    </row>
    <row r="282" spans="1:10" s="181" customFormat="1" ht="38.25" customHeight="1" x14ac:dyDescent="0.2">
      <c r="A282" s="176" t="s">
        <v>726</v>
      </c>
      <c r="B282" s="177" t="s">
        <v>727</v>
      </c>
      <c r="C282" s="176" t="s">
        <v>22</v>
      </c>
      <c r="D282" s="176" t="s">
        <v>728</v>
      </c>
      <c r="E282" s="178" t="s">
        <v>44</v>
      </c>
      <c r="F282" s="179">
        <v>1</v>
      </c>
      <c r="G282" s="179">
        <v>631.9</v>
      </c>
      <c r="H282" s="179">
        <f t="shared" si="46"/>
        <v>827.22028999999998</v>
      </c>
      <c r="I282" s="179">
        <f t="shared" si="47"/>
        <v>827.22028999999998</v>
      </c>
      <c r="J282" s="180">
        <f t="shared" si="39"/>
        <v>4.0888263438331281E-4</v>
      </c>
    </row>
    <row r="283" spans="1:10" s="181" customFormat="1" ht="24" customHeight="1" x14ac:dyDescent="0.2">
      <c r="A283" s="176" t="s">
        <v>729</v>
      </c>
      <c r="B283" s="177" t="s">
        <v>730</v>
      </c>
      <c r="C283" s="176" t="s">
        <v>22</v>
      </c>
      <c r="D283" s="176" t="s">
        <v>731</v>
      </c>
      <c r="E283" s="178" t="s">
        <v>44</v>
      </c>
      <c r="F283" s="179">
        <v>1</v>
      </c>
      <c r="G283" s="179">
        <v>514.15</v>
      </c>
      <c r="H283" s="179">
        <f t="shared" si="46"/>
        <v>673.07376499999998</v>
      </c>
      <c r="I283" s="179">
        <f t="shared" si="47"/>
        <v>673.07376499999998</v>
      </c>
      <c r="J283" s="180">
        <f t="shared" si="39"/>
        <v>3.3269030933404066E-4</v>
      </c>
    </row>
    <row r="284" spans="1:10" s="181" customFormat="1" ht="39.75" customHeight="1" x14ac:dyDescent="0.2">
      <c r="A284" s="176" t="s">
        <v>732</v>
      </c>
      <c r="B284" s="177" t="s">
        <v>733</v>
      </c>
      <c r="C284" s="176" t="s">
        <v>22</v>
      </c>
      <c r="D284" s="176" t="s">
        <v>734</v>
      </c>
      <c r="E284" s="178" t="s">
        <v>44</v>
      </c>
      <c r="F284" s="179">
        <v>1</v>
      </c>
      <c r="G284" s="179">
        <v>1904.15</v>
      </c>
      <c r="H284" s="179">
        <f t="shared" si="46"/>
        <v>2492.722765</v>
      </c>
      <c r="I284" s="179">
        <f t="shared" si="47"/>
        <v>2492.722765</v>
      </c>
      <c r="J284" s="180">
        <f t="shared" si="39"/>
        <v>1.2321156326333045E-3</v>
      </c>
    </row>
    <row r="285" spans="1:10" s="20" customFormat="1" ht="51.95" customHeight="1" x14ac:dyDescent="0.2">
      <c r="A285" s="16" t="s">
        <v>735</v>
      </c>
      <c r="B285" s="17" t="s">
        <v>736</v>
      </c>
      <c r="C285" s="16" t="s">
        <v>42</v>
      </c>
      <c r="D285" s="16" t="s">
        <v>737</v>
      </c>
      <c r="E285" s="18" t="s">
        <v>44</v>
      </c>
      <c r="F285" s="19">
        <v>1</v>
      </c>
      <c r="G285" s="179">
        <v>151.46</v>
      </c>
      <c r="H285" s="19">
        <f>G285*1.3091</f>
        <v>198.276286</v>
      </c>
      <c r="I285" s="19">
        <f t="shared" ref="I285:I290" si="48">F285*H285</f>
        <v>198.276286</v>
      </c>
      <c r="J285" s="8">
        <f t="shared" si="39"/>
        <v>9.8005006810724098E-5</v>
      </c>
    </row>
    <row r="286" spans="1:10" s="20" customFormat="1" ht="51.75" customHeight="1" x14ac:dyDescent="0.2">
      <c r="A286" s="16" t="s">
        <v>738</v>
      </c>
      <c r="B286" s="17" t="s">
        <v>679</v>
      </c>
      <c r="C286" s="16" t="s">
        <v>42</v>
      </c>
      <c r="D286" s="16" t="s">
        <v>680</v>
      </c>
      <c r="E286" s="18" t="s">
        <v>44</v>
      </c>
      <c r="F286" s="19">
        <v>1</v>
      </c>
      <c r="G286" s="179">
        <v>82.21</v>
      </c>
      <c r="H286" s="19">
        <f t="shared" ref="H286:H296" si="49">G286*1.3091</f>
        <v>107.62111099999998</v>
      </c>
      <c r="I286" s="19">
        <f t="shared" si="48"/>
        <v>107.62111099999998</v>
      </c>
      <c r="J286" s="8">
        <f t="shared" si="39"/>
        <v>5.3195507790239187E-5</v>
      </c>
    </row>
    <row r="287" spans="1:10" s="20" customFormat="1" ht="51" customHeight="1" x14ac:dyDescent="0.2">
      <c r="A287" s="16" t="s">
        <v>739</v>
      </c>
      <c r="B287" s="17" t="s">
        <v>740</v>
      </c>
      <c r="C287" s="16" t="s">
        <v>42</v>
      </c>
      <c r="D287" s="16" t="s">
        <v>741</v>
      </c>
      <c r="E287" s="18" t="s">
        <v>44</v>
      </c>
      <c r="F287" s="19">
        <v>1</v>
      </c>
      <c r="G287" s="179">
        <v>72.2</v>
      </c>
      <c r="H287" s="19">
        <f t="shared" si="49"/>
        <v>94.517020000000002</v>
      </c>
      <c r="I287" s="19">
        <f t="shared" si="48"/>
        <v>94.517020000000002</v>
      </c>
      <c r="J287" s="8">
        <f t="shared" si="39"/>
        <v>4.6718351325328668E-5</v>
      </c>
    </row>
    <row r="288" spans="1:10" s="20" customFormat="1" ht="39" customHeight="1" x14ac:dyDescent="0.2">
      <c r="A288" s="16" t="s">
        <v>742</v>
      </c>
      <c r="B288" s="17" t="s">
        <v>743</v>
      </c>
      <c r="C288" s="16" t="s">
        <v>42</v>
      </c>
      <c r="D288" s="16" t="s">
        <v>744</v>
      </c>
      <c r="E288" s="18" t="s">
        <v>48</v>
      </c>
      <c r="F288" s="19">
        <v>20</v>
      </c>
      <c r="G288" s="179">
        <v>82.81</v>
      </c>
      <c r="H288" s="19">
        <f t="shared" si="49"/>
        <v>108.406571</v>
      </c>
      <c r="I288" s="19">
        <f t="shared" si="48"/>
        <v>2168.1314200000002</v>
      </c>
      <c r="J288" s="8">
        <f t="shared" si="39"/>
        <v>1.0716749787397417E-3</v>
      </c>
    </row>
    <row r="289" spans="1:10" s="20" customFormat="1" ht="56.25" customHeight="1" x14ac:dyDescent="0.2">
      <c r="A289" s="16" t="s">
        <v>745</v>
      </c>
      <c r="B289" s="17" t="s">
        <v>746</v>
      </c>
      <c r="C289" s="16" t="s">
        <v>42</v>
      </c>
      <c r="D289" s="16" t="s">
        <v>747</v>
      </c>
      <c r="E289" s="18" t="s">
        <v>48</v>
      </c>
      <c r="F289" s="19">
        <v>28</v>
      </c>
      <c r="G289" s="179">
        <v>33.58</v>
      </c>
      <c r="H289" s="19">
        <f t="shared" si="49"/>
        <v>43.959577999999993</v>
      </c>
      <c r="I289" s="19">
        <f t="shared" si="48"/>
        <v>1230.8681839999999</v>
      </c>
      <c r="J289" s="8">
        <f t="shared" si="39"/>
        <v>6.083997596970502E-4</v>
      </c>
    </row>
    <row r="290" spans="1:10" s="20" customFormat="1" ht="24" customHeight="1" x14ac:dyDescent="0.2">
      <c r="A290" s="16" t="s">
        <v>748</v>
      </c>
      <c r="B290" s="17" t="s">
        <v>749</v>
      </c>
      <c r="C290" s="16" t="s">
        <v>42</v>
      </c>
      <c r="D290" s="16" t="s">
        <v>750</v>
      </c>
      <c r="E290" s="18" t="s">
        <v>44</v>
      </c>
      <c r="F290" s="19">
        <v>8</v>
      </c>
      <c r="G290" s="179">
        <v>37.270000000000003</v>
      </c>
      <c r="H290" s="19">
        <f t="shared" si="49"/>
        <v>48.790157000000001</v>
      </c>
      <c r="I290" s="19">
        <f t="shared" si="48"/>
        <v>390.32125600000001</v>
      </c>
      <c r="J290" s="8">
        <f t="shared" si="39"/>
        <v>1.9292996719058166E-4</v>
      </c>
    </row>
    <row r="291" spans="1:10" ht="24" customHeight="1" x14ac:dyDescent="0.2">
      <c r="A291" s="6" t="s">
        <v>751</v>
      </c>
      <c r="B291" s="6"/>
      <c r="C291" s="6"/>
      <c r="D291" s="6" t="s">
        <v>752</v>
      </c>
      <c r="E291" s="6"/>
      <c r="F291" s="7"/>
      <c r="G291" s="173"/>
      <c r="H291" s="6"/>
      <c r="I291" s="7">
        <f>I292+I293+I294+I295+I296</f>
        <v>4734.7659709999989</v>
      </c>
      <c r="J291" s="8">
        <f t="shared" si="39"/>
        <v>2.3403241032820214E-3</v>
      </c>
    </row>
    <row r="292" spans="1:10" s="20" customFormat="1" ht="65.099999999999994" customHeight="1" x14ac:dyDescent="0.2">
      <c r="A292" s="16" t="s">
        <v>753</v>
      </c>
      <c r="B292" s="17" t="s">
        <v>754</v>
      </c>
      <c r="C292" s="16" t="s">
        <v>42</v>
      </c>
      <c r="D292" s="16" t="s">
        <v>755</v>
      </c>
      <c r="E292" s="18" t="s">
        <v>44</v>
      </c>
      <c r="F292" s="19">
        <v>1</v>
      </c>
      <c r="G292" s="179">
        <v>273.70999999999998</v>
      </c>
      <c r="H292" s="19">
        <f>G292*1.3091</f>
        <v>358.31376099999994</v>
      </c>
      <c r="I292" s="19">
        <f>F292*H292</f>
        <v>358.31376099999994</v>
      </c>
      <c r="J292" s="8">
        <f t="shared" si="39"/>
        <v>1.7710914046060536E-4</v>
      </c>
    </row>
    <row r="293" spans="1:10" s="20" customFormat="1" ht="26.1" customHeight="1" x14ac:dyDescent="0.2">
      <c r="A293" s="16" t="s">
        <v>756</v>
      </c>
      <c r="B293" s="17" t="s">
        <v>757</v>
      </c>
      <c r="C293" s="16" t="s">
        <v>42</v>
      </c>
      <c r="D293" s="16" t="s">
        <v>758</v>
      </c>
      <c r="E293" s="18" t="s">
        <v>44</v>
      </c>
      <c r="F293" s="19">
        <v>7</v>
      </c>
      <c r="G293" s="179">
        <v>212.44</v>
      </c>
      <c r="H293" s="19">
        <f t="shared" si="49"/>
        <v>278.10520399999996</v>
      </c>
      <c r="I293" s="19">
        <f>F293*H293</f>
        <v>1946.7364279999997</v>
      </c>
      <c r="J293" s="8">
        <f t="shared" si="39"/>
        <v>9.6224274084307122E-4</v>
      </c>
    </row>
    <row r="294" spans="1:10" s="20" customFormat="1" ht="39" customHeight="1" x14ac:dyDescent="0.2">
      <c r="A294" s="16" t="s">
        <v>759</v>
      </c>
      <c r="B294" s="17" t="s">
        <v>760</v>
      </c>
      <c r="C294" s="16" t="s">
        <v>42</v>
      </c>
      <c r="D294" s="16" t="s">
        <v>761</v>
      </c>
      <c r="E294" s="18" t="s">
        <v>44</v>
      </c>
      <c r="F294" s="19">
        <v>7</v>
      </c>
      <c r="G294" s="179">
        <v>227.39</v>
      </c>
      <c r="H294" s="19">
        <f t="shared" si="49"/>
        <v>297.67624899999998</v>
      </c>
      <c r="I294" s="19">
        <f>F294*H294</f>
        <v>2083.7337429999998</v>
      </c>
      <c r="J294" s="8">
        <f t="shared" si="39"/>
        <v>1.0299584675216814E-3</v>
      </c>
    </row>
    <row r="295" spans="1:10" s="20" customFormat="1" ht="36.75" customHeight="1" x14ac:dyDescent="0.2">
      <c r="A295" s="16" t="s">
        <v>762</v>
      </c>
      <c r="B295" s="17" t="s">
        <v>763</v>
      </c>
      <c r="C295" s="16" t="s">
        <v>42</v>
      </c>
      <c r="D295" s="16" t="s">
        <v>873</v>
      </c>
      <c r="E295" s="18" t="s">
        <v>44</v>
      </c>
      <c r="F295" s="19">
        <v>8</v>
      </c>
      <c r="G295" s="179">
        <v>19.010000000000002</v>
      </c>
      <c r="H295" s="19">
        <f t="shared" si="49"/>
        <v>24.885991000000001</v>
      </c>
      <c r="I295" s="19">
        <f>F295*H295</f>
        <v>199.08792800000001</v>
      </c>
      <c r="J295" s="8">
        <f t="shared" si="39"/>
        <v>9.8406189329030243E-5</v>
      </c>
    </row>
    <row r="296" spans="1:10" s="20" customFormat="1" ht="36" customHeight="1" x14ac:dyDescent="0.2">
      <c r="A296" s="16" t="s">
        <v>764</v>
      </c>
      <c r="B296" s="17" t="s">
        <v>765</v>
      </c>
      <c r="C296" s="16" t="s">
        <v>42</v>
      </c>
      <c r="D296" s="16" t="s">
        <v>874</v>
      </c>
      <c r="E296" s="18" t="s">
        <v>44</v>
      </c>
      <c r="F296" s="19">
        <v>7</v>
      </c>
      <c r="G296" s="179">
        <v>16.03</v>
      </c>
      <c r="H296" s="19">
        <f t="shared" si="49"/>
        <v>20.984873</v>
      </c>
      <c r="I296" s="19">
        <f>F296*H296</f>
        <v>146.89411100000001</v>
      </c>
      <c r="J296" s="8">
        <f t="shared" si="39"/>
        <v>7.2607565127633374E-5</v>
      </c>
    </row>
    <row r="297" spans="1:10" ht="24" customHeight="1" x14ac:dyDescent="0.2">
      <c r="A297" s="6" t="s">
        <v>766</v>
      </c>
      <c r="B297" s="6"/>
      <c r="C297" s="6"/>
      <c r="D297" s="6" t="s">
        <v>767</v>
      </c>
      <c r="E297" s="6"/>
      <c r="F297" s="7"/>
      <c r="G297" s="173"/>
      <c r="H297" s="6"/>
      <c r="I297" s="7">
        <f>I298+I299+I300+I301+I302</f>
        <v>11232.470730000001</v>
      </c>
      <c r="J297" s="8">
        <f t="shared" si="39"/>
        <v>5.5520425190681106E-3</v>
      </c>
    </row>
    <row r="298" spans="1:10" s="20" customFormat="1" ht="39" customHeight="1" x14ac:dyDescent="0.2">
      <c r="A298" s="16" t="s">
        <v>768</v>
      </c>
      <c r="B298" s="17" t="s">
        <v>769</v>
      </c>
      <c r="C298" s="16" t="s">
        <v>42</v>
      </c>
      <c r="D298" s="16" t="s">
        <v>770</v>
      </c>
      <c r="E298" s="18" t="s">
        <v>48</v>
      </c>
      <c r="F298" s="19">
        <v>50</v>
      </c>
      <c r="G298" s="179">
        <v>107.16</v>
      </c>
      <c r="H298" s="19">
        <f>G298*1.3091</f>
        <v>140.28315599999999</v>
      </c>
      <c r="I298" s="19">
        <f>F298*H298</f>
        <v>7014.1578</v>
      </c>
      <c r="J298" s="8">
        <f t="shared" si="39"/>
        <v>3.4669934404586013E-3</v>
      </c>
    </row>
    <row r="299" spans="1:10" s="20" customFormat="1" ht="24" customHeight="1" x14ac:dyDescent="0.2">
      <c r="A299" s="16" t="s">
        <v>771</v>
      </c>
      <c r="B299" s="17" t="s">
        <v>772</v>
      </c>
      <c r="C299" s="16" t="s">
        <v>42</v>
      </c>
      <c r="D299" s="16" t="s">
        <v>773</v>
      </c>
      <c r="E299" s="18" t="s">
        <v>44</v>
      </c>
      <c r="F299" s="19">
        <v>1</v>
      </c>
      <c r="G299" s="179">
        <v>67.88</v>
      </c>
      <c r="H299" s="19">
        <f>G299*1.3091</f>
        <v>88.861707999999993</v>
      </c>
      <c r="I299" s="19">
        <f>F299*H299</f>
        <v>88.861707999999993</v>
      </c>
      <c r="J299" s="8">
        <f t="shared" si="39"/>
        <v>4.39230150687439E-5</v>
      </c>
    </row>
    <row r="300" spans="1:10" s="210" customFormat="1" ht="24" customHeight="1" x14ac:dyDescent="0.25">
      <c r="A300" s="206" t="s">
        <v>774</v>
      </c>
      <c r="B300" s="207" t="s">
        <v>775</v>
      </c>
      <c r="C300" s="206" t="s">
        <v>22</v>
      </c>
      <c r="D300" s="206" t="s">
        <v>962</v>
      </c>
      <c r="E300" s="208" t="s">
        <v>44</v>
      </c>
      <c r="F300" s="209">
        <v>4</v>
      </c>
      <c r="G300" s="209">
        <v>109.21</v>
      </c>
      <c r="H300" s="209">
        <f>G300*1.3091</f>
        <v>142.96681099999998</v>
      </c>
      <c r="I300" s="209">
        <f>F300*H300</f>
        <v>571.86724399999991</v>
      </c>
      <c r="J300" s="211">
        <f t="shared" si="39"/>
        <v>2.8266543757557579E-4</v>
      </c>
    </row>
    <row r="301" spans="1:10" s="210" customFormat="1" ht="26.1" customHeight="1" x14ac:dyDescent="0.25">
      <c r="A301" s="206" t="s">
        <v>776</v>
      </c>
      <c r="B301" s="207" t="s">
        <v>777</v>
      </c>
      <c r="C301" s="206" t="s">
        <v>22</v>
      </c>
      <c r="D301" s="206" t="s">
        <v>965</v>
      </c>
      <c r="E301" s="208" t="s">
        <v>44</v>
      </c>
      <c r="F301" s="209">
        <v>2</v>
      </c>
      <c r="G301" s="209">
        <v>143.77000000000001</v>
      </c>
      <c r="H301" s="209">
        <f>G301*1.3091</f>
        <v>188.209307</v>
      </c>
      <c r="I301" s="209">
        <f>F301*H301</f>
        <v>376.41861399999999</v>
      </c>
      <c r="J301" s="211">
        <f t="shared" si="39"/>
        <v>1.8605809889314412E-4</v>
      </c>
    </row>
    <row r="302" spans="1:10" s="181" customFormat="1" ht="24" customHeight="1" x14ac:dyDescent="0.2">
      <c r="A302" s="176" t="s">
        <v>778</v>
      </c>
      <c r="B302" s="177" t="s">
        <v>779</v>
      </c>
      <c r="C302" s="176" t="s">
        <v>42</v>
      </c>
      <c r="D302" s="176" t="s">
        <v>780</v>
      </c>
      <c r="E302" s="178" t="s">
        <v>44</v>
      </c>
      <c r="F302" s="179">
        <v>1</v>
      </c>
      <c r="G302" s="179">
        <v>2430.04</v>
      </c>
      <c r="H302" s="179">
        <f>G302*1.3091</f>
        <v>3181.165364</v>
      </c>
      <c r="I302" s="179">
        <f>F302*H302</f>
        <v>3181.165364</v>
      </c>
      <c r="J302" s="180">
        <f t="shared" si="39"/>
        <v>1.5724025270720454E-3</v>
      </c>
    </row>
    <row r="303" spans="1:10" ht="24" customHeight="1" x14ac:dyDescent="0.2">
      <c r="A303" s="6" t="s">
        <v>781</v>
      </c>
      <c r="B303" s="6"/>
      <c r="C303" s="6"/>
      <c r="D303" s="6" t="s">
        <v>782</v>
      </c>
      <c r="E303" s="6"/>
      <c r="F303" s="7"/>
      <c r="G303" s="173"/>
      <c r="H303" s="6"/>
      <c r="I303" s="89">
        <f>I304+I305+I306+I307+I308</f>
        <v>2759.530436</v>
      </c>
      <c r="J303" s="8">
        <f t="shared" si="39"/>
        <v>1.3639946794977815E-3</v>
      </c>
    </row>
    <row r="304" spans="1:10" s="181" customFormat="1" ht="39" customHeight="1" x14ac:dyDescent="0.2">
      <c r="A304" s="176" t="s">
        <v>783</v>
      </c>
      <c r="B304" s="177">
        <v>39664</v>
      </c>
      <c r="C304" s="176" t="s">
        <v>172</v>
      </c>
      <c r="D304" s="176" t="s">
        <v>784</v>
      </c>
      <c r="E304" s="178" t="s">
        <v>48</v>
      </c>
      <c r="F304" s="179">
        <v>12</v>
      </c>
      <c r="G304" s="179">
        <v>27.5</v>
      </c>
      <c r="H304" s="179">
        <f>G304*1.3091</f>
        <v>36.000250000000001</v>
      </c>
      <c r="I304" s="179">
        <f>F304*H304</f>
        <v>432.00300000000004</v>
      </c>
      <c r="J304" s="180">
        <f t="shared" si="39"/>
        <v>2.1353263071133602E-4</v>
      </c>
    </row>
    <row r="305" spans="1:10" s="20" customFormat="1" ht="39" customHeight="1" x14ac:dyDescent="0.2">
      <c r="A305" s="16" t="s">
        <v>785</v>
      </c>
      <c r="B305" s="17" t="s">
        <v>786</v>
      </c>
      <c r="C305" s="16" t="s">
        <v>42</v>
      </c>
      <c r="D305" s="16" t="s">
        <v>787</v>
      </c>
      <c r="E305" s="18" t="s">
        <v>48</v>
      </c>
      <c r="F305" s="19">
        <v>18</v>
      </c>
      <c r="G305" s="179">
        <v>31.77</v>
      </c>
      <c r="H305" s="19">
        <f>G305*1.3091</f>
        <v>41.590106999999996</v>
      </c>
      <c r="I305" s="19">
        <f>F305*H305</f>
        <v>748.62192599999992</v>
      </c>
      <c r="J305" s="8">
        <f t="shared" si="39"/>
        <v>3.7003263696540789E-4</v>
      </c>
    </row>
    <row r="306" spans="1:10" s="181" customFormat="1" ht="24" customHeight="1" x14ac:dyDescent="0.2">
      <c r="A306" s="176" t="s">
        <v>788</v>
      </c>
      <c r="B306" s="177">
        <v>70233</v>
      </c>
      <c r="C306" s="176" t="s">
        <v>901</v>
      </c>
      <c r="D306" s="176" t="s">
        <v>789</v>
      </c>
      <c r="E306" s="178" t="s">
        <v>44</v>
      </c>
      <c r="F306" s="179">
        <v>1</v>
      </c>
      <c r="G306" s="179">
        <v>346.34</v>
      </c>
      <c r="H306" s="179">
        <f>G306*1.3091</f>
        <v>453.39369399999993</v>
      </c>
      <c r="I306" s="179">
        <f>F306*H306</f>
        <v>453.39369399999993</v>
      </c>
      <c r="J306" s="180">
        <f t="shared" ref="J306:J339" si="50">I306/$I$339</f>
        <v>2.2410573127443667E-4</v>
      </c>
    </row>
    <row r="307" spans="1:10" s="181" customFormat="1" ht="24" customHeight="1" x14ac:dyDescent="0.2">
      <c r="A307" s="176" t="s">
        <v>790</v>
      </c>
      <c r="B307" s="177">
        <v>70473</v>
      </c>
      <c r="C307" s="176" t="s">
        <v>901</v>
      </c>
      <c r="D307" s="176" t="s">
        <v>791</v>
      </c>
      <c r="E307" s="178" t="s">
        <v>48</v>
      </c>
      <c r="F307" s="179">
        <v>8</v>
      </c>
      <c r="G307" s="179">
        <v>18.47</v>
      </c>
      <c r="H307" s="179">
        <f>G307*1.3091</f>
        <v>24.179076999999996</v>
      </c>
      <c r="I307" s="179">
        <f>F307*H307</f>
        <v>193.43261599999997</v>
      </c>
      <c r="J307" s="180">
        <f t="shared" si="50"/>
        <v>9.5610853072445462E-5</v>
      </c>
    </row>
    <row r="308" spans="1:10" s="181" customFormat="1" ht="26.1" customHeight="1" x14ac:dyDescent="0.2">
      <c r="A308" s="176" t="s">
        <v>792</v>
      </c>
      <c r="B308" s="177" t="s">
        <v>947</v>
      </c>
      <c r="C308" s="176" t="s">
        <v>278</v>
      </c>
      <c r="D308" s="176" t="s">
        <v>793</v>
      </c>
      <c r="E308" s="178" t="s">
        <v>48</v>
      </c>
      <c r="F308" s="179">
        <v>32</v>
      </c>
      <c r="G308" s="179">
        <v>22.25</v>
      </c>
      <c r="H308" s="179">
        <f>G308*1.3091</f>
        <v>29.127474999999997</v>
      </c>
      <c r="I308" s="179">
        <f>F308*H308</f>
        <v>932.0791999999999</v>
      </c>
      <c r="J308" s="180">
        <f t="shared" si="50"/>
        <v>4.6071282747415523E-4</v>
      </c>
    </row>
    <row r="309" spans="1:10" ht="24" customHeight="1" x14ac:dyDescent="0.2">
      <c r="A309" s="6" t="s">
        <v>794</v>
      </c>
      <c r="B309" s="6"/>
      <c r="C309" s="6"/>
      <c r="D309" s="6" t="s">
        <v>795</v>
      </c>
      <c r="E309" s="6"/>
      <c r="F309" s="7"/>
      <c r="G309" s="173"/>
      <c r="H309" s="6"/>
      <c r="I309" s="7">
        <f>I310+I311</f>
        <v>8995.1931716399995</v>
      </c>
      <c r="J309" s="8">
        <f t="shared" si="50"/>
        <v>4.4461896368704276E-3</v>
      </c>
    </row>
    <row r="310" spans="1:10" s="181" customFormat="1" ht="24" customHeight="1" x14ac:dyDescent="0.2">
      <c r="A310" s="176" t="s">
        <v>796</v>
      </c>
      <c r="B310" s="177" t="s">
        <v>948</v>
      </c>
      <c r="C310" s="176" t="s">
        <v>278</v>
      </c>
      <c r="D310" s="176" t="s">
        <v>797</v>
      </c>
      <c r="E310" s="178" t="s">
        <v>52</v>
      </c>
      <c r="F310" s="179">
        <v>1.62</v>
      </c>
      <c r="G310" s="179">
        <v>563.41999999999996</v>
      </c>
      <c r="H310" s="179">
        <f>G310*1.3091</f>
        <v>737.5731219999999</v>
      </c>
      <c r="I310" s="179">
        <f>F310*H310</f>
        <v>1194.8684576399999</v>
      </c>
      <c r="J310" s="180">
        <f t="shared" si="50"/>
        <v>5.9060563263186997E-4</v>
      </c>
    </row>
    <row r="311" spans="1:10" s="181" customFormat="1" ht="51" x14ac:dyDescent="0.2">
      <c r="A311" s="176" t="s">
        <v>798</v>
      </c>
      <c r="B311" s="177" t="s">
        <v>949</v>
      </c>
      <c r="C311" s="176" t="s">
        <v>278</v>
      </c>
      <c r="D311" s="176" t="s">
        <v>959</v>
      </c>
      <c r="E311" s="178" t="s">
        <v>44</v>
      </c>
      <c r="F311" s="179">
        <v>1</v>
      </c>
      <c r="G311" s="179">
        <v>5958.54</v>
      </c>
      <c r="H311" s="179">
        <f>G311*1.3091</f>
        <v>7800.3247139999994</v>
      </c>
      <c r="I311" s="179">
        <f>F311*H311</f>
        <v>7800.3247139999994</v>
      </c>
      <c r="J311" s="180">
        <f t="shared" si="50"/>
        <v>3.8555840042385574E-3</v>
      </c>
    </row>
    <row r="312" spans="1:10" ht="24" customHeight="1" x14ac:dyDescent="0.2">
      <c r="A312" s="6" t="s">
        <v>799</v>
      </c>
      <c r="B312" s="6"/>
      <c r="C312" s="6"/>
      <c r="D312" s="6" t="s">
        <v>800</v>
      </c>
      <c r="E312" s="6"/>
      <c r="F312" s="7"/>
      <c r="G312" s="173"/>
      <c r="H312" s="6"/>
      <c r="I312" s="7">
        <f>I313+I314+I315+I316+I317</f>
        <v>1185.4555050000001</v>
      </c>
      <c r="J312" s="8">
        <f t="shared" si="50"/>
        <v>5.8595295072924353E-4</v>
      </c>
    </row>
    <row r="313" spans="1:10" s="20" customFormat="1" ht="42" customHeight="1" x14ac:dyDescent="0.2">
      <c r="A313" s="16" t="s">
        <v>801</v>
      </c>
      <c r="B313" s="17" t="s">
        <v>365</v>
      </c>
      <c r="C313" s="16" t="s">
        <v>42</v>
      </c>
      <c r="D313" s="16" t="s">
        <v>366</v>
      </c>
      <c r="E313" s="18" t="s">
        <v>48</v>
      </c>
      <c r="F313" s="19">
        <v>15</v>
      </c>
      <c r="G313" s="179">
        <v>26.78</v>
      </c>
      <c r="H313" s="19">
        <f>G313*1.3091</f>
        <v>35.057698000000002</v>
      </c>
      <c r="I313" s="19">
        <f>F313*H313</f>
        <v>525.86547000000007</v>
      </c>
      <c r="J313" s="8">
        <f t="shared" si="50"/>
        <v>2.5992744774770813E-4</v>
      </c>
    </row>
    <row r="314" spans="1:10" s="20" customFormat="1" ht="53.25" customHeight="1" x14ac:dyDescent="0.2">
      <c r="A314" s="16" t="s">
        <v>802</v>
      </c>
      <c r="B314" s="17" t="s">
        <v>389</v>
      </c>
      <c r="C314" s="16" t="s">
        <v>42</v>
      </c>
      <c r="D314" s="16" t="s">
        <v>515</v>
      </c>
      <c r="E314" s="18" t="s">
        <v>44</v>
      </c>
      <c r="F314" s="19">
        <v>5</v>
      </c>
      <c r="G314" s="179">
        <v>34.94</v>
      </c>
      <c r="H314" s="19">
        <f>G314*1.3091</f>
        <v>45.739953999999997</v>
      </c>
      <c r="I314" s="19">
        <f>F314*H314</f>
        <v>228.69977</v>
      </c>
      <c r="J314" s="8">
        <f t="shared" si="50"/>
        <v>1.1304288056142546E-4</v>
      </c>
    </row>
    <row r="315" spans="1:10" s="181" customFormat="1" ht="39.75" customHeight="1" x14ac:dyDescent="0.2">
      <c r="A315" s="176" t="s">
        <v>803</v>
      </c>
      <c r="B315" s="177" t="s">
        <v>454</v>
      </c>
      <c r="C315" s="176" t="s">
        <v>42</v>
      </c>
      <c r="D315" s="176" t="s">
        <v>455</v>
      </c>
      <c r="E315" s="178" t="s">
        <v>48</v>
      </c>
      <c r="F315" s="179">
        <v>7</v>
      </c>
      <c r="G315" s="179">
        <v>8.5500000000000007</v>
      </c>
      <c r="H315" s="179">
        <f>G315*1.3091</f>
        <v>11.192805</v>
      </c>
      <c r="I315" s="179">
        <f>F315*H315</f>
        <v>78.349635000000006</v>
      </c>
      <c r="J315" s="180">
        <f t="shared" si="50"/>
        <v>3.8727054388101401E-5</v>
      </c>
    </row>
    <row r="316" spans="1:10" s="181" customFormat="1" ht="24" customHeight="1" x14ac:dyDescent="0.2">
      <c r="A316" s="176" t="s">
        <v>804</v>
      </c>
      <c r="B316" s="177" t="s">
        <v>805</v>
      </c>
      <c r="C316" s="176" t="s">
        <v>42</v>
      </c>
      <c r="D316" s="176" t="s">
        <v>806</v>
      </c>
      <c r="E316" s="178" t="s">
        <v>48</v>
      </c>
      <c r="F316" s="179">
        <v>10</v>
      </c>
      <c r="G316" s="179">
        <v>5.61</v>
      </c>
      <c r="H316" s="179">
        <f>G316*1.3091</f>
        <v>7.3440510000000003</v>
      </c>
      <c r="I316" s="179">
        <f>F316*H316</f>
        <v>73.440510000000003</v>
      </c>
      <c r="J316" s="180">
        <f t="shared" si="50"/>
        <v>3.6300547220927122E-5</v>
      </c>
    </row>
    <row r="317" spans="1:10" s="181" customFormat="1" ht="24" customHeight="1" x14ac:dyDescent="0.2">
      <c r="A317" s="176" t="s">
        <v>807</v>
      </c>
      <c r="B317" s="177">
        <v>68061</v>
      </c>
      <c r="C317" s="176" t="s">
        <v>901</v>
      </c>
      <c r="D317" s="176" t="s">
        <v>808</v>
      </c>
      <c r="E317" s="178" t="s">
        <v>48</v>
      </c>
      <c r="F317" s="179">
        <v>40</v>
      </c>
      <c r="G317" s="179">
        <v>5.33</v>
      </c>
      <c r="H317" s="179">
        <f>G317*1.3091</f>
        <v>6.9775029999999996</v>
      </c>
      <c r="I317" s="179">
        <f>F317*H317</f>
        <v>279.10012</v>
      </c>
      <c r="J317" s="180">
        <f t="shared" si="50"/>
        <v>1.3795502081108134E-4</v>
      </c>
    </row>
    <row r="318" spans="1:10" ht="24" customHeight="1" x14ac:dyDescent="0.2">
      <c r="A318" s="6" t="s">
        <v>809</v>
      </c>
      <c r="B318" s="6"/>
      <c r="C318" s="6"/>
      <c r="D318" s="6" t="s">
        <v>810</v>
      </c>
      <c r="E318" s="6"/>
      <c r="F318" s="7"/>
      <c r="G318" s="173"/>
      <c r="H318" s="6"/>
      <c r="I318" s="7">
        <f>I319</f>
        <v>6739.9813360099997</v>
      </c>
      <c r="J318" s="8">
        <f t="shared" si="50"/>
        <v>3.3314721092759089E-3</v>
      </c>
    </row>
    <row r="319" spans="1:10" ht="24" customHeight="1" x14ac:dyDescent="0.2">
      <c r="A319" s="6" t="s">
        <v>811</v>
      </c>
      <c r="B319" s="6"/>
      <c r="C319" s="6"/>
      <c r="D319" s="6" t="s">
        <v>812</v>
      </c>
      <c r="E319" s="6"/>
      <c r="F319" s="7"/>
      <c r="G319" s="173"/>
      <c r="H319" s="6"/>
      <c r="I319" s="7">
        <f>I320+I321+I322+I323+I324+I325+I326+I327</f>
        <v>6739.9813360099997</v>
      </c>
      <c r="J319" s="8">
        <f t="shared" si="50"/>
        <v>3.3314721092759089E-3</v>
      </c>
    </row>
    <row r="320" spans="1:10" s="20" customFormat="1" ht="52.5" customHeight="1" x14ac:dyDescent="0.2">
      <c r="A320" s="16" t="s">
        <v>813</v>
      </c>
      <c r="B320" s="17" t="s">
        <v>141</v>
      </c>
      <c r="C320" s="16" t="s">
        <v>42</v>
      </c>
      <c r="D320" s="16" t="s">
        <v>142</v>
      </c>
      <c r="E320" s="18" t="s">
        <v>52</v>
      </c>
      <c r="F320" s="19">
        <v>0.85</v>
      </c>
      <c r="G320" s="179">
        <v>92.03</v>
      </c>
      <c r="H320" s="19">
        <f>G320*1.3091</f>
        <v>120.476473</v>
      </c>
      <c r="I320" s="19">
        <f>F320*H320</f>
        <v>102.40500204999999</v>
      </c>
      <c r="J320" s="8">
        <f t="shared" si="50"/>
        <v>5.0617263041544282E-5</v>
      </c>
    </row>
    <row r="321" spans="1:10" s="20" customFormat="1" ht="39" customHeight="1" x14ac:dyDescent="0.2">
      <c r="A321" s="16" t="s">
        <v>814</v>
      </c>
      <c r="B321" s="17" t="s">
        <v>815</v>
      </c>
      <c r="C321" s="16" t="s">
        <v>42</v>
      </c>
      <c r="D321" s="16" t="s">
        <v>816</v>
      </c>
      <c r="E321" s="18" t="s">
        <v>52</v>
      </c>
      <c r="F321" s="19">
        <v>4.7</v>
      </c>
      <c r="G321" s="179">
        <v>78.94</v>
      </c>
      <c r="H321" s="19">
        <f t="shared" ref="H321:H327" si="51">G321*1.3091</f>
        <v>103.34035399999999</v>
      </c>
      <c r="I321" s="19">
        <f t="shared" ref="I321:I327" si="52">F321*H321</f>
        <v>485.6996638</v>
      </c>
      <c r="J321" s="8">
        <f t="shared" si="50"/>
        <v>2.4007408964017718E-4</v>
      </c>
    </row>
    <row r="322" spans="1:10" s="20" customFormat="1" ht="39" customHeight="1" x14ac:dyDescent="0.2">
      <c r="A322" s="16" t="s">
        <v>817</v>
      </c>
      <c r="B322" s="17" t="s">
        <v>818</v>
      </c>
      <c r="C322" s="16" t="s">
        <v>42</v>
      </c>
      <c r="D322" s="16" t="s">
        <v>819</v>
      </c>
      <c r="E322" s="18" t="s">
        <v>52</v>
      </c>
      <c r="F322" s="19">
        <v>10.25</v>
      </c>
      <c r="G322" s="179">
        <v>12.7</v>
      </c>
      <c r="H322" s="19">
        <f t="shared" si="51"/>
        <v>16.62557</v>
      </c>
      <c r="I322" s="19">
        <f t="shared" si="52"/>
        <v>170.4120925</v>
      </c>
      <c r="J322" s="8">
        <f t="shared" si="50"/>
        <v>8.4232152129842932E-5</v>
      </c>
    </row>
    <row r="323" spans="1:10" s="20" customFormat="1" ht="39" customHeight="1" x14ac:dyDescent="0.2">
      <c r="A323" s="16" t="s">
        <v>820</v>
      </c>
      <c r="B323" s="17" t="s">
        <v>180</v>
      </c>
      <c r="C323" s="16" t="s">
        <v>42</v>
      </c>
      <c r="D323" s="16" t="s">
        <v>181</v>
      </c>
      <c r="E323" s="18" t="s">
        <v>52</v>
      </c>
      <c r="F323" s="19">
        <v>8.32</v>
      </c>
      <c r="G323" s="179">
        <v>32.18</v>
      </c>
      <c r="H323" s="19">
        <f t="shared" si="51"/>
        <v>42.126837999999999</v>
      </c>
      <c r="I323" s="19">
        <f t="shared" si="52"/>
        <v>350.49529216000002</v>
      </c>
      <c r="J323" s="8">
        <f t="shared" si="50"/>
        <v>1.7324458808587698E-4</v>
      </c>
    </row>
    <row r="324" spans="1:10" s="20" customFormat="1" ht="39" customHeight="1" x14ac:dyDescent="0.2">
      <c r="A324" s="16" t="s">
        <v>821</v>
      </c>
      <c r="B324" s="17" t="s">
        <v>186</v>
      </c>
      <c r="C324" s="16" t="s">
        <v>42</v>
      </c>
      <c r="D324" s="16" t="s">
        <v>187</v>
      </c>
      <c r="E324" s="18" t="s">
        <v>52</v>
      </c>
      <c r="F324" s="19">
        <v>4.7</v>
      </c>
      <c r="G324" s="179">
        <v>14.1</v>
      </c>
      <c r="H324" s="19">
        <f t="shared" si="51"/>
        <v>18.458309999999997</v>
      </c>
      <c r="I324" s="19">
        <f t="shared" si="52"/>
        <v>86.754056999999989</v>
      </c>
      <c r="J324" s="8">
        <f t="shared" si="50"/>
        <v>4.2881234658303746E-5</v>
      </c>
    </row>
    <row r="325" spans="1:10" s="20" customFormat="1" ht="65.099999999999994" customHeight="1" x14ac:dyDescent="0.2">
      <c r="A325" s="16" t="s">
        <v>822</v>
      </c>
      <c r="B325" s="17" t="s">
        <v>823</v>
      </c>
      <c r="C325" s="16" t="s">
        <v>42</v>
      </c>
      <c r="D325" s="16" t="s">
        <v>824</v>
      </c>
      <c r="E325" s="18" t="s">
        <v>52</v>
      </c>
      <c r="F325" s="19">
        <v>8.32</v>
      </c>
      <c r="G325" s="179">
        <v>128.94999999999999</v>
      </c>
      <c r="H325" s="19">
        <f t="shared" si="51"/>
        <v>168.80844499999998</v>
      </c>
      <c r="I325" s="19">
        <f>F325*H325</f>
        <v>1404.4862623999998</v>
      </c>
      <c r="J325" s="8">
        <f t="shared" si="50"/>
        <v>6.9421658277420226E-4</v>
      </c>
    </row>
    <row r="326" spans="1:10" s="20" customFormat="1" ht="51" customHeight="1" x14ac:dyDescent="0.2">
      <c r="A326" s="16" t="s">
        <v>825</v>
      </c>
      <c r="B326" s="17" t="s">
        <v>955</v>
      </c>
      <c r="C326" s="16" t="s">
        <v>42</v>
      </c>
      <c r="D326" s="16" t="s">
        <v>875</v>
      </c>
      <c r="E326" s="18" t="s">
        <v>52</v>
      </c>
      <c r="F326" s="19">
        <v>2.15</v>
      </c>
      <c r="G326" s="179">
        <v>335.94</v>
      </c>
      <c r="H326" s="19">
        <f t="shared" si="51"/>
        <v>439.77905399999997</v>
      </c>
      <c r="I326" s="19">
        <f t="shared" si="52"/>
        <v>945.52496609999992</v>
      </c>
      <c r="J326" s="8">
        <f t="shared" si="50"/>
        <v>4.6735886883790111E-4</v>
      </c>
    </row>
    <row r="327" spans="1:10" s="181" customFormat="1" ht="24" customHeight="1" x14ac:dyDescent="0.2">
      <c r="A327" s="176" t="s">
        <v>826</v>
      </c>
      <c r="B327" s="177" t="s">
        <v>950</v>
      </c>
      <c r="C327" s="176" t="s">
        <v>278</v>
      </c>
      <c r="D327" s="176" t="s">
        <v>827</v>
      </c>
      <c r="E327" s="178" t="s">
        <v>44</v>
      </c>
      <c r="F327" s="179">
        <v>1</v>
      </c>
      <c r="G327" s="179">
        <v>2440</v>
      </c>
      <c r="H327" s="179">
        <f t="shared" si="51"/>
        <v>3194.2039999999997</v>
      </c>
      <c r="I327" s="179">
        <f t="shared" si="52"/>
        <v>3194.2039999999997</v>
      </c>
      <c r="J327" s="180">
        <f t="shared" si="50"/>
        <v>1.57884733010806E-3</v>
      </c>
    </row>
    <row r="328" spans="1:10" ht="24" customHeight="1" x14ac:dyDescent="0.2">
      <c r="A328" s="6" t="s">
        <v>828</v>
      </c>
      <c r="B328" s="6"/>
      <c r="C328" s="6"/>
      <c r="D328" s="6" t="s">
        <v>829</v>
      </c>
      <c r="E328" s="6"/>
      <c r="F328" s="7"/>
      <c r="G328" s="173"/>
      <c r="H328" s="6"/>
      <c r="I328" s="7">
        <f>I329</f>
        <v>22959.550203849998</v>
      </c>
      <c r="J328" s="8">
        <f t="shared" si="50"/>
        <v>1.1348562752983385E-2</v>
      </c>
    </row>
    <row r="329" spans="1:10" ht="24" customHeight="1" x14ac:dyDescent="0.2">
      <c r="A329" s="6" t="s">
        <v>830</v>
      </c>
      <c r="B329" s="6"/>
      <c r="C329" s="6"/>
      <c r="D329" s="6" t="s">
        <v>831</v>
      </c>
      <c r="E329" s="6"/>
      <c r="F329" s="7"/>
      <c r="G329" s="173"/>
      <c r="H329" s="6"/>
      <c r="I329" s="7">
        <f>I330+I331+I332+I333+I334+I335</f>
        <v>22959.550203849998</v>
      </c>
      <c r="J329" s="8">
        <f t="shared" si="50"/>
        <v>1.1348562752983385E-2</v>
      </c>
    </row>
    <row r="330" spans="1:10" s="20" customFormat="1" ht="51" customHeight="1" x14ac:dyDescent="0.2">
      <c r="A330" s="16" t="s">
        <v>832</v>
      </c>
      <c r="B330" s="17" t="s">
        <v>833</v>
      </c>
      <c r="C330" s="16" t="s">
        <v>42</v>
      </c>
      <c r="D330" s="16" t="s">
        <v>834</v>
      </c>
      <c r="E330" s="18" t="s">
        <v>44</v>
      </c>
      <c r="F330" s="19">
        <v>11</v>
      </c>
      <c r="G330" s="179">
        <v>230.75</v>
      </c>
      <c r="H330" s="19">
        <f t="shared" ref="H330:H335" si="53">G330*1.3091</f>
        <v>302.07482499999998</v>
      </c>
      <c r="I330" s="19">
        <f t="shared" ref="I330:I335" si="54">F330*H330</f>
        <v>3322.8230749999998</v>
      </c>
      <c r="J330" s="8">
        <f t="shared" si="50"/>
        <v>1.642421817888026E-3</v>
      </c>
    </row>
    <row r="331" spans="1:10" s="20" customFormat="1" ht="78" customHeight="1" x14ac:dyDescent="0.2">
      <c r="A331" s="16" t="s">
        <v>835</v>
      </c>
      <c r="B331" s="17" t="s">
        <v>836</v>
      </c>
      <c r="C331" s="16" t="s">
        <v>42</v>
      </c>
      <c r="D331" s="16" t="s">
        <v>837</v>
      </c>
      <c r="E331" s="18" t="s">
        <v>44</v>
      </c>
      <c r="F331" s="19">
        <v>3</v>
      </c>
      <c r="G331" s="179">
        <v>225.43</v>
      </c>
      <c r="H331" s="19">
        <f t="shared" si="53"/>
        <v>295.11041299999999</v>
      </c>
      <c r="I331" s="19">
        <f t="shared" si="54"/>
        <v>885.33123899999998</v>
      </c>
      <c r="J331" s="8">
        <f t="shared" si="50"/>
        <v>4.3760600855687705E-4</v>
      </c>
    </row>
    <row r="332" spans="1:10" s="181" customFormat="1" ht="39" customHeight="1" x14ac:dyDescent="0.2">
      <c r="A332" s="176" t="s">
        <v>838</v>
      </c>
      <c r="B332" s="177" t="s">
        <v>839</v>
      </c>
      <c r="C332" s="176" t="s">
        <v>42</v>
      </c>
      <c r="D332" s="176" t="s">
        <v>840</v>
      </c>
      <c r="E332" s="178" t="s">
        <v>52</v>
      </c>
      <c r="F332" s="179">
        <v>92.68</v>
      </c>
      <c r="G332" s="179">
        <v>29.23</v>
      </c>
      <c r="H332" s="179">
        <f t="shared" si="53"/>
        <v>38.264992999999997</v>
      </c>
      <c r="I332" s="179">
        <f t="shared" si="54"/>
        <v>3546.3995512400002</v>
      </c>
      <c r="J332" s="180">
        <f t="shared" si="50"/>
        <v>1.7529323308629308E-3</v>
      </c>
    </row>
    <row r="333" spans="1:10" s="181" customFormat="1" ht="37.5" customHeight="1" x14ac:dyDescent="0.2">
      <c r="A333" s="176" t="s">
        <v>841</v>
      </c>
      <c r="B333" s="177">
        <v>9713</v>
      </c>
      <c r="C333" s="176" t="s">
        <v>900</v>
      </c>
      <c r="D333" s="176" t="s">
        <v>842</v>
      </c>
      <c r="E333" s="178" t="s">
        <v>48</v>
      </c>
      <c r="F333" s="179">
        <v>3.55</v>
      </c>
      <c r="G333" s="179">
        <v>2066.85</v>
      </c>
      <c r="H333" s="179">
        <f t="shared" si="53"/>
        <v>2705.7133349999999</v>
      </c>
      <c r="I333" s="179">
        <f t="shared" si="54"/>
        <v>9605.2823392499995</v>
      </c>
      <c r="J333" s="180">
        <f t="shared" si="50"/>
        <v>4.7477476004221912E-3</v>
      </c>
    </row>
    <row r="334" spans="1:10" s="20" customFormat="1" ht="24" customHeight="1" x14ac:dyDescent="0.2">
      <c r="A334" s="16" t="s">
        <v>843</v>
      </c>
      <c r="B334" s="17" t="s">
        <v>844</v>
      </c>
      <c r="C334" s="16" t="s">
        <v>42</v>
      </c>
      <c r="D334" s="16" t="s">
        <v>845</v>
      </c>
      <c r="E334" s="18" t="s">
        <v>52</v>
      </c>
      <c r="F334" s="19">
        <v>410.18</v>
      </c>
      <c r="G334" s="179">
        <v>6.47</v>
      </c>
      <c r="H334" s="19">
        <f t="shared" si="53"/>
        <v>8.4698769999999985</v>
      </c>
      <c r="I334" s="19">
        <f t="shared" si="54"/>
        <v>3474.1741478599993</v>
      </c>
      <c r="J334" s="8">
        <f t="shared" si="50"/>
        <v>1.7172323926960224E-3</v>
      </c>
    </row>
    <row r="335" spans="1:10" s="20" customFormat="1" ht="37.5" customHeight="1" x14ac:dyDescent="0.2">
      <c r="A335" s="16" t="s">
        <v>846</v>
      </c>
      <c r="B335" s="17" t="s">
        <v>847</v>
      </c>
      <c r="C335" s="16" t="s">
        <v>42</v>
      </c>
      <c r="D335" s="16" t="s">
        <v>848</v>
      </c>
      <c r="E335" s="18" t="s">
        <v>72</v>
      </c>
      <c r="F335" s="19">
        <v>32.473300000000002</v>
      </c>
      <c r="G335" s="179">
        <v>50</v>
      </c>
      <c r="H335" s="19">
        <f t="shared" si="53"/>
        <v>65.454999999999998</v>
      </c>
      <c r="I335" s="19">
        <f t="shared" si="54"/>
        <v>2125.5398515000002</v>
      </c>
      <c r="J335" s="8">
        <f t="shared" si="50"/>
        <v>1.0506226025573375E-3</v>
      </c>
    </row>
    <row r="336" spans="1:10" ht="24" customHeight="1" x14ac:dyDescent="0.2">
      <c r="A336" s="6" t="s">
        <v>849</v>
      </c>
      <c r="B336" s="6"/>
      <c r="C336" s="6"/>
      <c r="D336" s="6" t="s">
        <v>850</v>
      </c>
      <c r="E336" s="6"/>
      <c r="F336" s="7"/>
      <c r="G336" s="173"/>
      <c r="H336" s="6"/>
      <c r="I336" s="7">
        <f>I337+I338</f>
        <v>119373.83410799998</v>
      </c>
      <c r="J336" s="8">
        <f t="shared" si="50"/>
        <v>5.9004703289513842E-2</v>
      </c>
    </row>
    <row r="337" spans="1:11" s="181" customFormat="1" ht="26.1" customHeight="1" x14ac:dyDescent="0.2">
      <c r="A337" s="195" t="s">
        <v>851</v>
      </c>
      <c r="B337" s="195">
        <v>90777</v>
      </c>
      <c r="C337" s="196" t="s">
        <v>172</v>
      </c>
      <c r="D337" s="176" t="s">
        <v>905</v>
      </c>
      <c r="E337" s="178" t="s">
        <v>906</v>
      </c>
      <c r="F337" s="197">
        <v>180</v>
      </c>
      <c r="G337" s="197">
        <v>98.58</v>
      </c>
      <c r="H337" s="197">
        <f>G337*1.3094</f>
        <v>129.08065199999999</v>
      </c>
      <c r="I337" s="197">
        <f>F337*H337</f>
        <v>23234.517359999998</v>
      </c>
      <c r="J337" s="180">
        <f t="shared" si="50"/>
        <v>1.1484474911491368E-2</v>
      </c>
      <c r="K337" s="198"/>
    </row>
    <row r="338" spans="1:11" s="181" customFormat="1" ht="26.1" customHeight="1" x14ac:dyDescent="0.2">
      <c r="A338" s="195">
        <v>19.2</v>
      </c>
      <c r="B338" s="195" t="s">
        <v>952</v>
      </c>
      <c r="C338" s="196" t="s">
        <v>42</v>
      </c>
      <c r="D338" s="176" t="s">
        <v>907</v>
      </c>
      <c r="E338" s="178" t="s">
        <v>953</v>
      </c>
      <c r="F338" s="197">
        <v>6</v>
      </c>
      <c r="G338" s="197">
        <v>12237.07</v>
      </c>
      <c r="H338" s="197">
        <f>G338*1.3094</f>
        <v>16023.219457999998</v>
      </c>
      <c r="I338" s="197">
        <f>H338*F338</f>
        <v>96139.316747999983</v>
      </c>
      <c r="J338" s="180">
        <f t="shared" si="50"/>
        <v>4.7520228378022472E-2</v>
      </c>
      <c r="K338" s="198"/>
    </row>
    <row r="339" spans="1:11" s="20" customFormat="1" ht="26.1" customHeight="1" x14ac:dyDescent="0.2">
      <c r="A339" s="21"/>
      <c r="B339" s="21"/>
      <c r="C339" s="21"/>
      <c r="D339" s="24" t="s">
        <v>852</v>
      </c>
      <c r="E339" s="21"/>
      <c r="F339" s="22">
        <f>I336+I328+I318+I312+I309+I303+I297+I291+I212+I189+I113+I87+I58+I51+I48+I42+I15+I8+I24</f>
        <v>2023124.0469471996</v>
      </c>
      <c r="G339" s="190"/>
      <c r="H339" s="22"/>
      <c r="I339" s="30">
        <f>I336+I329+I319+I312+I309+I303+I297+I291+I275+I247+I236+I230+I213+I189+I167+I158+I155+I117+I114+I108+I97+I88+I81+I72+I59+I51+I48+I42+I36+I30+I25+I15+I8</f>
        <v>2023124.0469471996</v>
      </c>
      <c r="J339" s="8">
        <f t="shared" si="50"/>
        <v>1</v>
      </c>
      <c r="K339" s="23"/>
    </row>
    <row r="340" spans="1:11" x14ac:dyDescent="0.2">
      <c r="A340" s="242"/>
      <c r="B340" s="242"/>
      <c r="C340" s="242"/>
      <c r="D340" s="10"/>
      <c r="E340" s="9"/>
      <c r="F340" s="243"/>
      <c r="G340" s="242"/>
      <c r="H340" s="244"/>
      <c r="I340" s="242"/>
      <c r="J340" s="242"/>
    </row>
    <row r="341" spans="1:11" x14ac:dyDescent="0.2">
      <c r="A341" s="242"/>
      <c r="B341" s="242"/>
      <c r="C341" s="242"/>
      <c r="D341" s="10"/>
      <c r="E341" s="9"/>
      <c r="F341" s="243"/>
      <c r="G341" s="242"/>
      <c r="H341" s="244"/>
      <c r="I341" s="242"/>
      <c r="J341" s="242"/>
    </row>
    <row r="342" spans="1:11" x14ac:dyDescent="0.2">
      <c r="A342" s="242"/>
      <c r="B342" s="242"/>
      <c r="C342" s="242"/>
      <c r="D342" s="10"/>
      <c r="E342" s="9"/>
      <c r="F342" s="243"/>
      <c r="G342" s="242"/>
      <c r="H342" s="244"/>
      <c r="I342" s="242"/>
      <c r="J342" s="242"/>
    </row>
    <row r="343" spans="1:11" ht="60" customHeight="1" x14ac:dyDescent="0.2">
      <c r="A343" s="11"/>
      <c r="B343" s="11"/>
      <c r="C343" s="11"/>
      <c r="D343" s="25"/>
      <c r="E343" s="25"/>
      <c r="F343" s="26"/>
      <c r="G343" s="191"/>
      <c r="H343" s="11"/>
      <c r="I343" s="11"/>
      <c r="J343" s="11"/>
    </row>
    <row r="344" spans="1:11" ht="51.75" customHeight="1" x14ac:dyDescent="0.2">
      <c r="A344" s="245" t="s">
        <v>893</v>
      </c>
      <c r="B344" s="246"/>
      <c r="C344" s="246"/>
      <c r="D344" s="246"/>
      <c r="E344" s="246"/>
      <c r="F344" s="246"/>
      <c r="G344" s="246"/>
      <c r="H344" s="246"/>
      <c r="I344" s="246"/>
      <c r="J344" s="246"/>
    </row>
    <row r="345" spans="1:11" ht="45" customHeight="1" x14ac:dyDescent="0.2">
      <c r="A345" s="11"/>
      <c r="B345" s="11"/>
      <c r="C345" s="11"/>
      <c r="D345" s="25"/>
      <c r="E345" s="25"/>
      <c r="F345" s="26"/>
      <c r="G345" s="191"/>
      <c r="H345" s="11"/>
      <c r="I345" s="11"/>
      <c r="J345" s="11"/>
    </row>
    <row r="346" spans="1:11" x14ac:dyDescent="0.2">
      <c r="A346" s="245" t="s">
        <v>894</v>
      </c>
      <c r="B346" s="246"/>
      <c r="C346" s="246"/>
      <c r="D346" s="246"/>
      <c r="E346" s="246"/>
      <c r="F346" s="246"/>
      <c r="G346" s="246"/>
      <c r="H346" s="246"/>
      <c r="I346" s="246"/>
      <c r="J346" s="246"/>
    </row>
    <row r="352" spans="1:11" x14ac:dyDescent="0.2">
      <c r="E352" s="27" t="s">
        <v>853</v>
      </c>
    </row>
  </sheetData>
  <autoFilter ref="A7:J339"/>
  <mergeCells count="20">
    <mergeCell ref="A346:J346"/>
    <mergeCell ref="A342:C342"/>
    <mergeCell ref="F342:G342"/>
    <mergeCell ref="H342:J342"/>
    <mergeCell ref="A344:J344"/>
    <mergeCell ref="A6:J6"/>
    <mergeCell ref="A340:C340"/>
    <mergeCell ref="F340:G340"/>
    <mergeCell ref="H340:J340"/>
    <mergeCell ref="A341:C341"/>
    <mergeCell ref="F341:G341"/>
    <mergeCell ref="H341:J341"/>
    <mergeCell ref="A1:C5"/>
    <mergeCell ref="D1:J1"/>
    <mergeCell ref="E2:G2"/>
    <mergeCell ref="I2:J2"/>
    <mergeCell ref="E3:G5"/>
    <mergeCell ref="H3:H5"/>
    <mergeCell ref="I4:J4"/>
    <mergeCell ref="I5:J5"/>
  </mergeCells>
  <pageMargins left="0.51181102362204722" right="0.51181102362204722" top="0.98425196850393704" bottom="0.98425196850393704" header="0.51181102362204722" footer="0.51181102362204722"/>
  <pageSetup paperSize="9" scale="51" fitToHeight="0" orientation="portrait"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58"/>
  <sheetViews>
    <sheetView topLeftCell="B8" zoomScale="70" zoomScaleNormal="70" workbookViewId="0">
      <selection activeCell="H49" sqref="H49"/>
    </sheetView>
  </sheetViews>
  <sheetFormatPr defaultRowHeight="14.25" x14ac:dyDescent="0.2"/>
  <cols>
    <col min="4" max="4" width="40.75" customWidth="1"/>
    <col min="5" max="5" width="37.125" customWidth="1"/>
    <col min="6" max="6" width="9.375" bestFit="1" customWidth="1"/>
    <col min="7" max="7" width="10" customWidth="1"/>
    <col min="8" max="8" width="14" customWidth="1"/>
    <col min="9" max="9" width="12.5" customWidth="1"/>
    <col min="10" max="10" width="17.875" customWidth="1"/>
    <col min="11" max="11" width="12" customWidth="1"/>
    <col min="12" max="12" width="13.5" customWidth="1"/>
    <col min="13" max="13" width="11.5" customWidth="1"/>
    <col min="14" max="14" width="14.5" customWidth="1"/>
    <col min="15" max="15" width="10.875" customWidth="1"/>
    <col min="16" max="16" width="13.25" customWidth="1"/>
    <col min="17" max="17" width="10.5" customWidth="1"/>
    <col min="18" max="18" width="11.75" customWidth="1"/>
    <col min="19" max="19" width="10.875" customWidth="1"/>
  </cols>
  <sheetData>
    <row r="1" spans="1:19" ht="16.5" customHeight="1" x14ac:dyDescent="0.2">
      <c r="A1" s="31"/>
      <c r="B1" s="212"/>
      <c r="C1" s="213"/>
      <c r="D1" s="214"/>
      <c r="E1" s="221" t="s">
        <v>0</v>
      </c>
      <c r="F1" s="222"/>
      <c r="G1" s="222"/>
      <c r="H1" s="222"/>
      <c r="I1" s="222"/>
      <c r="J1" s="222"/>
      <c r="K1" s="223"/>
      <c r="L1" s="37"/>
      <c r="M1" s="37"/>
      <c r="N1" s="37"/>
      <c r="O1" s="37"/>
      <c r="P1" s="36"/>
      <c r="Q1" s="36"/>
      <c r="R1" s="37"/>
      <c r="S1" s="36"/>
    </row>
    <row r="2" spans="1:19" ht="16.5" customHeight="1" x14ac:dyDescent="0.25">
      <c r="A2" s="31"/>
      <c r="B2" s="215"/>
      <c r="C2" s="265"/>
      <c r="D2" s="217"/>
      <c r="E2" s="12" t="s">
        <v>1</v>
      </c>
      <c r="F2" s="224" t="s">
        <v>2</v>
      </c>
      <c r="G2" s="224"/>
      <c r="H2" s="224"/>
      <c r="I2" s="29" t="s">
        <v>3</v>
      </c>
      <c r="J2" s="224" t="s">
        <v>4</v>
      </c>
      <c r="K2" s="224"/>
      <c r="L2" s="37"/>
      <c r="M2" s="37"/>
      <c r="N2" s="37"/>
      <c r="O2" s="37"/>
      <c r="P2" s="36"/>
      <c r="Q2" s="36"/>
      <c r="R2" s="37"/>
      <c r="S2" s="36"/>
    </row>
    <row r="3" spans="1:19" ht="16.5" customHeight="1" x14ac:dyDescent="0.2">
      <c r="A3" s="31"/>
      <c r="B3" s="215"/>
      <c r="C3" s="265"/>
      <c r="D3" s="217"/>
      <c r="E3" s="13" t="s">
        <v>5</v>
      </c>
      <c r="F3" s="225" t="s">
        <v>876</v>
      </c>
      <c r="G3" s="226"/>
      <c r="H3" s="227"/>
      <c r="I3" s="273">
        <v>0.30909999999999999</v>
      </c>
      <c r="J3" s="98" t="s">
        <v>854</v>
      </c>
      <c r="K3" s="15"/>
      <c r="L3" s="37"/>
      <c r="M3" s="37"/>
      <c r="N3" s="37"/>
      <c r="O3" s="37"/>
      <c r="P3" s="36"/>
      <c r="Q3" s="36"/>
      <c r="R3" s="37"/>
      <c r="S3" s="36"/>
    </row>
    <row r="4" spans="1:19" ht="16.5" customHeight="1" x14ac:dyDescent="0.25">
      <c r="A4" s="31"/>
      <c r="B4" s="215"/>
      <c r="C4" s="265"/>
      <c r="D4" s="217"/>
      <c r="E4" s="12" t="s">
        <v>895</v>
      </c>
      <c r="F4" s="228"/>
      <c r="G4" s="269"/>
      <c r="H4" s="230"/>
      <c r="I4" s="274"/>
      <c r="J4" s="224" t="s">
        <v>6</v>
      </c>
      <c r="K4" s="224"/>
      <c r="L4" s="37"/>
      <c r="M4" s="37"/>
      <c r="N4" s="37"/>
      <c r="O4" s="37"/>
      <c r="P4" s="36"/>
      <c r="Q4" s="36"/>
      <c r="R4" s="37"/>
      <c r="S4" s="36"/>
    </row>
    <row r="5" spans="1:19" ht="27" customHeight="1" x14ac:dyDescent="0.25">
      <c r="A5" s="31"/>
      <c r="B5" s="266"/>
      <c r="C5" s="267"/>
      <c r="D5" s="268"/>
      <c r="E5" s="99" t="s">
        <v>896</v>
      </c>
      <c r="F5" s="270"/>
      <c r="G5" s="271"/>
      <c r="H5" s="272"/>
      <c r="I5" s="275"/>
      <c r="J5" s="276">
        <v>45175</v>
      </c>
      <c r="K5" s="277"/>
      <c r="L5" s="100"/>
      <c r="M5" s="100"/>
      <c r="N5" s="100"/>
      <c r="O5" s="100"/>
      <c r="P5" s="36"/>
      <c r="Q5" s="36"/>
      <c r="R5" s="37"/>
      <c r="S5" s="36"/>
    </row>
    <row r="6" spans="1:19" ht="15.75" customHeight="1" thickBot="1" x14ac:dyDescent="0.25">
      <c r="A6" s="31"/>
      <c r="B6" s="38"/>
      <c r="C6" s="31"/>
      <c r="D6" s="31"/>
      <c r="E6" s="31"/>
      <c r="F6" s="33"/>
      <c r="G6" s="34"/>
      <c r="H6" s="31"/>
      <c r="I6" s="31"/>
      <c r="J6" s="35"/>
      <c r="K6" s="35"/>
      <c r="L6" s="35"/>
      <c r="M6" s="35"/>
      <c r="N6" s="35"/>
      <c r="O6" s="35"/>
      <c r="P6" s="35"/>
      <c r="Q6" s="35"/>
      <c r="R6" s="35"/>
      <c r="S6" s="35"/>
    </row>
    <row r="7" spans="1:19" ht="18.75" customHeight="1" x14ac:dyDescent="0.2">
      <c r="A7" s="31"/>
      <c r="B7" s="39"/>
      <c r="C7" s="40"/>
      <c r="D7" s="41"/>
      <c r="E7" s="41"/>
      <c r="F7" s="42"/>
      <c r="G7" s="43"/>
      <c r="H7" s="44"/>
      <c r="I7" s="44"/>
      <c r="J7" s="44"/>
      <c r="K7" s="44"/>
      <c r="L7" s="45" t="s">
        <v>878</v>
      </c>
      <c r="M7" s="44"/>
      <c r="N7" s="44"/>
      <c r="O7" s="44"/>
      <c r="P7" s="44" t="s">
        <v>877</v>
      </c>
      <c r="Q7" s="45" t="s">
        <v>877</v>
      </c>
      <c r="R7" s="45" t="s">
        <v>877</v>
      </c>
      <c r="S7" s="46"/>
    </row>
    <row r="8" spans="1:19" ht="41.25" customHeight="1" x14ac:dyDescent="0.25">
      <c r="A8" s="31"/>
      <c r="B8" s="69" t="s">
        <v>879</v>
      </c>
      <c r="C8" s="278" t="s">
        <v>930</v>
      </c>
      <c r="D8" s="279"/>
      <c r="E8" s="282" t="s">
        <v>931</v>
      </c>
      <c r="F8" s="71" t="s">
        <v>880</v>
      </c>
      <c r="G8" s="78" t="s">
        <v>881</v>
      </c>
      <c r="H8" s="75" t="s">
        <v>882</v>
      </c>
      <c r="I8" s="76"/>
      <c r="J8" s="75" t="s">
        <v>883</v>
      </c>
      <c r="K8" s="76"/>
      <c r="L8" s="75" t="s">
        <v>884</v>
      </c>
      <c r="M8" s="76"/>
      <c r="N8" s="75" t="s">
        <v>885</v>
      </c>
      <c r="O8" s="76"/>
      <c r="P8" s="75" t="s">
        <v>886</v>
      </c>
      <c r="Q8" s="76"/>
      <c r="R8" s="75" t="s">
        <v>887</v>
      </c>
      <c r="S8" s="77"/>
    </row>
    <row r="9" spans="1:19" ht="24" customHeight="1" x14ac:dyDescent="0.25">
      <c r="A9" s="31"/>
      <c r="B9" s="47"/>
      <c r="C9" s="280"/>
      <c r="D9" s="281"/>
      <c r="E9" s="283"/>
      <c r="F9" s="72" t="s">
        <v>67</v>
      </c>
      <c r="G9" s="70" t="s">
        <v>67</v>
      </c>
      <c r="H9" s="73" t="s">
        <v>888</v>
      </c>
      <c r="I9" s="73" t="s">
        <v>889</v>
      </c>
      <c r="J9" s="73" t="s">
        <v>888</v>
      </c>
      <c r="K9" s="73" t="s">
        <v>889</v>
      </c>
      <c r="L9" s="73" t="s">
        <v>888</v>
      </c>
      <c r="M9" s="73" t="s">
        <v>889</v>
      </c>
      <c r="N9" s="73" t="s">
        <v>888</v>
      </c>
      <c r="O9" s="73" t="s">
        <v>889</v>
      </c>
      <c r="P9" s="73" t="s">
        <v>888</v>
      </c>
      <c r="Q9" s="73" t="s">
        <v>889</v>
      </c>
      <c r="R9" s="73" t="s">
        <v>888</v>
      </c>
      <c r="S9" s="74" t="s">
        <v>889</v>
      </c>
    </row>
    <row r="10" spans="1:19" ht="16.5" thickBot="1" x14ac:dyDescent="0.3">
      <c r="A10" s="31"/>
      <c r="B10" s="160">
        <v>1</v>
      </c>
      <c r="C10" s="289" t="str">
        <f>'Orçamento Sintético'!D8</f>
        <v>PROJETOS COMPLEMENTARES</v>
      </c>
      <c r="D10" s="290"/>
      <c r="E10" s="125">
        <f>'Orçamento Sintético'!I8</f>
        <v>22273.223764999995</v>
      </c>
      <c r="F10" s="126">
        <f>'Orçamento Sintético'!J8</f>
        <v>1.1009321844900839E-2</v>
      </c>
      <c r="G10" s="127"/>
      <c r="H10" s="128">
        <v>100</v>
      </c>
      <c r="I10" s="129">
        <f>H10</f>
        <v>100</v>
      </c>
      <c r="J10" s="128"/>
      <c r="K10" s="129">
        <f>J10+I10</f>
        <v>100</v>
      </c>
      <c r="L10" s="128"/>
      <c r="M10" s="129">
        <f>L10+K10</f>
        <v>100</v>
      </c>
      <c r="N10" s="128"/>
      <c r="O10" s="129">
        <f>N10+M10</f>
        <v>100</v>
      </c>
      <c r="P10" s="128"/>
      <c r="Q10" s="129">
        <f>P10+O10</f>
        <v>100</v>
      </c>
      <c r="R10" s="128"/>
      <c r="S10" s="130">
        <f>R10+Q10</f>
        <v>100</v>
      </c>
    </row>
    <row r="11" spans="1:19" ht="16.5" thickBot="1" x14ac:dyDescent="0.3">
      <c r="A11" s="31"/>
      <c r="B11" s="161">
        <v>2</v>
      </c>
      <c r="C11" s="291" t="str">
        <f>'Orçamento Sintético'!D15</f>
        <v>MOBILIZAÇÃO - CANTEIRO DE OBRAS</v>
      </c>
      <c r="D11" s="292"/>
      <c r="E11" s="171">
        <f>'Orçamento Sintético'!I15</f>
        <v>35545.647311000001</v>
      </c>
      <c r="F11" s="112">
        <f>'Orçamento Sintético'!J15</f>
        <v>1.7569682573165366E-2</v>
      </c>
      <c r="G11" s="113"/>
      <c r="H11" s="114">
        <v>100</v>
      </c>
      <c r="I11" s="115">
        <f>H11</f>
        <v>100</v>
      </c>
      <c r="J11" s="114"/>
      <c r="K11" s="115">
        <f>J11+I11</f>
        <v>100</v>
      </c>
      <c r="L11" s="114"/>
      <c r="M11" s="115">
        <f>L11+K11</f>
        <v>100</v>
      </c>
      <c r="N11" s="114"/>
      <c r="O11" s="115">
        <f>N11+M11</f>
        <v>100</v>
      </c>
      <c r="P11" s="114"/>
      <c r="Q11" s="115">
        <f>P11+O11</f>
        <v>100</v>
      </c>
      <c r="R11" s="114"/>
      <c r="S11" s="116">
        <f>R11+Q11</f>
        <v>100</v>
      </c>
    </row>
    <row r="12" spans="1:19" ht="15.75" x14ac:dyDescent="0.25">
      <c r="A12" s="31"/>
      <c r="B12" s="169">
        <v>3</v>
      </c>
      <c r="C12" s="293" t="str">
        <f>'Orçamento Sintético'!D24</f>
        <v>MOVIMENTO DE TERRA / FUNDAÇÃO / ESTRUTURA</v>
      </c>
      <c r="D12" s="294"/>
      <c r="E12" s="119">
        <f>'Orçamento Sintético'!I24</f>
        <v>319540.04899088998</v>
      </c>
      <c r="F12" s="102">
        <f>'Orçamento Sintético'!J24</f>
        <v>0.15794387371998325</v>
      </c>
      <c r="G12" s="103"/>
      <c r="H12" s="104">
        <f>100</f>
        <v>100</v>
      </c>
      <c r="I12" s="105">
        <f>H12</f>
        <v>100</v>
      </c>
      <c r="J12" s="104"/>
      <c r="K12" s="105">
        <f>J12+I12</f>
        <v>100</v>
      </c>
      <c r="L12" s="104"/>
      <c r="M12" s="105">
        <f>L12+K12</f>
        <v>100</v>
      </c>
      <c r="N12" s="104"/>
      <c r="O12" s="105">
        <f>N12+M12</f>
        <v>100</v>
      </c>
      <c r="P12" s="104"/>
      <c r="Q12" s="105">
        <f>P12+O12</f>
        <v>100</v>
      </c>
      <c r="R12" s="104"/>
      <c r="S12" s="106">
        <f>R12+Q12</f>
        <v>100</v>
      </c>
    </row>
    <row r="13" spans="1:19" x14ac:dyDescent="0.2">
      <c r="A13" s="31"/>
      <c r="B13" s="67" t="s">
        <v>924</v>
      </c>
      <c r="C13" s="284" t="str">
        <f>'Orçamento Sintético'!D25</f>
        <v>MOVIMENTO DE TERRA</v>
      </c>
      <c r="D13" s="285"/>
      <c r="E13" s="48">
        <f>'Orçamento Sintético'!I25</f>
        <v>22366.461270659998</v>
      </c>
      <c r="F13" s="94">
        <f>'Orçamento Sintético'!J25</f>
        <v>1.1055407751398117E-2</v>
      </c>
      <c r="G13" s="49"/>
      <c r="H13" s="50">
        <v>100</v>
      </c>
      <c r="I13" s="51"/>
      <c r="J13" s="50"/>
      <c r="K13" s="51"/>
      <c r="L13" s="50"/>
      <c r="M13" s="51"/>
      <c r="N13" s="50"/>
      <c r="O13" s="51"/>
      <c r="P13" s="50"/>
      <c r="Q13" s="51"/>
      <c r="R13" s="50"/>
      <c r="S13" s="52"/>
    </row>
    <row r="14" spans="1:19" x14ac:dyDescent="0.2">
      <c r="A14" s="31"/>
      <c r="B14" s="67" t="s">
        <v>925</v>
      </c>
      <c r="C14" s="284" t="str">
        <f>'Orçamento Sintético'!D30</f>
        <v>FUNDAÇÃO</v>
      </c>
      <c r="D14" s="285"/>
      <c r="E14" s="48">
        <f>'Orçamento Sintético'!I30</f>
        <v>92607.269705209997</v>
      </c>
      <c r="F14" s="94">
        <f>'Orçamento Sintético'!J30</f>
        <v>4.5774390277724231E-2</v>
      </c>
      <c r="G14" s="49"/>
      <c r="H14" s="50">
        <v>100</v>
      </c>
      <c r="I14" s="51"/>
      <c r="J14" s="50"/>
      <c r="K14" s="51"/>
      <c r="L14" s="50"/>
      <c r="M14" s="51"/>
      <c r="N14" s="50"/>
      <c r="O14" s="51"/>
      <c r="P14" s="50"/>
      <c r="Q14" s="51"/>
      <c r="R14" s="50"/>
      <c r="S14" s="52"/>
    </row>
    <row r="15" spans="1:19" ht="15" thickBot="1" x14ac:dyDescent="0.25">
      <c r="A15" s="31"/>
      <c r="B15" s="168" t="s">
        <v>926</v>
      </c>
      <c r="C15" s="297" t="str">
        <f>'Orçamento Sintético'!D36</f>
        <v>ESTRUTURA</v>
      </c>
      <c r="D15" s="298"/>
      <c r="E15" s="162">
        <f>'Orçamento Sintético'!I36</f>
        <v>204566.31801501999</v>
      </c>
      <c r="F15" s="163">
        <f>'Orçamento Sintético'!J36</f>
        <v>0.10111407569086091</v>
      </c>
      <c r="G15" s="164"/>
      <c r="H15" s="165">
        <v>100</v>
      </c>
      <c r="I15" s="166"/>
      <c r="J15" s="165"/>
      <c r="K15" s="166"/>
      <c r="L15" s="165"/>
      <c r="M15" s="166"/>
      <c r="N15" s="165"/>
      <c r="O15" s="166"/>
      <c r="P15" s="165"/>
      <c r="Q15" s="166"/>
      <c r="R15" s="165"/>
      <c r="S15" s="167"/>
    </row>
    <row r="16" spans="1:19" s="85" customFormat="1" ht="16.5" thickBot="1" x14ac:dyDescent="0.3">
      <c r="A16" s="84"/>
      <c r="B16" s="161">
        <v>4</v>
      </c>
      <c r="C16" s="247" t="s">
        <v>890</v>
      </c>
      <c r="D16" s="248"/>
      <c r="E16" s="134">
        <f>'Orçamento Sintético'!I42</f>
        <v>147871.09730457998</v>
      </c>
      <c r="F16" s="112">
        <f>'Orçamento Sintético'!J42</f>
        <v>7.3090474866190538E-2</v>
      </c>
      <c r="G16" s="113"/>
      <c r="H16" s="114"/>
      <c r="I16" s="115">
        <f>H16</f>
        <v>0</v>
      </c>
      <c r="J16" s="114">
        <v>100</v>
      </c>
      <c r="K16" s="115">
        <f>J16+I16</f>
        <v>100</v>
      </c>
      <c r="L16" s="114"/>
      <c r="M16" s="115">
        <f>L16+K16</f>
        <v>100</v>
      </c>
      <c r="N16" s="114"/>
      <c r="O16" s="115">
        <f>N16+M16</f>
        <v>100</v>
      </c>
      <c r="P16" s="114"/>
      <c r="Q16" s="115">
        <f>P16+O16</f>
        <v>100</v>
      </c>
      <c r="R16" s="114"/>
      <c r="S16" s="116">
        <f>R16+Q16</f>
        <v>100</v>
      </c>
    </row>
    <row r="17" spans="1:19" s="85" customFormat="1" ht="16.5" thickBot="1" x14ac:dyDescent="0.3">
      <c r="A17" s="84"/>
      <c r="B17" s="170">
        <v>5</v>
      </c>
      <c r="C17" s="253" t="str">
        <f>'Orçamento Sintético'!D48</f>
        <v>IMPERMEABILIZAÇÃO</v>
      </c>
      <c r="D17" s="254"/>
      <c r="E17" s="135">
        <f>'Orçamento Sintético'!I48</f>
        <v>16424.68284496</v>
      </c>
      <c r="F17" s="136">
        <f>'Orçamento Sintético'!J48</f>
        <v>8.1184754191143561E-3</v>
      </c>
      <c r="G17" s="137"/>
      <c r="H17" s="138"/>
      <c r="I17" s="139">
        <f>H17</f>
        <v>0</v>
      </c>
      <c r="J17" s="138">
        <v>100</v>
      </c>
      <c r="K17" s="139">
        <f>J17+I17</f>
        <v>100</v>
      </c>
      <c r="L17" s="138"/>
      <c r="M17" s="139">
        <f>L17+K17</f>
        <v>100</v>
      </c>
      <c r="N17" s="138"/>
      <c r="O17" s="139">
        <f>N17+M17</f>
        <v>100</v>
      </c>
      <c r="P17" s="138"/>
      <c r="Q17" s="139">
        <f>P17+O17</f>
        <v>100</v>
      </c>
      <c r="R17" s="138"/>
      <c r="S17" s="140">
        <f>R17+Q17</f>
        <v>100</v>
      </c>
    </row>
    <row r="18" spans="1:19" s="85" customFormat="1" ht="16.5" thickBot="1" x14ac:dyDescent="0.3">
      <c r="A18" s="84"/>
      <c r="B18" s="161">
        <v>6</v>
      </c>
      <c r="C18" s="247" t="str">
        <f>'Orçamento Sintético'!D51</f>
        <v>COBERTURA</v>
      </c>
      <c r="D18" s="288"/>
      <c r="E18" s="171">
        <f>'Orçamento Sintético'!I51</f>
        <v>308639.34530663001</v>
      </c>
      <c r="F18" s="112">
        <f>'Orçamento Sintético'!J51</f>
        <v>0.15255581869651169</v>
      </c>
      <c r="G18" s="113"/>
      <c r="H18" s="114"/>
      <c r="I18" s="115">
        <f>H18</f>
        <v>0</v>
      </c>
      <c r="J18" s="114">
        <v>100</v>
      </c>
      <c r="K18" s="115">
        <f>J18+I18</f>
        <v>100</v>
      </c>
      <c r="L18" s="114"/>
      <c r="M18" s="115">
        <f>L18+K18</f>
        <v>100</v>
      </c>
      <c r="N18" s="114"/>
      <c r="O18" s="115">
        <f>N18+M18</f>
        <v>100</v>
      </c>
      <c r="P18" s="114"/>
      <c r="Q18" s="115">
        <f>P18+O18</f>
        <v>100</v>
      </c>
      <c r="R18" s="114"/>
      <c r="S18" s="116">
        <f>R18+Q18</f>
        <v>100</v>
      </c>
    </row>
    <row r="19" spans="1:19" s="85" customFormat="1" ht="15.75" x14ac:dyDescent="0.25">
      <c r="A19" s="84"/>
      <c r="B19" s="169">
        <v>7</v>
      </c>
      <c r="C19" s="255" t="str">
        <f>'Orçamento Sintético'!D58</f>
        <v>REVESTIMENTOS- PISOS, PAREDES E TETOS</v>
      </c>
      <c r="D19" s="256"/>
      <c r="E19" s="119">
        <f>'Orçamento Sintético'!I58</f>
        <v>417792.11136337998</v>
      </c>
      <c r="F19" s="102">
        <f>'Orçamento Sintético'!J58</f>
        <v>0.20650840070524046</v>
      </c>
      <c r="G19" s="103"/>
      <c r="H19" s="104"/>
      <c r="I19" s="105">
        <f>H19</f>
        <v>0</v>
      </c>
      <c r="J19" s="104"/>
      <c r="K19" s="105">
        <f>J19+I19</f>
        <v>0</v>
      </c>
      <c r="L19" s="104">
        <v>100</v>
      </c>
      <c r="M19" s="105">
        <f>L19+K19</f>
        <v>100</v>
      </c>
      <c r="N19" s="104"/>
      <c r="O19" s="105">
        <f>N19+M19</f>
        <v>100</v>
      </c>
      <c r="P19" s="104"/>
      <c r="Q19" s="105">
        <f>P19+O19</f>
        <v>100</v>
      </c>
      <c r="R19" s="104"/>
      <c r="S19" s="106">
        <f>R19+Q19</f>
        <v>100</v>
      </c>
    </row>
    <row r="20" spans="1:19" x14ac:dyDescent="0.2">
      <c r="A20" s="31"/>
      <c r="B20" s="67" t="s">
        <v>927</v>
      </c>
      <c r="C20" s="284" t="str">
        <f>'Orçamento Sintético'!D59</f>
        <v>PISOS</v>
      </c>
      <c r="D20" s="285"/>
      <c r="E20" s="48">
        <f>'Orçamento Sintético'!I59</f>
        <v>153375.58344264</v>
      </c>
      <c r="F20" s="94">
        <f>'Orçamento Sintético'!J59</f>
        <v>7.5811260151880777E-2</v>
      </c>
      <c r="G20" s="49"/>
      <c r="H20" s="50"/>
      <c r="I20" s="51"/>
      <c r="J20" s="50"/>
      <c r="K20" s="51"/>
      <c r="L20" s="50">
        <v>100</v>
      </c>
      <c r="M20" s="51"/>
      <c r="N20" s="50"/>
      <c r="O20" s="51"/>
      <c r="P20" s="50"/>
      <c r="Q20" s="51"/>
      <c r="R20" s="50"/>
      <c r="S20" s="52"/>
    </row>
    <row r="21" spans="1:19" x14ac:dyDescent="0.2">
      <c r="A21" s="31"/>
      <c r="B21" s="67" t="s">
        <v>928</v>
      </c>
      <c r="C21" s="284" t="str">
        <f>'Orçamento Sintético'!D72</f>
        <v>PAREDE</v>
      </c>
      <c r="D21" s="285"/>
      <c r="E21" s="48">
        <f>'Orçamento Sintético'!I72</f>
        <v>217758.70663183002</v>
      </c>
      <c r="F21" s="94">
        <f>'Orçamento Sintético'!J72</f>
        <v>0.10763487634898998</v>
      </c>
      <c r="G21" s="49"/>
      <c r="H21" s="50"/>
      <c r="I21" s="51"/>
      <c r="J21" s="50"/>
      <c r="K21" s="51"/>
      <c r="L21" s="50">
        <v>100</v>
      </c>
      <c r="M21" s="51"/>
      <c r="N21" s="50"/>
      <c r="O21" s="51"/>
      <c r="P21" s="50"/>
      <c r="Q21" s="51"/>
      <c r="R21" s="50"/>
      <c r="S21" s="52"/>
    </row>
    <row r="22" spans="1:19" ht="15" thickBot="1" x14ac:dyDescent="0.25">
      <c r="A22" s="31"/>
      <c r="B22" s="159" t="s">
        <v>929</v>
      </c>
      <c r="C22" s="299" t="str">
        <f>'Orçamento Sintético'!D81</f>
        <v>TETO</v>
      </c>
      <c r="D22" s="300"/>
      <c r="E22" s="153">
        <f>'Orçamento Sintético'!I81</f>
        <v>46657.821288909996</v>
      </c>
      <c r="F22" s="154">
        <f>'Orçamento Sintético'!J81</f>
        <v>2.3062264204369715E-2</v>
      </c>
      <c r="G22" s="155"/>
      <c r="H22" s="156"/>
      <c r="I22" s="157"/>
      <c r="J22" s="156"/>
      <c r="K22" s="157"/>
      <c r="L22" s="156">
        <v>100</v>
      </c>
      <c r="M22" s="157"/>
      <c r="N22" s="156"/>
      <c r="O22" s="157"/>
      <c r="P22" s="156"/>
      <c r="Q22" s="157"/>
      <c r="R22" s="156"/>
      <c r="S22" s="158"/>
    </row>
    <row r="23" spans="1:19" s="85" customFormat="1" ht="15" x14ac:dyDescent="0.25">
      <c r="A23" s="84"/>
      <c r="B23" s="150">
        <v>8</v>
      </c>
      <c r="C23" s="255" t="str">
        <f>'Orçamento Sintético'!D87</f>
        <v>ESQUADRIAS</v>
      </c>
      <c r="D23" s="256"/>
      <c r="E23" s="119">
        <f>'Orçamento Sintético'!I87</f>
        <v>158322.98011204996</v>
      </c>
      <c r="F23" s="102">
        <f>'Orçamento Sintético'!J87</f>
        <v>7.8256684433637175E-2</v>
      </c>
      <c r="G23" s="103"/>
      <c r="H23" s="104"/>
      <c r="I23" s="105">
        <f>H23</f>
        <v>0</v>
      </c>
      <c r="J23" s="104"/>
      <c r="K23" s="105">
        <f>J23+I23</f>
        <v>0</v>
      </c>
      <c r="L23" s="104"/>
      <c r="M23" s="105">
        <f>L23+K23</f>
        <v>0</v>
      </c>
      <c r="N23" s="104">
        <v>100</v>
      </c>
      <c r="O23" s="105">
        <f>N23+M23</f>
        <v>100</v>
      </c>
      <c r="P23" s="104"/>
      <c r="Q23" s="105">
        <f>P23+O23</f>
        <v>100</v>
      </c>
      <c r="R23" s="104"/>
      <c r="S23" s="106">
        <f>R23+Q23</f>
        <v>100</v>
      </c>
    </row>
    <row r="24" spans="1:19" s="88" customFormat="1" x14ac:dyDescent="0.2">
      <c r="A24" s="87"/>
      <c r="B24" s="86" t="s">
        <v>932</v>
      </c>
      <c r="C24" s="259" t="str">
        <f>'Orçamento Sintético'!D88</f>
        <v>MADEIRA</v>
      </c>
      <c r="D24" s="260"/>
      <c r="E24" s="79">
        <f>'Orçamento Sintético'!I88</f>
        <v>44211.149056099981</v>
      </c>
      <c r="F24" s="95">
        <f>'Orçamento Sintético'!J88</f>
        <v>2.185291066200936E-2</v>
      </c>
      <c r="G24" s="80"/>
      <c r="H24" s="81"/>
      <c r="I24" s="82"/>
      <c r="J24" s="81"/>
      <c r="K24" s="82"/>
      <c r="L24" s="81"/>
      <c r="M24" s="82"/>
      <c r="N24" s="81"/>
      <c r="O24" s="82"/>
      <c r="P24" s="81"/>
      <c r="Q24" s="82"/>
      <c r="R24" s="81"/>
      <c r="S24" s="83"/>
    </row>
    <row r="25" spans="1:19" s="88" customFormat="1" x14ac:dyDescent="0.2">
      <c r="A25" s="87"/>
      <c r="B25" s="86" t="s">
        <v>933</v>
      </c>
      <c r="C25" s="251" t="str">
        <f>'Orçamento Sintético'!D97</f>
        <v>ALUMÍNIO</v>
      </c>
      <c r="D25" s="252"/>
      <c r="E25" s="79">
        <f>'Orçamento Sintético'!I97</f>
        <v>70096.753499629995</v>
      </c>
      <c r="F25" s="95">
        <f>'Orçamento Sintético'!J97</f>
        <v>3.4647778323530255E-2</v>
      </c>
      <c r="G25" s="80"/>
      <c r="H25" s="81"/>
      <c r="I25" s="82"/>
      <c r="J25" s="81"/>
      <c r="K25" s="82"/>
      <c r="L25" s="81"/>
      <c r="M25" s="82"/>
      <c r="N25" s="81"/>
      <c r="O25" s="82"/>
      <c r="P25" s="81"/>
      <c r="Q25" s="82"/>
      <c r="R25" s="81"/>
      <c r="S25" s="83"/>
    </row>
    <row r="26" spans="1:19" s="88" customFormat="1" ht="15" thickBot="1" x14ac:dyDescent="0.25">
      <c r="A26" s="87"/>
      <c r="B26" s="152" t="s">
        <v>934</v>
      </c>
      <c r="C26" s="261" t="str">
        <f>'Orçamento Sintético'!D108</f>
        <v>VIDRO</v>
      </c>
      <c r="D26" s="262"/>
      <c r="E26" s="123">
        <f>'Orçamento Sintético'!I108</f>
        <v>44015.077556319993</v>
      </c>
      <c r="F26" s="124">
        <f>'Orçamento Sintético'!J108</f>
        <v>2.1755995448097563E-2</v>
      </c>
      <c r="G26" s="108"/>
      <c r="H26" s="109"/>
      <c r="I26" s="110"/>
      <c r="J26" s="109"/>
      <c r="K26" s="110"/>
      <c r="L26" s="109"/>
      <c r="M26" s="110"/>
      <c r="N26" s="109"/>
      <c r="O26" s="110"/>
      <c r="P26" s="109"/>
      <c r="Q26" s="110"/>
      <c r="R26" s="109"/>
      <c r="S26" s="111"/>
    </row>
    <row r="27" spans="1:19" s="85" customFormat="1" ht="15" x14ac:dyDescent="0.25">
      <c r="A27" s="84"/>
      <c r="B27" s="118">
        <v>9</v>
      </c>
      <c r="C27" s="255" t="str">
        <f>'Orçamento Sintético'!D113</f>
        <v>INSTALAÇÕES ELÉTRICAS</v>
      </c>
      <c r="D27" s="256"/>
      <c r="E27" s="119">
        <f>'Orçamento Sintético'!I113</f>
        <v>189293.93339753</v>
      </c>
      <c r="F27" s="102">
        <f>'Orçamento Sintético'!J113</f>
        <v>9.3565164075413848E-2</v>
      </c>
      <c r="G27" s="103"/>
      <c r="H27" s="104"/>
      <c r="I27" s="105">
        <f>H27</f>
        <v>0</v>
      </c>
      <c r="J27" s="104"/>
      <c r="K27" s="105">
        <f>J27+I27</f>
        <v>0</v>
      </c>
      <c r="L27" s="104"/>
      <c r="M27" s="105">
        <f>L27+K27</f>
        <v>0</v>
      </c>
      <c r="N27" s="104">
        <v>100</v>
      </c>
      <c r="O27" s="105">
        <f>N27+M27</f>
        <v>100</v>
      </c>
      <c r="P27" s="104"/>
      <c r="Q27" s="105">
        <f>P27+O27</f>
        <v>100</v>
      </c>
      <c r="R27" s="104"/>
      <c r="S27" s="106">
        <f>R27+Q27</f>
        <v>100</v>
      </c>
    </row>
    <row r="28" spans="1:19" s="88" customFormat="1" x14ac:dyDescent="0.2">
      <c r="A28" s="87"/>
      <c r="B28" s="68" t="s">
        <v>935</v>
      </c>
      <c r="C28" s="251" t="str">
        <f>'Orçamento Sintético'!D114</f>
        <v>PADRÃO DE ENTRADA TRIFÁSICO 125A AÉREO</v>
      </c>
      <c r="D28" s="252"/>
      <c r="E28" s="79">
        <f>'Orçamento Sintético'!I114</f>
        <v>11908.804154000001</v>
      </c>
      <c r="F28" s="95">
        <f>'Orçamento Sintético'!J114</f>
        <v>5.8863440291611552E-3</v>
      </c>
      <c r="G28" s="80"/>
      <c r="H28" s="81"/>
      <c r="I28" s="82"/>
      <c r="J28" s="81"/>
      <c r="K28" s="82"/>
      <c r="L28" s="81"/>
      <c r="M28" s="82"/>
      <c r="N28" s="81">
        <v>100</v>
      </c>
      <c r="O28" s="82"/>
      <c r="P28" s="81"/>
      <c r="Q28" s="82"/>
      <c r="R28" s="81"/>
      <c r="S28" s="83"/>
    </row>
    <row r="29" spans="1:19" s="88" customFormat="1" x14ac:dyDescent="0.2">
      <c r="A29" s="87"/>
      <c r="B29" s="68" t="s">
        <v>936</v>
      </c>
      <c r="C29" s="263" t="str">
        <f>'Orçamento Sintético'!D117</f>
        <v>PONTOS ELÉTRICOS</v>
      </c>
      <c r="D29" s="264"/>
      <c r="E29" s="79">
        <f>'Orçamento Sintético'!I117</f>
        <v>127425.49901678998</v>
      </c>
      <c r="F29" s="95">
        <f>'Orçamento Sintético'!J117</f>
        <v>6.2984520998141044E-2</v>
      </c>
      <c r="G29" s="80"/>
      <c r="H29" s="81"/>
      <c r="I29" s="82"/>
      <c r="J29" s="81"/>
      <c r="K29" s="82"/>
      <c r="L29" s="81"/>
      <c r="M29" s="82"/>
      <c r="N29" s="81">
        <v>100</v>
      </c>
      <c r="O29" s="82"/>
      <c r="P29" s="81"/>
      <c r="Q29" s="82"/>
      <c r="R29" s="81"/>
      <c r="S29" s="83"/>
    </row>
    <row r="30" spans="1:19" s="88" customFormat="1" x14ac:dyDescent="0.2">
      <c r="A30" s="87"/>
      <c r="B30" s="68" t="s">
        <v>937</v>
      </c>
      <c r="C30" s="251" t="str">
        <f>'Orçamento Sintético'!D155</f>
        <v>QPGD</v>
      </c>
      <c r="D30" s="252"/>
      <c r="E30" s="79">
        <f>'Orçamento Sintético'!I155</f>
        <v>3730.1495399999994</v>
      </c>
      <c r="F30" s="95">
        <f>'Orçamento Sintético'!J155</f>
        <v>1.8437572059056993E-3</v>
      </c>
      <c r="G30" s="80"/>
      <c r="H30" s="81"/>
      <c r="I30" s="82"/>
      <c r="J30" s="81"/>
      <c r="K30" s="82"/>
      <c r="L30" s="81"/>
      <c r="M30" s="82"/>
      <c r="N30" s="81">
        <v>100</v>
      </c>
      <c r="O30" s="82"/>
      <c r="P30" s="81"/>
      <c r="Q30" s="82"/>
      <c r="R30" s="81"/>
      <c r="S30" s="83"/>
    </row>
    <row r="31" spans="1:19" s="88" customFormat="1" x14ac:dyDescent="0.2">
      <c r="A31" s="87"/>
      <c r="B31" s="68" t="s">
        <v>938</v>
      </c>
      <c r="C31" s="251" t="str">
        <f>'Orçamento Sintético'!D158</f>
        <v>QUADROS</v>
      </c>
      <c r="D31" s="252"/>
      <c r="E31" s="79">
        <f>'Orçamento Sintético'!I155</f>
        <v>3730.1495399999994</v>
      </c>
      <c r="F31" s="95">
        <f>'Orçamento Sintético'!J158</f>
        <v>2.5256510146821243E-3</v>
      </c>
      <c r="G31" s="80"/>
      <c r="H31" s="81"/>
      <c r="I31" s="82"/>
      <c r="J31" s="81"/>
      <c r="K31" s="82"/>
      <c r="L31" s="81"/>
      <c r="M31" s="82"/>
      <c r="N31" s="81">
        <v>100</v>
      </c>
      <c r="O31" s="82"/>
      <c r="P31" s="81"/>
      <c r="Q31" s="82"/>
      <c r="R31" s="81"/>
      <c r="S31" s="83"/>
    </row>
    <row r="32" spans="1:19" s="88" customFormat="1" ht="15" thickBot="1" x14ac:dyDescent="0.25">
      <c r="A32" s="87"/>
      <c r="B32" s="149" t="s">
        <v>939</v>
      </c>
      <c r="C32" s="257" t="str">
        <f>'Orçamento Sintético'!D167</f>
        <v>EQUIPAMENTO DE LÓGICA E DADOS</v>
      </c>
      <c r="D32" s="258"/>
      <c r="E32" s="142">
        <f>'Orçamento Sintético'!I167</f>
        <v>41119.775384739987</v>
      </c>
      <c r="F32" s="143">
        <f>'Orçamento Sintético'!J167</f>
        <v>2.0324890827523808E-2</v>
      </c>
      <c r="G32" s="144"/>
      <c r="H32" s="145"/>
      <c r="I32" s="146"/>
      <c r="J32" s="145"/>
      <c r="K32" s="146"/>
      <c r="L32" s="145"/>
      <c r="M32" s="146"/>
      <c r="N32" s="145">
        <v>100</v>
      </c>
      <c r="O32" s="146"/>
      <c r="P32" s="145"/>
      <c r="Q32" s="146"/>
      <c r="R32" s="145"/>
      <c r="S32" s="147"/>
    </row>
    <row r="33" spans="1:19" s="85" customFormat="1" ht="15.75" thickBot="1" x14ac:dyDescent="0.3">
      <c r="A33" s="84"/>
      <c r="B33" s="151">
        <v>10</v>
      </c>
      <c r="C33" s="295" t="str">
        <f>'Orçamento Sintético'!D189</f>
        <v>SPDA</v>
      </c>
      <c r="D33" s="296"/>
      <c r="E33" s="134">
        <f>'Orçamento Sintético'!I189</f>
        <v>46898.226398650004</v>
      </c>
      <c r="F33" s="112">
        <f>'Orçamento Sintético'!J189</f>
        <v>2.3181092859539312E-2</v>
      </c>
      <c r="G33" s="113"/>
      <c r="H33" s="114"/>
      <c r="I33" s="115">
        <f>H33</f>
        <v>0</v>
      </c>
      <c r="J33" s="114"/>
      <c r="K33" s="115">
        <f>J33+I33</f>
        <v>0</v>
      </c>
      <c r="L33" s="114"/>
      <c r="M33" s="115">
        <f>L33+K33</f>
        <v>0</v>
      </c>
      <c r="N33" s="114">
        <v>100</v>
      </c>
      <c r="O33" s="115">
        <f>N33+M33</f>
        <v>100</v>
      </c>
      <c r="P33" s="114"/>
      <c r="Q33" s="115">
        <f>P33+O33</f>
        <v>100</v>
      </c>
      <c r="R33" s="114"/>
      <c r="S33" s="116">
        <f>R33+Q33</f>
        <v>100</v>
      </c>
    </row>
    <row r="34" spans="1:19" s="85" customFormat="1" ht="15" x14ac:dyDescent="0.25">
      <c r="A34" s="84"/>
      <c r="B34" s="150">
        <v>11</v>
      </c>
      <c r="C34" s="255" t="str">
        <f>'Orçamento Sintético'!D212</f>
        <v>INSTALAÇÕES HIDROSSANITÁRIAS</v>
      </c>
      <c r="D34" s="256"/>
      <c r="E34" s="119">
        <f>'Orçamento Sintético'!I212</f>
        <v>182541.96869102996</v>
      </c>
      <c r="F34" s="102">
        <f>'Orçamento Sintético'!J212</f>
        <v>9.0227768765082567E-2</v>
      </c>
      <c r="G34" s="103"/>
      <c r="H34" s="104"/>
      <c r="I34" s="105">
        <f>H34</f>
        <v>0</v>
      </c>
      <c r="J34" s="104"/>
      <c r="K34" s="105">
        <f>J34+I34</f>
        <v>0</v>
      </c>
      <c r="L34" s="104"/>
      <c r="M34" s="105">
        <f>L34+K34</f>
        <v>0</v>
      </c>
      <c r="N34" s="104"/>
      <c r="O34" s="105">
        <f>N34+M34</f>
        <v>0</v>
      </c>
      <c r="P34" s="104">
        <v>100</v>
      </c>
      <c r="Q34" s="105">
        <f>P34+O34</f>
        <v>100</v>
      </c>
      <c r="R34" s="104"/>
      <c r="S34" s="106">
        <f>R34+Q34</f>
        <v>100</v>
      </c>
    </row>
    <row r="35" spans="1:19" s="88" customFormat="1" x14ac:dyDescent="0.2">
      <c r="A35" s="87"/>
      <c r="B35" s="86" t="s">
        <v>940</v>
      </c>
      <c r="C35" s="251" t="str">
        <f>'Orçamento Sintético'!D213</f>
        <v>PONTOS DE HIDRÁULICA</v>
      </c>
      <c r="D35" s="252"/>
      <c r="E35" s="79">
        <f>'Orçamento Sintético'!I213</f>
        <v>53127.065749939997</v>
      </c>
      <c r="F35" s="97">
        <f>'Orçamento Sintético'!J213</f>
        <v>2.625991511993853E-2</v>
      </c>
      <c r="G35" s="80"/>
      <c r="H35" s="81"/>
      <c r="I35" s="82"/>
      <c r="J35" s="81"/>
      <c r="K35" s="82"/>
      <c r="L35" s="81"/>
      <c r="M35" s="82"/>
      <c r="N35" s="81"/>
      <c r="O35" s="82"/>
      <c r="P35" s="81">
        <v>100</v>
      </c>
      <c r="Q35" s="82"/>
      <c r="R35" s="81"/>
      <c r="S35" s="83"/>
    </row>
    <row r="36" spans="1:19" s="88" customFormat="1" x14ac:dyDescent="0.2">
      <c r="A36" s="87"/>
      <c r="B36" s="86" t="s">
        <v>941</v>
      </c>
      <c r="C36" s="251" t="str">
        <f>'Orçamento Sintético'!D230</f>
        <v>CAIXAS DE INSPEÇÃO/SIFONADA/GORDURA/AREIA</v>
      </c>
      <c r="D36" s="252"/>
      <c r="E36" s="79">
        <f>'Orçamento Sintético'!I230</f>
        <v>13398.573045000001</v>
      </c>
      <c r="F36" s="95">
        <f>'Orçamento Sintético'!J230</f>
        <v>6.6227145415120869E-3</v>
      </c>
      <c r="G36" s="80"/>
      <c r="H36" s="81"/>
      <c r="I36" s="82"/>
      <c r="J36" s="81"/>
      <c r="K36" s="82"/>
      <c r="L36" s="81"/>
      <c r="M36" s="82"/>
      <c r="N36" s="81"/>
      <c r="O36" s="82"/>
      <c r="P36" s="81">
        <v>100</v>
      </c>
      <c r="Q36" s="82"/>
      <c r="R36" s="81"/>
      <c r="S36" s="83"/>
    </row>
    <row r="37" spans="1:19" s="88" customFormat="1" x14ac:dyDescent="0.2">
      <c r="A37" s="87"/>
      <c r="B37" s="86" t="s">
        <v>942</v>
      </c>
      <c r="C37" s="251" t="str">
        <f>'Orçamento Sintético'!D236</f>
        <v>LOUÇAS E APARELHOS SANITÁRIOS</v>
      </c>
      <c r="D37" s="252"/>
      <c r="E37" s="79">
        <f>'Orçamento Sintético'!I236</f>
        <v>27695.29328709</v>
      </c>
      <c r="F37" s="95">
        <f>'Orçamento Sintético'!J236</f>
        <v>1.3689369828251962E-2</v>
      </c>
      <c r="G37" s="80"/>
      <c r="H37" s="81"/>
      <c r="I37" s="82"/>
      <c r="J37" s="81"/>
      <c r="K37" s="82"/>
      <c r="L37" s="81"/>
      <c r="M37" s="82"/>
      <c r="N37" s="81"/>
      <c r="O37" s="82"/>
      <c r="P37" s="81">
        <v>100</v>
      </c>
      <c r="Q37" s="82"/>
      <c r="R37" s="81"/>
      <c r="S37" s="83"/>
    </row>
    <row r="38" spans="1:19" s="88" customFormat="1" x14ac:dyDescent="0.2">
      <c r="A38" s="87"/>
      <c r="B38" s="86" t="s">
        <v>943</v>
      </c>
      <c r="C38" s="251" t="str">
        <f>'Orçamento Sintético'!D247</f>
        <v>METAIS, ACESSÓRIOS E EQUIPAMENTOS</v>
      </c>
      <c r="D38" s="252"/>
      <c r="E38" s="79">
        <f>'Orçamento Sintético'!I247</f>
        <v>71731.493040999994</v>
      </c>
      <c r="F38" s="95">
        <f>'Orçamento Sintético'!J247</f>
        <v>3.5455805663147294E-2</v>
      </c>
      <c r="G38" s="80"/>
      <c r="H38" s="81"/>
      <c r="I38" s="82"/>
      <c r="J38" s="81"/>
      <c r="K38" s="82"/>
      <c r="L38" s="81"/>
      <c r="M38" s="82"/>
      <c r="N38" s="81"/>
      <c r="O38" s="82"/>
      <c r="P38" s="81">
        <v>100</v>
      </c>
      <c r="Q38" s="82"/>
      <c r="R38" s="81"/>
      <c r="S38" s="83"/>
    </row>
    <row r="39" spans="1:19" s="88" customFormat="1" ht="15" thickBot="1" x14ac:dyDescent="0.25">
      <c r="A39" s="87"/>
      <c r="B39" s="148" t="s">
        <v>944</v>
      </c>
      <c r="C39" s="257" t="str">
        <f>'Orçamento Sintético'!D275</f>
        <v>REAPROVEITAMENTO DE ÁGUA PLUVIAL</v>
      </c>
      <c r="D39" s="258"/>
      <c r="E39" s="142">
        <f>'Orçamento Sintético'!I275</f>
        <v>16589.543567999997</v>
      </c>
      <c r="F39" s="143">
        <f>'Orçamento Sintético'!J275</f>
        <v>8.1999636122326997E-3</v>
      </c>
      <c r="G39" s="144"/>
      <c r="H39" s="145"/>
      <c r="I39" s="146"/>
      <c r="J39" s="145"/>
      <c r="K39" s="146"/>
      <c r="L39" s="145"/>
      <c r="M39" s="146"/>
      <c r="N39" s="145"/>
      <c r="O39" s="146"/>
      <c r="P39" s="145">
        <v>100</v>
      </c>
      <c r="Q39" s="146"/>
      <c r="R39" s="145"/>
      <c r="S39" s="147"/>
    </row>
    <row r="40" spans="1:19" s="85" customFormat="1" ht="15.75" thickBot="1" x14ac:dyDescent="0.3">
      <c r="A40" s="84"/>
      <c r="B40" s="117">
        <v>12</v>
      </c>
      <c r="C40" s="247" t="str">
        <f>'Orçamento Sintético'!D291</f>
        <v>PCIP</v>
      </c>
      <c r="D40" s="248"/>
      <c r="E40" s="134">
        <f>'Orçamento Sintético'!I291</f>
        <v>4734.7659709999989</v>
      </c>
      <c r="F40" s="112">
        <f>'Orçamento Sintético'!J291</f>
        <v>2.3403241032820214E-3</v>
      </c>
      <c r="G40" s="113"/>
      <c r="H40" s="114"/>
      <c r="I40" s="115">
        <f t="shared" ref="I40:I45" si="0">H40</f>
        <v>0</v>
      </c>
      <c r="J40" s="114"/>
      <c r="K40" s="115">
        <f t="shared" ref="K40:K45" si="1">J40+I40</f>
        <v>0</v>
      </c>
      <c r="L40" s="114"/>
      <c r="M40" s="115">
        <f t="shared" ref="M40:M45" si="2">L40+K40</f>
        <v>0</v>
      </c>
      <c r="N40" s="114"/>
      <c r="O40" s="115">
        <f t="shared" ref="O40:O45" si="3">N40+M40</f>
        <v>0</v>
      </c>
      <c r="P40" s="114">
        <v>100</v>
      </c>
      <c r="Q40" s="115">
        <f t="shared" ref="Q40:Q45" si="4">P40+O40</f>
        <v>100</v>
      </c>
      <c r="R40" s="114"/>
      <c r="S40" s="116">
        <f t="shared" ref="S40:S45" si="5">R40+Q40</f>
        <v>100</v>
      </c>
    </row>
    <row r="41" spans="1:19" s="85" customFormat="1" ht="15.75" thickBot="1" x14ac:dyDescent="0.3">
      <c r="A41" s="84"/>
      <c r="B41" s="117">
        <v>13</v>
      </c>
      <c r="C41" s="247" t="str">
        <f>'Orçamento Sintético'!D297</f>
        <v>REDE DE AR COMPRIMIDO</v>
      </c>
      <c r="D41" s="248"/>
      <c r="E41" s="134">
        <f>'Orçamento Sintético'!I297</f>
        <v>11232.470730000001</v>
      </c>
      <c r="F41" s="112">
        <f>'Orçamento Sintético'!J297</f>
        <v>5.5520425190681106E-3</v>
      </c>
      <c r="G41" s="113"/>
      <c r="H41" s="114"/>
      <c r="I41" s="115">
        <f t="shared" si="0"/>
        <v>0</v>
      </c>
      <c r="J41" s="114"/>
      <c r="K41" s="115">
        <f t="shared" si="1"/>
        <v>0</v>
      </c>
      <c r="L41" s="114"/>
      <c r="M41" s="115">
        <f t="shared" si="2"/>
        <v>0</v>
      </c>
      <c r="N41" s="114"/>
      <c r="O41" s="115">
        <f t="shared" si="3"/>
        <v>0</v>
      </c>
      <c r="P41" s="114">
        <v>100</v>
      </c>
      <c r="Q41" s="115">
        <f t="shared" si="4"/>
        <v>100</v>
      </c>
      <c r="R41" s="114"/>
      <c r="S41" s="116">
        <f t="shared" si="5"/>
        <v>100</v>
      </c>
    </row>
    <row r="42" spans="1:19" s="85" customFormat="1" ht="15.75" thickBot="1" x14ac:dyDescent="0.3">
      <c r="A42" s="84"/>
      <c r="B42" s="141">
        <v>14</v>
      </c>
      <c r="C42" s="253" t="str">
        <f>'Orçamento Sintético'!D303</f>
        <v>CLIMATIZAÇÃO</v>
      </c>
      <c r="D42" s="254"/>
      <c r="E42" s="135">
        <f>'Orçamento Sintético'!I303</f>
        <v>2759.530436</v>
      </c>
      <c r="F42" s="136">
        <f>'Orçamento Sintético'!J303</f>
        <v>1.3639946794977815E-3</v>
      </c>
      <c r="G42" s="137"/>
      <c r="H42" s="138"/>
      <c r="I42" s="139">
        <f t="shared" si="0"/>
        <v>0</v>
      </c>
      <c r="J42" s="138"/>
      <c r="K42" s="139">
        <f t="shared" si="1"/>
        <v>0</v>
      </c>
      <c r="L42" s="138"/>
      <c r="M42" s="139">
        <f t="shared" si="2"/>
        <v>0</v>
      </c>
      <c r="N42" s="138"/>
      <c r="O42" s="139">
        <f t="shared" si="3"/>
        <v>0</v>
      </c>
      <c r="P42" s="138">
        <v>100</v>
      </c>
      <c r="Q42" s="139">
        <f t="shared" si="4"/>
        <v>100</v>
      </c>
      <c r="R42" s="138"/>
      <c r="S42" s="140">
        <f t="shared" si="5"/>
        <v>100</v>
      </c>
    </row>
    <row r="43" spans="1:19" s="85" customFormat="1" ht="15.75" thickBot="1" x14ac:dyDescent="0.3">
      <c r="A43" s="84"/>
      <c r="B43" s="131">
        <v>15</v>
      </c>
      <c r="C43" s="132" t="str">
        <f>'Orçamento Sintético'!D309</f>
        <v>COMUNICAÇÃO VISUAL</v>
      </c>
      <c r="D43" s="133"/>
      <c r="E43" s="134">
        <f>'Orçamento Sintético'!I309</f>
        <v>8995.1931716399995</v>
      </c>
      <c r="F43" s="112">
        <f>'Orçamento Sintético'!J309</f>
        <v>4.4461896368704276E-3</v>
      </c>
      <c r="G43" s="113"/>
      <c r="H43" s="114"/>
      <c r="I43" s="115">
        <f t="shared" si="0"/>
        <v>0</v>
      </c>
      <c r="J43" s="114"/>
      <c r="K43" s="115">
        <f t="shared" si="1"/>
        <v>0</v>
      </c>
      <c r="L43" s="114"/>
      <c r="M43" s="115">
        <f t="shared" si="2"/>
        <v>0</v>
      </c>
      <c r="N43" s="114"/>
      <c r="O43" s="115">
        <f t="shared" si="3"/>
        <v>0</v>
      </c>
      <c r="P43" s="114"/>
      <c r="Q43" s="115">
        <f t="shared" si="4"/>
        <v>0</v>
      </c>
      <c r="R43" s="114">
        <v>100</v>
      </c>
      <c r="S43" s="116">
        <f t="shared" si="5"/>
        <v>100</v>
      </c>
    </row>
    <row r="44" spans="1:19" s="85" customFormat="1" ht="15.75" thickBot="1" x14ac:dyDescent="0.3">
      <c r="A44" s="84"/>
      <c r="B44" s="117">
        <v>16</v>
      </c>
      <c r="C44" s="247" t="str">
        <f>'Orçamento Sintético'!D312</f>
        <v>CFTV</v>
      </c>
      <c r="D44" s="248"/>
      <c r="E44" s="134">
        <f>'Orçamento Sintético'!I312</f>
        <v>1185.4555050000001</v>
      </c>
      <c r="F44" s="112">
        <f>'Orçamento Sintético'!J312</f>
        <v>5.8595295072924353E-4</v>
      </c>
      <c r="G44" s="113"/>
      <c r="H44" s="114"/>
      <c r="I44" s="115">
        <f t="shared" si="0"/>
        <v>0</v>
      </c>
      <c r="J44" s="114"/>
      <c r="K44" s="115">
        <f t="shared" si="1"/>
        <v>0</v>
      </c>
      <c r="L44" s="114"/>
      <c r="M44" s="115">
        <f t="shared" si="2"/>
        <v>0</v>
      </c>
      <c r="N44" s="114"/>
      <c r="O44" s="115">
        <f t="shared" si="3"/>
        <v>0</v>
      </c>
      <c r="P44" s="114"/>
      <c r="Q44" s="115">
        <f t="shared" si="4"/>
        <v>0</v>
      </c>
      <c r="R44" s="114">
        <v>100</v>
      </c>
      <c r="S44" s="116">
        <f t="shared" si="5"/>
        <v>100</v>
      </c>
    </row>
    <row r="45" spans="1:19" s="85" customFormat="1" ht="15" x14ac:dyDescent="0.25">
      <c r="A45" s="84"/>
      <c r="B45" s="118">
        <v>17</v>
      </c>
      <c r="C45" s="255" t="str">
        <f>'Orçamento Sintético'!D318</f>
        <v>MOBILIÁRIO</v>
      </c>
      <c r="D45" s="256"/>
      <c r="E45" s="119">
        <f>'Orçamento Sintético'!I318</f>
        <v>6739.9813360099997</v>
      </c>
      <c r="F45" s="102">
        <f>'Orçamento Sintético'!J318</f>
        <v>3.3314721092759089E-3</v>
      </c>
      <c r="G45" s="103"/>
      <c r="H45" s="104"/>
      <c r="I45" s="105">
        <f t="shared" si="0"/>
        <v>0</v>
      </c>
      <c r="J45" s="104"/>
      <c r="K45" s="105">
        <f t="shared" si="1"/>
        <v>0</v>
      </c>
      <c r="L45" s="104"/>
      <c r="M45" s="105">
        <f t="shared" si="2"/>
        <v>0</v>
      </c>
      <c r="N45" s="104"/>
      <c r="O45" s="105">
        <f t="shared" si="3"/>
        <v>0</v>
      </c>
      <c r="P45" s="104"/>
      <c r="Q45" s="105">
        <f t="shared" si="4"/>
        <v>0</v>
      </c>
      <c r="R45" s="104">
        <v>100</v>
      </c>
      <c r="S45" s="106">
        <f t="shared" si="5"/>
        <v>100</v>
      </c>
    </row>
    <row r="46" spans="1:19" s="88" customFormat="1" ht="15" thickBot="1" x14ac:dyDescent="0.25">
      <c r="A46" s="87"/>
      <c r="B46" s="120" t="s">
        <v>945</v>
      </c>
      <c r="C46" s="121" t="str">
        <f>'Orçamento Sintético'!D319</f>
        <v>BALCÃO DA RECEPÇÃO - CONFORME PROJETO</v>
      </c>
      <c r="D46" s="122"/>
      <c r="E46" s="123">
        <f>'Orçamento Sintético'!I319</f>
        <v>6739.9813360099997</v>
      </c>
      <c r="F46" s="124">
        <f>'Orçamento Sintético'!J319</f>
        <v>3.3314721092759089E-3</v>
      </c>
      <c r="G46" s="108"/>
      <c r="H46" s="109"/>
      <c r="I46" s="110"/>
      <c r="J46" s="109"/>
      <c r="K46" s="110"/>
      <c r="L46" s="109"/>
      <c r="M46" s="110"/>
      <c r="N46" s="109"/>
      <c r="O46" s="110"/>
      <c r="P46" s="109"/>
      <c r="Q46" s="110"/>
      <c r="R46" s="109">
        <v>100</v>
      </c>
      <c r="S46" s="111"/>
    </row>
    <row r="47" spans="1:19" s="85" customFormat="1" ht="15" x14ac:dyDescent="0.25">
      <c r="A47" s="84"/>
      <c r="B47" s="118">
        <v>18</v>
      </c>
      <c r="C47" s="255" t="str">
        <f>'Orçamento Sintético'!D328</f>
        <v>DIVERSOS E LIMPEZA</v>
      </c>
      <c r="D47" s="256"/>
      <c r="E47" s="119">
        <f>'Orçamento Sintético'!I328</f>
        <v>22959.550203849998</v>
      </c>
      <c r="F47" s="102">
        <f>'Orçamento Sintético'!J328</f>
        <v>1.1348562752983385E-2</v>
      </c>
      <c r="G47" s="103"/>
      <c r="H47" s="104"/>
      <c r="I47" s="105">
        <f>H47</f>
        <v>0</v>
      </c>
      <c r="J47" s="104"/>
      <c r="K47" s="105">
        <f>J47+I47</f>
        <v>0</v>
      </c>
      <c r="L47" s="104"/>
      <c r="M47" s="105">
        <f>L47+K47</f>
        <v>0</v>
      </c>
      <c r="N47" s="104"/>
      <c r="O47" s="105">
        <f>N47+M47</f>
        <v>0</v>
      </c>
      <c r="P47" s="104"/>
      <c r="Q47" s="105">
        <f>P47+O47</f>
        <v>0</v>
      </c>
      <c r="R47" s="104">
        <v>100</v>
      </c>
      <c r="S47" s="106">
        <f>R47+Q47</f>
        <v>100</v>
      </c>
    </row>
    <row r="48" spans="1:19" s="88" customFormat="1" ht="15" thickBot="1" x14ac:dyDescent="0.25">
      <c r="A48" s="87"/>
      <c r="B48" s="101" t="s">
        <v>946</v>
      </c>
      <c r="C48" s="257" t="str">
        <f>'Orçamento Sintético'!D329</f>
        <v>DIVERSOS</v>
      </c>
      <c r="D48" s="258"/>
      <c r="E48" s="142">
        <f>'Orçamento Sintético'!I329</f>
        <v>22959.550203849998</v>
      </c>
      <c r="F48" s="107">
        <f>'Orçamento Sintético'!J329</f>
        <v>1.1348562752983385E-2</v>
      </c>
      <c r="G48" s="108"/>
      <c r="H48" s="109"/>
      <c r="I48" s="110"/>
      <c r="J48" s="109"/>
      <c r="K48" s="110"/>
      <c r="L48" s="109"/>
      <c r="M48" s="110"/>
      <c r="N48" s="109"/>
      <c r="O48" s="110"/>
      <c r="P48" s="109"/>
      <c r="Q48" s="110"/>
      <c r="R48" s="109">
        <v>100</v>
      </c>
      <c r="S48" s="111"/>
    </row>
    <row r="49" spans="1:19" s="85" customFormat="1" ht="15.75" thickBot="1" x14ac:dyDescent="0.3">
      <c r="A49" s="84"/>
      <c r="B49" s="117">
        <v>19</v>
      </c>
      <c r="C49" s="247" t="str">
        <f>'Orçamento Sintético'!D336</f>
        <v>ADMINISTRAÇÃO LOCAL</v>
      </c>
      <c r="D49" s="248"/>
      <c r="E49" s="134">
        <f>'Orçamento Sintético'!I336</f>
        <v>119373.83410799998</v>
      </c>
      <c r="F49" s="112">
        <f>'Orçamento Sintético'!J336</f>
        <v>5.9004703289513842E-2</v>
      </c>
      <c r="G49" s="113"/>
      <c r="H49" s="114"/>
      <c r="I49" s="115">
        <f>H49</f>
        <v>0</v>
      </c>
      <c r="J49" s="114"/>
      <c r="K49" s="115">
        <f>J49+I49</f>
        <v>0</v>
      </c>
      <c r="L49" s="114"/>
      <c r="M49" s="115">
        <f>L49+K49</f>
        <v>0</v>
      </c>
      <c r="N49" s="114"/>
      <c r="O49" s="115">
        <f>N49+M49</f>
        <v>0</v>
      </c>
      <c r="P49" s="114"/>
      <c r="Q49" s="115">
        <f>P49+O49</f>
        <v>0</v>
      </c>
      <c r="R49" s="114"/>
      <c r="S49" s="116">
        <f>R49+Q49</f>
        <v>0</v>
      </c>
    </row>
    <row r="50" spans="1:19" ht="15" thickBot="1" x14ac:dyDescent="0.25">
      <c r="A50" s="31"/>
      <c r="B50" s="53"/>
      <c r="C50" s="54"/>
      <c r="D50" s="54"/>
      <c r="E50" s="55"/>
      <c r="F50" s="56"/>
      <c r="G50" s="57"/>
      <c r="H50" s="58"/>
      <c r="I50" s="54"/>
      <c r="J50" s="58"/>
      <c r="K50" s="54"/>
      <c r="L50" s="58"/>
      <c r="M50" s="54"/>
      <c r="N50" s="58"/>
      <c r="O50" s="54"/>
      <c r="P50" s="58"/>
      <c r="Q50" s="54"/>
      <c r="R50" s="58"/>
      <c r="S50" s="54"/>
    </row>
    <row r="51" spans="1:19" ht="16.5" thickBot="1" x14ac:dyDescent="0.3">
      <c r="A51" s="31"/>
      <c r="B51" s="59" t="s">
        <v>852</v>
      </c>
      <c r="C51" s="60"/>
      <c r="D51" s="61"/>
      <c r="E51" s="62">
        <f>E49+E47+E45+E44+E43+E42+E41+E40+E34+E33+E27+E23+E19+E18+E17+E16+E12+E11+E10</f>
        <v>2023124.0469471996</v>
      </c>
      <c r="F51" s="96">
        <f>F10+F11+F12+F16+F17+F18+F19+F23+F33+F27+F34+F40+F41+F42+F43+F44+F45+F47+F49</f>
        <v>0.99999999999999989</v>
      </c>
      <c r="G51" s="91">
        <f>I51+K51+M51+O51+Q51+S51</f>
        <v>0.94099529671048632</v>
      </c>
      <c r="H51" s="90">
        <f>E10+E11+E12</f>
        <v>377358.92006688996</v>
      </c>
      <c r="I51" s="93">
        <f>H51/E51</f>
        <v>0.18652287813804946</v>
      </c>
      <c r="J51" s="66">
        <f>E16+E18+E17</f>
        <v>472935.12545617</v>
      </c>
      <c r="K51" s="93">
        <f>J51/E51</f>
        <v>0.23376476898181661</v>
      </c>
      <c r="L51" s="66">
        <f>E19</f>
        <v>417792.11136337998</v>
      </c>
      <c r="M51" s="93">
        <f>L51/E51</f>
        <v>0.20650840070524046</v>
      </c>
      <c r="N51" s="66">
        <f>E23+E27+E33</f>
        <v>394515.13990822993</v>
      </c>
      <c r="O51" s="93">
        <f>N51/E51</f>
        <v>0.19500294136859031</v>
      </c>
      <c r="P51" s="66">
        <f>E34+E40+E42+E41</f>
        <v>201268.73582802995</v>
      </c>
      <c r="Q51" s="93">
        <f>P51/E51</f>
        <v>9.9484130066930465E-2</v>
      </c>
      <c r="R51" s="66">
        <f>E43+E44+E45+E47</f>
        <v>39880.180216499997</v>
      </c>
      <c r="S51" s="92">
        <f>R51/E51</f>
        <v>1.9712177449858963E-2</v>
      </c>
    </row>
    <row r="52" spans="1:19" x14ac:dyDescent="0.2">
      <c r="A52" s="31"/>
      <c r="B52" s="31"/>
      <c r="C52" s="31"/>
      <c r="D52" s="31"/>
      <c r="E52" s="31"/>
      <c r="F52" s="33"/>
      <c r="G52" s="34"/>
      <c r="H52" s="31"/>
      <c r="I52" s="31"/>
      <c r="J52" s="31"/>
      <c r="K52" s="31"/>
      <c r="L52" s="31"/>
      <c r="M52" s="31"/>
      <c r="N52" s="31"/>
      <c r="O52" s="31"/>
      <c r="P52" s="31"/>
      <c r="Q52" s="31"/>
      <c r="R52" s="31"/>
      <c r="S52" s="31"/>
    </row>
    <row r="53" spans="1:19" x14ac:dyDescent="0.2">
      <c r="A53" s="31"/>
      <c r="B53" s="31"/>
      <c r="D53" s="31"/>
      <c r="E53" s="31"/>
      <c r="F53" s="33"/>
      <c r="J53" s="31"/>
      <c r="K53" s="31"/>
      <c r="L53" s="31"/>
      <c r="M53" s="31"/>
      <c r="Q53" s="31"/>
      <c r="R53" s="31"/>
      <c r="S53" s="31"/>
    </row>
    <row r="54" spans="1:19" ht="15" x14ac:dyDescent="0.2">
      <c r="A54" s="31"/>
      <c r="B54" s="31"/>
      <c r="C54" s="249" t="s">
        <v>951</v>
      </c>
      <c r="D54" s="249"/>
      <c r="E54" s="31"/>
      <c r="F54" s="33"/>
      <c r="G54" s="286" t="s">
        <v>898</v>
      </c>
      <c r="H54" s="286"/>
      <c r="I54" s="286"/>
      <c r="J54" s="31"/>
      <c r="K54" s="287" t="s">
        <v>899</v>
      </c>
      <c r="L54" s="287"/>
      <c r="M54" s="287"/>
      <c r="N54" s="287"/>
      <c r="O54" s="287"/>
      <c r="P54" s="287"/>
      <c r="Q54" s="287"/>
      <c r="R54" s="287"/>
      <c r="S54" s="287"/>
    </row>
    <row r="55" spans="1:19" x14ac:dyDescent="0.2">
      <c r="A55" s="31"/>
      <c r="B55" s="31"/>
      <c r="C55" s="250" t="s">
        <v>6</v>
      </c>
      <c r="D55" s="250"/>
      <c r="E55" s="31"/>
      <c r="F55" s="33"/>
      <c r="G55" s="63" t="s">
        <v>891</v>
      </c>
      <c r="H55" s="32"/>
      <c r="I55" s="32"/>
      <c r="J55" s="31"/>
      <c r="K55" s="31"/>
      <c r="L55" s="31"/>
      <c r="M55" s="31"/>
      <c r="N55" s="64" t="s">
        <v>892</v>
      </c>
      <c r="O55" s="32"/>
      <c r="P55" s="32"/>
      <c r="Q55" s="31"/>
      <c r="R55" s="31"/>
      <c r="S55" s="31"/>
    </row>
    <row r="56" spans="1:19" x14ac:dyDescent="0.2">
      <c r="A56" s="31"/>
      <c r="B56" s="31"/>
      <c r="C56" s="31"/>
      <c r="D56" s="31"/>
      <c r="E56" s="31"/>
      <c r="F56" s="33"/>
      <c r="G56" s="65"/>
      <c r="H56" s="35"/>
      <c r="I56" s="35"/>
      <c r="J56" s="31"/>
      <c r="K56" s="31"/>
      <c r="L56" s="31"/>
      <c r="M56" s="31"/>
      <c r="N56" s="65"/>
      <c r="O56" s="35"/>
      <c r="P56" s="35"/>
      <c r="Q56" s="31"/>
      <c r="R56" s="31"/>
      <c r="S56" s="31"/>
    </row>
    <row r="58" spans="1:19" x14ac:dyDescent="0.2">
      <c r="I58" s="31"/>
      <c r="J58" s="31"/>
    </row>
  </sheetData>
  <mergeCells count="52">
    <mergeCell ref="C14:D14"/>
    <mergeCell ref="C15:D15"/>
    <mergeCell ref="C20:D20"/>
    <mergeCell ref="C21:D21"/>
    <mergeCell ref="C22:D22"/>
    <mergeCell ref="C8:D9"/>
    <mergeCell ref="E8:E9"/>
    <mergeCell ref="C13:D13"/>
    <mergeCell ref="G54:I54"/>
    <mergeCell ref="K54:S54"/>
    <mergeCell ref="C18:D18"/>
    <mergeCell ref="C10:D10"/>
    <mergeCell ref="C11:D11"/>
    <mergeCell ref="C12:D12"/>
    <mergeCell ref="C16:D16"/>
    <mergeCell ref="C17:D17"/>
    <mergeCell ref="C19:D19"/>
    <mergeCell ref="C23:D23"/>
    <mergeCell ref="C27:D27"/>
    <mergeCell ref="C33:D33"/>
    <mergeCell ref="C41:D41"/>
    <mergeCell ref="B1:D5"/>
    <mergeCell ref="E1:K1"/>
    <mergeCell ref="F2:H2"/>
    <mergeCell ref="J2:K2"/>
    <mergeCell ref="F3:H5"/>
    <mergeCell ref="I3:I5"/>
    <mergeCell ref="J4:K4"/>
    <mergeCell ref="J5:K5"/>
    <mergeCell ref="C34:D34"/>
    <mergeCell ref="C24:D24"/>
    <mergeCell ref="C25:D25"/>
    <mergeCell ref="C26:D26"/>
    <mergeCell ref="C28:D28"/>
    <mergeCell ref="C29:D29"/>
    <mergeCell ref="C30:D30"/>
    <mergeCell ref="C31:D31"/>
    <mergeCell ref="C32:D32"/>
    <mergeCell ref="C49:D49"/>
    <mergeCell ref="C54:D54"/>
    <mergeCell ref="C55:D55"/>
    <mergeCell ref="C35:D35"/>
    <mergeCell ref="C42:D42"/>
    <mergeCell ref="C44:D44"/>
    <mergeCell ref="C47:D47"/>
    <mergeCell ref="C45:D45"/>
    <mergeCell ref="C36:D36"/>
    <mergeCell ref="C37:D37"/>
    <mergeCell ref="C38:D38"/>
    <mergeCell ref="C39:D39"/>
    <mergeCell ref="C48:D48"/>
    <mergeCell ref="C40:D40"/>
  </mergeCells>
  <pageMargins left="0.511811024" right="0.511811024" top="0.78740157499999996" bottom="0.78740157499999996" header="0.31496062000000002" footer="0.31496062000000002"/>
  <pageSetup paperSize="9" scale="44" orientation="landscape" horizontalDpi="300" verticalDpi="30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237A43B8CF224BAC09B4D246C9268D" ma:contentTypeVersion="10" ma:contentTypeDescription="Crie um novo documento." ma:contentTypeScope="" ma:versionID="d7f4910f9a08a2436fef3f7cb25a9cfe">
  <xsd:schema xmlns:xsd="http://www.w3.org/2001/XMLSchema" xmlns:xs="http://www.w3.org/2001/XMLSchema" xmlns:p="http://schemas.microsoft.com/office/2006/metadata/properties" xmlns:ns2="e0b582c4-5fc4-46ef-8630-d70f32e02781" xmlns:ns3="8ff11e31-fba7-4003-b8be-6996fb696ac9" targetNamespace="http://schemas.microsoft.com/office/2006/metadata/properties" ma:root="true" ma:fieldsID="3ebd7a127542ced3c5d31b18587965d4" ns2:_="" ns3:_="">
    <xsd:import namespace="e0b582c4-5fc4-46ef-8630-d70f32e02781"/>
    <xsd:import namespace="8ff11e31-fba7-4003-b8be-6996fb696ac9"/>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b582c4-5fc4-46ef-8630-d70f32e027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Marcações de imagem" ma:readOnly="false" ma:fieldId="{5cf76f15-5ced-4ddc-b409-7134ff3c332f}" ma:taxonomyMulti="true" ma:sspId="917d32f3-4fa4-4f5b-a8d0-62dbd3d265b9"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ff11e31-fba7-4003-b8be-6996fb696ac9"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7198a68-7f53-471e-9069-eb26aaf99135}" ma:internalName="TaxCatchAll" ma:showField="CatchAllData" ma:web="8ff11e31-fba7-4003-b8be-6996fb696ac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ff11e31-fba7-4003-b8be-6996fb696ac9" xsi:nil="true"/>
    <lcf76f155ced4ddcb4097134ff3c332f xmlns="e0b582c4-5fc4-46ef-8630-d70f32e027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C44802-AF48-4F33-AA2D-DF3CA9667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b582c4-5fc4-46ef-8630-d70f32e02781"/>
    <ds:schemaRef ds:uri="8ff11e31-fba7-4003-b8be-6996fb696a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46CB29-C3B2-4018-8727-8ED4187220B1}">
  <ds:schemaRefs>
    <ds:schemaRef ds:uri="http://schemas.microsoft.com/sharepoint/v3/contenttype/forms"/>
  </ds:schemaRefs>
</ds:datastoreItem>
</file>

<file path=customXml/itemProps3.xml><?xml version="1.0" encoding="utf-8"?>
<ds:datastoreItem xmlns:ds="http://schemas.openxmlformats.org/officeDocument/2006/customXml" ds:itemID="{18375EE5-FC1E-4530-90E8-1F61580C71A0}">
  <ds:schemaRefs>
    <ds:schemaRef ds:uri="http://schemas.microsoft.com/office/2006/documentManagement/types"/>
    <ds:schemaRef ds:uri="http://schemas.openxmlformats.org/package/2006/metadata/core-properties"/>
    <ds:schemaRef ds:uri="e0b582c4-5fc4-46ef-8630-d70f32e02781"/>
    <ds:schemaRef ds:uri="8ff11e31-fba7-4003-b8be-6996fb696ac9"/>
    <ds:schemaRef ds:uri="http://schemas.microsoft.com/office/2006/metadata/properties"/>
    <ds:schemaRef ds:uri="http://purl.org/dc/elements/1.1/"/>
    <ds:schemaRef ds:uri="http://purl.org/dc/dcmitype/"/>
    <ds:schemaRef ds:uri="http://www.w3.org/XML/1998/namespace"/>
    <ds:schemaRef ds:uri="http://purl.org/dc/term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Planilhas</vt:lpstr>
      </vt:variant>
      <vt:variant>
        <vt:i4>2</vt:i4>
      </vt:variant>
      <vt:variant>
        <vt:lpstr>Gráficos</vt:lpstr>
      </vt:variant>
      <vt:variant>
        <vt:i4>1</vt:i4>
      </vt:variant>
      <vt:variant>
        <vt:lpstr>Intervalos nomeados</vt:lpstr>
      </vt:variant>
      <vt:variant>
        <vt:i4>2</vt:i4>
      </vt:variant>
    </vt:vector>
  </HeadingPairs>
  <TitlesOfParts>
    <vt:vector size="5" baseType="lpstr">
      <vt:lpstr>Orçamento Sintético</vt:lpstr>
      <vt:lpstr>Cronograma Físico-financeiro</vt:lpstr>
      <vt:lpstr>Gráf1</vt:lpstr>
      <vt:lpstr>'Orçamento Sintético'!Area_de_impressao</vt:lpstr>
      <vt:lpstr>'Orçamento Sintético'!Titulos_de_impressao</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cp:keywords/>
  <dc:description/>
  <cp:lastModifiedBy>Leandro</cp:lastModifiedBy>
  <cp:revision>0</cp:revision>
  <cp:lastPrinted>2024-01-18T17:40:57Z</cp:lastPrinted>
  <dcterms:created xsi:type="dcterms:W3CDTF">2023-05-25T23:24:17Z</dcterms:created>
  <dcterms:modified xsi:type="dcterms:W3CDTF">2024-01-18T17:41:47Z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0x01010098237A43B8CF224BAC09B4D246C9268D</vt:lpwstr>
  </property>
  <property fmtid="{D5CDD505-2E9C-101B-9397-08002B2CF9AE}" pid="3" name="MediaServiceImageTags">
    <vt:lpwstr/>
  </property>
</Properties>
</file>