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\Downloads\"/>
    </mc:Choice>
  </mc:AlternateContent>
  <xr:revisionPtr revIDLastSave="0" documentId="8_{EBC9E28E-0C6A-422E-89C6-E75D69A689D6}" xr6:coauthVersionLast="47" xr6:coauthVersionMax="47" xr10:uidLastSave="{00000000-0000-0000-0000-000000000000}"/>
  <bookViews>
    <workbookView xWindow="-120" yWindow="-120" windowWidth="29040" windowHeight="15720" activeTab="2"/>
  </bookViews>
  <sheets>
    <sheet name="Memoria de Calculo" sheetId="9" r:id="rId1"/>
    <sheet name="Planilha Orç - Mem. de Cálculo" sheetId="7" r:id="rId2"/>
    <sheet name="Composição" sheetId="11" r:id="rId3"/>
    <sheet name="Cronograma Fisico-Financeiro" sheetId="8" r:id="rId4"/>
    <sheet name="BDI" sheetId="10" r:id="rId5"/>
  </sheets>
  <externalReferences>
    <externalReference r:id="rId6"/>
    <externalReference r:id="rId7"/>
    <externalReference r:id="rId8"/>
    <externalReference r:id="rId9"/>
  </externalReferences>
  <definedNames>
    <definedName name="_xlnm.Print_Area" localSheetId="3">'Cronograma Fisico-Financeiro'!#REF!</definedName>
    <definedName name="_xlnm.Print_Area" localSheetId="1">'Planilha Orç - Mem. de Cálculo'!#REF!</definedName>
    <definedName name="CRONO.MaxParc" hidden="1">[4]CRONO!$G1048576+[4]CRONO!A1</definedName>
    <definedName name="TIPOORCAMENTO" hidden="1">IF(VALUE([2]MENU!$O$3)=2,"Licitado","Proposto")</definedName>
  </definedNames>
  <calcPr calcId="181029"/>
</workbook>
</file>

<file path=xl/calcChain.xml><?xml version="1.0" encoding="utf-8"?>
<calcChain xmlns="http://schemas.openxmlformats.org/spreadsheetml/2006/main">
  <c r="F32" i="11" l="1"/>
  <c r="F31" i="11"/>
  <c r="F30" i="11"/>
  <c r="F29" i="11"/>
  <c r="F28" i="11"/>
  <c r="F27" i="11"/>
  <c r="F26" i="11"/>
  <c r="F25" i="11"/>
  <c r="F24" i="11"/>
  <c r="F17" i="11"/>
  <c r="F16" i="11"/>
  <c r="F15" i="11"/>
  <c r="F9" i="11" s="1"/>
  <c r="F14" i="11"/>
  <c r="F13" i="11"/>
  <c r="F12" i="11"/>
  <c r="F11" i="11"/>
  <c r="F10" i="11"/>
  <c r="J66" i="7"/>
  <c r="J65" i="7"/>
  <c r="G65" i="7"/>
  <c r="G66" i="7" s="1"/>
  <c r="K66" i="7" s="1"/>
  <c r="H64" i="7"/>
  <c r="J64" i="7" s="1"/>
  <c r="G64" i="7"/>
  <c r="K64" i="7" s="1"/>
  <c r="J63" i="7"/>
  <c r="K63" i="7" s="1"/>
  <c r="G63" i="7"/>
  <c r="J62" i="7"/>
  <c r="G62" i="7"/>
  <c r="K62" i="7" s="1"/>
  <c r="J60" i="7"/>
  <c r="K60" i="7" s="1"/>
  <c r="J59" i="7"/>
  <c r="G59" i="7"/>
  <c r="K59" i="7" s="1"/>
  <c r="K58" i="7" s="1"/>
  <c r="J56" i="7"/>
  <c r="J55" i="7"/>
  <c r="G55" i="7"/>
  <c r="G56" i="7" s="1"/>
  <c r="K56" i="7" s="1"/>
  <c r="H54" i="7"/>
  <c r="J54" i="7" s="1"/>
  <c r="G54" i="7"/>
  <c r="K54" i="7" s="1"/>
  <c r="J53" i="7"/>
  <c r="K53" i="7" s="1"/>
  <c r="G53" i="7"/>
  <c r="J52" i="7"/>
  <c r="G52" i="7"/>
  <c r="K52" i="7" s="1"/>
  <c r="J50" i="7"/>
  <c r="K50" i="7" s="1"/>
  <c r="J49" i="7"/>
  <c r="G49" i="7"/>
  <c r="K49" i="7" s="1"/>
  <c r="K48" i="7" s="1"/>
  <c r="J46" i="7"/>
  <c r="J45" i="7"/>
  <c r="G45" i="7"/>
  <c r="G46" i="7" s="1"/>
  <c r="K46" i="7" s="1"/>
  <c r="H44" i="7"/>
  <c r="J44" i="7" s="1"/>
  <c r="G44" i="7"/>
  <c r="K44" i="7" s="1"/>
  <c r="J43" i="7"/>
  <c r="K43" i="7" s="1"/>
  <c r="G43" i="7"/>
  <c r="J42" i="7"/>
  <c r="G42" i="7"/>
  <c r="K42" i="7" s="1"/>
  <c r="J40" i="7"/>
  <c r="K40" i="7" s="1"/>
  <c r="J39" i="7"/>
  <c r="G39" i="7"/>
  <c r="K39" i="7" s="1"/>
  <c r="K38" i="7" s="1"/>
  <c r="J36" i="7"/>
  <c r="J35" i="7"/>
  <c r="G35" i="7"/>
  <c r="G36" i="7" s="1"/>
  <c r="K36" i="7" s="1"/>
  <c r="H34" i="7"/>
  <c r="J34" i="7" s="1"/>
  <c r="G34" i="7"/>
  <c r="K34" i="7" s="1"/>
  <c r="J33" i="7"/>
  <c r="K33" i="7" s="1"/>
  <c r="G33" i="7"/>
  <c r="J32" i="7"/>
  <c r="G32" i="7"/>
  <c r="K32" i="7" s="1"/>
  <c r="J30" i="7"/>
  <c r="K30" i="7" s="1"/>
  <c r="J29" i="7"/>
  <c r="G29" i="7"/>
  <c r="K29" i="7" s="1"/>
  <c r="K28" i="7" s="1"/>
  <c r="J26" i="7"/>
  <c r="J25" i="7"/>
  <c r="G25" i="7"/>
  <c r="G26" i="7" s="1"/>
  <c r="K26" i="7" s="1"/>
  <c r="H24" i="7"/>
  <c r="J24" i="7" s="1"/>
  <c r="G24" i="7"/>
  <c r="K24" i="7" s="1"/>
  <c r="J23" i="7"/>
  <c r="K23" i="7" s="1"/>
  <c r="G23" i="7"/>
  <c r="J22" i="7"/>
  <c r="K22" i="7" s="1"/>
  <c r="J20" i="7"/>
  <c r="K20" i="7" s="1"/>
  <c r="J19" i="7"/>
  <c r="G19" i="7"/>
  <c r="K19" i="7" s="1"/>
  <c r="K18" i="7" s="1"/>
  <c r="N15" i="9"/>
  <c r="L15" i="9"/>
  <c r="M15" i="9" s="1"/>
  <c r="K15" i="9"/>
  <c r="I15" i="9"/>
  <c r="H15" i="9"/>
  <c r="D14" i="9"/>
  <c r="N14" i="9" s="1"/>
  <c r="N13" i="9"/>
  <c r="L13" i="9"/>
  <c r="M13" i="9" s="1"/>
  <c r="K13" i="9"/>
  <c r="I13" i="9"/>
  <c r="D13" i="9"/>
  <c r="H13" i="9" s="1"/>
  <c r="N12" i="9"/>
  <c r="L12" i="9"/>
  <c r="M12" i="9" s="1"/>
  <c r="K12" i="9"/>
  <c r="I12" i="9"/>
  <c r="H12" i="9"/>
  <c r="N11" i="9"/>
  <c r="L11" i="9"/>
  <c r="K11" i="9"/>
  <c r="H11" i="9"/>
  <c r="D11" i="9"/>
  <c r="I11" i="9" s="1"/>
  <c r="J23" i="8"/>
  <c r="I23" i="8"/>
  <c r="H23" i="8"/>
  <c r="F20" i="8"/>
  <c r="J20" i="8" s="1"/>
  <c r="J10" i="8" s="1"/>
  <c r="C20" i="8"/>
  <c r="F18" i="8"/>
  <c r="I18" i="8" s="1"/>
  <c r="C18" i="8"/>
  <c r="F16" i="8"/>
  <c r="H16" i="8" s="1"/>
  <c r="C16" i="8"/>
  <c r="F14" i="8"/>
  <c r="H14" i="8" s="1"/>
  <c r="H10" i="8" s="1"/>
  <c r="C14" i="8"/>
  <c r="B14" i="8"/>
  <c r="F12" i="8"/>
  <c r="I12" i="8" s="1"/>
  <c r="C12" i="8"/>
  <c r="B12" i="8"/>
  <c r="F10" i="8"/>
  <c r="D23" i="8" s="1"/>
  <c r="C10" i="8"/>
  <c r="B10" i="8"/>
  <c r="I8" i="8"/>
  <c r="J8" i="8" s="1"/>
  <c r="B3" i="8"/>
  <c r="K41" i="7" l="1"/>
  <c r="K37" i="7" s="1"/>
  <c r="K61" i="7"/>
  <c r="K57" i="7" s="1"/>
  <c r="K51" i="7"/>
  <c r="K47" i="7" s="1"/>
  <c r="K25" i="7"/>
  <c r="K21" i="7" s="1"/>
  <c r="K17" i="7" s="1"/>
  <c r="K35" i="7"/>
  <c r="K31" i="7" s="1"/>
  <c r="K27" i="7" s="1"/>
  <c r="K45" i="7"/>
  <c r="K55" i="7"/>
  <c r="K65" i="7"/>
  <c r="I16" i="9"/>
  <c r="K16" i="9"/>
  <c r="N16" i="9"/>
  <c r="D16" i="9"/>
  <c r="I14" i="9"/>
  <c r="K14" i="9"/>
  <c r="L14" i="9"/>
  <c r="M14" i="9" s="1"/>
  <c r="M11" i="9"/>
  <c r="M16" i="9" s="1"/>
  <c r="H14" i="9"/>
  <c r="H16" i="9" s="1"/>
  <c r="H24" i="8"/>
  <c r="I10" i="8"/>
  <c r="J24" i="8" s="1"/>
  <c r="K16" i="7" l="1"/>
  <c r="L16" i="9"/>
  <c r="I24" i="8"/>
</calcChain>
</file>

<file path=xl/sharedStrings.xml><?xml version="1.0" encoding="utf-8"?>
<sst xmlns="http://schemas.openxmlformats.org/spreadsheetml/2006/main" count="542" uniqueCount="272">
  <si>
    <t>DESCRIÇÃO</t>
  </si>
  <si>
    <t>CÓDIGO</t>
  </si>
  <si>
    <t>M2</t>
  </si>
  <si>
    <t>1.1</t>
  </si>
  <si>
    <t>M3</t>
  </si>
  <si>
    <t>1.2</t>
  </si>
  <si>
    <t>2.1</t>
  </si>
  <si>
    <t>2.2</t>
  </si>
  <si>
    <t>FONTE</t>
  </si>
  <si>
    <t>SINAPI</t>
  </si>
  <si>
    <t>1.3</t>
  </si>
  <si>
    <t>1.4</t>
  </si>
  <si>
    <t>1.5</t>
  </si>
  <si>
    <t>1.1.1</t>
  </si>
  <si>
    <t>1.1.2</t>
  </si>
  <si>
    <t>1.2.1</t>
  </si>
  <si>
    <t>1.2.2</t>
  </si>
  <si>
    <t>99814</t>
  </si>
  <si>
    <t>2.1.1</t>
  </si>
  <si>
    <t>2.1.2</t>
  </si>
  <si>
    <t>2.2.1</t>
  </si>
  <si>
    <t>2.2.2</t>
  </si>
  <si>
    <t>2.2.3</t>
  </si>
  <si>
    <t>2.2.4</t>
  </si>
  <si>
    <t>2.2.5</t>
  </si>
  <si>
    <t>3.1</t>
  </si>
  <si>
    <t>3.2</t>
  </si>
  <si>
    <t>3.1.1</t>
  </si>
  <si>
    <t>3.2.1</t>
  </si>
  <si>
    <t>3.2.2</t>
  </si>
  <si>
    <t>3.2.3</t>
  </si>
  <si>
    <t>3.2.4</t>
  </si>
  <si>
    <t>3.2.5</t>
  </si>
  <si>
    <t>TOTAL</t>
  </si>
  <si>
    <t>4.1</t>
  </si>
  <si>
    <t>4.2</t>
  </si>
  <si>
    <t>QUADRO DE COMPOSIÇÃO DO BDI</t>
  </si>
  <si>
    <t>ESTADO</t>
  </si>
  <si>
    <t>PROPONENTE / TOMADOR</t>
  </si>
  <si>
    <t>MINAS GERAIS</t>
  </si>
  <si>
    <t>MUNICÍPIO DE CRISTAIS/MG</t>
  </si>
  <si>
    <t>OBJETO</t>
  </si>
  <si>
    <t>TIPO DE OBRA DO EMPREENDIMENTO</t>
  </si>
  <si>
    <t>DESONERAÇÃO</t>
  </si>
  <si>
    <t>Sim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</si>
  <si>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</si>
  <si>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</si>
  <si>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</si>
  <si>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</si>
  <si>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% Adotado</t>
  </si>
  <si>
    <t>Situação</t>
  </si>
  <si>
    <t>1º Quartil</t>
  </si>
  <si>
    <t>Médio</t>
  </si>
  <si>
    <t>3º Quartil</t>
  </si>
  <si>
    <t>Administração Central</t>
  </si>
  <si>
    <t>AC</t>
  </si>
  <si>
    <t>-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</si>
  <si>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</si>
  <si>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</si>
  <si>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</si>
  <si>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</si>
  <si>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</si>
  <si>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</si>
  <si>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</si>
  <si>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</si>
  <si>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</si>
  <si>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</si>
  <si>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</si>
  <si>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</si>
  <si>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</si>
  <si>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</si>
  <si>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OK</t>
  </si>
  <si>
    <t>BDI SEM desoneração
(Fórmula Acórdão TCU)</t>
  </si>
  <si>
    <t>BDI PAD</t>
  </si>
  <si>
    <t>BDI COM desoneração
(Fórmula Acórdão TCU)</t>
  </si>
  <si>
    <t>BDI DES</t>
  </si>
  <si>
    <t>Os valores de BDI foram calculados com o emprego da fórmula:</t>
  </si>
  <si>
    <t>BDI.DES =</t>
  </si>
  <si>
    <t>(1+AC + S + R + G)*(1 + DF)*(1+L)</t>
  </si>
  <si>
    <t xml:space="preserve"> - 1</t>
  </si>
  <si>
    <t>(1-CP-ISS-CRPB)</t>
  </si>
  <si>
    <t>Declaro para os devidos fins que, conforme legislação tributária municipal, a base de cálculo para Construção e Reforma de Edifícios, é de 50%, com a respectiva alíquota de 3,00 %.</t>
  </si>
  <si>
    <t>Declaro para os devidos fins que o regime de Contribuição Previdenciária sobre a Receita Bruta adotado para elaboração do orçamento foi COM Desoneração, e que esta é a alternativa mais adequada para a Administração Pública.</t>
  </si>
  <si>
    <t>Observações:</t>
  </si>
  <si>
    <t>Cristais</t>
  </si>
  <si>
    <t>Local</t>
  </si>
  <si>
    <t>Data</t>
  </si>
  <si>
    <t>Responsável Técnico</t>
  </si>
  <si>
    <t>Responsável Tomador</t>
  </si>
  <si>
    <t>Nome:</t>
  </si>
  <si>
    <t>Título:</t>
  </si>
  <si>
    <t>Engenheiro Civil</t>
  </si>
  <si>
    <t>Cargo:</t>
  </si>
  <si>
    <t>Prefeito Municipal de Cristais</t>
  </si>
  <si>
    <t>CREA:</t>
  </si>
  <si>
    <t>Célio Elias Pires</t>
  </si>
  <si>
    <t>5.1</t>
  </si>
  <si>
    <t>5.2</t>
  </si>
  <si>
    <t>PLANILHA DE CÁLCULO DE QUANTITATIVOS DE RECAPEAMENTO</t>
  </si>
  <si>
    <r>
      <t xml:space="preserve">OBRA:  PAVIMENTAÇÃO DE </t>
    </r>
    <r>
      <rPr>
        <b/>
        <sz val="10"/>
        <rFont val="Arial"/>
        <family val="2"/>
      </rPr>
      <t>VIAS URBANAS</t>
    </r>
    <r>
      <rPr>
        <sz val="10"/>
        <rFont val="Arial"/>
      </rPr>
      <t xml:space="preserve"> NO MUNICÍPIO DE CRISTAIS/MG.</t>
    </r>
  </si>
  <si>
    <t>LOCAL: MUNICÍPIO DE CRISTAIS/MG</t>
  </si>
  <si>
    <t>DATA: 11/05/2026.</t>
  </si>
  <si>
    <t>LOCAL</t>
  </si>
  <si>
    <t>Extensão (m)</t>
  </si>
  <si>
    <t>DIMENSÕES DA SEÇÃO</t>
  </si>
  <si>
    <t>PAVIMENTO EM C.B.U.Q</t>
  </si>
  <si>
    <t>LP</t>
  </si>
  <si>
    <t xml:space="preserve">LC </t>
  </si>
  <si>
    <t>LS</t>
  </si>
  <si>
    <t>IMP</t>
  </si>
  <si>
    <t>P.L</t>
  </si>
  <si>
    <t>EP</t>
  </si>
  <si>
    <t>C.B.U.Q</t>
  </si>
  <si>
    <t>TRCBUQ</t>
  </si>
  <si>
    <t>TRPL</t>
  </si>
  <si>
    <t>(m)</t>
  </si>
  <si>
    <t xml:space="preserve"> (m2)</t>
  </si>
  <si>
    <t>(T)</t>
  </si>
  <si>
    <t>(m3)</t>
  </si>
  <si>
    <t>(m3xkm)</t>
  </si>
  <si>
    <t>(Txkm)</t>
  </si>
  <si>
    <t>RECAPEAMENTO</t>
  </si>
  <si>
    <t>RUA ANTONIO DE OLIVEIRA NEVES</t>
  </si>
  <si>
    <t>AVENIDA JOSE LUIZ DA COSTA MAIA</t>
  </si>
  <si>
    <t>ACESSOS DA AVENIDA OSWALDO DE ASSIS CARVALHO</t>
  </si>
  <si>
    <t>RUA MIGUEL MESSIAS NEVES</t>
  </si>
  <si>
    <t>RUA RICARDO JORGE MAIA E RUA JOSÉ DE ASSIS CARVALHO</t>
  </si>
  <si>
    <t>CONVENÇÃO</t>
  </si>
  <si>
    <t>CÁLCULOS</t>
  </si>
  <si>
    <t xml:space="preserve">LARGURA DA PISTA </t>
  </si>
  <si>
    <t xml:space="preserve">VB = LP x EB x Extensão </t>
  </si>
  <si>
    <t>LARGURA DA CALÇADA</t>
  </si>
  <si>
    <t>PINTURA DE LIGAÇÃO  = [LP -(2 X LS)] X Extensão</t>
  </si>
  <si>
    <t>LARGURA DA SARJETA</t>
  </si>
  <si>
    <t xml:space="preserve">C.B.U.Q = PINTURA DE LIGAÇÃO x EP </t>
  </si>
  <si>
    <t>IMPRIMAÇÃO</t>
  </si>
  <si>
    <t>TRCBUQ = C.B.U.Q  x DMTCBUQ x DENSIDADE DO C.B.U.Q</t>
  </si>
  <si>
    <t>PINTURA DE LIGAÇÃO</t>
  </si>
  <si>
    <t>PL</t>
  </si>
  <si>
    <t>ESPESSURA DO PAVIMENTO</t>
  </si>
  <si>
    <t>CONSIDERAÇÕES</t>
  </si>
  <si>
    <t>CONCRETO BETUMINOSO USINADO A QUENTE</t>
  </si>
  <si>
    <t>DMTCBUQ = Distância Média de Transporte do C.B.U.Q até a obra (Km)</t>
  </si>
  <si>
    <t>TRANSPORTE DO C.B.U.Q ATÉ A OBRA</t>
  </si>
  <si>
    <t>Densidade do C.B.U.Q (T/m3)</t>
  </si>
  <si>
    <t>TRANSPORTE DA PINTURA DE LIGAÇÃO ATÉ A OBRA</t>
  </si>
  <si>
    <t>Responsável Orçamentário</t>
  </si>
  <si>
    <t>Nome: Matheus de Souza Costa</t>
  </si>
  <si>
    <r>
      <t>CREA:</t>
    </r>
    <r>
      <rPr>
        <sz val="9"/>
        <rFont val="Arial"/>
        <family val="2"/>
      </rPr>
      <t xml:space="preserve"> MG 239472/D</t>
    </r>
  </si>
  <si>
    <r>
      <t xml:space="preserve">CREA: </t>
    </r>
    <r>
      <rPr>
        <sz val="9"/>
        <rFont val="Arial"/>
        <family val="2"/>
      </rPr>
      <t>MG 239472/D</t>
    </r>
  </si>
  <si>
    <t xml:space="preserve">  PREFEITURA MUNICIPAL DE CRISTAIS – MG
PRAÇA: CEL. JOAQUIM LUIZ DA COSTA MAIA / 001
CENTRO – CEP: 37 275 000 – FONE: (35) 3835 2202 – 2203</t>
  </si>
  <si>
    <t>Grau de Sigilo</t>
  </si>
  <si>
    <t>#PUBLICO</t>
  </si>
  <si>
    <t>PROPONENTE/TOMADOR</t>
  </si>
  <si>
    <t>EMPREENDIMENTO</t>
  </si>
  <si>
    <t>ASFALTO EM ESTRADAS URBANAS NO MUNICIPIO DE CRISTAIS - MG</t>
  </si>
  <si>
    <t>Item</t>
  </si>
  <si>
    <t>Descrição</t>
  </si>
  <si>
    <t>Valor (R$)</t>
  </si>
  <si>
    <t>MESES:</t>
  </si>
  <si>
    <t>% Período:</t>
  </si>
  <si>
    <t xml:space="preserve">Total:    </t>
  </si>
  <si>
    <t>%:</t>
  </si>
  <si>
    <t>Acumulado</t>
  </si>
  <si>
    <t>Cristais/MG</t>
  </si>
  <si>
    <r>
      <t xml:space="preserve">Nome: </t>
    </r>
    <r>
      <rPr>
        <sz val="9"/>
        <rFont val="Arial"/>
        <family val="2"/>
      </rPr>
      <t>Matheus de Souza Costa</t>
    </r>
  </si>
  <si>
    <r>
      <rPr>
        <b/>
        <sz val="9"/>
        <rFont val="Arial"/>
        <family val="2"/>
      </rPr>
      <t>CREA:</t>
    </r>
    <r>
      <rPr>
        <sz val="9"/>
        <rFont val="Arial"/>
        <family val="2"/>
      </rPr>
      <t xml:space="preserve"> MG 239.472/D</t>
    </r>
  </si>
  <si>
    <r>
      <t xml:space="preserve">CREA: </t>
    </r>
    <r>
      <rPr>
        <sz val="9"/>
        <rFont val="Arial"/>
        <family val="2"/>
      </rPr>
      <t>MG 239.472/D</t>
    </r>
  </si>
  <si>
    <t>CONSTRUÇÃO DE NOVOS CANTEIROS E MELHORIAS NA ILUMINAÇÃO E JARDINAGEM DA AVENIDA JOSÉ DA COSTA LUIZ MAIA.</t>
  </si>
  <si>
    <t>PAVIMENTAÇÃO URBANA DE RUAS MUNICIPAIS</t>
  </si>
  <si>
    <t>Matheus de Souza Costa</t>
  </si>
  <si>
    <t>CREA-MG 239472/D</t>
  </si>
  <si>
    <t>PO - PLANILHA ORÇAMENTÁRIA</t>
  </si>
  <si>
    <t>Orçamento Base para Licitação</t>
  </si>
  <si>
    <t>OBRA</t>
  </si>
  <si>
    <t>Recursos</t>
  </si>
  <si>
    <t>APELIDO DO EMPREENDIMENTO</t>
  </si>
  <si>
    <t>PAVIMENTAÇÃO</t>
  </si>
  <si>
    <t>EMENDAS</t>
  </si>
  <si>
    <t>Município de Cristais/MG.</t>
  </si>
  <si>
    <t>RECAPEAMENTO DE VIAS PUBLICAS NO MUNICIPIO DE CRISTAIS - MG</t>
  </si>
  <si>
    <t>LOCALIDADE (MG)</t>
  </si>
  <si>
    <t>DATA BASE</t>
  </si>
  <si>
    <t>DESCRIÇÃO DO LOTE</t>
  </si>
  <si>
    <t>MUNICÍPIO / UF</t>
  </si>
  <si>
    <t>BDI 1</t>
  </si>
  <si>
    <t>BDI 2</t>
  </si>
  <si>
    <t>BDI 3</t>
  </si>
  <si>
    <t>SINAPI
SEINFRA
SETOP
ORSE</t>
  </si>
  <si>
    <t>02-26 (N DES.)
01-24 (N DES.)
01-26 (N DES.)
02-26 (N DES.)</t>
  </si>
  <si>
    <t>Pavimentação Asfáltica de Vias URBANAS.</t>
  </si>
  <si>
    <t>Fonte</t>
  </si>
  <si>
    <t>Código</t>
  </si>
  <si>
    <t>Unidade</t>
  </si>
  <si>
    <t>Quantidade</t>
  </si>
  <si>
    <t>Custo Unitário (sem BDI) (R$)</t>
  </si>
  <si>
    <t>BDI
(%)</t>
  </si>
  <si>
    <t>Preço Unitário (com BDI) (R$)</t>
  </si>
  <si>
    <t>Preço Total
(R$)</t>
  </si>
  <si>
    <t>PAVIMENTAÇÃO ASFÁLTICA DE VIA URBANAS</t>
  </si>
  <si>
    <t>1.</t>
  </si>
  <si>
    <t>PAVIMENTAÇÃO ASFÁLTICA - RUA ANTONIO DE OLIVEIRA NEVES</t>
  </si>
  <si>
    <t>LIMPEZA DA BASE A SER RECAPEADA E PLACA DE OBRA</t>
  </si>
  <si>
    <t>LIMPEZA DE SUPERFÍCIE PISO OU PAREDE COM JATO DE ALTA PRESSÃO. AF_10/2025</t>
  </si>
  <si>
    <t>FORNECIMENTO E INSTALAÇÃO DE PLACA DE OBRA COM CHAPA GALVANIZADA E ESTRUTURA DE MADEIRA. AF_03/2022_PS</t>
  </si>
  <si>
    <t>PAVIMENTAÇÃO ASFÁLTICO EM CBUQ, INCLUSO IMPRIMAÇÃO, PINTURA DE LIGAÇÃO E TRANSPORTE DO CBUQ</t>
  </si>
  <si>
    <t>TRANSPORTE COM CAMINHÃO BASCULANTE DE 10 M³, EM VIA URBANA EM LEITO NATURAL (UNIDADE: M3XKM).
AF_02/2026</t>
  </si>
  <si>
    <t>M3XKM</t>
  </si>
  <si>
    <t>SEINFRA</t>
  </si>
  <si>
    <t>RO-51228</t>
  </si>
  <si>
    <t>Imprimação com CM-30 - IMPRIMAÇÃO (EXECUÇÃO E FORNECIMENTO DO MATERIAL BETUMINOSO, EXCLUSIVE TRANSPORTE DO MATERIAL BETUMINOSO)</t>
  </si>
  <si>
    <t>1.2.3</t>
  </si>
  <si>
    <t>Composição</t>
  </si>
  <si>
    <t>CP-002</t>
  </si>
  <si>
    <t>EXECUÇÃO DE PINTURA DE LIGAÇÃO COM EMULSÃO ASFÁLTICA RR-2C, PARA OBRAS DE CONSTRUÇÃO DE PAVIMENTOS. AF_09/2024</t>
  </si>
  <si>
    <t>1.2.4</t>
  </si>
  <si>
    <t>Execução de CBUQ (5 cm) - EXECUÇÃO DE PAVIMENTO COM APLICAÇÃO DE CONCRETO ASFÁLTICO, CAMADA DE ROLAMENTO - EXCLUSIVE CARGA E TRANSPORTE. AF_10/2025</t>
  </si>
  <si>
    <t>1.2.5</t>
  </si>
  <si>
    <t>Transporte de CBUQ - TRANSPORTE COM CAMINHÃO BASCULANTE DE 6 M³, EM VIA URBANA PAVIMENTADA, ADICIONAL PARA DMT EXCEDENTE A 30 KM (UNIDADE: M3XKM). AF_02/2026</t>
  </si>
  <si>
    <t>2.</t>
  </si>
  <si>
    <t>PAVIMENTAÇÃO ASFÁLTICA - AVENIDA JOSE LUIZ DA COSTA MAIA</t>
  </si>
  <si>
    <t>3.</t>
  </si>
  <si>
    <t>PAVIMENTAÇÃO ASFÁLTICA - ACESSOS DA AVENIDA OSWALDO DE ASSIS CARVALHO</t>
  </si>
  <si>
    <t>3.1.2</t>
  </si>
  <si>
    <t>4.</t>
  </si>
  <si>
    <t>PAVIMENTAÇÃO ASFÁLTICA - RUA MIGUEL MESSIAS NEVES</t>
  </si>
  <si>
    <t>4.1.1</t>
  </si>
  <si>
    <t>4.1.2</t>
  </si>
  <si>
    <t>4.2.1</t>
  </si>
  <si>
    <t>4.2.2</t>
  </si>
  <si>
    <t>4.2.3</t>
  </si>
  <si>
    <t>4.2.4</t>
  </si>
  <si>
    <t>4.2.5</t>
  </si>
  <si>
    <t>5.</t>
  </si>
  <si>
    <t>PAVIMENTAÇÃO ASFÁLTICA - RUA RICARDO JORGE MAIA E RUA JOSÉ DE ASSIS CARVALHO</t>
  </si>
  <si>
    <t>5.1.1</t>
  </si>
  <si>
    <t>5.1.2</t>
  </si>
  <si>
    <t>5.2.1</t>
  </si>
  <si>
    <t>5.2.2</t>
  </si>
  <si>
    <t>5.2.3</t>
  </si>
  <si>
    <t>5.2.4</t>
  </si>
  <si>
    <t>5.2.5</t>
  </si>
  <si>
    <t>Encargos sociais:</t>
  </si>
  <si>
    <t>Para elaboração deste orçamento, foram utilizados os encargos sociais do SINAPI para a Unidade da Federação indicada.</t>
  </si>
  <si>
    <t>Foi considerado arredondamento nos valores da planilha.</t>
  </si>
  <si>
    <t>UNIDADE</t>
  </si>
  <si>
    <t>VALOR FINAL</t>
  </si>
  <si>
    <t>COEFIC.</t>
  </si>
  <si>
    <t>DESONERADO</t>
  </si>
  <si>
    <t>NÃO DESONER.</t>
  </si>
  <si>
    <t>COMPOSIÇÃO</t>
  </si>
  <si>
    <t>CP-001</t>
  </si>
  <si>
    <t>REGULARIZACAO E COMPACTACAO DE SUBLEITO ATE 20 CM DE ESPESSURA</t>
  </si>
  <si>
    <t>CAMINHÃO PIPA 10.000 L TRUCADO, PESO BRUTO TOTAL 23.000 KG, CARGA ÚTIL MÁXIMA 15.935 KG, DISTÂNCIA ENTRE EIXOS 4,8 M, POTÊNCIA 230 CV, INCLUSIVE TANQUE DE AÇO PARA TRANSPORTE DE ÁGUA - CHP DIURNO. AF_06/2014</t>
  </si>
  <si>
    <t>CHP</t>
  </si>
  <si>
    <t>CAMINHÃO PIPA 10.000 L TRUCADO, PESO BRUTO TOTAL 23.000 KG, CARGA ÚTIL MÁXIMA 15.935 KG, DISTÂNCIA ENTRE EIXOS 4,8 M, POTÊNCIA 230 CV, INCLUSIVE TANQUE DE AÇO PARA TRANSPORTE DE ÁGUA - CHI DIURNO. AF_06/2014</t>
  </si>
  <si>
    <t>CHI</t>
  </si>
  <si>
    <t>MOTONIVELADORA POTÊNCIA BÁSICA LÍQUIDA (PRIMEIRA MARCHA) 125 HP, PESO BRUTO 13032 KG, LARGURA DA LÂMINA DE 3,7 M - CHP DIURNO. AF_06/2014</t>
  </si>
  <si>
    <t>MOTONIVELADORA POTÊNCIA BÁSICA LÍQUIDA (PRIMEIRA MARCHA) 125 HP, PESO BRUTO 13032 KG, LARGURA DA LÂMINA DE 3,7 M - CHI DIURNO. AF_06/2014</t>
  </si>
  <si>
    <t>ROLO COMPACTADOR PE DE CARNEIRO VIBRATORIO, POTENCIA 125 HP, PESO OPERACIONAL SEM/COM LASTRO 11,95 / 13,30 T, IMPACTO DINAMICO 38,5 / 22,5 T, LARGURA DE TRABALHO 2,15 M - CHP DIURNO. AF_06/2014</t>
  </si>
  <si>
    <t>SERVENTE COM ENCARGOS COMPLEMENTARES</t>
  </si>
  <si>
    <t>H</t>
  </si>
  <si>
    <t>TRATOR DE PNEUS COM POTÊNCIA DE 85 CV, TRAÇÃO 4X4, COM GRADE DE DISCOS ACOPLADA - CHP DIURNO. AF_02/2017</t>
  </si>
  <si>
    <t>TRATOR DE PNEUS COM POTÊNCIA DE 85 CV, TRAÇÃO 4X4, COM GRADE DE DISCOS ACOPLADA - CHI DIURNO. AF_02/2017</t>
  </si>
  <si>
    <t>VASSOURA MECÂNICA REBOCÁVEL COM ESCOVA CILÍNDRICA, LARGURA ÚTIL DE VARRIMENTO DE 2,44 M - CHP DIURNO. AF_06/2014</t>
  </si>
  <si>
    <t>VASSOURA MECÂNICA REBOCÁVEL COM ESCOVA CILÍNDRICA, LARGURA ÚTIL DE VARRIMENTO DE 2,44 M - CHI DIURNO.AF_06/2014</t>
  </si>
  <si>
    <t>SINAPI-I</t>
  </si>
  <si>
    <t>EMULSAO ASFALTICA CATIONICA RR-2C PARA USO EM PAVIMENTACAO ASFALTICA - EMULSAO ASFALTICA ANIONICA</t>
  </si>
  <si>
    <t>ESPARGIDOR DE ASFALTO PRESSURIZADO, TANQUE 6 M3 COM ISOLAÇÃO TÉRMICA, AQUECIDO COM 2 MAÇARICOS, COM BARRA ESPARGIDORA 3,60 M, MONTADO SOBRE CAMINHÃO TOCO, PBT 14.300 KG, POTÊNCIA 185 CV - CHP DIURNO. AF_05/2023</t>
  </si>
  <si>
    <t>TRATOR DE PNEUS, POTÊNCIA 85 CV, TRAÇÃO 4X4, PESO COM LASTRO DE 4.675 KG - CHP DIURNO. AF_06/2014</t>
  </si>
  <si>
    <t>TRATOR DE PNEUS, POTÊNCIA 85 CV, TRAÇÃO 4X4, PESO COM LASTRO DE 4.675 KG - CHI DIURNO. AF_06/2014</t>
  </si>
  <si>
    <t>ESPARGIDOR DE ASFALTO PRESSURIZADO, TANQUE 6 M3 COM ISOLAÇÃO TÉRMICA, AQUECIDO COM 2 MAÇARICOS, COM BARRA ESPARGIDORA 3,60 M, MONTADO SOBRE CAMINHÃO TOCO, PBT 14.300 KG, POTÊNCIA 185 CV - CHI DIURNO. AF_05/2023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</si>
</sst>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_(&quot;R$ &quot;* #,##0.00_);_(&quot;R$ &quot;* \(#,##0.00\);_(&quot;R$ &quot;* &quot;-&quot;??_);_(@_)"/>
    <numFmt numFmtId="177" formatCode="_(* #,##0.00_);_(* \(#,##0.00\);_(* &quot;-&quot;??_);_(@_)"/>
    <numFmt numFmtId="186" formatCode="General;General;"/>
    <numFmt numFmtId="187" formatCode="[$-F800]dddd\,\ mmmm\ dd\,\ yyyy"/>
    <numFmt numFmtId="188" formatCode="dd\ &quot;de&quot;\ mmmm\ &quot;de&quot;\ yyyy"/>
    <numFmt numFmtId="205" formatCode="0.0"/>
    <numFmt numFmtId="210" formatCode="_-* #,##0.00_-;\-* #,##0.00_-;_-* \-??_-;_-@_-"/>
    <numFmt numFmtId="211" formatCode="_(\ #,##0.00_);_(&quot; (&quot;#,##0.00\);_(&quot; -&quot;??_);_(@_)"/>
    <numFmt numFmtId="212" formatCode="0\."/>
    <numFmt numFmtId="214" formatCode="General;General"/>
    <numFmt numFmtId="215" formatCode="mmm\-yy;@"/>
    <numFmt numFmtId="216" formatCode="_(* #,##0.00_);_(* \(#,##0.00\);_(* \-??_);_(@_)"/>
  </numFmts>
  <fonts count="23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12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1"/>
      <color indexed="8"/>
      <name val="Calibri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99"/>
        <bgColor indexed="64"/>
      </patternFill>
    </fill>
    <fill>
      <patternFill patternType="lightUp">
        <fgColor indexed="22"/>
      </patternFill>
    </fill>
    <fill>
      <patternFill patternType="solid">
        <fgColor indexed="22"/>
        <bgColor indexed="44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solid">
        <fgColor theme="5" tint="0.59999389629810485"/>
        <bgColor indexed="55"/>
      </patternFill>
    </fill>
    <fill>
      <patternFill patternType="solid">
        <fgColor indexed="31"/>
        <bgColor indexed="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8"/>
      </right>
      <top style="medium">
        <color indexed="64"/>
      </top>
      <bottom/>
      <diagonal/>
    </border>
    <border>
      <left style="hair">
        <color indexed="8"/>
      </left>
      <right style="hair">
        <color indexed="8"/>
      </right>
      <top style="medium">
        <color indexed="64"/>
      </top>
      <bottom/>
      <diagonal/>
    </border>
    <border>
      <left style="hair">
        <color indexed="8"/>
      </left>
      <right/>
      <top style="medium">
        <color indexed="64"/>
      </top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/>
      <bottom style="medium">
        <color indexed="64"/>
      </bottom>
      <diagonal/>
    </border>
    <border>
      <left style="hair">
        <color indexed="8"/>
      </left>
      <right style="hair">
        <color indexed="8"/>
      </right>
      <top/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/>
      <top style="hair">
        <color indexed="8"/>
      </top>
      <bottom style="medium">
        <color indexed="64"/>
      </bottom>
      <diagonal/>
    </border>
    <border>
      <left/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/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/>
      <top style="medium">
        <color indexed="64"/>
      </top>
      <bottom style="hair">
        <color indexed="8"/>
      </bottom>
      <diagonal/>
    </border>
    <border>
      <left/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/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176" fontId="1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10" fillId="0" borderId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7" fillId="0" borderId="0"/>
    <xf numFmtId="210" fontId="2" fillId="0" borderId="0" applyFill="0" applyBorder="0" applyAlignment="0" applyProtection="0"/>
  </cellStyleXfs>
  <cellXfs count="460">
    <xf numFmtId="0" fontId="0" fillId="0" borderId="0" xfId="0"/>
    <xf numFmtId="0" fontId="3" fillId="0" borderId="0" xfId="0" applyFont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17" xfId="0" applyBorder="1"/>
    <xf numFmtId="0" fontId="0" fillId="0" borderId="24" xfId="0" applyBorder="1"/>
    <xf numFmtId="0" fontId="0" fillId="0" borderId="23" xfId="0" applyBorder="1"/>
    <xf numFmtId="10" fontId="12" fillId="2" borderId="7" xfId="4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center"/>
    </xf>
    <xf numFmtId="10" fontId="10" fillId="2" borderId="7" xfId="4" applyNumberFormat="1" applyFont="1" applyFill="1" applyBorder="1" applyAlignment="1" applyProtection="1">
      <alignment horizontal="center"/>
      <protection locked="0"/>
    </xf>
    <xf numFmtId="10" fontId="10" fillId="2" borderId="8" xfId="4" applyNumberFormat="1" applyFont="1" applyFill="1" applyBorder="1" applyAlignment="1" applyProtection="1">
      <alignment horizontal="center"/>
      <protection locked="0"/>
    </xf>
    <xf numFmtId="0" fontId="9" fillId="3" borderId="16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horizontal="left" vertical="center"/>
    </xf>
    <xf numFmtId="0" fontId="9" fillId="3" borderId="24" xfId="0" applyFont="1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23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0" fillId="3" borderId="21" xfId="0" applyFill="1" applyBorder="1" applyAlignment="1">
      <alignment horizontal="left" vertical="center"/>
    </xf>
    <xf numFmtId="0" fontId="0" fillId="3" borderId="16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2" fontId="0" fillId="3" borderId="50" xfId="0" applyNumberFormat="1" applyFill="1" applyBorder="1" applyAlignment="1">
      <alignment horizontal="center" vertical="center" wrapText="1"/>
    </xf>
    <xf numFmtId="2" fontId="0" fillId="3" borderId="51" xfId="0" applyNumberFormat="1" applyFill="1" applyBorder="1" applyAlignment="1">
      <alignment horizontal="center" vertical="center" wrapText="1"/>
    </xf>
    <xf numFmtId="2" fontId="0" fillId="3" borderId="17" xfId="0" applyNumberFormat="1" applyFill="1" applyBorder="1" applyAlignment="1">
      <alignment horizontal="center" vertical="center" wrapText="1"/>
    </xf>
    <xf numFmtId="2" fontId="0" fillId="3" borderId="49" xfId="0" applyNumberFormat="1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2" fontId="0" fillId="3" borderId="53" xfId="0" applyNumberFormat="1" applyFill="1" applyBorder="1" applyAlignment="1">
      <alignment horizontal="center" vertical="center" wrapText="1"/>
    </xf>
    <xf numFmtId="2" fontId="0" fillId="3" borderId="54" xfId="0" applyNumberFormat="1" applyFill="1" applyBorder="1" applyAlignment="1">
      <alignment horizontal="center" vertical="center" wrapText="1"/>
    </xf>
    <xf numFmtId="2" fontId="0" fillId="3" borderId="55" xfId="0" applyNumberFormat="1" applyFill="1" applyBorder="1" applyAlignment="1">
      <alignment horizontal="center" vertical="center" wrapText="1"/>
    </xf>
    <xf numFmtId="2" fontId="0" fillId="3" borderId="56" xfId="0" applyNumberFormat="1" applyFill="1" applyBorder="1" applyAlignment="1">
      <alignment horizontal="center" vertical="center" wrapText="1"/>
    </xf>
    <xf numFmtId="0" fontId="0" fillId="3" borderId="54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3" borderId="57" xfId="0" applyFill="1" applyBorder="1" applyAlignment="1">
      <alignment horizontal="center" vertical="center"/>
    </xf>
    <xf numFmtId="2" fontId="0" fillId="3" borderId="58" xfId="0" applyNumberFormat="1" applyFill="1" applyBorder="1" applyAlignment="1">
      <alignment horizontal="center" vertical="center" wrapText="1"/>
    </xf>
    <xf numFmtId="0" fontId="0" fillId="3" borderId="58" xfId="0" applyFill="1" applyBorder="1" applyAlignment="1">
      <alignment horizontal="center" vertical="center" wrapText="1"/>
    </xf>
    <xf numFmtId="205" fontId="0" fillId="3" borderId="58" xfId="0" applyNumberFormat="1" applyFill="1" applyBorder="1" applyAlignment="1">
      <alignment horizontal="center" vertical="center" wrapText="1"/>
    </xf>
    <xf numFmtId="2" fontId="0" fillId="3" borderId="59" xfId="0" applyNumberFormat="1" applyFill="1" applyBorder="1" applyAlignment="1">
      <alignment horizontal="center" vertical="center" wrapText="1"/>
    </xf>
    <xf numFmtId="2" fontId="0" fillId="3" borderId="60" xfId="0" applyNumberFormat="1" applyFill="1" applyBorder="1" applyAlignment="1">
      <alignment horizontal="center" vertical="center" wrapText="1"/>
    </xf>
    <xf numFmtId="2" fontId="0" fillId="3" borderId="61" xfId="0" applyNumberForma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2" fontId="0" fillId="3" borderId="63" xfId="0" applyNumberFormat="1" applyFill="1" applyBorder="1" applyAlignment="1">
      <alignment horizontal="center" vertical="center" wrapText="1"/>
    </xf>
    <xf numFmtId="2" fontId="0" fillId="3" borderId="64" xfId="0" applyNumberFormat="1" applyFill="1" applyBorder="1" applyAlignment="1">
      <alignment horizontal="center" vertical="center" wrapText="1"/>
    </xf>
    <xf numFmtId="0" fontId="0" fillId="3" borderId="64" xfId="0" applyFill="1" applyBorder="1" applyAlignment="1">
      <alignment horizontal="center" vertical="center" wrapText="1"/>
    </xf>
    <xf numFmtId="205" fontId="0" fillId="3" borderId="64" xfId="0" applyNumberFormat="1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  <xf numFmtId="2" fontId="0" fillId="3" borderId="65" xfId="0" applyNumberFormat="1" applyFill="1" applyBorder="1" applyAlignment="1">
      <alignment horizontal="center" vertical="center" wrapText="1"/>
    </xf>
    <xf numFmtId="2" fontId="0" fillId="3" borderId="66" xfId="0" applyNumberFormat="1" applyFill="1" applyBorder="1" applyAlignment="1">
      <alignment horizontal="center" vertical="center" wrapText="1"/>
    </xf>
    <xf numFmtId="0" fontId="9" fillId="4" borderId="67" xfId="0" applyFont="1" applyFill="1" applyBorder="1" applyAlignment="1">
      <alignment horizontal="center" vertical="center" wrapText="1"/>
    </xf>
    <xf numFmtId="0" fontId="9" fillId="4" borderId="68" xfId="0" applyFont="1" applyFill="1" applyBorder="1" applyAlignment="1">
      <alignment horizontal="center" vertical="center" wrapText="1"/>
    </xf>
    <xf numFmtId="2" fontId="0" fillId="4" borderId="69" xfId="0" applyNumberFormat="1" applyFill="1" applyBorder="1" applyAlignment="1">
      <alignment horizontal="center" vertical="center" wrapText="1"/>
    </xf>
    <xf numFmtId="2" fontId="18" fillId="4" borderId="69" xfId="0" applyNumberFormat="1" applyFont="1" applyFill="1" applyBorder="1" applyAlignment="1">
      <alignment horizontal="center" vertical="center"/>
    </xf>
    <xf numFmtId="2" fontId="0" fillId="4" borderId="69" xfId="0" applyNumberFormat="1" applyFill="1" applyBorder="1" applyAlignment="1">
      <alignment horizontal="center" vertical="center"/>
    </xf>
    <xf numFmtId="2" fontId="0" fillId="4" borderId="70" xfId="0" applyNumberFormat="1" applyFill="1" applyBorder="1" applyAlignment="1">
      <alignment horizontal="center" vertical="center" wrapText="1"/>
    </xf>
    <xf numFmtId="2" fontId="0" fillId="4" borderId="71" xfId="0" applyNumberFormat="1" applyFill="1" applyBorder="1" applyAlignment="1">
      <alignment horizontal="center" vertical="center" wrapText="1"/>
    </xf>
    <xf numFmtId="0" fontId="0" fillId="0" borderId="72" xfId="0" applyBorder="1" applyAlignment="1">
      <alignment horizontal="left" vertical="center" wrapText="1"/>
    </xf>
    <xf numFmtId="0" fontId="0" fillId="0" borderId="60" xfId="0" applyBorder="1" applyAlignment="1">
      <alignment horizontal="left" vertical="center" wrapText="1"/>
    </xf>
    <xf numFmtId="177" fontId="1" fillId="4" borderId="73" xfId="9" applyFill="1" applyBorder="1" applyAlignment="1" applyProtection="1">
      <alignment horizontal="center" vertical="center" wrapText="1"/>
    </xf>
    <xf numFmtId="177" fontId="2" fillId="4" borderId="73" xfId="9" applyFont="1" applyFill="1" applyBorder="1" applyAlignment="1" applyProtection="1">
      <alignment horizontal="center" vertical="center" wrapText="1"/>
    </xf>
    <xf numFmtId="177" fontId="1" fillId="4" borderId="73" xfId="9" applyFill="1" applyBorder="1" applyAlignment="1" applyProtection="1">
      <alignment horizontal="center" vertical="center" wrapText="1"/>
      <protection hidden="1"/>
    </xf>
    <xf numFmtId="177" fontId="2" fillId="4" borderId="58" xfId="9" applyFont="1" applyFill="1" applyBorder="1" applyAlignment="1" applyProtection="1">
      <alignment horizontal="center" vertical="center"/>
    </xf>
    <xf numFmtId="177" fontId="1" fillId="4" borderId="58" xfId="9" applyFill="1" applyBorder="1" applyAlignment="1" applyProtection="1">
      <alignment horizontal="center" vertical="center" wrapText="1"/>
    </xf>
    <xf numFmtId="177" fontId="2" fillId="4" borderId="61" xfId="9" applyFont="1" applyFill="1" applyBorder="1" applyAlignment="1" applyProtection="1">
      <alignment horizontal="center" vertical="center" wrapText="1"/>
    </xf>
    <xf numFmtId="0" fontId="0" fillId="0" borderId="74" xfId="0" applyBorder="1" applyAlignment="1">
      <alignment horizontal="left" vertical="center" wrapText="1"/>
    </xf>
    <xf numFmtId="0" fontId="0" fillId="0" borderId="75" xfId="0" applyBorder="1" applyAlignment="1">
      <alignment horizontal="left" vertical="center" wrapText="1"/>
    </xf>
    <xf numFmtId="0" fontId="9" fillId="3" borderId="76" xfId="0" applyFont="1" applyFill="1" applyBorder="1" applyAlignment="1">
      <alignment horizontal="right" vertical="center" wrapText="1"/>
    </xf>
    <xf numFmtId="0" fontId="9" fillId="3" borderId="77" xfId="0" applyFont="1" applyFill="1" applyBorder="1" applyAlignment="1">
      <alignment horizontal="right" vertical="center" wrapText="1"/>
    </xf>
    <xf numFmtId="177" fontId="1" fillId="3" borderId="65" xfId="9" applyFill="1" applyBorder="1" applyAlignment="1" applyProtection="1">
      <alignment horizontal="center" vertical="center" wrapText="1"/>
    </xf>
    <xf numFmtId="177" fontId="1" fillId="3" borderId="78" xfId="9" applyFill="1" applyBorder="1" applyAlignment="1" applyProtection="1">
      <alignment horizontal="center" vertical="center" wrapText="1"/>
    </xf>
    <xf numFmtId="177" fontId="1" fillId="3" borderId="64" xfId="9" applyFill="1" applyBorder="1" applyAlignment="1" applyProtection="1">
      <alignment horizontal="center" vertical="center" wrapText="1"/>
    </xf>
    <xf numFmtId="177" fontId="1" fillId="3" borderId="79" xfId="9" applyFill="1" applyBorder="1" applyAlignment="1" applyProtection="1">
      <alignment horizontal="center" vertical="center" wrapText="1"/>
    </xf>
    <xf numFmtId="177" fontId="1" fillId="3" borderId="66" xfId="9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05" fontId="9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6" borderId="67" xfId="0" applyFont="1" applyFill="1" applyBorder="1" applyAlignment="1">
      <alignment horizontal="center" vertical="center" wrapText="1"/>
    </xf>
    <xf numFmtId="0" fontId="9" fillId="6" borderId="80" xfId="0" applyFont="1" applyFill="1" applyBorder="1" applyAlignment="1">
      <alignment horizontal="center" vertical="center" wrapText="1"/>
    </xf>
    <xf numFmtId="0" fontId="9" fillId="6" borderId="7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2" fontId="9" fillId="0" borderId="81" xfId="0" applyNumberFormat="1" applyFont="1" applyBorder="1" applyAlignment="1">
      <alignment horizontal="center" vertical="center" wrapText="1"/>
    </xf>
    <xf numFmtId="0" fontId="0" fillId="0" borderId="82" xfId="0" applyBorder="1" applyAlignment="1">
      <alignment horizontal="left" vertical="center" wrapText="1"/>
    </xf>
    <xf numFmtId="0" fontId="0" fillId="0" borderId="61" xfId="0" applyBorder="1" applyAlignment="1">
      <alignment horizontal="left" vertical="center" wrapText="1"/>
    </xf>
    <xf numFmtId="0" fontId="0" fillId="0" borderId="76" xfId="0" applyBorder="1" applyAlignment="1">
      <alignment horizontal="left" vertical="center" wrapText="1"/>
    </xf>
    <xf numFmtId="0" fontId="0" fillId="0" borderId="83" xfId="0" applyBorder="1" applyAlignment="1">
      <alignment horizontal="left" vertical="center" wrapText="1"/>
    </xf>
    <xf numFmtId="0" fontId="0" fillId="0" borderId="66" xfId="0" applyBorder="1" applyAlignment="1">
      <alignment horizontal="left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82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2" fontId="0" fillId="0" borderId="81" xfId="0" applyNumberFormat="1" applyBorder="1" applyAlignment="1">
      <alignment horizontal="right" vertical="center" wrapText="1"/>
    </xf>
    <xf numFmtId="0" fontId="0" fillId="0" borderId="77" xfId="0" applyBorder="1" applyAlignment="1">
      <alignment horizontal="left" vertical="center" wrapText="1"/>
    </xf>
    <xf numFmtId="2" fontId="0" fillId="0" borderId="84" xfId="0" applyNumberFormat="1" applyBorder="1" applyAlignment="1">
      <alignment horizontal="right" vertical="center" wrapText="1"/>
    </xf>
    <xf numFmtId="0" fontId="0" fillId="0" borderId="19" xfId="0" applyBorder="1" applyAlignment="1">
      <alignment horizontal="left" vertical="center" wrapText="1"/>
    </xf>
    <xf numFmtId="0" fontId="0" fillId="0" borderId="62" xfId="0" applyBorder="1" applyAlignment="1">
      <alignment horizontal="left" vertical="center" wrapText="1"/>
    </xf>
    <xf numFmtId="2" fontId="9" fillId="0" borderId="85" xfId="0" applyNumberFormat="1" applyFont="1" applyBorder="1" applyAlignment="1">
      <alignment horizontal="center" vertical="center" wrapText="1"/>
    </xf>
    <xf numFmtId="205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0" fillId="0" borderId="33" xfId="4" applyFont="1" applyBorder="1" applyAlignment="1">
      <alignment vertical="center"/>
    </xf>
    <xf numFmtId="2" fontId="10" fillId="0" borderId="3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9" fillId="0" borderId="0" xfId="5" applyFont="1" applyAlignment="1">
      <alignment horizontal="left" vertical="top"/>
    </xf>
    <xf numFmtId="2" fontId="10" fillId="0" borderId="0" xfId="0" applyNumberFormat="1" applyFont="1" applyAlignment="1">
      <alignment horizontal="center" vertical="center" wrapText="1"/>
    </xf>
    <xf numFmtId="0" fontId="3" fillId="0" borderId="1" xfId="10" applyFont="1" applyBorder="1" applyAlignment="1" applyProtection="1">
      <alignment horizontal="center" vertical="center" wrapText="1"/>
      <protection locked="0"/>
    </xf>
    <xf numFmtId="0" fontId="3" fillId="0" borderId="2" xfId="10" applyFont="1" applyBorder="1" applyAlignment="1" applyProtection="1">
      <alignment horizontal="center" vertical="center" wrapText="1"/>
      <protection locked="0"/>
    </xf>
    <xf numFmtId="0" fontId="3" fillId="0" borderId="3" xfId="10" applyFont="1" applyBorder="1" applyAlignment="1" applyProtection="1">
      <alignment horizontal="center" vertical="center" wrapText="1"/>
      <protection locked="0"/>
    </xf>
    <xf numFmtId="210" fontId="5" fillId="0" borderId="17" xfId="11" applyFont="1" applyFill="1" applyBorder="1" applyAlignment="1" applyProtection="1">
      <alignment horizontal="center" vertical="center"/>
      <protection hidden="1"/>
    </xf>
    <xf numFmtId="0" fontId="0" fillId="0" borderId="86" xfId="0" applyBorder="1" applyAlignment="1" applyProtection="1">
      <alignment horizontal="center"/>
      <protection hidden="1"/>
    </xf>
    <xf numFmtId="0" fontId="0" fillId="0" borderId="87" xfId="0" applyBorder="1" applyAlignment="1" applyProtection="1">
      <alignment horizontal="center"/>
      <protection hidden="1"/>
    </xf>
    <xf numFmtId="0" fontId="3" fillId="0" borderId="0" xfId="10" applyFont="1" applyProtection="1">
      <protection hidden="1"/>
    </xf>
    <xf numFmtId="210" fontId="5" fillId="0" borderId="0" xfId="11" applyFont="1" applyFill="1" applyBorder="1" applyAlignment="1" applyProtection="1">
      <alignment horizontal="center" vertical="center"/>
      <protection hidden="1"/>
    </xf>
    <xf numFmtId="0" fontId="9" fillId="0" borderId="88" xfId="0" applyFont="1" applyBorder="1" applyAlignment="1" applyProtection="1">
      <alignment horizontal="center"/>
      <protection hidden="1"/>
    </xf>
    <xf numFmtId="0" fontId="9" fillId="0" borderId="89" xfId="0" applyFont="1" applyBorder="1" applyAlignment="1" applyProtection="1">
      <alignment horizontal="center"/>
      <protection hidden="1"/>
    </xf>
    <xf numFmtId="0" fontId="0" fillId="0" borderId="14" xfId="0" applyBorder="1" applyProtection="1">
      <protection hidden="1"/>
    </xf>
    <xf numFmtId="0" fontId="0" fillId="0" borderId="0" xfId="0" applyProtection="1">
      <protection hidden="1"/>
    </xf>
    <xf numFmtId="210" fontId="5" fillId="0" borderId="20" xfId="11" applyFont="1" applyFill="1" applyBorder="1" applyAlignment="1" applyProtection="1">
      <alignment horizontal="center" vertical="center"/>
      <protection hidden="1"/>
    </xf>
    <xf numFmtId="0" fontId="0" fillId="0" borderId="23" xfId="0" applyBorder="1" applyProtection="1">
      <protection hidden="1"/>
    </xf>
    <xf numFmtId="0" fontId="9" fillId="0" borderId="16" xfId="0" applyFont="1" applyBorder="1" applyAlignment="1" applyProtection="1">
      <alignment horizontal="left" vertical="center"/>
      <protection hidden="1"/>
    </xf>
    <xf numFmtId="0" fontId="9" fillId="0" borderId="17" xfId="0" applyFont="1" applyBorder="1" applyAlignment="1" applyProtection="1">
      <alignment horizontal="left" vertical="center"/>
      <protection hidden="1"/>
    </xf>
    <xf numFmtId="0" fontId="9" fillId="0" borderId="24" xfId="0" applyFont="1" applyBorder="1" applyAlignment="1" applyProtection="1">
      <alignment horizontal="left" vertical="center"/>
      <protection hidden="1"/>
    </xf>
    <xf numFmtId="0" fontId="0" fillId="0" borderId="19" xfId="0" applyBorder="1" applyAlignment="1" applyProtection="1">
      <alignment horizontal="left" vertical="center"/>
      <protection hidden="1"/>
    </xf>
    <xf numFmtId="0" fontId="0" fillId="0" borderId="20" xfId="0" applyBorder="1" applyAlignment="1" applyProtection="1">
      <alignment horizontal="left" vertical="center"/>
      <protection hidden="1"/>
    </xf>
    <xf numFmtId="0" fontId="0" fillId="0" borderId="21" xfId="0" applyBorder="1" applyAlignment="1" applyProtection="1">
      <alignment horizontal="left" vertical="center"/>
      <protection hidden="1"/>
    </xf>
    <xf numFmtId="0" fontId="20" fillId="0" borderId="11" xfId="10" applyFont="1" applyBorder="1" applyAlignment="1" applyProtection="1">
      <alignment horizontal="center" vertical="center" wrapText="1"/>
      <protection hidden="1"/>
    </xf>
    <xf numFmtId="0" fontId="20" fillId="0" borderId="15" xfId="10" applyFont="1" applyBorder="1" applyAlignment="1" applyProtection="1">
      <alignment horizontal="center" vertical="center" wrapText="1"/>
      <protection hidden="1"/>
    </xf>
    <xf numFmtId="210" fontId="9" fillId="0" borderId="15" xfId="11" applyFont="1" applyFill="1" applyBorder="1" applyAlignment="1" applyProtection="1">
      <alignment horizontal="center" vertical="center" wrapText="1"/>
      <protection hidden="1"/>
    </xf>
    <xf numFmtId="211" fontId="9" fillId="0" borderId="15" xfId="9" applyNumberFormat="1" applyFont="1" applyFill="1" applyBorder="1" applyAlignment="1" applyProtection="1">
      <alignment horizontal="center" vertical="center"/>
      <protection hidden="1"/>
    </xf>
    <xf numFmtId="49" fontId="20" fillId="0" borderId="18" xfId="10" applyNumberFormat="1" applyFont="1" applyBorder="1" applyAlignment="1" applyProtection="1">
      <alignment horizontal="center" vertical="center"/>
      <protection hidden="1"/>
    </xf>
    <xf numFmtId="49" fontId="20" fillId="7" borderId="18" xfId="10" applyNumberFormat="1" applyFont="1" applyFill="1" applyBorder="1" applyAlignment="1" applyProtection="1">
      <alignment horizontal="center" vertical="center"/>
      <protection hidden="1"/>
    </xf>
    <xf numFmtId="0" fontId="20" fillId="0" borderId="28" xfId="10" applyFont="1" applyBorder="1" applyAlignment="1" applyProtection="1">
      <alignment horizontal="center" vertical="center"/>
      <protection hidden="1"/>
    </xf>
    <xf numFmtId="0" fontId="20" fillId="0" borderId="6" xfId="10" applyFont="1" applyBorder="1" applyAlignment="1" applyProtection="1">
      <alignment horizontal="center" vertical="center" wrapText="1"/>
      <protection hidden="1"/>
    </xf>
    <xf numFmtId="0" fontId="20" fillId="0" borderId="7" xfId="10" applyFont="1" applyBorder="1" applyAlignment="1" applyProtection="1">
      <alignment horizontal="center" vertical="center" wrapText="1"/>
      <protection hidden="1"/>
    </xf>
    <xf numFmtId="210" fontId="9" fillId="0" borderId="7" xfId="11" applyFont="1" applyFill="1" applyBorder="1" applyAlignment="1" applyProtection="1">
      <alignment horizontal="center" vertical="center" wrapText="1"/>
      <protection hidden="1"/>
    </xf>
    <xf numFmtId="211" fontId="9" fillId="0" borderId="7" xfId="9" applyNumberFormat="1" applyFont="1" applyFill="1" applyBorder="1" applyAlignment="1" applyProtection="1">
      <alignment horizontal="center" vertical="center"/>
      <protection hidden="1"/>
    </xf>
    <xf numFmtId="49" fontId="20" fillId="0" borderId="5" xfId="10" applyNumberFormat="1" applyFont="1" applyBorder="1" applyAlignment="1" applyProtection="1">
      <alignment horizontal="center" vertical="center"/>
      <protection hidden="1"/>
    </xf>
    <xf numFmtId="49" fontId="20" fillId="7" borderId="5" xfId="10" applyNumberFormat="1" applyFont="1" applyFill="1" applyBorder="1" applyAlignment="1" applyProtection="1">
      <alignment horizontal="center" vertical="center"/>
      <protection hidden="1"/>
    </xf>
    <xf numFmtId="0" fontId="20" fillId="0" borderId="25" xfId="10" applyFont="1" applyBorder="1" applyAlignment="1" applyProtection="1">
      <alignment horizontal="center" vertical="center"/>
      <protection hidden="1"/>
    </xf>
    <xf numFmtId="212" fontId="20" fillId="0" borderId="6" xfId="10" applyNumberFormat="1" applyFont="1" applyBorder="1" applyAlignment="1" applyProtection="1">
      <alignment horizontal="center" vertical="center"/>
      <protection hidden="1"/>
    </xf>
    <xf numFmtId="10" fontId="20" fillId="0" borderId="7" xfId="10" applyNumberFormat="1" applyFont="1" applyBorder="1" applyAlignment="1" applyProtection="1">
      <alignment horizontal="justify" vertical="center" wrapText="1"/>
      <protection hidden="1"/>
    </xf>
    <xf numFmtId="211" fontId="9" fillId="0" borderId="7" xfId="9" applyNumberFormat="1" applyFont="1" applyFill="1" applyBorder="1" applyAlignment="1" applyProtection="1">
      <alignment horizontal="right" vertical="center" shrinkToFit="1"/>
      <protection hidden="1"/>
    </xf>
    <xf numFmtId="211" fontId="0" fillId="0" borderId="7" xfId="9" applyNumberFormat="1" applyFont="1" applyFill="1" applyBorder="1" applyAlignment="1" applyProtection="1">
      <alignment horizontal="center" vertical="center"/>
      <protection hidden="1"/>
    </xf>
    <xf numFmtId="211" fontId="1" fillId="0" borderId="7" xfId="9" applyNumberFormat="1" applyFill="1" applyBorder="1" applyAlignment="1" applyProtection="1">
      <alignment horizontal="right" vertical="center" shrinkToFit="1"/>
      <protection hidden="1"/>
    </xf>
    <xf numFmtId="176" fontId="1" fillId="0" borderId="8" xfId="1" applyFill="1" applyBorder="1" applyAlignment="1" applyProtection="1">
      <alignment horizontal="center"/>
      <protection hidden="1"/>
    </xf>
    <xf numFmtId="210" fontId="0" fillId="0" borderId="7" xfId="11" applyFont="1" applyFill="1" applyBorder="1" applyAlignment="1" applyProtection="1">
      <alignment horizontal="right" shrinkToFit="1"/>
      <protection hidden="1"/>
    </xf>
    <xf numFmtId="10" fontId="2" fillId="7" borderId="7" xfId="7" applyNumberFormat="1" applyFont="1" applyFill="1" applyBorder="1" applyAlignment="1" applyProtection="1">
      <alignment horizontal="right"/>
      <protection hidden="1"/>
    </xf>
    <xf numFmtId="0" fontId="0" fillId="0" borderId="8" xfId="0" applyBorder="1" applyProtection="1">
      <protection hidden="1"/>
    </xf>
    <xf numFmtId="212" fontId="3" fillId="0" borderId="6" xfId="10" applyNumberFormat="1" applyFont="1" applyBorder="1" applyAlignment="1" applyProtection="1">
      <alignment horizontal="center" vertical="center"/>
      <protection hidden="1"/>
    </xf>
    <xf numFmtId="10" fontId="3" fillId="0" borderId="41" xfId="10" applyNumberFormat="1" applyFont="1" applyBorder="1" applyAlignment="1" applyProtection="1">
      <alignment horizontal="justify" vertical="center" wrapText="1"/>
      <protection hidden="1"/>
    </xf>
    <xf numFmtId="10" fontId="3" fillId="0" borderId="33" xfId="10" applyNumberFormat="1" applyFont="1" applyBorder="1" applyAlignment="1" applyProtection="1">
      <alignment horizontal="justify" vertical="center" wrapText="1"/>
      <protection hidden="1"/>
    </xf>
    <xf numFmtId="10" fontId="3" fillId="0" borderId="42" xfId="10" applyNumberFormat="1" applyFont="1" applyBorder="1" applyAlignment="1" applyProtection="1">
      <alignment horizontal="justify" vertical="center" wrapText="1"/>
      <protection hidden="1"/>
    </xf>
    <xf numFmtId="211" fontId="1" fillId="0" borderId="7" xfId="9" applyNumberFormat="1" applyFill="1" applyBorder="1" applyAlignment="1" applyProtection="1">
      <alignment horizontal="right" shrinkToFit="1"/>
      <protection hidden="1"/>
    </xf>
    <xf numFmtId="10" fontId="3" fillId="0" borderId="47" xfId="10" applyNumberFormat="1" applyFont="1" applyBorder="1" applyAlignment="1" applyProtection="1">
      <alignment horizontal="justify" vertical="center" wrapText="1"/>
      <protection hidden="1"/>
    </xf>
    <xf numFmtId="10" fontId="3" fillId="0" borderId="36" xfId="10" applyNumberFormat="1" applyFont="1" applyBorder="1" applyAlignment="1" applyProtection="1">
      <alignment horizontal="justify" vertical="center" wrapText="1"/>
      <protection hidden="1"/>
    </xf>
    <xf numFmtId="10" fontId="3" fillId="0" borderId="46" xfId="10" applyNumberFormat="1" applyFont="1" applyBorder="1" applyAlignment="1" applyProtection="1">
      <alignment horizontal="justify" vertical="center" wrapText="1"/>
      <protection hidden="1"/>
    </xf>
    <xf numFmtId="212" fontId="3" fillId="0" borderId="10" xfId="10" applyNumberFormat="1" applyFont="1" applyBorder="1" applyAlignment="1" applyProtection="1">
      <alignment horizontal="center" vertical="center"/>
      <protection hidden="1"/>
    </xf>
    <xf numFmtId="10" fontId="3" fillId="0" borderId="41" xfId="10" applyNumberFormat="1" applyFont="1" applyBorder="1" applyAlignment="1" applyProtection="1">
      <alignment horizontal="left" vertical="center" wrapText="1"/>
      <protection hidden="1"/>
    </xf>
    <xf numFmtId="10" fontId="3" fillId="0" borderId="33" xfId="10" applyNumberFormat="1" applyFont="1" applyBorder="1" applyAlignment="1" applyProtection="1">
      <alignment horizontal="left" vertical="center" wrapText="1"/>
      <protection hidden="1"/>
    </xf>
    <xf numFmtId="10" fontId="3" fillId="0" borderId="42" xfId="10" applyNumberFormat="1" applyFont="1" applyBorder="1" applyAlignment="1" applyProtection="1">
      <alignment horizontal="left" vertical="center" wrapText="1"/>
      <protection hidden="1"/>
    </xf>
    <xf numFmtId="212" fontId="3" fillId="0" borderId="4" xfId="10" applyNumberFormat="1" applyFont="1" applyBorder="1" applyAlignment="1" applyProtection="1">
      <alignment horizontal="center" vertical="center"/>
      <protection hidden="1"/>
    </xf>
    <xf numFmtId="10" fontId="3" fillId="0" borderId="47" xfId="10" applyNumberFormat="1" applyFont="1" applyBorder="1" applyAlignment="1" applyProtection="1">
      <alignment horizontal="left" vertical="center" wrapText="1"/>
      <protection hidden="1"/>
    </xf>
    <xf numFmtId="10" fontId="3" fillId="0" borderId="36" xfId="10" applyNumberFormat="1" applyFont="1" applyBorder="1" applyAlignment="1" applyProtection="1">
      <alignment horizontal="left" vertical="center" wrapText="1"/>
      <protection hidden="1"/>
    </xf>
    <xf numFmtId="10" fontId="3" fillId="0" borderId="46" xfId="10" applyNumberFormat="1" applyFont="1" applyBorder="1" applyAlignment="1" applyProtection="1">
      <alignment horizontal="left" vertical="center" wrapText="1"/>
      <protection hidden="1"/>
    </xf>
    <xf numFmtId="10" fontId="2" fillId="0" borderId="7" xfId="7" applyNumberFormat="1" applyFont="1" applyFill="1" applyBorder="1" applyAlignment="1" applyProtection="1">
      <alignment horizontal="right"/>
      <protection hidden="1"/>
    </xf>
    <xf numFmtId="211" fontId="1" fillId="0" borderId="9" xfId="9" applyNumberFormat="1" applyFill="1" applyBorder="1" applyAlignment="1" applyProtection="1">
      <alignment horizontal="right" shrinkToFit="1"/>
      <protection hidden="1"/>
    </xf>
    <xf numFmtId="0" fontId="0" fillId="0" borderId="26" xfId="0" applyBorder="1" applyProtection="1">
      <protection hidden="1"/>
    </xf>
    <xf numFmtId="212" fontId="3" fillId="0" borderId="22" xfId="10" applyNumberFormat="1" applyFont="1" applyBorder="1" applyAlignment="1" applyProtection="1">
      <alignment horizontal="center" vertical="center"/>
      <protection hidden="1"/>
    </xf>
    <xf numFmtId="10" fontId="3" fillId="0" borderId="43" xfId="10" applyNumberFormat="1" applyFont="1" applyBorder="1" applyAlignment="1" applyProtection="1">
      <alignment horizontal="left" vertical="center" wrapText="1"/>
      <protection hidden="1"/>
    </xf>
    <xf numFmtId="10" fontId="3" fillId="0" borderId="20" xfId="10" applyNumberFormat="1" applyFont="1" applyBorder="1" applyAlignment="1" applyProtection="1">
      <alignment horizontal="left" vertical="center" wrapText="1"/>
      <protection hidden="1"/>
    </xf>
    <xf numFmtId="10" fontId="3" fillId="0" borderId="40" xfId="10" applyNumberFormat="1" applyFont="1" applyBorder="1" applyAlignment="1" applyProtection="1">
      <alignment horizontal="left" vertical="center" wrapText="1"/>
      <protection hidden="1"/>
    </xf>
    <xf numFmtId="211" fontId="1" fillId="0" borderId="13" xfId="9" applyNumberFormat="1" applyFill="1" applyBorder="1" applyAlignment="1" applyProtection="1">
      <alignment horizontal="right" shrinkToFit="1"/>
      <protection hidden="1"/>
    </xf>
    <xf numFmtId="211" fontId="0" fillId="0" borderId="13" xfId="9" applyNumberFormat="1" applyFont="1" applyFill="1" applyBorder="1" applyAlignment="1" applyProtection="1">
      <alignment horizontal="center" vertical="center"/>
      <protection hidden="1"/>
    </xf>
    <xf numFmtId="10" fontId="2" fillId="7" borderId="13" xfId="7" applyNumberFormat="1" applyFont="1" applyFill="1" applyBorder="1" applyAlignment="1" applyProtection="1">
      <alignment horizontal="right"/>
      <protection hidden="1"/>
    </xf>
    <xf numFmtId="0" fontId="0" fillId="0" borderId="27" xfId="0" applyBorder="1" applyProtection="1">
      <protection hidden="1"/>
    </xf>
    <xf numFmtId="0" fontId="3" fillId="8" borderId="90" xfId="10" applyFont="1" applyFill="1" applyBorder="1" applyAlignment="1" applyProtection="1">
      <alignment horizontal="center"/>
      <protection hidden="1"/>
    </xf>
    <xf numFmtId="0" fontId="3" fillId="8" borderId="91" xfId="10" applyFont="1" applyFill="1" applyBorder="1" applyProtection="1">
      <protection hidden="1"/>
    </xf>
    <xf numFmtId="0" fontId="3" fillId="8" borderId="2" xfId="10" applyFont="1" applyFill="1" applyBorder="1" applyProtection="1">
      <protection hidden="1"/>
    </xf>
    <xf numFmtId="210" fontId="0" fillId="8" borderId="2" xfId="11" applyFont="1" applyFill="1" applyBorder="1" applyAlignment="1" applyProtection="1">
      <alignment horizontal="center"/>
      <protection hidden="1"/>
    </xf>
    <xf numFmtId="0" fontId="3" fillId="8" borderId="3" xfId="10" applyFont="1" applyFill="1" applyBorder="1" applyProtection="1">
      <protection hidden="1"/>
    </xf>
    <xf numFmtId="0" fontId="3" fillId="0" borderId="11" xfId="10" applyFont="1" applyBorder="1" applyAlignment="1" applyProtection="1">
      <alignment horizontal="center"/>
      <protection hidden="1"/>
    </xf>
    <xf numFmtId="0" fontId="4" fillId="0" borderId="15" xfId="10" applyFont="1" applyBorder="1" applyAlignment="1" applyProtection="1">
      <alignment horizontal="center" vertical="center"/>
      <protection hidden="1"/>
    </xf>
    <xf numFmtId="176" fontId="5" fillId="0" borderId="15" xfId="1" applyFont="1" applyBorder="1" applyAlignment="1" applyProtection="1">
      <alignment horizontal="center" vertical="center"/>
      <protection hidden="1"/>
    </xf>
    <xf numFmtId="0" fontId="3" fillId="9" borderId="15" xfId="10" applyFont="1" applyFill="1" applyBorder="1" applyProtection="1">
      <protection hidden="1"/>
    </xf>
    <xf numFmtId="210" fontId="0" fillId="9" borderId="15" xfId="11" applyFont="1" applyFill="1" applyBorder="1" applyAlignment="1" applyProtection="1">
      <alignment horizontal="center" vertical="center"/>
      <protection hidden="1"/>
    </xf>
    <xf numFmtId="10" fontId="1" fillId="9" borderId="15" xfId="6" applyNumberFormat="1" applyFill="1" applyBorder="1" applyAlignment="1" applyProtection="1">
      <alignment horizontal="center" vertical="center"/>
      <protection hidden="1"/>
    </xf>
    <xf numFmtId="10" fontId="1" fillId="9" borderId="29" xfId="6" applyNumberFormat="1" applyFill="1" applyBorder="1" applyAlignment="1" applyProtection="1">
      <alignment horizontal="center" vertical="center"/>
      <protection hidden="1"/>
    </xf>
    <xf numFmtId="0" fontId="3" fillId="0" borderId="12" xfId="10" applyFont="1" applyBorder="1" applyAlignment="1" applyProtection="1">
      <alignment horizontal="center"/>
      <protection hidden="1"/>
    </xf>
    <xf numFmtId="0" fontId="4" fillId="0" borderId="13" xfId="10" applyFont="1" applyBorder="1" applyAlignment="1" applyProtection="1">
      <alignment horizontal="center" vertical="center"/>
      <protection hidden="1"/>
    </xf>
    <xf numFmtId="176" fontId="5" fillId="0" borderId="13" xfId="1" applyFont="1" applyBorder="1" applyAlignment="1" applyProtection="1">
      <alignment horizontal="center" vertical="center"/>
      <protection hidden="1"/>
    </xf>
    <xf numFmtId="0" fontId="3" fillId="9" borderId="13" xfId="10" applyFont="1" applyFill="1" applyBorder="1" applyProtection="1">
      <protection hidden="1"/>
    </xf>
    <xf numFmtId="210" fontId="0" fillId="0" borderId="13" xfId="11" applyFont="1" applyFill="1" applyBorder="1" applyAlignment="1" applyProtection="1">
      <alignment horizontal="right"/>
      <protection hidden="1"/>
    </xf>
    <xf numFmtId="176" fontId="1" fillId="0" borderId="13" xfId="1" applyFill="1" applyBorder="1" applyAlignment="1" applyProtection="1">
      <alignment horizontal="right"/>
      <protection hidden="1"/>
    </xf>
    <xf numFmtId="176" fontId="1" fillId="0" borderId="27" xfId="1" applyFill="1" applyBorder="1" applyAlignment="1" applyProtection="1">
      <alignment horizontal="right"/>
      <protection hidden="1"/>
    </xf>
    <xf numFmtId="0" fontId="3" fillId="0" borderId="14" xfId="10" applyFont="1" applyBorder="1" applyAlignment="1" applyProtection="1">
      <alignment horizontal="center"/>
      <protection hidden="1"/>
    </xf>
    <xf numFmtId="0" fontId="4" fillId="0" borderId="0" xfId="10" applyFont="1" applyAlignment="1" applyProtection="1">
      <alignment horizontal="center" vertical="center"/>
      <protection hidden="1"/>
    </xf>
    <xf numFmtId="176" fontId="5" fillId="0" borderId="0" xfId="1" applyFont="1" applyBorder="1" applyAlignment="1" applyProtection="1">
      <alignment horizontal="center" vertical="center"/>
      <protection hidden="1"/>
    </xf>
    <xf numFmtId="210" fontId="0" fillId="0" borderId="0" xfId="11" applyFont="1" applyFill="1" applyBorder="1" applyAlignment="1" applyProtection="1">
      <alignment horizontal="right"/>
      <protection hidden="1"/>
    </xf>
    <xf numFmtId="176" fontId="1" fillId="0" borderId="0" xfId="1" applyFill="1" applyBorder="1" applyAlignment="1" applyProtection="1">
      <alignment horizontal="right"/>
      <protection hidden="1"/>
    </xf>
    <xf numFmtId="214" fontId="0" fillId="0" borderId="92" xfId="0" applyNumberFormat="1" applyBorder="1" applyAlignment="1" applyProtection="1">
      <alignment horizontal="left"/>
      <protection hidden="1"/>
    </xf>
    <xf numFmtId="214" fontId="0" fillId="0" borderId="93" xfId="0" applyNumberFormat="1" applyBorder="1" applyAlignment="1" applyProtection="1">
      <alignment horizontal="left"/>
      <protection hidden="1"/>
    </xf>
    <xf numFmtId="0" fontId="11" fillId="0" borderId="0" xfId="4" applyFont="1" applyAlignment="1" applyProtection="1">
      <alignment vertical="center"/>
      <protection hidden="1"/>
    </xf>
    <xf numFmtId="0" fontId="9" fillId="0" borderId="14" xfId="0" applyFont="1" applyBorder="1" applyProtection="1">
      <protection hidden="1"/>
    </xf>
    <xf numFmtId="2" fontId="0" fillId="0" borderId="0" xfId="0" applyNumberFormat="1" applyAlignment="1" applyProtection="1">
      <alignment horizontal="center" vertical="center" wrapText="1"/>
      <protection hidden="1"/>
    </xf>
    <xf numFmtId="0" fontId="10" fillId="0" borderId="33" xfId="4" applyFont="1" applyBorder="1" applyAlignment="1" applyProtection="1">
      <alignment vertical="center"/>
      <protection hidden="1"/>
    </xf>
    <xf numFmtId="0" fontId="10" fillId="0" borderId="0" xfId="4" applyFont="1" applyAlignment="1" applyProtection="1">
      <alignment vertical="center"/>
      <protection hidden="1"/>
    </xf>
    <xf numFmtId="2" fontId="10" fillId="0" borderId="23" xfId="0" applyNumberFormat="1" applyFont="1" applyBorder="1" applyAlignment="1" applyProtection="1">
      <alignment horizontal="center" vertical="center" wrapText="1"/>
      <protection hidden="1"/>
    </xf>
    <xf numFmtId="187" fontId="8" fillId="0" borderId="92" xfId="0" applyNumberFormat="1" applyFont="1" applyBorder="1" applyAlignment="1" applyProtection="1">
      <alignment horizontal="left"/>
      <protection hidden="1"/>
    </xf>
    <xf numFmtId="187" fontId="8" fillId="0" borderId="93" xfId="0" applyNumberFormat="1" applyFont="1" applyBorder="1" applyAlignment="1" applyProtection="1">
      <alignment horizontal="left"/>
      <protection hidden="1"/>
    </xf>
    <xf numFmtId="0" fontId="19" fillId="0" borderId="0" xfId="5" applyFont="1" applyAlignment="1" applyProtection="1">
      <alignment vertical="top"/>
      <protection hidden="1"/>
    </xf>
    <xf numFmtId="0" fontId="19" fillId="0" borderId="23" xfId="5" applyFont="1" applyBorder="1" applyAlignment="1" applyProtection="1">
      <alignment vertical="top"/>
      <protection hidden="1"/>
    </xf>
    <xf numFmtId="0" fontId="9" fillId="0" borderId="94" xfId="0" applyFont="1" applyBorder="1" applyProtection="1">
      <protection hidden="1"/>
    </xf>
    <xf numFmtId="0" fontId="0" fillId="0" borderId="95" xfId="0" applyBorder="1" applyProtection="1">
      <protection hidden="1"/>
    </xf>
    <xf numFmtId="0" fontId="0" fillId="0" borderId="20" xfId="0" applyBorder="1" applyProtection="1">
      <protection hidden="1"/>
    </xf>
    <xf numFmtId="0" fontId="10" fillId="0" borderId="20" xfId="0" applyFont="1" applyBorder="1" applyProtection="1">
      <protection hidden="1"/>
    </xf>
    <xf numFmtId="0" fontId="19" fillId="0" borderId="20" xfId="5" applyFont="1" applyBorder="1" applyAlignment="1" applyProtection="1">
      <alignment vertical="top"/>
      <protection hidden="1"/>
    </xf>
    <xf numFmtId="0" fontId="19" fillId="0" borderId="21" xfId="5" applyFont="1" applyBorder="1" applyAlignment="1" applyProtection="1">
      <alignment vertical="top"/>
      <protection hidden="1"/>
    </xf>
    <xf numFmtId="210" fontId="5" fillId="0" borderId="16" xfId="11" applyFont="1" applyFill="1" applyBorder="1" applyAlignment="1" applyProtection="1">
      <alignment horizontal="center" vertical="center"/>
      <protection hidden="1"/>
    </xf>
    <xf numFmtId="210" fontId="5" fillId="0" borderId="14" xfId="11" applyFont="1" applyFill="1" applyBorder="1" applyAlignment="1" applyProtection="1">
      <alignment horizontal="center" vertical="center"/>
      <protection hidden="1"/>
    </xf>
    <xf numFmtId="210" fontId="5" fillId="0" borderId="19" xfId="11" applyFont="1" applyFill="1" applyBorder="1" applyAlignment="1" applyProtection="1">
      <alignment horizontal="center" vertical="center"/>
      <protection hidden="1"/>
    </xf>
    <xf numFmtId="0" fontId="0" fillId="0" borderId="95" xfId="0" applyBorder="1" applyAlignment="1" applyProtection="1">
      <alignment horizontal="center"/>
      <protection hidden="1"/>
    </xf>
    <xf numFmtId="0" fontId="0" fillId="0" borderId="96" xfId="0" applyBorder="1" applyAlignment="1" applyProtection="1">
      <alignment horizontal="center"/>
      <protection hidden="1"/>
    </xf>
    <xf numFmtId="0" fontId="9" fillId="0" borderId="16" xfId="4" applyFont="1" applyBorder="1" applyAlignment="1">
      <alignment horizontal="center" vertical="center"/>
    </xf>
    <xf numFmtId="0" fontId="9" fillId="0" borderId="17" xfId="4" applyFont="1" applyBorder="1" applyAlignment="1">
      <alignment horizontal="center" vertical="center"/>
    </xf>
    <xf numFmtId="0" fontId="9" fillId="0" borderId="14" xfId="4" applyFont="1" applyBorder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2" fillId="0" borderId="14" xfId="4" applyBorder="1"/>
    <xf numFmtId="0" fontId="2" fillId="0" borderId="0" xfId="4"/>
    <xf numFmtId="0" fontId="2" fillId="0" borderId="23" xfId="4" applyBorder="1"/>
    <xf numFmtId="0" fontId="9" fillId="0" borderId="14" xfId="5" applyFont="1" applyBorder="1" applyAlignment="1">
      <alignment horizontal="left" vertical="top"/>
    </xf>
    <xf numFmtId="0" fontId="9" fillId="0" borderId="44" xfId="5" applyFont="1" applyBorder="1" applyAlignment="1">
      <alignment horizontal="left" vertical="top"/>
    </xf>
    <xf numFmtId="0" fontId="9" fillId="0" borderId="45" xfId="5" applyFont="1" applyBorder="1" applyAlignment="1">
      <alignment horizontal="left" vertical="top"/>
    </xf>
    <xf numFmtId="0" fontId="9" fillId="0" borderId="0" xfId="5" applyFont="1" applyAlignment="1">
      <alignment horizontal="left" vertical="top"/>
    </xf>
    <xf numFmtId="0" fontId="9" fillId="0" borderId="23" xfId="5" applyFont="1" applyBorder="1" applyAlignment="1">
      <alignment horizontal="left" vertical="top"/>
    </xf>
    <xf numFmtId="0" fontId="2" fillId="0" borderId="35" xfId="4" applyBorder="1" applyAlignment="1">
      <alignment horizontal="left" vertical="top" wrapText="1"/>
    </xf>
    <xf numFmtId="0" fontId="2" fillId="0" borderId="46" xfId="4" applyBorder="1" applyAlignment="1">
      <alignment horizontal="left" vertical="top" wrapText="1"/>
    </xf>
    <xf numFmtId="49" fontId="2" fillId="0" borderId="47" xfId="4" applyNumberFormat="1" applyBorder="1" applyAlignment="1">
      <alignment horizontal="left" vertical="top" wrapText="1"/>
    </xf>
    <xf numFmtId="0" fontId="2" fillId="0" borderId="36" xfId="4" applyBorder="1" applyAlignment="1">
      <alignment horizontal="left" vertical="top" wrapText="1"/>
    </xf>
    <xf numFmtId="0" fontId="2" fillId="0" borderId="37" xfId="4" applyBorder="1" applyAlignment="1">
      <alignment horizontal="left" vertical="top" wrapText="1"/>
    </xf>
    <xf numFmtId="0" fontId="9" fillId="0" borderId="14" xfId="4" applyFont="1" applyBorder="1"/>
    <xf numFmtId="0" fontId="9" fillId="0" borderId="0" xfId="4" applyFont="1"/>
    <xf numFmtId="0" fontId="9" fillId="0" borderId="23" xfId="4" applyFont="1" applyBorder="1"/>
    <xf numFmtId="176" fontId="10" fillId="0" borderId="35" xfId="3" applyFont="1" applyFill="1" applyBorder="1" applyAlignment="1" applyProtection="1">
      <alignment horizontal="left" vertical="center" wrapText="1"/>
    </xf>
    <xf numFmtId="176" fontId="10" fillId="0" borderId="36" xfId="3" applyFont="1" applyFill="1" applyBorder="1" applyAlignment="1" applyProtection="1">
      <alignment horizontal="left" vertical="center" wrapText="1"/>
    </xf>
    <xf numFmtId="176" fontId="10" fillId="0" borderId="37" xfId="3" applyFont="1" applyFill="1" applyBorder="1" applyAlignment="1" applyProtection="1">
      <alignment horizontal="left" vertical="center" wrapText="1"/>
    </xf>
    <xf numFmtId="10" fontId="10" fillId="2" borderId="38" xfId="4" applyNumberFormat="1" applyFont="1" applyFill="1" applyBorder="1" applyAlignment="1" applyProtection="1">
      <alignment horizontal="left"/>
      <protection locked="0"/>
    </xf>
    <xf numFmtId="10" fontId="10" fillId="2" borderId="30" xfId="4" applyNumberFormat="1" applyFont="1" applyFill="1" applyBorder="1" applyAlignment="1" applyProtection="1">
      <alignment horizontal="left"/>
      <protection locked="0"/>
    </xf>
    <xf numFmtId="10" fontId="10" fillId="2" borderId="32" xfId="4" applyNumberFormat="1" applyFont="1" applyFill="1" applyBorder="1" applyAlignment="1" applyProtection="1">
      <alignment horizontal="left"/>
      <protection locked="0"/>
    </xf>
    <xf numFmtId="0" fontId="2" fillId="0" borderId="47" xfId="4" applyBorder="1" applyAlignment="1">
      <alignment horizontal="center" vertical="top" wrapText="1"/>
    </xf>
    <xf numFmtId="0" fontId="2" fillId="0" borderId="37" xfId="4" applyBorder="1" applyAlignment="1">
      <alignment horizontal="center" vertical="top" wrapText="1"/>
    </xf>
    <xf numFmtId="0" fontId="10" fillId="0" borderId="6" xfId="4" applyFont="1" applyBorder="1" applyAlignment="1">
      <alignment horizontal="left" wrapText="1"/>
    </xf>
    <xf numFmtId="0" fontId="10" fillId="0" borderId="7" xfId="4" applyFont="1" applyBorder="1" applyAlignment="1">
      <alignment horizontal="left" wrapText="1"/>
    </xf>
    <xf numFmtId="0" fontId="10" fillId="0" borderId="6" xfId="4" applyFont="1" applyBorder="1" applyAlignment="1">
      <alignment horizontal="left"/>
    </xf>
    <xf numFmtId="0" fontId="10" fillId="0" borderId="7" xfId="4" applyFont="1" applyBorder="1" applyAlignment="1">
      <alignment horizontal="left"/>
    </xf>
    <xf numFmtId="0" fontId="11" fillId="0" borderId="48" xfId="4" applyFont="1" applyBorder="1" applyAlignment="1">
      <alignment horizontal="center" vertical="center"/>
    </xf>
    <xf numFmtId="0" fontId="11" fillId="0" borderId="33" xfId="4" applyFont="1" applyBorder="1" applyAlignment="1">
      <alignment horizontal="center" vertical="center"/>
    </xf>
    <xf numFmtId="0" fontId="11" fillId="0" borderId="42" xfId="4" applyFont="1" applyBorder="1" applyAlignment="1">
      <alignment horizontal="center" vertical="center"/>
    </xf>
    <xf numFmtId="0" fontId="11" fillId="0" borderId="9" xfId="4" applyFont="1" applyBorder="1" applyAlignment="1">
      <alignment horizontal="center" vertical="center"/>
    </xf>
    <xf numFmtId="4" fontId="11" fillId="0" borderId="9" xfId="4" applyNumberFormat="1" applyFont="1" applyBorder="1" applyAlignment="1">
      <alignment horizontal="center" vertical="center" wrapText="1"/>
    </xf>
    <xf numFmtId="0" fontId="9" fillId="0" borderId="26" xfId="4" applyFont="1" applyBorder="1" applyAlignment="1">
      <alignment horizontal="center" vertical="center"/>
    </xf>
    <xf numFmtId="0" fontId="11" fillId="0" borderId="35" xfId="4" applyFont="1" applyBorder="1" applyAlignment="1">
      <alignment horizontal="center" vertical="center"/>
    </xf>
    <xf numFmtId="0" fontId="11" fillId="0" borderId="36" xfId="4" applyFont="1" applyBorder="1" applyAlignment="1">
      <alignment horizontal="center" vertical="center"/>
    </xf>
    <xf numFmtId="0" fontId="11" fillId="0" borderId="46" xfId="4" applyFont="1" applyBorder="1" applyAlignment="1">
      <alignment horizontal="center" vertical="center"/>
    </xf>
    <xf numFmtId="0" fontId="11" fillId="0" borderId="5" xfId="4" applyFont="1" applyBorder="1" applyAlignment="1">
      <alignment horizontal="center" vertical="center"/>
    </xf>
    <xf numFmtId="4" fontId="11" fillId="0" borderId="5" xfId="4" applyNumberFormat="1" applyFont="1" applyBorder="1" applyAlignment="1">
      <alignment horizontal="center" vertical="center" wrapText="1"/>
    </xf>
    <xf numFmtId="0" fontId="9" fillId="0" borderId="25" xfId="4" applyFont="1" applyBorder="1" applyAlignment="1">
      <alignment horizontal="center" vertical="center"/>
    </xf>
    <xf numFmtId="0" fontId="2" fillId="0" borderId="31" xfId="4" applyBorder="1" applyAlignment="1">
      <alignment horizontal="left" vertical="center" wrapText="1"/>
    </xf>
    <xf numFmtId="0" fontId="2" fillId="0" borderId="30" xfId="4" applyBorder="1" applyAlignment="1">
      <alignment horizontal="left" vertical="center" wrapText="1"/>
    </xf>
    <xf numFmtId="0" fontId="2" fillId="0" borderId="39" xfId="4" applyBorder="1" applyAlignment="1">
      <alignment horizontal="left" vertical="center" wrapText="1"/>
    </xf>
    <xf numFmtId="0" fontId="12" fillId="0" borderId="7" xfId="4" applyFont="1" applyBorder="1" applyAlignment="1">
      <alignment horizontal="center" vertical="center"/>
    </xf>
    <xf numFmtId="4" fontId="11" fillId="0" borderId="7" xfId="4" applyNumberFormat="1" applyFont="1" applyBorder="1" applyAlignment="1">
      <alignment horizontal="center" vertical="center"/>
    </xf>
    <xf numFmtId="10" fontId="12" fillId="0" borderId="7" xfId="4" applyNumberFormat="1" applyFont="1" applyBorder="1" applyAlignment="1">
      <alignment horizontal="center" vertical="center"/>
    </xf>
    <xf numFmtId="10" fontId="12" fillId="0" borderId="8" xfId="4" applyNumberFormat="1" applyFont="1" applyBorder="1" applyAlignment="1">
      <alignment horizontal="center" vertical="center"/>
    </xf>
    <xf numFmtId="0" fontId="2" fillId="0" borderId="31" xfId="4" applyBorder="1" applyAlignment="1">
      <alignment horizontal="left" vertical="center"/>
    </xf>
    <xf numFmtId="0" fontId="2" fillId="0" borderId="30" xfId="4" applyBorder="1" applyAlignment="1">
      <alignment horizontal="left" vertical="center"/>
    </xf>
    <xf numFmtId="0" fontId="2" fillId="0" borderId="39" xfId="4" applyBorder="1" applyAlignment="1">
      <alignment horizontal="left" vertical="center"/>
    </xf>
    <xf numFmtId="10" fontId="12" fillId="0" borderId="7" xfId="4" applyNumberFormat="1" applyFont="1" applyBorder="1" applyAlignment="1">
      <alignment horizontal="center" vertical="center" wrapText="1"/>
    </xf>
    <xf numFmtId="10" fontId="12" fillId="0" borderId="8" xfId="4" applyNumberFormat="1" applyFont="1" applyBorder="1" applyAlignment="1">
      <alignment horizontal="center" vertical="center" wrapText="1"/>
    </xf>
    <xf numFmtId="0" fontId="12" fillId="0" borderId="7" xfId="4" applyFont="1" applyBorder="1" applyAlignment="1">
      <alignment horizontal="center" vertical="center" wrapText="1"/>
    </xf>
    <xf numFmtId="4" fontId="11" fillId="0" borderId="7" xfId="4" applyNumberFormat="1" applyFont="1" applyBorder="1" applyAlignment="1">
      <alignment horizontal="center" vertical="center" wrapText="1"/>
    </xf>
    <xf numFmtId="0" fontId="11" fillId="5" borderId="31" xfId="4" applyFont="1" applyFill="1" applyBorder="1" applyAlignment="1">
      <alignment horizontal="left" vertical="center" wrapText="1"/>
    </xf>
    <xf numFmtId="0" fontId="11" fillId="5" borderId="30" xfId="4" applyFont="1" applyFill="1" applyBorder="1" applyAlignment="1">
      <alignment horizontal="left" vertical="center" wrapText="1"/>
    </xf>
    <xf numFmtId="0" fontId="11" fillId="5" borderId="39" xfId="4" applyFont="1" applyFill="1" applyBorder="1" applyAlignment="1">
      <alignment horizontal="left" vertical="center" wrapText="1"/>
    </xf>
    <xf numFmtId="0" fontId="11" fillId="5" borderId="7" xfId="4" applyFont="1" applyFill="1" applyBorder="1" applyAlignment="1">
      <alignment horizontal="center" vertical="center" wrapText="1"/>
    </xf>
    <xf numFmtId="10" fontId="11" fillId="5" borderId="7" xfId="4" applyNumberFormat="1" applyFont="1" applyFill="1" applyBorder="1" applyAlignment="1">
      <alignment horizontal="center" vertical="center"/>
    </xf>
    <xf numFmtId="4" fontId="11" fillId="5" borderId="7" xfId="4" applyNumberFormat="1" applyFont="1" applyFill="1" applyBorder="1" applyAlignment="1">
      <alignment horizontal="center" vertical="center" wrapText="1"/>
    </xf>
    <xf numFmtId="2" fontId="13" fillId="5" borderId="38" xfId="4" applyNumberFormat="1" applyFont="1" applyFill="1" applyBorder="1" applyAlignment="1">
      <alignment horizontal="center" vertical="center"/>
    </xf>
    <xf numFmtId="2" fontId="13" fillId="5" borderId="30" xfId="4" applyNumberFormat="1" applyFont="1" applyFill="1" applyBorder="1" applyAlignment="1">
      <alignment horizontal="center" vertical="center"/>
    </xf>
    <xf numFmtId="2" fontId="13" fillId="5" borderId="32" xfId="4" applyNumberFormat="1" applyFont="1" applyFill="1" applyBorder="1" applyAlignment="1">
      <alignment horizontal="center" vertical="center"/>
    </xf>
    <xf numFmtId="0" fontId="2" fillId="0" borderId="14" xfId="4" applyBorder="1" applyAlignment="1">
      <alignment horizontal="center" vertical="center"/>
    </xf>
    <xf numFmtId="0" fontId="2" fillId="0" borderId="0" xfId="4" applyAlignment="1">
      <alignment horizontal="center" vertical="center"/>
    </xf>
    <xf numFmtId="0" fontId="2" fillId="0" borderId="23" xfId="4" applyBorder="1" applyAlignment="1">
      <alignment horizontal="center" vertical="center"/>
    </xf>
    <xf numFmtId="0" fontId="2" fillId="0" borderId="14" xfId="4" applyBorder="1" applyAlignment="1">
      <alignment horizontal="center" vertical="top"/>
    </xf>
    <xf numFmtId="0" fontId="2" fillId="0" borderId="0" xfId="4" applyAlignment="1">
      <alignment horizontal="center" vertical="top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0" fontId="2" fillId="0" borderId="23" xfId="4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6" fillId="0" borderId="14" xfId="4" applyFont="1" applyBorder="1" applyAlignment="1">
      <alignment horizontal="center" vertical="top"/>
    </xf>
    <xf numFmtId="0" fontId="16" fillId="0" borderId="0" xfId="4" applyFont="1" applyAlignment="1">
      <alignment horizontal="center" vertical="top"/>
    </xf>
    <xf numFmtId="0" fontId="16" fillId="0" borderId="23" xfId="4" applyFont="1" applyBorder="1" applyAlignment="1">
      <alignment horizontal="center" vertical="top"/>
    </xf>
    <xf numFmtId="0" fontId="6" fillId="0" borderId="31" xfId="4" applyFont="1" applyBorder="1" applyAlignment="1">
      <alignment horizontal="center" vertical="center" wrapText="1"/>
    </xf>
    <xf numFmtId="0" fontId="6" fillId="0" borderId="30" xfId="4" applyFont="1" applyBorder="1" applyAlignment="1">
      <alignment horizontal="center" vertical="center" wrapText="1"/>
    </xf>
    <xf numFmtId="0" fontId="6" fillId="0" borderId="32" xfId="4" applyFont="1" applyBorder="1" applyAlignment="1">
      <alignment horizontal="center" vertical="center" wrapText="1"/>
    </xf>
    <xf numFmtId="49" fontId="2" fillId="2" borderId="31" xfId="4" applyNumberFormat="1" applyFill="1" applyBorder="1" applyAlignment="1" applyProtection="1">
      <alignment horizontal="left" vertical="top" wrapText="1"/>
      <protection locked="0"/>
    </xf>
    <xf numFmtId="49" fontId="2" fillId="2" borderId="30" xfId="4" applyNumberFormat="1" applyFill="1" applyBorder="1" applyAlignment="1" applyProtection="1">
      <alignment horizontal="left" vertical="top" wrapText="1"/>
      <protection locked="0"/>
    </xf>
    <xf numFmtId="49" fontId="2" fillId="2" borderId="32" xfId="4" applyNumberFormat="1" applyFill="1" applyBorder="1" applyAlignment="1" applyProtection="1">
      <alignment horizontal="left" vertical="top" wrapText="1"/>
      <protection locked="0"/>
    </xf>
    <xf numFmtId="186" fontId="2" fillId="0" borderId="35" xfId="4" applyNumberFormat="1" applyBorder="1" applyAlignment="1">
      <alignment horizontal="left"/>
    </xf>
    <xf numFmtId="186" fontId="2" fillId="0" borderId="36" xfId="4" applyNumberFormat="1" applyBorder="1" applyAlignment="1">
      <alignment horizontal="left"/>
    </xf>
    <xf numFmtId="187" fontId="2" fillId="0" borderId="36" xfId="4" applyNumberFormat="1" applyBorder="1" applyAlignment="1">
      <alignment horizontal="left"/>
    </xf>
    <xf numFmtId="187" fontId="2" fillId="0" borderId="37" xfId="4" applyNumberFormat="1" applyBorder="1" applyAlignment="1">
      <alignment horizontal="left"/>
    </xf>
    <xf numFmtId="0" fontId="9" fillId="0" borderId="14" xfId="4" applyFont="1" applyBorder="1" applyAlignment="1">
      <alignment horizontal="left" vertical="center"/>
    </xf>
    <xf numFmtId="0" fontId="9" fillId="0" borderId="0" xfId="4" applyFont="1" applyAlignment="1">
      <alignment horizontal="left" vertical="center"/>
    </xf>
    <xf numFmtId="188" fontId="2" fillId="0" borderId="0" xfId="4" applyNumberFormat="1"/>
    <xf numFmtId="0" fontId="9" fillId="0" borderId="33" xfId="4" applyFont="1" applyBorder="1" applyAlignment="1">
      <alignment horizontal="left"/>
    </xf>
    <xf numFmtId="0" fontId="2" fillId="0" borderId="33" xfId="4" applyBorder="1"/>
    <xf numFmtId="0" fontId="2" fillId="0" borderId="34" xfId="4" applyBorder="1"/>
    <xf numFmtId="0" fontId="11" fillId="0" borderId="14" xfId="4" applyFont="1" applyBorder="1" applyAlignment="1">
      <alignment horizontal="left" vertical="center"/>
    </xf>
    <xf numFmtId="0" fontId="11" fillId="0" borderId="0" xfId="4" applyFont="1" applyAlignment="1">
      <alignment horizontal="left" vertical="center"/>
    </xf>
    <xf numFmtId="0" fontId="12" fillId="0" borderId="0" xfId="4" applyFont="1"/>
    <xf numFmtId="0" fontId="11" fillId="0" borderId="23" xfId="4" applyFont="1" applyBorder="1" applyAlignment="1">
      <alignment horizontal="left" vertical="center"/>
    </xf>
    <xf numFmtId="0" fontId="2" fillId="0" borderId="48" xfId="4" applyBorder="1" applyAlignment="1">
      <alignment horizontal="center" vertical="center"/>
    </xf>
    <xf numFmtId="0" fontId="2" fillId="0" borderId="33" xfId="4" applyBorder="1" applyAlignment="1">
      <alignment horizontal="center" vertical="center"/>
    </xf>
    <xf numFmtId="0" fontId="2" fillId="0" borderId="34" xfId="4" applyBorder="1" applyAlignment="1">
      <alignment horizontal="center" vertical="center"/>
    </xf>
    <xf numFmtId="0" fontId="9" fillId="0" borderId="14" xfId="5" applyFont="1" applyBorder="1" applyAlignment="1">
      <alignment horizontal="left" vertical="top"/>
    </xf>
    <xf numFmtId="186" fontId="2" fillId="0" borderId="0" xfId="4" applyNumberFormat="1" applyAlignment="1">
      <alignment horizontal="left"/>
    </xf>
    <xf numFmtId="0" fontId="9" fillId="0" borderId="0" xfId="5" applyFont="1" applyAlignment="1">
      <alignment horizontal="left" vertical="top"/>
    </xf>
    <xf numFmtId="49" fontId="2" fillId="0" borderId="0" xfId="4" applyNumberFormat="1" applyAlignment="1" applyProtection="1">
      <alignment horizontal="left"/>
      <protection locked="0"/>
    </xf>
    <xf numFmtId="49" fontId="2" fillId="0" borderId="23" xfId="4" applyNumberFormat="1" applyBorder="1" applyAlignment="1" applyProtection="1">
      <alignment horizontal="left"/>
      <protection locked="0"/>
    </xf>
    <xf numFmtId="0" fontId="9" fillId="0" borderId="19" xfId="5" applyFont="1" applyBorder="1" applyAlignment="1">
      <alignment horizontal="left" vertical="top"/>
    </xf>
    <xf numFmtId="186" fontId="2" fillId="0" borderId="20" xfId="4" applyNumberFormat="1" applyBorder="1" applyAlignment="1">
      <alignment horizontal="left"/>
    </xf>
    <xf numFmtId="0" fontId="12" fillId="0" borderId="20" xfId="4" applyFont="1" applyBorder="1"/>
    <xf numFmtId="0" fontId="12" fillId="0" borderId="21" xfId="4" applyFont="1" applyBorder="1"/>
    <xf numFmtId="0" fontId="6" fillId="0" borderId="1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21" fillId="0" borderId="16" xfId="0" applyFont="1" applyBorder="1" applyAlignment="1" applyProtection="1">
      <alignment horizontal="center" vertical="center"/>
      <protection hidden="1"/>
    </xf>
    <xf numFmtId="0" fontId="21" fillId="0" borderId="17" xfId="0" applyFont="1" applyBorder="1" applyAlignment="1" applyProtection="1">
      <alignment horizontal="center" vertical="center"/>
      <protection hidden="1"/>
    </xf>
    <xf numFmtId="0" fontId="21" fillId="0" borderId="97" xfId="0" applyFont="1" applyBorder="1" applyAlignment="1" applyProtection="1">
      <alignment horizontal="center" vertical="center"/>
      <protection hidden="1"/>
    </xf>
    <xf numFmtId="0" fontId="0" fillId="0" borderId="87" xfId="0" applyBorder="1" applyAlignment="1" applyProtection="1">
      <alignment horizontal="center" vertical="center"/>
      <protection hidden="1"/>
    </xf>
    <xf numFmtId="0" fontId="6" fillId="0" borderId="1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98" xfId="0" applyFont="1" applyBorder="1" applyAlignment="1" applyProtection="1">
      <alignment horizontal="center" vertical="center"/>
      <protection hidden="1"/>
    </xf>
    <xf numFmtId="0" fontId="9" fillId="0" borderId="89" xfId="0" applyFont="1" applyBorder="1" applyAlignment="1" applyProtection="1">
      <alignment horizontal="center"/>
      <protection hidden="1"/>
    </xf>
    <xf numFmtId="0" fontId="0" fillId="0" borderId="0" xfId="0" applyAlignment="1" applyProtection="1">
      <alignment wrapText="1"/>
      <protection hidden="1"/>
    </xf>
    <xf numFmtId="0" fontId="9" fillId="0" borderId="6" xfId="5" applyFont="1" applyBorder="1" applyAlignment="1" applyProtection="1">
      <alignment horizontal="left" vertical="top"/>
      <protection hidden="1"/>
    </xf>
    <xf numFmtId="0" fontId="9" fillId="0" borderId="7" xfId="5" applyFont="1" applyBorder="1" applyAlignment="1" applyProtection="1">
      <alignment horizontal="left" vertical="top"/>
      <protection hidden="1"/>
    </xf>
    <xf numFmtId="0" fontId="9" fillId="0" borderId="7" xfId="5" applyFont="1" applyBorder="1" applyAlignment="1" applyProtection="1">
      <alignment vertical="top"/>
      <protection hidden="1"/>
    </xf>
    <xf numFmtId="0" fontId="9" fillId="0" borderId="8" xfId="5" applyFont="1" applyBorder="1" applyAlignment="1" applyProtection="1">
      <alignment horizontal="left" vertical="top"/>
      <protection hidden="1"/>
    </xf>
    <xf numFmtId="0" fontId="0" fillId="0" borderId="12" xfId="4" applyFont="1" applyBorder="1" applyAlignment="1" applyProtection="1">
      <alignment horizontal="left" vertical="top" wrapText="1"/>
      <protection hidden="1"/>
    </xf>
    <xf numFmtId="0" fontId="0" fillId="0" borderId="13" xfId="4" applyFont="1" applyBorder="1" applyAlignment="1" applyProtection="1">
      <alignment horizontal="left" vertical="top" wrapText="1"/>
      <protection hidden="1"/>
    </xf>
    <xf numFmtId="0" fontId="0" fillId="0" borderId="13" xfId="4" applyFont="1" applyBorder="1" applyAlignment="1" applyProtection="1">
      <alignment horizontal="left" vertical="top" wrapText="1"/>
      <protection hidden="1"/>
    </xf>
    <xf numFmtId="0" fontId="0" fillId="0" borderId="13" xfId="4" applyFont="1" applyBorder="1" applyAlignment="1" applyProtection="1">
      <alignment vertical="top" wrapText="1"/>
      <protection hidden="1"/>
    </xf>
    <xf numFmtId="0" fontId="0" fillId="0" borderId="27" xfId="4" applyFont="1" applyBorder="1" applyAlignment="1" applyProtection="1">
      <alignment horizontal="left" vertical="top" wrapText="1"/>
      <protection hidden="1"/>
    </xf>
    <xf numFmtId="0" fontId="0" fillId="0" borderId="14" xfId="4" applyFont="1" applyBorder="1" applyAlignment="1" applyProtection="1">
      <alignment horizontal="left" vertical="top" wrapText="1"/>
      <protection hidden="1"/>
    </xf>
    <xf numFmtId="0" fontId="0" fillId="0" borderId="0" xfId="4" applyFont="1" applyAlignment="1" applyProtection="1">
      <alignment horizontal="left" vertical="top" wrapText="1"/>
      <protection hidden="1"/>
    </xf>
    <xf numFmtId="0" fontId="0" fillId="0" borderId="0" xfId="4" applyFont="1" applyAlignment="1" applyProtection="1">
      <alignment vertical="top" wrapText="1"/>
      <protection hidden="1"/>
    </xf>
    <xf numFmtId="0" fontId="0" fillId="0" borderId="23" xfId="4" applyFont="1" applyBorder="1" applyAlignment="1" applyProtection="1">
      <alignment horizontal="left" vertical="top" wrapText="1"/>
      <protection hidden="1"/>
    </xf>
    <xf numFmtId="0" fontId="9" fillId="0" borderId="11" xfId="5" applyFont="1" applyBorder="1" applyAlignment="1" applyProtection="1">
      <alignment horizontal="left" vertical="center" wrapText="1"/>
      <protection hidden="1"/>
    </xf>
    <xf numFmtId="0" fontId="9" fillId="0" borderId="15" xfId="5" applyFont="1" applyBorder="1" applyAlignment="1" applyProtection="1">
      <alignment horizontal="left" vertical="center"/>
      <protection hidden="1"/>
    </xf>
    <xf numFmtId="0" fontId="9" fillId="0" borderId="15" xfId="5" applyFont="1" applyBorder="1" applyAlignment="1" applyProtection="1">
      <alignment vertical="center"/>
      <protection hidden="1"/>
    </xf>
    <xf numFmtId="0" fontId="9" fillId="0" borderId="15" xfId="5" applyFont="1" applyBorder="1" applyAlignment="1" applyProtection="1">
      <alignment horizontal="center" vertical="center"/>
      <protection hidden="1"/>
    </xf>
    <xf numFmtId="0" fontId="9" fillId="0" borderId="29" xfId="5" applyFont="1" applyBorder="1" applyAlignment="1" applyProtection="1">
      <alignment horizontal="center" vertical="center"/>
      <protection hidden="1"/>
    </xf>
    <xf numFmtId="0" fontId="2" fillId="0" borderId="12" xfId="4" applyBorder="1" applyAlignment="1" applyProtection="1">
      <alignment horizontal="left" vertical="top" wrapText="1"/>
      <protection hidden="1"/>
    </xf>
    <xf numFmtId="0" fontId="2" fillId="0" borderId="13" xfId="4" applyBorder="1" applyAlignment="1" applyProtection="1">
      <alignment horizontal="left" vertical="top" wrapText="1"/>
      <protection hidden="1"/>
    </xf>
    <xf numFmtId="215" fontId="9" fillId="0" borderId="13" xfId="4" applyNumberFormat="1" applyFont="1" applyBorder="1" applyAlignment="1" applyProtection="1">
      <alignment horizontal="left" vertical="top" wrapText="1" shrinkToFit="1"/>
      <protection hidden="1"/>
    </xf>
    <xf numFmtId="0" fontId="0" fillId="0" borderId="13" xfId="4" applyFont="1" applyBorder="1" applyAlignment="1" applyProtection="1">
      <alignment horizontal="left" vertical="center" wrapText="1"/>
      <protection hidden="1"/>
    </xf>
    <xf numFmtId="0" fontId="0" fillId="0" borderId="13" xfId="4" applyFont="1" applyBorder="1" applyAlignment="1" applyProtection="1">
      <alignment horizontal="left" vertical="center" wrapText="1"/>
      <protection hidden="1"/>
    </xf>
    <xf numFmtId="10" fontId="0" fillId="0" borderId="13" xfId="4" applyNumberFormat="1" applyFont="1" applyBorder="1" applyAlignment="1" applyProtection="1">
      <alignment horizontal="left" vertical="center" wrapText="1"/>
      <protection hidden="1"/>
    </xf>
    <xf numFmtId="10" fontId="0" fillId="0" borderId="27" xfId="4" applyNumberFormat="1" applyFont="1" applyBorder="1" applyAlignment="1" applyProtection="1">
      <alignment horizontal="left" vertical="center" wrapText="1"/>
      <protection hidden="1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0" fillId="0" borderId="24" xfId="0" applyBorder="1" applyProtection="1">
      <protection hidden="1"/>
    </xf>
    <xf numFmtId="0" fontId="9" fillId="0" borderId="99" xfId="0" applyFont="1" applyBorder="1" applyAlignment="1" applyProtection="1">
      <alignment horizontal="center" vertical="center" wrapText="1"/>
      <protection hidden="1"/>
    </xf>
    <xf numFmtId="0" fontId="9" fillId="0" borderId="100" xfId="0" applyFont="1" applyBorder="1" applyAlignment="1" applyProtection="1">
      <alignment horizontal="center" vertical="center" wrapText="1"/>
      <protection hidden="1"/>
    </xf>
    <xf numFmtId="0" fontId="9" fillId="0" borderId="100" xfId="0" applyFont="1" applyBorder="1" applyAlignment="1" applyProtection="1">
      <alignment horizontal="center" vertical="center"/>
      <protection hidden="1"/>
    </xf>
    <xf numFmtId="0" fontId="9" fillId="0" borderId="101" xfId="0" applyFont="1" applyBorder="1" applyAlignment="1" applyProtection="1">
      <alignment horizontal="center" vertical="center" wrapText="1"/>
      <protection hidden="1"/>
    </xf>
    <xf numFmtId="0" fontId="9" fillId="11" borderId="102" xfId="0" applyFont="1" applyFill="1" applyBorder="1" applyAlignment="1" applyProtection="1">
      <alignment horizontal="left" vertical="center" wrapText="1"/>
      <protection hidden="1"/>
    </xf>
    <xf numFmtId="0" fontId="9" fillId="11" borderId="103" xfId="0" applyFont="1" applyFill="1" applyBorder="1" applyAlignment="1" applyProtection="1">
      <alignment horizontal="left" vertical="center" wrapText="1"/>
      <protection hidden="1"/>
    </xf>
    <xf numFmtId="49" fontId="9" fillId="11" borderId="103" xfId="0" applyNumberFormat="1" applyFont="1" applyFill="1" applyBorder="1" applyAlignment="1" applyProtection="1">
      <alignment horizontal="center" vertical="center"/>
      <protection hidden="1"/>
    </xf>
    <xf numFmtId="216" fontId="9" fillId="11" borderId="103" xfId="9" applyNumberFormat="1" applyFont="1" applyFill="1" applyBorder="1" applyAlignment="1" applyProtection="1">
      <alignment horizontal="center" vertical="center"/>
      <protection hidden="1"/>
    </xf>
    <xf numFmtId="10" fontId="9" fillId="11" borderId="103" xfId="6" applyNumberFormat="1" applyFont="1" applyFill="1" applyBorder="1" applyAlignment="1" applyProtection="1">
      <alignment horizontal="center" vertical="center"/>
      <protection hidden="1"/>
    </xf>
    <xf numFmtId="216" fontId="22" fillId="12" borderId="104" xfId="9" applyNumberFormat="1" applyFont="1" applyFill="1" applyBorder="1" applyAlignment="1" applyProtection="1">
      <alignment horizontal="center" vertical="center" shrinkToFit="1"/>
      <protection hidden="1"/>
    </xf>
    <xf numFmtId="0" fontId="0" fillId="0" borderId="6" xfId="0" applyBorder="1" applyAlignment="1" applyProtection="1">
      <alignment vertical="center" wrapText="1" shrinkToFit="1"/>
      <protection hidden="1"/>
    </xf>
    <xf numFmtId="49" fontId="0" fillId="13" borderId="7" xfId="0" applyNumberFormat="1" applyFill="1" applyBorder="1" applyAlignment="1" applyProtection="1">
      <alignment horizontal="center" vertical="center" wrapText="1"/>
      <protection hidden="1"/>
    </xf>
    <xf numFmtId="49" fontId="0" fillId="10" borderId="7" xfId="0" applyNumberFormat="1" applyFill="1" applyBorder="1" applyAlignment="1" applyProtection="1">
      <alignment horizontal="center" vertical="center" wrapText="1"/>
      <protection hidden="1"/>
    </xf>
    <xf numFmtId="0" fontId="0" fillId="10" borderId="7" xfId="0" applyFill="1" applyBorder="1" applyAlignment="1" applyProtection="1">
      <alignment horizontal="justify" vertical="center" wrapText="1"/>
      <protection hidden="1"/>
    </xf>
    <xf numFmtId="0" fontId="0" fillId="10" borderId="7" xfId="0" applyFill="1" applyBorder="1" applyAlignment="1" applyProtection="1">
      <alignment horizontal="center" vertical="center" wrapText="1"/>
      <protection hidden="1"/>
    </xf>
    <xf numFmtId="216" fontId="0" fillId="0" borderId="7" xfId="9" applyNumberFormat="1" applyFont="1" applyFill="1" applyBorder="1" applyAlignment="1" applyProtection="1">
      <alignment vertical="center" shrinkToFit="1"/>
      <protection hidden="1"/>
    </xf>
    <xf numFmtId="177" fontId="0" fillId="10" borderId="7" xfId="9" applyFont="1" applyFill="1" applyBorder="1" applyAlignment="1" applyProtection="1">
      <alignment vertical="center" wrapText="1"/>
      <protection hidden="1"/>
    </xf>
    <xf numFmtId="10" fontId="0" fillId="13" borderId="7" xfId="6" applyNumberFormat="1" applyFont="1" applyFill="1" applyBorder="1" applyAlignment="1" applyProtection="1">
      <alignment horizontal="center" vertical="center" wrapText="1"/>
      <protection hidden="1"/>
    </xf>
    <xf numFmtId="216" fontId="18" fillId="14" borderId="8" xfId="9" applyNumberFormat="1" applyFont="1" applyFill="1" applyBorder="1" applyAlignment="1" applyProtection="1">
      <alignment horizontal="center" vertical="center" shrinkToFit="1"/>
      <protection hidden="1"/>
    </xf>
    <xf numFmtId="0" fontId="0" fillId="10" borderId="58" xfId="0" applyFill="1" applyBorder="1" applyAlignment="1" applyProtection="1">
      <alignment horizontal="justify" vertical="center" wrapText="1"/>
      <protection hidden="1"/>
    </xf>
    <xf numFmtId="216" fontId="0" fillId="0" borderId="8" xfId="9" applyNumberFormat="1" applyFont="1" applyFill="1" applyBorder="1" applyAlignment="1" applyProtection="1">
      <alignment horizontal="center" vertical="center" shrinkToFit="1"/>
      <protection hidden="1"/>
    </xf>
    <xf numFmtId="49" fontId="0" fillId="0" borderId="7" xfId="0" applyNumberFormat="1" applyBorder="1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justify" vertical="center" wrapText="1"/>
      <protection hidden="1"/>
    </xf>
    <xf numFmtId="0" fontId="0" fillId="0" borderId="7" xfId="0" applyBorder="1" applyAlignment="1" applyProtection="1">
      <alignment horizontal="center" vertical="center" wrapText="1"/>
      <protection hidden="1"/>
    </xf>
    <xf numFmtId="177" fontId="0" fillId="0" borderId="7" xfId="9" applyFont="1" applyFill="1" applyBorder="1" applyAlignment="1" applyProtection="1">
      <alignment vertical="center" wrapText="1"/>
      <protection locked="0"/>
    </xf>
    <xf numFmtId="10" fontId="2" fillId="0" borderId="7" xfId="6" applyNumberFormat="1" applyFont="1" applyFill="1" applyBorder="1" applyAlignment="1" applyProtection="1">
      <alignment horizontal="center" vertical="center" wrapText="1"/>
      <protection hidden="1"/>
    </xf>
    <xf numFmtId="0" fontId="0" fillId="0" borderId="6" xfId="0" applyBorder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wrapText="1"/>
      <protection hidden="1"/>
    </xf>
    <xf numFmtId="0" fontId="0" fillId="0" borderId="7" xfId="0" applyBorder="1" applyAlignment="1" applyProtection="1">
      <alignment horizontal="right" vertical="center"/>
      <protection hidden="1"/>
    </xf>
    <xf numFmtId="0" fontId="0" fillId="0" borderId="7" xfId="0" applyBorder="1" applyProtection="1">
      <protection hidden="1"/>
    </xf>
    <xf numFmtId="0" fontId="0" fillId="0" borderId="6" xfId="0" applyBorder="1" applyAlignment="1" applyProtection="1">
      <alignment horizontal="left" vertical="center" wrapText="1" shrinkToFit="1"/>
      <protection hidden="1"/>
    </xf>
    <xf numFmtId="0" fontId="0" fillId="0" borderId="7" xfId="0" applyBorder="1" applyAlignment="1" applyProtection="1">
      <alignment horizontal="left" wrapText="1"/>
      <protection hidden="1"/>
    </xf>
    <xf numFmtId="2" fontId="0" fillId="0" borderId="7" xfId="0" applyNumberFormat="1" applyBorder="1" applyAlignment="1" applyProtection="1">
      <alignment vertical="center"/>
      <protection hidden="1"/>
    </xf>
    <xf numFmtId="177" fontId="0" fillId="0" borderId="7" xfId="9" applyFont="1" applyFill="1" applyBorder="1" applyAlignment="1" applyProtection="1">
      <alignment vertical="center" wrapText="1"/>
      <protection hidden="1"/>
    </xf>
    <xf numFmtId="0" fontId="0" fillId="0" borderId="7" xfId="0" applyBorder="1" applyAlignment="1" applyProtection="1">
      <alignment horizontal="left" vertical="center" wrapText="1"/>
      <protection hidden="1"/>
    </xf>
    <xf numFmtId="2" fontId="0" fillId="0" borderId="7" xfId="0" applyNumberFormat="1" applyBorder="1" applyAlignment="1" applyProtection="1">
      <alignment horizontal="right" vertical="center"/>
      <protection hidden="1"/>
    </xf>
    <xf numFmtId="4" fontId="0" fillId="0" borderId="7" xfId="0" applyNumberFormat="1" applyBorder="1" applyAlignment="1" applyProtection="1">
      <alignment horizontal="right" vertical="center"/>
      <protection hidden="1"/>
    </xf>
    <xf numFmtId="0" fontId="0" fillId="0" borderId="7" xfId="0" applyBorder="1" applyAlignment="1" applyProtection="1">
      <alignment vertical="center"/>
      <protection hidden="1"/>
    </xf>
    <xf numFmtId="0" fontId="0" fillId="8" borderId="92" xfId="0" applyFill="1" applyBorder="1" applyProtection="1">
      <protection hidden="1"/>
    </xf>
    <xf numFmtId="0" fontId="0" fillId="8" borderId="93" xfId="0" applyFill="1" applyBorder="1" applyProtection="1">
      <protection hidden="1"/>
    </xf>
    <xf numFmtId="0" fontId="0" fillId="8" borderId="105" xfId="0" applyFill="1" applyBorder="1" applyProtection="1">
      <protection hidden="1"/>
    </xf>
    <xf numFmtId="0" fontId="12" fillId="0" borderId="14" xfId="0" applyFont="1" applyBorder="1" applyProtection="1">
      <protection hidden="1"/>
    </xf>
    <xf numFmtId="0" fontId="12" fillId="0" borderId="106" xfId="0" applyFont="1" applyBorder="1" applyAlignment="1" applyProtection="1">
      <alignment horizontal="left" vertical="center"/>
      <protection hidden="1"/>
    </xf>
    <xf numFmtId="0" fontId="12" fillId="0" borderId="107" xfId="0" applyFont="1" applyBorder="1" applyAlignment="1" applyProtection="1">
      <alignment horizontal="left" vertical="center"/>
      <protection hidden="1"/>
    </xf>
    <xf numFmtId="0" fontId="12" fillId="0" borderId="108" xfId="0" applyFont="1" applyBorder="1" applyAlignment="1" applyProtection="1">
      <alignment horizontal="left" vertical="center"/>
      <protection hidden="1"/>
    </xf>
    <xf numFmtId="0" fontId="12" fillId="0" borderId="14" xfId="0" applyFont="1" applyBorder="1" applyAlignment="1" applyProtection="1">
      <alignment horizontal="left" vertical="center"/>
      <protection hidden="1"/>
    </xf>
    <xf numFmtId="0" fontId="12" fillId="0" borderId="14" xfId="0" applyFont="1" applyBorder="1" applyAlignment="1" applyProtection="1">
      <alignment horizontal="left" vertical="top" wrapText="1"/>
      <protection hidden="1"/>
    </xf>
    <xf numFmtId="0" fontId="12" fillId="0" borderId="0" xfId="0" applyFont="1" applyAlignment="1" applyProtection="1">
      <alignment horizontal="left" vertical="top" wrapText="1"/>
      <protection hidden="1"/>
    </xf>
    <xf numFmtId="0" fontId="12" fillId="0" borderId="23" xfId="0" applyFont="1" applyBorder="1" applyAlignment="1" applyProtection="1">
      <alignment horizontal="left" vertical="top" wrapText="1"/>
      <protection hidden="1"/>
    </xf>
    <xf numFmtId="0" fontId="12" fillId="0" borderId="92" xfId="0" applyFont="1" applyBorder="1" applyAlignment="1" applyProtection="1">
      <alignment horizontal="left" vertical="top" wrapText="1"/>
      <protection hidden="1"/>
    </xf>
    <xf numFmtId="0" fontId="12" fillId="0" borderId="93" xfId="0" applyFont="1" applyBorder="1" applyAlignment="1" applyProtection="1">
      <alignment horizontal="left" vertical="top" wrapText="1"/>
      <protection hidden="1"/>
    </xf>
    <xf numFmtId="0" fontId="12" fillId="0" borderId="105" xfId="0" applyFont="1" applyBorder="1" applyAlignment="1" applyProtection="1">
      <alignment horizontal="left" vertical="top" wrapText="1"/>
      <protection hidden="1"/>
    </xf>
    <xf numFmtId="0" fontId="12" fillId="0" borderId="14" xfId="0" applyFont="1" applyBorder="1" applyAlignment="1" applyProtection="1">
      <alignment horizontal="left" wrapText="1"/>
      <protection hidden="1"/>
    </xf>
    <xf numFmtId="0" fontId="12" fillId="0" borderId="0" xfId="0" applyFont="1" applyAlignment="1" applyProtection="1">
      <alignment horizontal="left" wrapText="1"/>
      <protection hidden="1"/>
    </xf>
    <xf numFmtId="0" fontId="12" fillId="0" borderId="23" xfId="0" applyFont="1" applyBorder="1" applyAlignment="1" applyProtection="1">
      <alignment horizontal="left" wrapText="1"/>
      <protection hidden="1"/>
    </xf>
    <xf numFmtId="0" fontId="11" fillId="0" borderId="109" xfId="0" applyFont="1" applyBorder="1" applyAlignment="1" applyProtection="1">
      <alignment horizontal="left" wrapText="1"/>
      <protection hidden="1"/>
    </xf>
    <xf numFmtId="0" fontId="11" fillId="0" borderId="107" xfId="0" applyFont="1" applyBorder="1" applyAlignment="1" applyProtection="1">
      <alignment horizontal="left" wrapText="1"/>
      <protection hidden="1"/>
    </xf>
    <xf numFmtId="0" fontId="11" fillId="0" borderId="108" xfId="0" applyFont="1" applyBorder="1" applyAlignment="1" applyProtection="1">
      <alignment horizontal="left" wrapText="1"/>
      <protection hidden="1"/>
    </xf>
    <xf numFmtId="0" fontId="0" fillId="0" borderId="109" xfId="0" applyBorder="1" applyAlignment="1" applyProtection="1">
      <alignment horizontal="left" wrapText="1"/>
      <protection hidden="1"/>
    </xf>
    <xf numFmtId="0" fontId="0" fillId="0" borderId="107" xfId="0" applyBorder="1" applyAlignment="1" applyProtection="1">
      <alignment horizontal="left" wrapText="1"/>
      <protection hidden="1"/>
    </xf>
    <xf numFmtId="0" fontId="0" fillId="0" borderId="108" xfId="0" applyBorder="1" applyAlignment="1" applyProtection="1">
      <alignment horizontal="left" wrapText="1"/>
      <protection hidden="1"/>
    </xf>
    <xf numFmtId="2" fontId="10" fillId="0" borderId="33" xfId="0" applyNumberFormat="1" applyFont="1" applyBorder="1" applyAlignment="1" applyProtection="1">
      <alignment horizontal="center" vertical="center" wrapText="1"/>
      <protection hidden="1"/>
    </xf>
    <xf numFmtId="0" fontId="19" fillId="0" borderId="0" xfId="5" applyFont="1" applyAlignment="1" applyProtection="1">
      <alignment horizontal="left" vertical="top"/>
      <protection hidden="1"/>
    </xf>
    <xf numFmtId="2" fontId="10" fillId="0" borderId="0" xfId="0" applyNumberFormat="1" applyFont="1" applyAlignment="1" applyProtection="1">
      <alignment horizontal="center" vertical="center" wrapText="1"/>
      <protection hidden="1"/>
    </xf>
    <xf numFmtId="0" fontId="19" fillId="0" borderId="0" xfId="5" applyFont="1" applyAlignment="1" applyProtection="1">
      <alignment horizontal="left" vertical="top"/>
      <protection hidden="1"/>
    </xf>
    <xf numFmtId="187" fontId="0" fillId="0" borderId="92" xfId="0" applyNumberFormat="1" applyBorder="1" applyAlignment="1" applyProtection="1">
      <alignment horizontal="left"/>
      <protection hidden="1"/>
    </xf>
    <xf numFmtId="187" fontId="0" fillId="0" borderId="93" xfId="0" applyNumberFormat="1" applyBorder="1" applyAlignment="1" applyProtection="1">
      <alignment horizontal="left"/>
      <protection hidden="1"/>
    </xf>
    <xf numFmtId="0" fontId="0" fillId="0" borderId="21" xfId="0" applyBorder="1" applyProtection="1">
      <protection hidden="1"/>
    </xf>
    <xf numFmtId="0" fontId="5" fillId="15" borderId="7" xfId="0" applyFont="1" applyFill="1" applyBorder="1"/>
    <xf numFmtId="0" fontId="5" fillId="15" borderId="7" xfId="0" applyFont="1" applyFill="1" applyBorder="1" applyAlignment="1">
      <alignment wrapText="1"/>
    </xf>
    <xf numFmtId="0" fontId="5" fillId="16" borderId="38" xfId="0" applyFont="1" applyFill="1" applyBorder="1" applyAlignment="1">
      <alignment horizontal="center"/>
    </xf>
    <xf numFmtId="0" fontId="5" fillId="16" borderId="39" xfId="0" applyFont="1" applyFill="1" applyBorder="1" applyAlignment="1">
      <alignment horizontal="center"/>
    </xf>
    <xf numFmtId="0" fontId="9" fillId="17" borderId="7" xfId="0" applyFont="1" applyFill="1" applyBorder="1" applyAlignment="1">
      <alignment horizontal="left" vertical="center"/>
    </xf>
    <xf numFmtId="0" fontId="9" fillId="17" borderId="7" xfId="0" applyFont="1" applyFill="1" applyBorder="1" applyAlignment="1">
      <alignment horizontal="left" vertical="center" wrapText="1"/>
    </xf>
    <xf numFmtId="0" fontId="9" fillId="16" borderId="38" xfId="0" applyFont="1" applyFill="1" applyBorder="1" applyAlignment="1">
      <alignment horizontal="center" vertical="center"/>
    </xf>
    <xf numFmtId="0" fontId="9" fillId="16" borderId="39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16" borderId="38" xfId="0" applyFill="1" applyBorder="1" applyAlignment="1">
      <alignment horizontal="center" vertical="center"/>
    </xf>
    <xf numFmtId="0" fontId="0" fillId="16" borderId="39" xfId="0" applyFill="1" applyBorder="1" applyAlignment="1">
      <alignment horizontal="center" vertical="center"/>
    </xf>
    <xf numFmtId="0" fontId="0" fillId="18" borderId="7" xfId="0" applyFill="1" applyBorder="1" applyAlignment="1">
      <alignment horizontal="left" vertical="center"/>
    </xf>
    <xf numFmtId="0" fontId="9" fillId="17" borderId="7" xfId="0" applyFont="1" applyFill="1" applyBorder="1" applyAlignment="1">
      <alignment horizontal="center" vertical="center"/>
    </xf>
    <xf numFmtId="9" fontId="0" fillId="0" borderId="7" xfId="0" applyNumberFormat="1" applyBorder="1" applyAlignment="1">
      <alignment horizontal="left" vertical="center"/>
    </xf>
  </cellXfs>
  <cellStyles count="12">
    <cellStyle name="Moeda" xfId="1" builtinId="4"/>
    <cellStyle name="Moeda 2 2" xfId="2"/>
    <cellStyle name="Moeda_Composicao BDI v2.1" xfId="3"/>
    <cellStyle name="Normal" xfId="0" builtinId="0"/>
    <cellStyle name="Normal 2" xfId="4"/>
    <cellStyle name="Normal 3" xfId="10"/>
    <cellStyle name="Normal_FICHA DE VERIFICAÇÃO PRELIMINAR - Plano R" xfId="5"/>
    <cellStyle name="Porcentagem" xfId="6" builtinId="5"/>
    <cellStyle name="Porcentagem 2" xfId="7"/>
    <cellStyle name="Separador de milhares 2 2" xfId="8"/>
    <cellStyle name="Vírgula" xfId="9" builtinId="3"/>
    <cellStyle name="Vírgula 2" xfId="11"/>
  </cellStyles>
  <dxfs count="110"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ill>
        <patternFill>
          <bgColor rgb="FFFFFF9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none">
          <bgColor indexed="65"/>
        </patternFill>
      </fill>
    </dxf>
    <dxf>
      <fill>
        <patternFill>
          <bgColor rgb="FFFFFF9E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FF9E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FF9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ctrlProps/ctrlProp1.xml><?xml version="1.0" encoding="utf-8"?>
<formControlPr xmlns="http://schemas.microsoft.com/office/spreadsheetml/2009/9/main" objectType="CheckBox" fmlaLink="$AE$10"/>
</file>

<file path=xl/ctrlProps/ctrlProp2.xml><?xml version="1.0" encoding="utf-8"?>
<formControlPr xmlns="http://schemas.microsoft.com/office/spreadsheetml/2009/9/main" objectType="CheckBox" fmlaLink="$AE$11"/>
</file>

<file path=xl/ctrlProps/ctrlProp3.xml><?xml version="1.0" encoding="utf-8"?>
<formControlPr xmlns="http://schemas.microsoft.com/office/spreadsheetml/2009/9/main" objectType="CheckBox" fmlaLink="$AE$12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E$1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2257425</xdr:colOff>
      <xdr:row>0</xdr:row>
      <xdr:rowOff>0</xdr:rowOff>
    </xdr:from>
    <xdr:to>
      <xdr:col>3</xdr:col>
      <xdr:colOff>2257425</xdr:colOff>
      <xdr:row>0</xdr:row>
      <xdr:rowOff>0</xdr:rowOff>
    </xdr:to>
    <xdr:pic>
      <xdr:nvPicPr>
        <xdr:cNvPr id="43862" name="Imagem 4" descr="logo cristais.jpg">
          <a:extLst>
            <a:ext uri="{FF2B5EF4-FFF2-40B4-BE49-F238E27FC236}">
              <a16:creationId xmlns:a16="http://schemas.microsoft.com/office/drawing/2014/main" id="{A1F892CD-856E-22E9-007B-02D06BA0D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9625" y="161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9102</xdr:colOff>
      <xdr:row>10</xdr:row>
      <xdr:rowOff>142875</xdr:rowOff>
    </xdr:from>
    <xdr:to>
      <xdr:col>10</xdr:col>
      <xdr:colOff>1032493</xdr:colOff>
      <xdr:row>13</xdr:row>
      <xdr:rowOff>36195</xdr:rowOff>
    </xdr:to>
    <xdr:sp macro="" textlink="" fLocksText="0">
      <xdr:nvSpPr>
        <xdr:cNvPr id="3" name="TextBoxArred">
          <a:extLst>
            <a:ext uri="{FF2B5EF4-FFF2-40B4-BE49-F238E27FC236}">
              <a16:creationId xmlns:a16="http://schemas.microsoft.com/office/drawing/2014/main" id="{827CF4F2-D615-413D-9B52-FE185984DC08}"/>
            </a:ext>
          </a:extLst>
        </xdr:cNvPr>
        <xdr:cNvSpPr txBox="1">
          <a:spLocks noChangeArrowheads="1"/>
        </xdr:cNvSpPr>
      </xdr:nvSpPr>
      <xdr:spPr bwMode="auto">
        <a:xfrm flipH="1">
          <a:off x="8819727" y="4381500"/>
          <a:ext cx="5081041" cy="92202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447675</xdr:colOff>
          <xdr:row>11</xdr:row>
          <xdr:rowOff>114300</xdr:rowOff>
        </xdr:from>
        <xdr:to>
          <xdr:col>6</xdr:col>
          <xdr:colOff>866775</xdr:colOff>
          <xdr:row>13</xdr:row>
          <xdr:rowOff>38100</xdr:rowOff>
        </xdr:to>
        <xdr:sp macro="" textlink="">
          <xdr:nvSpPr>
            <xdr:cNvPr id="45070" name="CaixaArredQuant" hidden="1">
              <a:extLst>
                <a:ext uri="{63B3BB69-23CF-44E3-9099-C40C66FF867C}">
                  <a14:compatExt spid="_x0000_s45070"/>
                </a:ext>
                <a:ext uri="{FF2B5EF4-FFF2-40B4-BE49-F238E27FC236}">
                  <a16:creationId xmlns:a16="http://schemas.microsoft.com/office/drawing/2014/main" id="{8E640216-C105-4C56-B932-030F7DC1DC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438150</xdr:colOff>
          <xdr:row>11</xdr:row>
          <xdr:rowOff>114300</xdr:rowOff>
        </xdr:from>
        <xdr:to>
          <xdr:col>7</xdr:col>
          <xdr:colOff>857250</xdr:colOff>
          <xdr:row>13</xdr:row>
          <xdr:rowOff>38100</xdr:rowOff>
        </xdr:to>
        <xdr:sp macro="" textlink="">
          <xdr:nvSpPr>
            <xdr:cNvPr id="45071" name="CaixaArredCustoUnit" hidden="1">
              <a:extLst>
                <a:ext uri="{63B3BB69-23CF-44E3-9099-C40C66FF867C}">
                  <a14:compatExt spid="_x0000_s45071"/>
                </a:ext>
                <a:ext uri="{FF2B5EF4-FFF2-40B4-BE49-F238E27FC236}">
                  <a16:creationId xmlns:a16="http://schemas.microsoft.com/office/drawing/2014/main" id="{22B9041E-4232-4BBD-829E-3CB9AEA477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11</xdr:row>
          <xdr:rowOff>114300</xdr:rowOff>
        </xdr:from>
        <xdr:to>
          <xdr:col>8</xdr:col>
          <xdr:colOff>695325</xdr:colOff>
          <xdr:row>13</xdr:row>
          <xdr:rowOff>38100</xdr:rowOff>
        </xdr:to>
        <xdr:sp macro="" textlink="">
          <xdr:nvSpPr>
            <xdr:cNvPr id="45072" name="CaixaArredBDI" hidden="1">
              <a:extLst>
                <a:ext uri="{63B3BB69-23CF-44E3-9099-C40C66FF867C}">
                  <a14:compatExt spid="_x0000_s45072"/>
                </a:ext>
                <a:ext uri="{FF2B5EF4-FFF2-40B4-BE49-F238E27FC236}">
                  <a16:creationId xmlns:a16="http://schemas.microsoft.com/office/drawing/2014/main" id="{5B3D809B-959C-463F-BEF5-3FF7E59D26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352425</xdr:colOff>
          <xdr:row>11</xdr:row>
          <xdr:rowOff>114300</xdr:rowOff>
        </xdr:from>
        <xdr:to>
          <xdr:col>9</xdr:col>
          <xdr:colOff>771525</xdr:colOff>
          <xdr:row>13</xdr:row>
          <xdr:rowOff>38100</xdr:rowOff>
        </xdr:to>
        <xdr:sp macro="" textlink="">
          <xdr:nvSpPr>
            <xdr:cNvPr id="45073" name="CaixaArredPrecoUnit" hidden="1">
              <a:extLst>
                <a:ext uri="{63B3BB69-23CF-44E3-9099-C40C66FF867C}">
                  <a14:compatExt spid="_x0000_s45073"/>
                </a:ext>
                <a:ext uri="{FF2B5EF4-FFF2-40B4-BE49-F238E27FC236}">
                  <a16:creationId xmlns:a16="http://schemas.microsoft.com/office/drawing/2014/main" id="{7578AAF4-B19A-425D-BA02-96A2A48ADD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438150</xdr:colOff>
          <xdr:row>11</xdr:row>
          <xdr:rowOff>104775</xdr:rowOff>
        </xdr:from>
        <xdr:to>
          <xdr:col>10</xdr:col>
          <xdr:colOff>857250</xdr:colOff>
          <xdr:row>13</xdr:row>
          <xdr:rowOff>28575</xdr:rowOff>
        </xdr:to>
        <xdr:sp macro="" textlink="">
          <xdr:nvSpPr>
            <xdr:cNvPr id="45074" name="CaixaArredPrecoTotal" hidden="1">
              <a:extLst>
                <a:ext uri="{63B3BB69-23CF-44E3-9099-C40C66FF867C}">
                  <a14:compatExt spid="_x0000_s45074"/>
                </a:ext>
                <a:ext uri="{FF2B5EF4-FFF2-40B4-BE49-F238E27FC236}">
                  <a16:creationId xmlns:a16="http://schemas.microsoft.com/office/drawing/2014/main" id="{359D607C-979F-4160-8675-556A254E8A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</xdr:col>
      <xdr:colOff>47626</xdr:colOff>
      <xdr:row>1</xdr:row>
      <xdr:rowOff>38100</xdr:rowOff>
    </xdr:from>
    <xdr:to>
      <xdr:col>2</xdr:col>
      <xdr:colOff>52917</xdr:colOff>
      <xdr:row>1</xdr:row>
      <xdr:rowOff>1185333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08658392-F79F-4813-81C9-7A72CDE70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6" y="218017"/>
          <a:ext cx="1105958" cy="11472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28575</xdr:rowOff>
    </xdr:from>
    <xdr:to>
      <xdr:col>2</xdr:col>
      <xdr:colOff>592282</xdr:colOff>
      <xdr:row>1</xdr:row>
      <xdr:rowOff>1108363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6062F1F-B155-4B76-8D4C-2EAB52004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200025"/>
          <a:ext cx="9429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0</xdr:row>
          <xdr:rowOff>28575</xdr:rowOff>
        </xdr:from>
        <xdr:to>
          <xdr:col>9</xdr:col>
          <xdr:colOff>647700</xdr:colOff>
          <xdr:row>1</xdr:row>
          <xdr:rowOff>152400</xdr:rowOff>
        </xdr:to>
        <xdr:pic>
          <xdr:nvPicPr>
            <xdr:cNvPr id="44205" name="SigiloPic">
              <a:extLst>
                <a:ext uri="{FF2B5EF4-FFF2-40B4-BE49-F238E27FC236}">
                  <a16:creationId xmlns:a16="http://schemas.microsoft.com/office/drawing/2014/main" id="{5E595080-2826-9EDA-611D-30C0E6198C62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[1]PO!$T$1:$T$2" spid="_x0000_s4420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876925" y="28575"/>
              <a:ext cx="904875" cy="2857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0</xdr:row>
          <xdr:rowOff>28575</xdr:rowOff>
        </xdr:from>
        <xdr:to>
          <xdr:col>9</xdr:col>
          <xdr:colOff>647700</xdr:colOff>
          <xdr:row>1</xdr:row>
          <xdr:rowOff>152400</xdr:rowOff>
        </xdr:to>
        <xdr:pic>
          <xdr:nvPicPr>
            <xdr:cNvPr id="2" name="SigiloPic">
              <a:extLst>
                <a:ext uri="{FF2B5EF4-FFF2-40B4-BE49-F238E27FC236}">
                  <a16:creationId xmlns:a16="http://schemas.microsoft.com/office/drawing/2014/main" id="{6D701BFD-068A-4E6B-8D7A-1DE189C14CF4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[1]PO!$T$1:$T$2" spid="_x0000_s4420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191125" y="28575"/>
              <a:ext cx="904875" cy="2857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27476008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esktop\Eng&#186;%20Paulo%20Ribeiro%20Neto\PROJETOS%20DIVERSOS\PAVIMENTA&#199;&#195;O%20RECAPEAMENTO%20(2019)\COLINAS%20(EMENDA%20RODRIGO%20DE%20CASTRO)\PLANILHA%20M&#218;LTIPLA%20V3.0.5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nfor\Downloads\RECAPEAMENTO%20VIAS%20URBANAS%20-%202026-REV02-FINAL.xls" TargetMode="External"/><Relationship Id="rId1" Type="http://schemas.openxmlformats.org/officeDocument/2006/relationships/externalLinkPath" Target="RECAPEAMENTO%20VIAS%20URBANAS%20-%202026-REV02-FIN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ownloads\PLANILHA%20M&#218;LTIPLA\PLANILHA%20M&#218;LTIPLA%20V3.0.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>
        <row r="3">
          <cell r="O3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MÓRIA DE CÁLCULO"/>
      <sheetName val="PLANILHA ORÇAMENTARIA"/>
      <sheetName val="COMPOSIÇÃO"/>
      <sheetName val="CRONOGRAMA FÍSICO FINANCEIRO"/>
      <sheetName val="BDI"/>
      <sheetName val="Planilha Orçamentária"/>
      <sheetName val="Cronograma"/>
    </sheetNames>
    <sheetDataSet>
      <sheetData sheetId="0">
        <row r="11">
          <cell r="H11">
            <v>1131.33</v>
          </cell>
          <cell r="I11">
            <v>1131.33</v>
          </cell>
          <cell r="L11">
            <v>56.566499999999998</v>
          </cell>
        </row>
        <row r="12">
          <cell r="H12">
            <v>828</v>
          </cell>
          <cell r="I12">
            <v>828</v>
          </cell>
          <cell r="L12">
            <v>41.400000000000006</v>
          </cell>
        </row>
        <row r="13">
          <cell r="H13">
            <v>807.14</v>
          </cell>
          <cell r="I13">
            <v>807.14</v>
          </cell>
          <cell r="L13">
            <v>40.356999999999999</v>
          </cell>
        </row>
        <row r="14">
          <cell r="H14">
            <v>386.45</v>
          </cell>
          <cell r="I14">
            <v>386.45</v>
          </cell>
          <cell r="L14">
            <v>19.322500000000002</v>
          </cell>
        </row>
        <row r="15">
          <cell r="H15">
            <v>787.84999999999991</v>
          </cell>
          <cell r="I15">
            <v>787.84999999999991</v>
          </cell>
          <cell r="L15">
            <v>39.392499999999998</v>
          </cell>
        </row>
      </sheetData>
      <sheetData sheetId="1">
        <row r="16">
          <cell r="B16" t="str">
            <v>PAVIMENTAÇÃO ASFÁLTICA DE VIA URBANAS</v>
          </cell>
          <cell r="K16">
            <v>573835.06085000001</v>
          </cell>
        </row>
        <row r="17">
          <cell r="B17" t="str">
            <v>1.</v>
          </cell>
          <cell r="E17" t="str">
            <v>PAVIMENTAÇÃO ASFÁLTICA - RUA ANTONIO DE OLIVEIRA NEVES</v>
          </cell>
          <cell r="K17">
            <v>164407.37817000001</v>
          </cell>
        </row>
        <row r="18">
          <cell r="B18" t="str">
            <v>1.1</v>
          </cell>
        </row>
        <row r="21">
          <cell r="B21" t="str">
            <v>1.2</v>
          </cell>
        </row>
        <row r="27">
          <cell r="E27" t="str">
            <v>PAVIMENTAÇÃO ASFÁLTICA - AVENIDA JOSE LUIZ DA COSTA MAIA</v>
          </cell>
          <cell r="K27">
            <v>120526.88816999999</v>
          </cell>
        </row>
        <row r="37">
          <cell r="E37" t="str">
            <v>PAVIMENTAÇÃO ASFÁLTICA - ACESSOS DA AVENIDA OSWALDO DE ASSIS CARVALHO</v>
          </cell>
          <cell r="K37">
            <v>117502.34817000001</v>
          </cell>
        </row>
        <row r="47">
          <cell r="E47" t="str">
            <v>PAVIMENTAÇÃO ASFÁLTICA - RUA MIGUEL MESSIAS NEVES</v>
          </cell>
          <cell r="K47">
            <v>56505.848170000005</v>
          </cell>
        </row>
        <row r="57">
          <cell r="E57" t="str">
            <v>PAVIMENTAÇÃO ASFÁLTICA - RUA RICARDO JORGE MAIA E RUA JOSÉ DE ASSIS CARVALHO</v>
          </cell>
          <cell r="K57">
            <v>114892.59817000001</v>
          </cell>
        </row>
      </sheetData>
      <sheetData sheetId="2">
        <row r="24">
          <cell r="F24">
            <v>5.121521242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5"/>
  <sheetViews>
    <sheetView zoomScale="70" zoomScaleNormal="70" workbookViewId="0">
      <selection activeCell="F40" sqref="F40"/>
    </sheetView>
  </sheetViews>
  <sheetFormatPr defaultRowHeight="12.75" x14ac:dyDescent="0.2"/>
  <cols>
    <col min="1" max="1" width="8.85546875" bestFit="1" customWidth="1"/>
    <col min="2" max="2" width="13.85546875" customWidth="1"/>
    <col min="3" max="3" width="12.7109375" customWidth="1"/>
    <col min="4" max="5" width="40.7109375" customWidth="1"/>
    <col min="6" max="6" width="50.28515625" customWidth="1"/>
    <col min="7" max="7" width="29.28515625" customWidth="1"/>
    <col min="8" max="8" width="16" customWidth="1"/>
  </cols>
  <sheetData>
    <row r="1" spans="2:14" ht="13.5" thickBot="1" x14ac:dyDescent="0.25"/>
    <row r="2" spans="2:14" x14ac:dyDescent="0.2">
      <c r="B2" s="12" t="s">
        <v>98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/>
    </row>
    <row r="3" spans="2:14" x14ac:dyDescent="0.2">
      <c r="B3" s="15" t="s">
        <v>99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7"/>
    </row>
    <row r="4" spans="2:14" x14ac:dyDescent="0.2">
      <c r="B4" s="15" t="s">
        <v>100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7"/>
    </row>
    <row r="5" spans="2:14" ht="13.5" thickBot="1" x14ac:dyDescent="0.25">
      <c r="B5" s="18" t="s">
        <v>101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20"/>
    </row>
    <row r="6" spans="2:14" x14ac:dyDescent="0.2">
      <c r="B6" s="21" t="s">
        <v>102</v>
      </c>
      <c r="C6" s="22"/>
      <c r="D6" s="23" t="s">
        <v>103</v>
      </c>
      <c r="E6" s="24" t="s">
        <v>104</v>
      </c>
      <c r="F6" s="25"/>
      <c r="G6" s="26"/>
      <c r="H6" s="27" t="s">
        <v>105</v>
      </c>
      <c r="I6" s="28"/>
      <c r="J6" s="28"/>
      <c r="K6" s="28"/>
      <c r="L6" s="28"/>
      <c r="M6" s="28"/>
      <c r="N6" s="29"/>
    </row>
    <row r="7" spans="2:14" x14ac:dyDescent="0.2">
      <c r="B7" s="30"/>
      <c r="C7" s="31"/>
      <c r="D7" s="32"/>
      <c r="E7" s="33"/>
      <c r="F7" s="34"/>
      <c r="G7" s="35"/>
      <c r="H7" s="36"/>
      <c r="I7" s="37"/>
      <c r="J7" s="37"/>
      <c r="K7" s="37"/>
      <c r="L7" s="37"/>
      <c r="M7" s="37"/>
      <c r="N7" s="38"/>
    </row>
    <row r="8" spans="2:14" x14ac:dyDescent="0.2">
      <c r="B8" s="30"/>
      <c r="C8" s="31"/>
      <c r="D8" s="32"/>
      <c r="E8" s="39" t="s">
        <v>106</v>
      </c>
      <c r="F8" s="39" t="s">
        <v>107</v>
      </c>
      <c r="G8" s="40" t="s">
        <v>108</v>
      </c>
      <c r="H8" s="41" t="s">
        <v>109</v>
      </c>
      <c r="I8" s="40" t="s">
        <v>110</v>
      </c>
      <c r="J8" s="39" t="s">
        <v>111</v>
      </c>
      <c r="K8" s="42" t="s">
        <v>112</v>
      </c>
      <c r="L8" s="43"/>
      <c r="M8" s="39" t="s">
        <v>113</v>
      </c>
      <c r="N8" s="44" t="s">
        <v>114</v>
      </c>
    </row>
    <row r="9" spans="2:14" ht="13.5" thickBot="1" x14ac:dyDescent="0.25">
      <c r="B9" s="45"/>
      <c r="C9" s="46"/>
      <c r="D9" s="47"/>
      <c r="E9" s="48" t="s">
        <v>115</v>
      </c>
      <c r="F9" s="48" t="s">
        <v>115</v>
      </c>
      <c r="G9" s="49" t="s">
        <v>115</v>
      </c>
      <c r="H9" s="50" t="s">
        <v>116</v>
      </c>
      <c r="I9" s="51" t="s">
        <v>116</v>
      </c>
      <c r="J9" s="48" t="s">
        <v>115</v>
      </c>
      <c r="K9" s="48" t="s">
        <v>117</v>
      </c>
      <c r="L9" s="52" t="s">
        <v>118</v>
      </c>
      <c r="M9" s="48" t="s">
        <v>119</v>
      </c>
      <c r="N9" s="53" t="s">
        <v>120</v>
      </c>
    </row>
    <row r="10" spans="2:14" x14ac:dyDescent="0.2">
      <c r="B10" s="54" t="s">
        <v>121</v>
      </c>
      <c r="C10" s="55"/>
      <c r="D10" s="56"/>
      <c r="E10" s="56"/>
      <c r="F10" s="56"/>
      <c r="G10" s="56"/>
      <c r="H10" s="57"/>
      <c r="I10" s="58"/>
      <c r="J10" s="56"/>
      <c r="K10" s="56"/>
      <c r="L10" s="59"/>
      <c r="M10" s="56"/>
      <c r="N10" s="60"/>
    </row>
    <row r="11" spans="2:14" x14ac:dyDescent="0.2">
      <c r="B11" s="61" t="s">
        <v>122</v>
      </c>
      <c r="C11" s="62"/>
      <c r="D11" s="63">
        <f>1131.33/7</f>
        <v>161.61857142857141</v>
      </c>
      <c r="E11" s="64">
        <v>7</v>
      </c>
      <c r="F11" s="64" t="s">
        <v>56</v>
      </c>
      <c r="G11" s="64">
        <v>0.03</v>
      </c>
      <c r="H11" s="65">
        <f>D11*E11</f>
        <v>1131.33</v>
      </c>
      <c r="I11" s="66">
        <f>D11*E11</f>
        <v>1131.33</v>
      </c>
      <c r="J11" s="67">
        <v>0.05</v>
      </c>
      <c r="K11" s="67">
        <f>D11*E11*J11*M26</f>
        <v>135.75959999999998</v>
      </c>
      <c r="L11" s="67">
        <f>J11*E11*D11</f>
        <v>56.566499999999998</v>
      </c>
      <c r="M11" s="67">
        <f>L11*M25</f>
        <v>4636.7560050000002</v>
      </c>
      <c r="N11" s="68">
        <f>(D11*E11)*M25*0.0006</f>
        <v>55.641072059999985</v>
      </c>
    </row>
    <row r="12" spans="2:14" x14ac:dyDescent="0.2">
      <c r="B12" s="61" t="s">
        <v>123</v>
      </c>
      <c r="C12" s="62"/>
      <c r="D12" s="63">
        <v>460</v>
      </c>
      <c r="E12" s="63">
        <v>1.8</v>
      </c>
      <c r="F12" s="64" t="s">
        <v>56</v>
      </c>
      <c r="G12" s="64">
        <v>0.03</v>
      </c>
      <c r="H12" s="65">
        <f>D12*E12</f>
        <v>828</v>
      </c>
      <c r="I12" s="66">
        <f>D12*E12</f>
        <v>828</v>
      </c>
      <c r="J12" s="67">
        <v>0.05</v>
      </c>
      <c r="K12" s="67">
        <f>D12*E12*J12*M26</f>
        <v>99.360000000000014</v>
      </c>
      <c r="L12" s="67">
        <f>J12*E12*D12</f>
        <v>41.400000000000006</v>
      </c>
      <c r="M12" s="67">
        <f>L12*M25</f>
        <v>3393.5580000000004</v>
      </c>
      <c r="N12" s="68">
        <f>(D12*E12)*M25*0.0006</f>
        <v>40.722695999999999</v>
      </c>
    </row>
    <row r="13" spans="2:14" x14ac:dyDescent="0.2">
      <c r="B13" s="61" t="s">
        <v>124</v>
      </c>
      <c r="C13" s="62"/>
      <c r="D13" s="63">
        <f>((404.52+402.62)/6.09)</f>
        <v>132.53530377668309</v>
      </c>
      <c r="E13" s="63">
        <v>6.09</v>
      </c>
      <c r="F13" s="64" t="s">
        <v>56</v>
      </c>
      <c r="G13" s="64">
        <v>0.03</v>
      </c>
      <c r="H13" s="65">
        <f>D13*E13</f>
        <v>807.14</v>
      </c>
      <c r="I13" s="66">
        <f>D13*E13</f>
        <v>807.14</v>
      </c>
      <c r="J13" s="67">
        <v>0.05</v>
      </c>
      <c r="K13" s="67">
        <f>D13*E13*J13*M26</f>
        <v>96.856799999999993</v>
      </c>
      <c r="L13" s="67">
        <f>J13*E13*D13</f>
        <v>40.356999999999999</v>
      </c>
      <c r="M13" s="67">
        <f>L13*M25</f>
        <v>3308.0632900000001</v>
      </c>
      <c r="N13" s="68">
        <f>(D13*E13)*M25*0.0006</f>
        <v>39.69675947999999</v>
      </c>
    </row>
    <row r="14" spans="2:14" x14ac:dyDescent="0.2">
      <c r="B14" s="69" t="s">
        <v>125</v>
      </c>
      <c r="C14" s="70"/>
      <c r="D14" s="63">
        <f>386.45/7</f>
        <v>55.207142857142856</v>
      </c>
      <c r="E14" s="63">
        <v>7</v>
      </c>
      <c r="F14" s="64" t="s">
        <v>56</v>
      </c>
      <c r="G14" s="64">
        <v>0.03</v>
      </c>
      <c r="H14" s="65">
        <f>D14*E14</f>
        <v>386.45</v>
      </c>
      <c r="I14" s="66">
        <f>D14*E14</f>
        <v>386.45</v>
      </c>
      <c r="J14" s="67">
        <v>0.05</v>
      </c>
      <c r="K14" s="67">
        <f>D14*E14*J14*M26</f>
        <v>46.374000000000002</v>
      </c>
      <c r="L14" s="67">
        <f>J14*E14*D14</f>
        <v>19.322500000000002</v>
      </c>
      <c r="M14" s="67">
        <f>L14*M25</f>
        <v>1583.8653250000002</v>
      </c>
      <c r="N14" s="68">
        <f>(D14*E14)*M25*0.0006</f>
        <v>19.006383899999996</v>
      </c>
    </row>
    <row r="15" spans="2:14" x14ac:dyDescent="0.2">
      <c r="B15" s="61" t="s">
        <v>126</v>
      </c>
      <c r="C15" s="62"/>
      <c r="D15" s="63">
        <v>315.14</v>
      </c>
      <c r="E15" s="63">
        <v>2.5</v>
      </c>
      <c r="F15" s="64" t="s">
        <v>56</v>
      </c>
      <c r="G15" s="64">
        <v>0.03</v>
      </c>
      <c r="H15" s="65">
        <f>D15*E15</f>
        <v>787.84999999999991</v>
      </c>
      <c r="I15" s="66">
        <f>D15*E15</f>
        <v>787.84999999999991</v>
      </c>
      <c r="J15" s="67">
        <v>0.05</v>
      </c>
      <c r="K15" s="67">
        <f>D15*E15*J15*M26</f>
        <v>94.541999999999987</v>
      </c>
      <c r="L15" s="67">
        <f>J15*E15*D15</f>
        <v>39.392499999999998</v>
      </c>
      <c r="M15" s="67">
        <f>L15*M25</f>
        <v>3229.0032249999999</v>
      </c>
      <c r="N15" s="68">
        <f>(D15*E15)*M25*0.0006</f>
        <v>38.748038699999995</v>
      </c>
    </row>
    <row r="16" spans="2:14" ht="13.5" thickBot="1" x14ac:dyDescent="0.25">
      <c r="B16" s="71" t="s">
        <v>33</v>
      </c>
      <c r="C16" s="72"/>
      <c r="D16" s="73">
        <f>SUM(D10:D15)</f>
        <v>1124.5010180623972</v>
      </c>
      <c r="E16" s="74"/>
      <c r="F16" s="75"/>
      <c r="G16" s="75"/>
      <c r="H16" s="75">
        <f>SUM(H11:H15)</f>
        <v>3940.7699999999995</v>
      </c>
      <c r="I16" s="73">
        <f>SUM(I11:I15)</f>
        <v>3940.7699999999995</v>
      </c>
      <c r="J16" s="74"/>
      <c r="K16" s="73">
        <f>SUM(K10:K15)</f>
        <v>472.89240000000001</v>
      </c>
      <c r="L16" s="73">
        <f>SUM(L10:L15)</f>
        <v>197.0385</v>
      </c>
      <c r="M16" s="76">
        <f>SUM(M10:M15)</f>
        <v>16151.245845000001</v>
      </c>
      <c r="N16" s="77">
        <f>SUM(N10:N15)</f>
        <v>193.81495013999998</v>
      </c>
    </row>
    <row r="17" spans="2:14" ht="13.5" thickBot="1" x14ac:dyDescent="0.25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9"/>
      <c r="N17" s="80"/>
    </row>
    <row r="18" spans="2:14" x14ac:dyDescent="0.2">
      <c r="B18" s="81" t="s">
        <v>127</v>
      </c>
      <c r="C18" s="82"/>
      <c r="D18" s="83"/>
      <c r="E18" s="84"/>
      <c r="F18" s="81" t="s">
        <v>128</v>
      </c>
      <c r="G18" s="82"/>
      <c r="H18" s="82"/>
      <c r="I18" s="82"/>
      <c r="J18" s="82"/>
      <c r="K18" s="82"/>
      <c r="L18" s="82"/>
      <c r="M18" s="83"/>
      <c r="N18" s="80"/>
    </row>
    <row r="19" spans="2:14" x14ac:dyDescent="0.2">
      <c r="B19" s="61" t="s">
        <v>129</v>
      </c>
      <c r="C19" s="62"/>
      <c r="D19" s="85" t="s">
        <v>106</v>
      </c>
      <c r="E19" s="84"/>
      <c r="F19" s="61" t="s">
        <v>130</v>
      </c>
      <c r="G19" s="86"/>
      <c r="H19" s="86"/>
      <c r="I19" s="86"/>
      <c r="J19" s="86"/>
      <c r="K19" s="86"/>
      <c r="L19" s="86"/>
      <c r="M19" s="87"/>
      <c r="N19" s="80"/>
    </row>
    <row r="20" spans="2:14" x14ac:dyDescent="0.2">
      <c r="B20" s="61" t="s">
        <v>131</v>
      </c>
      <c r="C20" s="62"/>
      <c r="D20" s="85" t="s">
        <v>107</v>
      </c>
      <c r="E20" s="84"/>
      <c r="F20" s="61" t="s">
        <v>132</v>
      </c>
      <c r="G20" s="86"/>
      <c r="H20" s="86"/>
      <c r="I20" s="86"/>
      <c r="J20" s="86"/>
      <c r="K20" s="86"/>
      <c r="L20" s="86"/>
      <c r="M20" s="87"/>
      <c r="N20" s="80"/>
    </row>
    <row r="21" spans="2:14" x14ac:dyDescent="0.2">
      <c r="B21" s="61" t="s">
        <v>133</v>
      </c>
      <c r="C21" s="62"/>
      <c r="D21" s="85" t="s">
        <v>108</v>
      </c>
      <c r="E21" s="84"/>
      <c r="F21" s="61" t="s">
        <v>134</v>
      </c>
      <c r="G21" s="86"/>
      <c r="H21" s="86"/>
      <c r="I21" s="86"/>
      <c r="J21" s="86"/>
      <c r="K21" s="86"/>
      <c r="L21" s="86"/>
      <c r="M21" s="87"/>
      <c r="N21" s="80"/>
    </row>
    <row r="22" spans="2:14" ht="13.5" thickBot="1" x14ac:dyDescent="0.25">
      <c r="B22" s="61" t="s">
        <v>135</v>
      </c>
      <c r="C22" s="62"/>
      <c r="D22" s="85" t="s">
        <v>109</v>
      </c>
      <c r="E22" s="84"/>
      <c r="F22" s="88" t="s">
        <v>136</v>
      </c>
      <c r="G22" s="89"/>
      <c r="H22" s="89"/>
      <c r="I22" s="89"/>
      <c r="J22" s="89"/>
      <c r="K22" s="89"/>
      <c r="L22" s="89"/>
      <c r="M22" s="90"/>
      <c r="N22" s="80"/>
    </row>
    <row r="23" spans="2:14" ht="13.5" thickBot="1" x14ac:dyDescent="0.25">
      <c r="B23" s="61" t="s">
        <v>137</v>
      </c>
      <c r="C23" s="62"/>
      <c r="D23" s="85" t="s">
        <v>138</v>
      </c>
      <c r="E23" s="84"/>
      <c r="F23" s="78"/>
      <c r="G23" s="80"/>
      <c r="H23" s="80"/>
      <c r="I23" s="78"/>
      <c r="J23" s="78"/>
      <c r="K23" s="78"/>
      <c r="L23" s="78"/>
      <c r="N23" s="80"/>
    </row>
    <row r="24" spans="2:14" x14ac:dyDescent="0.2">
      <c r="B24" s="61" t="s">
        <v>139</v>
      </c>
      <c r="C24" s="62"/>
      <c r="D24" s="85" t="s">
        <v>111</v>
      </c>
      <c r="E24" s="84"/>
      <c r="F24" s="81" t="s">
        <v>140</v>
      </c>
      <c r="G24" s="82"/>
      <c r="H24" s="82"/>
      <c r="I24" s="82"/>
      <c r="J24" s="82"/>
      <c r="K24" s="82"/>
      <c r="L24" s="82"/>
      <c r="M24" s="83"/>
      <c r="N24" s="80"/>
    </row>
    <row r="25" spans="2:14" x14ac:dyDescent="0.2">
      <c r="B25" s="61" t="s">
        <v>141</v>
      </c>
      <c r="C25" s="62"/>
      <c r="D25" s="85" t="s">
        <v>112</v>
      </c>
      <c r="E25" s="84"/>
      <c r="F25" s="91" t="s">
        <v>142</v>
      </c>
      <c r="G25" s="92"/>
      <c r="H25" s="92"/>
      <c r="I25" s="92"/>
      <c r="J25" s="92"/>
      <c r="K25" s="92"/>
      <c r="L25" s="93"/>
      <c r="M25" s="94">
        <v>81.97</v>
      </c>
      <c r="N25" s="80"/>
    </row>
    <row r="26" spans="2:14" ht="13.5" thickBot="1" x14ac:dyDescent="0.25">
      <c r="B26" s="61" t="s">
        <v>143</v>
      </c>
      <c r="C26" s="62"/>
      <c r="D26" s="85" t="s">
        <v>113</v>
      </c>
      <c r="E26" s="84"/>
      <c r="F26" s="88" t="s">
        <v>144</v>
      </c>
      <c r="G26" s="89"/>
      <c r="H26" s="89"/>
      <c r="I26" s="89"/>
      <c r="J26" s="89"/>
      <c r="K26" s="89"/>
      <c r="L26" s="95"/>
      <c r="M26" s="96">
        <v>2.4</v>
      </c>
      <c r="N26" s="80"/>
    </row>
    <row r="27" spans="2:14" ht="13.5" thickBot="1" x14ac:dyDescent="0.25">
      <c r="B27" s="97" t="s">
        <v>145</v>
      </c>
      <c r="C27" s="98"/>
      <c r="D27" s="99" t="s">
        <v>114</v>
      </c>
      <c r="E27" s="84"/>
      <c r="F27" s="78"/>
      <c r="G27" s="80"/>
      <c r="H27" s="80"/>
      <c r="I27" s="78"/>
      <c r="J27" s="78"/>
      <c r="K27" s="78"/>
      <c r="L27" s="78"/>
      <c r="M27" s="100"/>
      <c r="N27" s="80"/>
    </row>
    <row r="28" spans="2:14" x14ac:dyDescent="0.2">
      <c r="B28" s="101"/>
      <c r="C28" s="101"/>
      <c r="D28" s="101"/>
      <c r="E28" s="101"/>
      <c r="F28" s="78"/>
      <c r="G28" s="80"/>
      <c r="H28" s="80"/>
      <c r="I28" s="78"/>
      <c r="J28" s="78"/>
      <c r="K28" s="78"/>
      <c r="L28" s="78"/>
      <c r="M28" s="100"/>
    </row>
    <row r="29" spans="2:14" x14ac:dyDescent="0.2">
      <c r="B29" s="101"/>
      <c r="F29" s="78"/>
      <c r="G29" s="80"/>
      <c r="H29" s="80"/>
      <c r="I29" s="78"/>
      <c r="J29" s="78"/>
      <c r="K29" s="78"/>
      <c r="L29" s="78"/>
      <c r="M29" s="100"/>
      <c r="N29" s="80"/>
    </row>
    <row r="30" spans="2:14" x14ac:dyDescent="0.2">
      <c r="B30" s="101"/>
      <c r="F30" s="78"/>
      <c r="G30" s="80"/>
      <c r="H30" s="80"/>
      <c r="I30" s="78"/>
      <c r="J30" s="78"/>
      <c r="K30" s="78"/>
      <c r="L30" s="78"/>
      <c r="M30" s="100"/>
      <c r="N30" s="80"/>
    </row>
    <row r="31" spans="2:14" x14ac:dyDescent="0.2">
      <c r="B31" s="101"/>
      <c r="F31" s="78"/>
      <c r="G31" s="80"/>
      <c r="H31" s="80"/>
      <c r="I31" s="78"/>
      <c r="J31" s="78"/>
      <c r="K31" s="78"/>
      <c r="L31" s="78"/>
      <c r="M31" s="100"/>
      <c r="N31" s="80"/>
    </row>
    <row r="32" spans="2:14" x14ac:dyDescent="0.2">
      <c r="B32" s="101"/>
      <c r="C32" s="102" t="s">
        <v>146</v>
      </c>
      <c r="D32" s="102"/>
      <c r="E32" s="102"/>
      <c r="F32" s="103"/>
      <c r="G32" s="104"/>
      <c r="H32" s="104"/>
      <c r="I32" s="102" t="s">
        <v>87</v>
      </c>
      <c r="J32" s="102"/>
      <c r="K32" s="102"/>
      <c r="L32" s="103"/>
      <c r="M32" s="100"/>
      <c r="N32" s="80"/>
    </row>
    <row r="33" spans="2:14" x14ac:dyDescent="0.2">
      <c r="B33" s="101"/>
      <c r="C33" s="105" t="s">
        <v>147</v>
      </c>
      <c r="D33" s="105"/>
      <c r="E33" s="105"/>
      <c r="F33" s="106"/>
      <c r="G33" s="104"/>
      <c r="H33" s="104"/>
      <c r="I33" s="105" t="s">
        <v>147</v>
      </c>
      <c r="J33" s="105"/>
      <c r="K33" s="105"/>
      <c r="L33" s="105"/>
      <c r="M33" s="100"/>
      <c r="N33" s="80"/>
    </row>
    <row r="34" spans="2:14" x14ac:dyDescent="0.2">
      <c r="B34" s="101"/>
      <c r="C34" s="105" t="s">
        <v>148</v>
      </c>
      <c r="D34" s="105"/>
      <c r="E34" s="105"/>
      <c r="F34" s="106"/>
      <c r="G34" s="104"/>
      <c r="H34" s="104"/>
      <c r="I34" s="105" t="s">
        <v>149</v>
      </c>
      <c r="J34" s="105"/>
      <c r="K34" s="105"/>
      <c r="L34" s="105"/>
      <c r="M34" s="100"/>
      <c r="N34" s="80"/>
    </row>
    <row r="35" spans="2:14" x14ac:dyDescent="0.2">
      <c r="B35" s="101"/>
      <c r="F35" s="78"/>
      <c r="G35" s="80"/>
      <c r="H35" s="80"/>
      <c r="I35" s="78"/>
      <c r="J35" s="78"/>
      <c r="K35" s="78"/>
      <c r="L35" s="78"/>
      <c r="M35" s="100"/>
      <c r="N35" s="80"/>
    </row>
  </sheetData>
  <mergeCells count="38">
    <mergeCell ref="B27:C27"/>
    <mergeCell ref="C33:E33"/>
    <mergeCell ref="I33:L33"/>
    <mergeCell ref="C34:E34"/>
    <mergeCell ref="I34:L34"/>
    <mergeCell ref="B23:C23"/>
    <mergeCell ref="B24:C24"/>
    <mergeCell ref="F24:M24"/>
    <mergeCell ref="B25:C25"/>
    <mergeCell ref="F25:L25"/>
    <mergeCell ref="B26:C26"/>
    <mergeCell ref="F26:L26"/>
    <mergeCell ref="B20:C20"/>
    <mergeCell ref="F20:M20"/>
    <mergeCell ref="B21:C21"/>
    <mergeCell ref="F21:M21"/>
    <mergeCell ref="B22:C22"/>
    <mergeCell ref="F22:M22"/>
    <mergeCell ref="B14:C14"/>
    <mergeCell ref="B15:C15"/>
    <mergeCell ref="B16:C16"/>
    <mergeCell ref="B18:D18"/>
    <mergeCell ref="F18:M18"/>
    <mergeCell ref="B19:C19"/>
    <mergeCell ref="F19:M19"/>
    <mergeCell ref="B2:N2"/>
    <mergeCell ref="B3:N3"/>
    <mergeCell ref="B4:N4"/>
    <mergeCell ref="B5:N5"/>
    <mergeCell ref="B6:C9"/>
    <mergeCell ref="D6:D9"/>
    <mergeCell ref="E6:G7"/>
    <mergeCell ref="H6:N7"/>
    <mergeCell ref="K8:L8"/>
    <mergeCell ref="B10:C10"/>
    <mergeCell ref="B11:C11"/>
    <mergeCell ref="B12:C12"/>
    <mergeCell ref="B13:C1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98"/>
  <sheetViews>
    <sheetView showGridLines="0" showZeros="0" zoomScale="90" zoomScaleNormal="90" zoomScaleSheetLayoutView="100" workbookViewId="0">
      <selection activeCell="P2" sqref="P2"/>
    </sheetView>
  </sheetViews>
  <sheetFormatPr defaultRowHeight="12.75" x14ac:dyDescent="0.2"/>
  <cols>
    <col min="1" max="1" width="8.5703125" style="1" customWidth="1"/>
    <col min="2" max="2" width="16.42578125" style="1" customWidth="1"/>
    <col min="3" max="3" width="23" style="1" bestFit="1" customWidth="1"/>
    <col min="4" max="4" width="15.28515625" style="1" customWidth="1"/>
    <col min="5" max="5" width="52.85546875" style="1" customWidth="1"/>
    <col min="6" max="6" width="10.42578125" style="1" customWidth="1"/>
    <col min="7" max="7" width="11.140625" style="1" bestFit="1" customWidth="1"/>
    <col min="8" max="8" width="9.5703125" style="1" bestFit="1" customWidth="1"/>
    <col min="9" max="9" width="7.7109375" style="1" bestFit="1" customWidth="1"/>
    <col min="10" max="10" width="9.7109375" style="1" bestFit="1" customWidth="1"/>
    <col min="11" max="11" width="14.28515625" style="1" bestFit="1" customWidth="1"/>
    <col min="12" max="12" width="9.140625" style="1"/>
    <col min="13" max="13" width="10.7109375" style="1" bestFit="1" customWidth="1"/>
    <col min="14" max="16384" width="9.140625" style="1"/>
  </cols>
  <sheetData>
    <row r="1" spans="1:11" ht="14.25" customHeight="1" thickBot="1" x14ac:dyDescent="0.25">
      <c r="A1" s="2"/>
      <c r="B1" s="9"/>
      <c r="C1" s="9"/>
      <c r="D1" s="9"/>
      <c r="E1" s="3"/>
      <c r="F1" s="2"/>
      <c r="G1" s="9"/>
      <c r="H1" s="9"/>
      <c r="I1" s="3"/>
      <c r="J1" s="2"/>
    </row>
    <row r="2" spans="1:11" ht="98.25" customHeight="1" thickBot="1" x14ac:dyDescent="0.25">
      <c r="B2" s="336" t="s">
        <v>150</v>
      </c>
      <c r="C2" s="337"/>
      <c r="D2" s="337"/>
      <c r="E2" s="337"/>
      <c r="F2" s="337"/>
      <c r="G2" s="337"/>
      <c r="H2" s="337"/>
      <c r="I2" s="337"/>
      <c r="J2" s="337"/>
      <c r="K2" s="338"/>
    </row>
    <row r="3" spans="1:11" ht="18" x14ac:dyDescent="0.2">
      <c r="B3" s="339" t="s">
        <v>172</v>
      </c>
      <c r="C3" s="340"/>
      <c r="D3" s="340"/>
      <c r="E3" s="340"/>
      <c r="F3" s="340"/>
      <c r="G3" s="340"/>
      <c r="H3" s="340"/>
      <c r="I3" s="340"/>
      <c r="J3" s="341"/>
      <c r="K3" s="342" t="s">
        <v>151</v>
      </c>
    </row>
    <row r="4" spans="1:11" ht="15" x14ac:dyDescent="0.2">
      <c r="B4" s="343" t="s">
        <v>173</v>
      </c>
      <c r="C4" s="344"/>
      <c r="D4" s="344"/>
      <c r="E4" s="344"/>
      <c r="F4" s="344"/>
      <c r="G4" s="344"/>
      <c r="H4" s="344"/>
      <c r="I4" s="344"/>
      <c r="J4" s="345"/>
      <c r="K4" s="346" t="s">
        <v>152</v>
      </c>
    </row>
    <row r="5" spans="1:11" x14ac:dyDescent="0.2">
      <c r="B5" s="117"/>
      <c r="C5" s="118"/>
      <c r="D5" s="118"/>
      <c r="E5" s="347"/>
      <c r="F5" s="118"/>
      <c r="G5" s="118"/>
      <c r="H5" s="118"/>
      <c r="I5" s="118"/>
      <c r="J5" s="118"/>
      <c r="K5" s="120"/>
    </row>
    <row r="6" spans="1:11" x14ac:dyDescent="0.2">
      <c r="B6" s="348" t="s">
        <v>174</v>
      </c>
      <c r="C6" s="349"/>
      <c r="D6" s="350" t="s">
        <v>175</v>
      </c>
      <c r="E6" s="350" t="s">
        <v>38</v>
      </c>
      <c r="F6" s="349" t="s">
        <v>176</v>
      </c>
      <c r="G6" s="349"/>
      <c r="H6" s="349"/>
      <c r="I6" s="349"/>
      <c r="J6" s="349"/>
      <c r="K6" s="351"/>
    </row>
    <row r="7" spans="1:11" ht="77.25" thickBot="1" x14ac:dyDescent="0.25">
      <c r="B7" s="352" t="s">
        <v>177</v>
      </c>
      <c r="C7" s="353"/>
      <c r="D7" s="354" t="s">
        <v>178</v>
      </c>
      <c r="E7" s="355" t="s">
        <v>179</v>
      </c>
      <c r="F7" s="353" t="s">
        <v>180</v>
      </c>
      <c r="G7" s="353"/>
      <c r="H7" s="353"/>
      <c r="I7" s="353"/>
      <c r="J7" s="353"/>
      <c r="K7" s="356"/>
    </row>
    <row r="8" spans="1:11" ht="13.5" thickBot="1" x14ac:dyDescent="0.25">
      <c r="B8" s="357"/>
      <c r="C8" s="358"/>
      <c r="D8" s="359"/>
      <c r="E8" s="359"/>
      <c r="F8" s="358"/>
      <c r="G8" s="358"/>
      <c r="H8" s="358"/>
      <c r="I8" s="358"/>
      <c r="J8" s="358"/>
      <c r="K8" s="360"/>
    </row>
    <row r="9" spans="1:11" x14ac:dyDescent="0.2">
      <c r="B9" s="361" t="s">
        <v>181</v>
      </c>
      <c r="C9" s="362"/>
      <c r="D9" s="363" t="s">
        <v>182</v>
      </c>
      <c r="E9" s="363" t="s">
        <v>183</v>
      </c>
      <c r="F9" s="362" t="s">
        <v>184</v>
      </c>
      <c r="G9" s="362"/>
      <c r="H9" s="362"/>
      <c r="I9" s="364" t="s">
        <v>185</v>
      </c>
      <c r="J9" s="364" t="s">
        <v>186</v>
      </c>
      <c r="K9" s="365" t="s">
        <v>187</v>
      </c>
    </row>
    <row r="10" spans="1:11" ht="51.75" thickBot="1" x14ac:dyDescent="0.25">
      <c r="B10" s="366" t="s">
        <v>188</v>
      </c>
      <c r="C10" s="367"/>
      <c r="D10" s="368" t="s">
        <v>189</v>
      </c>
      <c r="E10" s="369" t="s">
        <v>190</v>
      </c>
      <c r="F10" s="370" t="s">
        <v>164</v>
      </c>
      <c r="G10" s="370"/>
      <c r="H10" s="370"/>
      <c r="I10" s="371">
        <v>0.26340000000000002</v>
      </c>
      <c r="J10" s="371">
        <v>0</v>
      </c>
      <c r="K10" s="372">
        <v>0</v>
      </c>
    </row>
    <row r="11" spans="1:11" x14ac:dyDescent="0.2">
      <c r="B11" s="373"/>
      <c r="C11" s="374"/>
      <c r="D11" s="374"/>
      <c r="E11" s="374"/>
      <c r="F11" s="374"/>
      <c r="G11" s="374"/>
      <c r="H11" s="374"/>
      <c r="I11" s="374"/>
      <c r="J11" s="374"/>
      <c r="K11" s="375"/>
    </row>
    <row r="12" spans="1:11" x14ac:dyDescent="0.2">
      <c r="B12" s="117"/>
      <c r="C12" s="118"/>
      <c r="D12" s="118"/>
      <c r="E12" s="118"/>
      <c r="F12" s="118"/>
      <c r="G12" s="118"/>
      <c r="H12" s="118"/>
      <c r="I12" s="118"/>
      <c r="J12" s="118"/>
      <c r="K12" s="120"/>
    </row>
    <row r="13" spans="1:11" x14ac:dyDescent="0.2">
      <c r="B13" s="117"/>
      <c r="C13" s="118"/>
      <c r="D13" s="118"/>
      <c r="E13" s="118"/>
      <c r="F13" s="118"/>
      <c r="G13" s="118"/>
      <c r="H13" s="118"/>
      <c r="I13" s="118"/>
      <c r="J13" s="118"/>
      <c r="K13" s="120"/>
    </row>
    <row r="14" spans="1:11" x14ac:dyDescent="0.2">
      <c r="B14" s="117"/>
      <c r="C14" s="118"/>
      <c r="D14" s="118"/>
      <c r="E14" s="118"/>
      <c r="F14" s="118"/>
      <c r="G14" s="118"/>
      <c r="H14" s="118"/>
      <c r="I14" s="118"/>
      <c r="J14" s="118"/>
      <c r="K14" s="120"/>
    </row>
    <row r="15" spans="1:11" ht="89.25" x14ac:dyDescent="0.2">
      <c r="B15" s="376" t="s">
        <v>156</v>
      </c>
      <c r="C15" s="377" t="s">
        <v>191</v>
      </c>
      <c r="D15" s="377" t="s">
        <v>192</v>
      </c>
      <c r="E15" s="377" t="s">
        <v>157</v>
      </c>
      <c r="F15" s="378" t="s">
        <v>193</v>
      </c>
      <c r="G15" s="377" t="s">
        <v>194</v>
      </c>
      <c r="H15" s="377" t="s">
        <v>195</v>
      </c>
      <c r="I15" s="377" t="s">
        <v>196</v>
      </c>
      <c r="J15" s="377" t="s">
        <v>197</v>
      </c>
      <c r="K15" s="379" t="s">
        <v>198</v>
      </c>
    </row>
    <row r="16" spans="1:11" ht="15.75" x14ac:dyDescent="0.2">
      <c r="B16" s="380" t="s">
        <v>199</v>
      </c>
      <c r="C16" s="381"/>
      <c r="D16" s="381"/>
      <c r="E16" s="381"/>
      <c r="F16" s="382"/>
      <c r="G16" s="383"/>
      <c r="H16" s="383"/>
      <c r="I16" s="384"/>
      <c r="J16" s="383"/>
      <c r="K16" s="385">
        <f>K17+K27+K37+K47+K57</f>
        <v>573835.06085000001</v>
      </c>
    </row>
    <row r="17" spans="2:11" ht="25.5" x14ac:dyDescent="0.2">
      <c r="B17" s="386" t="s">
        <v>200</v>
      </c>
      <c r="C17" s="387" t="s">
        <v>9</v>
      </c>
      <c r="D17" s="388"/>
      <c r="E17" s="389" t="s">
        <v>201</v>
      </c>
      <c r="F17" s="390" t="s">
        <v>56</v>
      </c>
      <c r="G17" s="391">
        <v>0</v>
      </c>
      <c r="H17" s="392"/>
      <c r="I17" s="393" t="s">
        <v>185</v>
      </c>
      <c r="J17" s="391"/>
      <c r="K17" s="394">
        <f>SUM(K18+K21)</f>
        <v>164407.37817000001</v>
      </c>
    </row>
    <row r="18" spans="2:11" ht="25.5" x14ac:dyDescent="0.2">
      <c r="B18" s="386" t="s">
        <v>3</v>
      </c>
      <c r="C18" s="387" t="s">
        <v>9</v>
      </c>
      <c r="D18" s="388"/>
      <c r="E18" s="395" t="s">
        <v>202</v>
      </c>
      <c r="F18" s="390" t="s">
        <v>56</v>
      </c>
      <c r="G18" s="391">
        <v>0</v>
      </c>
      <c r="H18" s="392"/>
      <c r="I18" s="393" t="s">
        <v>185</v>
      </c>
      <c r="J18" s="391"/>
      <c r="K18" s="396">
        <f>SUM(K19:K20)</f>
        <v>1667.31817</v>
      </c>
    </row>
    <row r="19" spans="2:11" ht="255" x14ac:dyDescent="0.2">
      <c r="B19" s="386" t="s">
        <v>13</v>
      </c>
      <c r="C19" s="397" t="s">
        <v>9</v>
      </c>
      <c r="D19" s="397" t="s">
        <v>17</v>
      </c>
      <c r="E19" s="398" t="s">
        <v>203</v>
      </c>
      <c r="F19" s="399" t="s">
        <v>2</v>
      </c>
      <c r="G19" s="391">
        <f>(('[3]MEMÓRIA DE CÁLCULO'!I11)/2)</f>
        <v>565.66499999999996</v>
      </c>
      <c r="H19" s="400">
        <v>1.67</v>
      </c>
      <c r="I19" s="401" t="s">
        <v>185</v>
      </c>
      <c r="J19" s="400">
        <f>H19*1.2634</f>
        <v>2.1098780000000001</v>
      </c>
      <c r="K19" s="396">
        <f>ROUND(G19*J19,2)</f>
        <v>1193.48</v>
      </c>
    </row>
    <row r="20" spans="2:11" ht="344.25" x14ac:dyDescent="0.2">
      <c r="B20" s="402" t="s">
        <v>14</v>
      </c>
      <c r="C20" s="403" t="s">
        <v>9</v>
      </c>
      <c r="D20" s="403">
        <v>103689</v>
      </c>
      <c r="E20" s="404" t="s">
        <v>204</v>
      </c>
      <c r="F20" s="403" t="s">
        <v>2</v>
      </c>
      <c r="G20" s="405">
        <v>1</v>
      </c>
      <c r="H20" s="405">
        <v>375.05</v>
      </c>
      <c r="I20" s="406"/>
      <c r="J20" s="400">
        <f>H20*1.2634</f>
        <v>473.83817000000005</v>
      </c>
      <c r="K20" s="396">
        <f>J20*G20</f>
        <v>473.83817000000005</v>
      </c>
    </row>
    <row r="21" spans="2:11" ht="344.25" x14ac:dyDescent="0.2">
      <c r="B21" s="386" t="s">
        <v>5</v>
      </c>
      <c r="C21" s="387"/>
      <c r="D21" s="388"/>
      <c r="E21" s="389" t="s">
        <v>205</v>
      </c>
      <c r="F21" s="390"/>
      <c r="G21" s="391"/>
      <c r="H21" s="392"/>
      <c r="I21" s="393"/>
      <c r="J21" s="391"/>
      <c r="K21" s="396">
        <f>SUM(K22:K26)</f>
        <v>162740.06</v>
      </c>
    </row>
    <row r="22" spans="2:11" ht="369.75" x14ac:dyDescent="0.2">
      <c r="B22" s="407" t="s">
        <v>15</v>
      </c>
      <c r="C22" s="403" t="s">
        <v>9</v>
      </c>
      <c r="D22" s="403">
        <v>93588</v>
      </c>
      <c r="E22" s="408" t="s">
        <v>206</v>
      </c>
      <c r="F22" s="403" t="s">
        <v>207</v>
      </c>
      <c r="G22" s="409">
        <v>1562.8539000000001</v>
      </c>
      <c r="H22" s="405">
        <v>3.76</v>
      </c>
      <c r="I22" s="403" t="s">
        <v>185</v>
      </c>
      <c r="J22" s="410">
        <f>H22*1.2634</f>
        <v>4.7503840000000004</v>
      </c>
      <c r="K22" s="396">
        <f>ROUND(G22*J22,2)</f>
        <v>7424.16</v>
      </c>
    </row>
    <row r="23" spans="2:11" ht="409.5" x14ac:dyDescent="0.2">
      <c r="B23" s="407" t="s">
        <v>16</v>
      </c>
      <c r="C23" s="403" t="s">
        <v>208</v>
      </c>
      <c r="D23" s="403" t="s">
        <v>209</v>
      </c>
      <c r="E23" s="411" t="s">
        <v>210</v>
      </c>
      <c r="F23" s="403" t="s">
        <v>2</v>
      </c>
      <c r="G23" s="409">
        <f>'[3]MEMÓRIA DE CÁLCULO'!H11</f>
        <v>1131.33</v>
      </c>
      <c r="H23" s="405">
        <v>3.55</v>
      </c>
      <c r="I23" s="403" t="s">
        <v>185</v>
      </c>
      <c r="J23" s="410">
        <f>H23*1.2634</f>
        <v>4.4850700000000003</v>
      </c>
      <c r="K23" s="396">
        <f>ROUND(G23*J23,2)</f>
        <v>5074.09</v>
      </c>
    </row>
    <row r="24" spans="2:11" ht="408" x14ac:dyDescent="0.2">
      <c r="B24" s="407" t="s">
        <v>211</v>
      </c>
      <c r="C24" s="403" t="s">
        <v>212</v>
      </c>
      <c r="D24" s="403" t="s">
        <v>213</v>
      </c>
      <c r="E24" s="411" t="s">
        <v>214</v>
      </c>
      <c r="F24" s="403" t="s">
        <v>2</v>
      </c>
      <c r="G24" s="409">
        <f>'[3]MEMÓRIA DE CÁLCULO'!I11</f>
        <v>1131.33</v>
      </c>
      <c r="H24" s="412">
        <f>[3]COMPOSIÇÃO!F24</f>
        <v>5.121521242</v>
      </c>
      <c r="I24" s="403" t="s">
        <v>185</v>
      </c>
      <c r="J24" s="410">
        <f>H24*1.2634</f>
        <v>6.4705299371428007</v>
      </c>
      <c r="K24" s="396">
        <f>ROUND(G24*J24,2)</f>
        <v>7320.3</v>
      </c>
    </row>
    <row r="25" spans="2:11" ht="409.5" x14ac:dyDescent="0.2">
      <c r="B25" s="407" t="s">
        <v>215</v>
      </c>
      <c r="C25" s="403" t="s">
        <v>9</v>
      </c>
      <c r="D25" s="403">
        <v>95995</v>
      </c>
      <c r="E25" s="411" t="s">
        <v>216</v>
      </c>
      <c r="F25" s="403" t="s">
        <v>4</v>
      </c>
      <c r="G25" s="409">
        <f>'[3]MEMÓRIA DE CÁLCULO'!L11</f>
        <v>56.566499999999998</v>
      </c>
      <c r="H25" s="413">
        <v>1927.85</v>
      </c>
      <c r="I25" s="403" t="s">
        <v>185</v>
      </c>
      <c r="J25" s="410">
        <f>H25*1.2634</f>
        <v>2435.6456899999998</v>
      </c>
      <c r="K25" s="396">
        <f>ROUND(G25*J25,2)</f>
        <v>137775.95000000001</v>
      </c>
    </row>
    <row r="26" spans="2:11" ht="409.5" x14ac:dyDescent="0.2">
      <c r="B26" s="407" t="s">
        <v>217</v>
      </c>
      <c r="C26" s="403" t="s">
        <v>9</v>
      </c>
      <c r="D26" s="403">
        <v>97915</v>
      </c>
      <c r="E26" s="408" t="s">
        <v>218</v>
      </c>
      <c r="F26" s="403" t="s">
        <v>207</v>
      </c>
      <c r="G26" s="409">
        <f>G25*30*2</f>
        <v>3393.99</v>
      </c>
      <c r="H26" s="412">
        <v>1.2</v>
      </c>
      <c r="I26" s="403" t="s">
        <v>185</v>
      </c>
      <c r="J26" s="410">
        <f>H26*1.2634</f>
        <v>1.5160800000000001</v>
      </c>
      <c r="K26" s="396">
        <f>ROUND(G26*J26,2)</f>
        <v>5145.5600000000004</v>
      </c>
    </row>
    <row r="27" spans="2:11" ht="191.25" x14ac:dyDescent="0.2">
      <c r="B27" s="386" t="s">
        <v>219</v>
      </c>
      <c r="C27" s="387" t="s">
        <v>9</v>
      </c>
      <c r="D27" s="388"/>
      <c r="E27" s="389" t="s">
        <v>220</v>
      </c>
      <c r="F27" s="390" t="s">
        <v>56</v>
      </c>
      <c r="G27" s="391">
        <v>0</v>
      </c>
      <c r="H27" s="392"/>
      <c r="I27" s="393" t="s">
        <v>185</v>
      </c>
      <c r="J27" s="391"/>
      <c r="K27" s="394">
        <f>SUM(K28+K31)</f>
        <v>120526.88816999999</v>
      </c>
    </row>
    <row r="28" spans="2:11" ht="191.25" x14ac:dyDescent="0.2">
      <c r="B28" s="386" t="s">
        <v>6</v>
      </c>
      <c r="C28" s="387" t="s">
        <v>9</v>
      </c>
      <c r="D28" s="388"/>
      <c r="E28" s="395" t="s">
        <v>202</v>
      </c>
      <c r="F28" s="390" t="s">
        <v>56</v>
      </c>
      <c r="G28" s="391">
        <v>0</v>
      </c>
      <c r="H28" s="392"/>
      <c r="I28" s="393" t="s">
        <v>185</v>
      </c>
      <c r="J28" s="391"/>
      <c r="K28" s="396">
        <f>SUM(K29:K30)</f>
        <v>1347.32817</v>
      </c>
    </row>
    <row r="29" spans="2:11" ht="255" x14ac:dyDescent="0.2">
      <c r="B29" s="386" t="s">
        <v>18</v>
      </c>
      <c r="C29" s="397" t="s">
        <v>9</v>
      </c>
      <c r="D29" s="397" t="s">
        <v>17</v>
      </c>
      <c r="E29" s="398" t="s">
        <v>203</v>
      </c>
      <c r="F29" s="399" t="s">
        <v>2</v>
      </c>
      <c r="G29" s="391">
        <f>('[3]MEMÓRIA DE CÁLCULO'!I12)/2</f>
        <v>414</v>
      </c>
      <c r="H29" s="400">
        <v>1.67</v>
      </c>
      <c r="I29" s="401" t="s">
        <v>185</v>
      </c>
      <c r="J29" s="400">
        <f>H29*1.2634</f>
        <v>2.1098780000000001</v>
      </c>
      <c r="K29" s="396">
        <f>ROUND(G29*J29,2)</f>
        <v>873.49</v>
      </c>
    </row>
    <row r="30" spans="2:11" ht="344.25" x14ac:dyDescent="0.2">
      <c r="B30" s="386" t="s">
        <v>19</v>
      </c>
      <c r="C30" s="403" t="s">
        <v>9</v>
      </c>
      <c r="D30" s="403">
        <v>103689</v>
      </c>
      <c r="E30" s="404" t="s">
        <v>204</v>
      </c>
      <c r="F30" s="403" t="s">
        <v>2</v>
      </c>
      <c r="G30" s="405">
        <v>1</v>
      </c>
      <c r="H30" s="405">
        <v>375.05</v>
      </c>
      <c r="I30" s="406"/>
      <c r="J30" s="400">
        <f>H30*1.2634</f>
        <v>473.83817000000005</v>
      </c>
      <c r="K30" s="396">
        <f>J30*G30</f>
        <v>473.83817000000005</v>
      </c>
    </row>
    <row r="31" spans="2:11" ht="344.25" x14ac:dyDescent="0.2">
      <c r="B31" s="386" t="s">
        <v>7</v>
      </c>
      <c r="C31" s="387"/>
      <c r="D31" s="388"/>
      <c r="E31" s="389" t="s">
        <v>205</v>
      </c>
      <c r="F31" s="390"/>
      <c r="G31" s="391"/>
      <c r="H31" s="392"/>
      <c r="I31" s="393"/>
      <c r="J31" s="391"/>
      <c r="K31" s="396">
        <f>SUM(K32:K36)</f>
        <v>119179.56</v>
      </c>
    </row>
    <row r="32" spans="2:11" ht="369.75" x14ac:dyDescent="0.2">
      <c r="B32" s="407" t="s">
        <v>20</v>
      </c>
      <c r="C32" s="403" t="s">
        <v>9</v>
      </c>
      <c r="D32" s="403">
        <v>93588</v>
      </c>
      <c r="E32" s="408" t="s">
        <v>206</v>
      </c>
      <c r="F32" s="403" t="s">
        <v>207</v>
      </c>
      <c r="G32" s="414">
        <f>(('[3]MEMÓRIA DE CÁLCULO'!L12)*28)</f>
        <v>1159.2000000000003</v>
      </c>
      <c r="H32" s="405">
        <v>3.76</v>
      </c>
      <c r="I32" s="403" t="s">
        <v>185</v>
      </c>
      <c r="J32" s="410">
        <f>H32*1.2634</f>
        <v>4.7503840000000004</v>
      </c>
      <c r="K32" s="396">
        <f>ROUND(G32*J32,2)</f>
        <v>5506.65</v>
      </c>
    </row>
    <row r="33" spans="2:11" ht="409.5" x14ac:dyDescent="0.2">
      <c r="B33" s="407" t="s">
        <v>21</v>
      </c>
      <c r="C33" s="403" t="s">
        <v>208</v>
      </c>
      <c r="D33" s="403" t="s">
        <v>209</v>
      </c>
      <c r="E33" s="411" t="s">
        <v>210</v>
      </c>
      <c r="F33" s="403" t="s">
        <v>2</v>
      </c>
      <c r="G33" s="409">
        <f>'[3]MEMÓRIA DE CÁLCULO'!H12</f>
        <v>828</v>
      </c>
      <c r="H33" s="405">
        <v>3.55</v>
      </c>
      <c r="I33" s="403" t="s">
        <v>185</v>
      </c>
      <c r="J33" s="410">
        <f>H33*1.2634</f>
        <v>4.4850700000000003</v>
      </c>
      <c r="K33" s="396">
        <f>ROUND(G33*J33,2)</f>
        <v>3713.64</v>
      </c>
    </row>
    <row r="34" spans="2:11" ht="408" x14ac:dyDescent="0.2">
      <c r="B34" s="407" t="s">
        <v>22</v>
      </c>
      <c r="C34" s="403" t="s">
        <v>212</v>
      </c>
      <c r="D34" s="403" t="s">
        <v>213</v>
      </c>
      <c r="E34" s="411" t="s">
        <v>214</v>
      </c>
      <c r="F34" s="403" t="s">
        <v>2</v>
      </c>
      <c r="G34" s="409">
        <f>'[3]MEMÓRIA DE CÁLCULO'!I12</f>
        <v>828</v>
      </c>
      <c r="H34" s="412">
        <f>[3]COMPOSIÇÃO!F24</f>
        <v>5.121521242</v>
      </c>
      <c r="I34" s="403" t="s">
        <v>185</v>
      </c>
      <c r="J34" s="410">
        <f>H34*1.2634</f>
        <v>6.4705299371428007</v>
      </c>
      <c r="K34" s="396">
        <f>ROUND(G34*J34,2)</f>
        <v>5357.6</v>
      </c>
    </row>
    <row r="35" spans="2:11" ht="409.5" x14ac:dyDescent="0.2">
      <c r="B35" s="407" t="s">
        <v>23</v>
      </c>
      <c r="C35" s="403" t="s">
        <v>9</v>
      </c>
      <c r="D35" s="403">
        <v>95995</v>
      </c>
      <c r="E35" s="411" t="s">
        <v>216</v>
      </c>
      <c r="F35" s="403" t="s">
        <v>4</v>
      </c>
      <c r="G35" s="409">
        <f>'[3]MEMÓRIA DE CÁLCULO'!L12</f>
        <v>41.400000000000006</v>
      </c>
      <c r="H35" s="413">
        <v>1927.85</v>
      </c>
      <c r="I35" s="403" t="s">
        <v>185</v>
      </c>
      <c r="J35" s="410">
        <f>H35*1.2634</f>
        <v>2435.6456899999998</v>
      </c>
      <c r="K35" s="396">
        <f>ROUND(G35*J35,2)</f>
        <v>100835.73</v>
      </c>
    </row>
    <row r="36" spans="2:11" ht="409.5" x14ac:dyDescent="0.2">
      <c r="B36" s="407" t="s">
        <v>24</v>
      </c>
      <c r="C36" s="403" t="s">
        <v>9</v>
      </c>
      <c r="D36" s="403">
        <v>97915</v>
      </c>
      <c r="E36" s="408" t="s">
        <v>218</v>
      </c>
      <c r="F36" s="403" t="s">
        <v>207</v>
      </c>
      <c r="G36" s="409">
        <f>G35*30*2</f>
        <v>2484.0000000000005</v>
      </c>
      <c r="H36" s="412">
        <v>1.2</v>
      </c>
      <c r="I36" s="403" t="s">
        <v>185</v>
      </c>
      <c r="J36" s="410">
        <f>H36*1.2634</f>
        <v>1.5160800000000001</v>
      </c>
      <c r="K36" s="396">
        <f>ROUND(G36*J36,2)</f>
        <v>3765.94</v>
      </c>
    </row>
    <row r="37" spans="2:11" ht="255" x14ac:dyDescent="0.2">
      <c r="B37" s="386" t="s">
        <v>221</v>
      </c>
      <c r="C37" s="387" t="s">
        <v>9</v>
      </c>
      <c r="D37" s="388"/>
      <c r="E37" s="389" t="s">
        <v>222</v>
      </c>
      <c r="F37" s="390" t="s">
        <v>56</v>
      </c>
      <c r="G37" s="391">
        <v>0</v>
      </c>
      <c r="H37" s="392"/>
      <c r="I37" s="393" t="s">
        <v>185</v>
      </c>
      <c r="J37" s="391"/>
      <c r="K37" s="394">
        <f>SUM(K38+K41)</f>
        <v>117502.34817000001</v>
      </c>
    </row>
    <row r="38" spans="2:11" ht="191.25" x14ac:dyDescent="0.2">
      <c r="B38" s="386" t="s">
        <v>25</v>
      </c>
      <c r="C38" s="387" t="s">
        <v>9</v>
      </c>
      <c r="D38" s="388"/>
      <c r="E38" s="395" t="s">
        <v>202</v>
      </c>
      <c r="F38" s="390" t="s">
        <v>56</v>
      </c>
      <c r="G38" s="391">
        <v>0</v>
      </c>
      <c r="H38" s="392"/>
      <c r="I38" s="393" t="s">
        <v>185</v>
      </c>
      <c r="J38" s="391"/>
      <c r="K38" s="396">
        <f>SUM(K39:K40)</f>
        <v>1325.31817</v>
      </c>
    </row>
    <row r="39" spans="2:11" ht="255" x14ac:dyDescent="0.2">
      <c r="B39" s="386" t="s">
        <v>27</v>
      </c>
      <c r="C39" s="397" t="s">
        <v>9</v>
      </c>
      <c r="D39" s="397" t="s">
        <v>17</v>
      </c>
      <c r="E39" s="398" t="s">
        <v>203</v>
      </c>
      <c r="F39" s="399" t="s">
        <v>2</v>
      </c>
      <c r="G39" s="391">
        <f>('[3]MEMÓRIA DE CÁLCULO'!I13)/2</f>
        <v>403.57</v>
      </c>
      <c r="H39" s="400">
        <v>1.67</v>
      </c>
      <c r="I39" s="401" t="s">
        <v>185</v>
      </c>
      <c r="J39" s="400">
        <f>H39*1.2634</f>
        <v>2.1098780000000001</v>
      </c>
      <c r="K39" s="396">
        <f>ROUND(G39*J39,2)</f>
        <v>851.48</v>
      </c>
    </row>
    <row r="40" spans="2:11" ht="344.25" x14ac:dyDescent="0.2">
      <c r="B40" s="386" t="s">
        <v>223</v>
      </c>
      <c r="C40" s="403" t="s">
        <v>9</v>
      </c>
      <c r="D40" s="403">
        <v>103689</v>
      </c>
      <c r="E40" s="404" t="s">
        <v>204</v>
      </c>
      <c r="F40" s="403" t="s">
        <v>2</v>
      </c>
      <c r="G40" s="405">
        <v>1</v>
      </c>
      <c r="H40" s="405">
        <v>375.05</v>
      </c>
      <c r="I40" s="406"/>
      <c r="J40" s="400">
        <f>H40*1.2634</f>
        <v>473.83817000000005</v>
      </c>
      <c r="K40" s="396">
        <f>J40*G40</f>
        <v>473.83817000000005</v>
      </c>
    </row>
    <row r="41" spans="2:11" ht="344.25" x14ac:dyDescent="0.2">
      <c r="B41" s="386" t="s">
        <v>26</v>
      </c>
      <c r="C41" s="387"/>
      <c r="D41" s="388"/>
      <c r="E41" s="389" t="s">
        <v>205</v>
      </c>
      <c r="F41" s="390"/>
      <c r="G41" s="391"/>
      <c r="H41" s="392"/>
      <c r="I41" s="393"/>
      <c r="J41" s="391"/>
      <c r="K41" s="396">
        <f>SUM(K42:K46)</f>
        <v>116177.03000000001</v>
      </c>
    </row>
    <row r="42" spans="2:11" ht="369.75" x14ac:dyDescent="0.2">
      <c r="B42" s="407" t="s">
        <v>28</v>
      </c>
      <c r="C42" s="403" t="s">
        <v>9</v>
      </c>
      <c r="D42" s="403">
        <v>93588</v>
      </c>
      <c r="E42" s="408" t="s">
        <v>206</v>
      </c>
      <c r="F42" s="403" t="s">
        <v>207</v>
      </c>
      <c r="G42" s="414">
        <f>('[3]MEMÓRIA DE CÁLCULO'!L13*28)</f>
        <v>1129.9960000000001</v>
      </c>
      <c r="H42" s="405">
        <v>3.76</v>
      </c>
      <c r="I42" s="403" t="s">
        <v>185</v>
      </c>
      <c r="J42" s="410">
        <f>H42*1.2634</f>
        <v>4.7503840000000004</v>
      </c>
      <c r="K42" s="396">
        <f>ROUND(G42*J42,2)</f>
        <v>5367.91</v>
      </c>
    </row>
    <row r="43" spans="2:11" ht="409.5" x14ac:dyDescent="0.2">
      <c r="B43" s="407" t="s">
        <v>29</v>
      </c>
      <c r="C43" s="403" t="s">
        <v>208</v>
      </c>
      <c r="D43" s="403" t="s">
        <v>209</v>
      </c>
      <c r="E43" s="411" t="s">
        <v>210</v>
      </c>
      <c r="F43" s="403" t="s">
        <v>2</v>
      </c>
      <c r="G43" s="409">
        <f>'[3]MEMÓRIA DE CÁLCULO'!H13</f>
        <v>807.14</v>
      </c>
      <c r="H43" s="405">
        <v>3.55</v>
      </c>
      <c r="I43" s="403" t="s">
        <v>185</v>
      </c>
      <c r="J43" s="410">
        <f>H43*1.2634</f>
        <v>4.4850700000000003</v>
      </c>
      <c r="K43" s="396">
        <f>ROUND(G43*J43,2)</f>
        <v>3620.08</v>
      </c>
    </row>
    <row r="44" spans="2:11" ht="408" x14ac:dyDescent="0.2">
      <c r="B44" s="407" t="s">
        <v>30</v>
      </c>
      <c r="C44" s="403" t="s">
        <v>212</v>
      </c>
      <c r="D44" s="403" t="s">
        <v>213</v>
      </c>
      <c r="E44" s="411" t="s">
        <v>214</v>
      </c>
      <c r="F44" s="403" t="s">
        <v>2</v>
      </c>
      <c r="G44" s="409">
        <f>'[3]MEMÓRIA DE CÁLCULO'!I13</f>
        <v>807.14</v>
      </c>
      <c r="H44" s="412">
        <f>[3]COMPOSIÇÃO!F24</f>
        <v>5.121521242</v>
      </c>
      <c r="I44" s="403" t="s">
        <v>185</v>
      </c>
      <c r="J44" s="410">
        <f>H44*1.2634</f>
        <v>6.4705299371428007</v>
      </c>
      <c r="K44" s="396">
        <f>ROUND(G44*J44,2)</f>
        <v>5222.62</v>
      </c>
    </row>
    <row r="45" spans="2:11" ht="409.5" x14ac:dyDescent="0.2">
      <c r="B45" s="407" t="s">
        <v>31</v>
      </c>
      <c r="C45" s="403" t="s">
        <v>9</v>
      </c>
      <c r="D45" s="403">
        <v>95995</v>
      </c>
      <c r="E45" s="411" t="s">
        <v>216</v>
      </c>
      <c r="F45" s="403" t="s">
        <v>4</v>
      </c>
      <c r="G45" s="409">
        <f>'[3]MEMÓRIA DE CÁLCULO'!L13</f>
        <v>40.356999999999999</v>
      </c>
      <c r="H45" s="413">
        <v>1927.85</v>
      </c>
      <c r="I45" s="403" t="s">
        <v>185</v>
      </c>
      <c r="J45" s="410">
        <f>H45*1.2634</f>
        <v>2435.6456899999998</v>
      </c>
      <c r="K45" s="396">
        <f>ROUND(G45*J45,2)</f>
        <v>98295.35</v>
      </c>
    </row>
    <row r="46" spans="2:11" ht="409.5" x14ac:dyDescent="0.2">
      <c r="B46" s="407" t="s">
        <v>32</v>
      </c>
      <c r="C46" s="403" t="s">
        <v>9</v>
      </c>
      <c r="D46" s="403">
        <v>97915</v>
      </c>
      <c r="E46" s="408" t="s">
        <v>218</v>
      </c>
      <c r="F46" s="403" t="s">
        <v>207</v>
      </c>
      <c r="G46" s="409">
        <f>G45*30*2</f>
        <v>2421.42</v>
      </c>
      <c r="H46" s="412">
        <v>1.2</v>
      </c>
      <c r="I46" s="403" t="s">
        <v>185</v>
      </c>
      <c r="J46" s="410">
        <f>H46*1.2634</f>
        <v>1.5160800000000001</v>
      </c>
      <c r="K46" s="396">
        <f>ROUND(G46*J46,2)</f>
        <v>3671.07</v>
      </c>
    </row>
    <row r="47" spans="2:11" ht="178.5" x14ac:dyDescent="0.2">
      <c r="B47" s="386" t="s">
        <v>224</v>
      </c>
      <c r="C47" s="387" t="s">
        <v>9</v>
      </c>
      <c r="D47" s="388"/>
      <c r="E47" s="389" t="s">
        <v>225</v>
      </c>
      <c r="F47" s="390" t="s">
        <v>56</v>
      </c>
      <c r="G47" s="391">
        <v>0</v>
      </c>
      <c r="H47" s="392"/>
      <c r="I47" s="393" t="s">
        <v>185</v>
      </c>
      <c r="J47" s="391"/>
      <c r="K47" s="394">
        <f>SUM(K48+K51)</f>
        <v>56505.848170000005</v>
      </c>
    </row>
    <row r="48" spans="2:11" ht="191.25" x14ac:dyDescent="0.2">
      <c r="B48" s="386" t="s">
        <v>34</v>
      </c>
      <c r="C48" s="387" t="s">
        <v>9</v>
      </c>
      <c r="D48" s="388"/>
      <c r="E48" s="395" t="s">
        <v>202</v>
      </c>
      <c r="F48" s="390" t="s">
        <v>56</v>
      </c>
      <c r="G48" s="391">
        <v>0</v>
      </c>
      <c r="H48" s="392"/>
      <c r="I48" s="393" t="s">
        <v>185</v>
      </c>
      <c r="J48" s="391"/>
      <c r="K48" s="396">
        <f>SUM(K49:K50)</f>
        <v>881.51817000000005</v>
      </c>
    </row>
    <row r="49" spans="2:11" ht="255" x14ac:dyDescent="0.2">
      <c r="B49" s="386" t="s">
        <v>226</v>
      </c>
      <c r="C49" s="397" t="s">
        <v>9</v>
      </c>
      <c r="D49" s="397" t="s">
        <v>17</v>
      </c>
      <c r="E49" s="398" t="s">
        <v>203</v>
      </c>
      <c r="F49" s="399" t="s">
        <v>2</v>
      </c>
      <c r="G49" s="391">
        <f>('[3]MEMÓRIA DE CÁLCULO'!H14)/2</f>
        <v>193.22499999999999</v>
      </c>
      <c r="H49" s="400">
        <v>1.67</v>
      </c>
      <c r="I49" s="401" t="s">
        <v>185</v>
      </c>
      <c r="J49" s="400">
        <f>H49*1.2634</f>
        <v>2.1098780000000001</v>
      </c>
      <c r="K49" s="396">
        <f>ROUND(G49*J49,2)</f>
        <v>407.68</v>
      </c>
    </row>
    <row r="50" spans="2:11" ht="344.25" x14ac:dyDescent="0.2">
      <c r="B50" s="386" t="s">
        <v>227</v>
      </c>
      <c r="C50" s="403" t="s">
        <v>9</v>
      </c>
      <c r="D50" s="403">
        <v>103689</v>
      </c>
      <c r="E50" s="404" t="s">
        <v>204</v>
      </c>
      <c r="F50" s="403" t="s">
        <v>2</v>
      </c>
      <c r="G50" s="405">
        <v>1</v>
      </c>
      <c r="H50" s="405">
        <v>375.05</v>
      </c>
      <c r="I50" s="406"/>
      <c r="J50" s="400">
        <f>H50*1.2634</f>
        <v>473.83817000000005</v>
      </c>
      <c r="K50" s="396">
        <f>J50*G50</f>
        <v>473.83817000000005</v>
      </c>
    </row>
    <row r="51" spans="2:11" ht="344.25" x14ac:dyDescent="0.2">
      <c r="B51" s="386" t="s">
        <v>35</v>
      </c>
      <c r="C51" s="387"/>
      <c r="D51" s="388"/>
      <c r="E51" s="389" t="s">
        <v>205</v>
      </c>
      <c r="F51" s="390"/>
      <c r="G51" s="391"/>
      <c r="H51" s="392"/>
      <c r="I51" s="393"/>
      <c r="J51" s="391"/>
      <c r="K51" s="396">
        <f>SUM(K52:K56)</f>
        <v>55624.33</v>
      </c>
    </row>
    <row r="52" spans="2:11" ht="369.75" x14ac:dyDescent="0.2">
      <c r="B52" s="407" t="s">
        <v>228</v>
      </c>
      <c r="C52" s="403" t="s">
        <v>9</v>
      </c>
      <c r="D52" s="403">
        <v>93588</v>
      </c>
      <c r="E52" s="408" t="s">
        <v>206</v>
      </c>
      <c r="F52" s="403" t="s">
        <v>207</v>
      </c>
      <c r="G52" s="414">
        <f>(('[3]MEMÓRIA DE CÁLCULO'!L14)*28)</f>
        <v>541.03000000000009</v>
      </c>
      <c r="H52" s="405">
        <v>3.76</v>
      </c>
      <c r="I52" s="403" t="s">
        <v>185</v>
      </c>
      <c r="J52" s="410">
        <f>H52*1.2634</f>
        <v>4.7503840000000004</v>
      </c>
      <c r="K52" s="396">
        <f>ROUND(G52*J52,2)</f>
        <v>2570.1</v>
      </c>
    </row>
    <row r="53" spans="2:11" ht="409.5" x14ac:dyDescent="0.2">
      <c r="B53" s="407" t="s">
        <v>229</v>
      </c>
      <c r="C53" s="403" t="s">
        <v>208</v>
      </c>
      <c r="D53" s="403" t="s">
        <v>209</v>
      </c>
      <c r="E53" s="411" t="s">
        <v>210</v>
      </c>
      <c r="F53" s="403" t="s">
        <v>2</v>
      </c>
      <c r="G53" s="409">
        <f>'[3]MEMÓRIA DE CÁLCULO'!H14</f>
        <v>386.45</v>
      </c>
      <c r="H53" s="405">
        <v>3.55</v>
      </c>
      <c r="I53" s="403" t="s">
        <v>185</v>
      </c>
      <c r="J53" s="410">
        <f>H53*1.2634</f>
        <v>4.4850700000000003</v>
      </c>
      <c r="K53" s="396">
        <f>ROUND(G53*J53,2)</f>
        <v>1733.26</v>
      </c>
    </row>
    <row r="54" spans="2:11" ht="408" x14ac:dyDescent="0.2">
      <c r="B54" s="407" t="s">
        <v>230</v>
      </c>
      <c r="C54" s="403" t="s">
        <v>212</v>
      </c>
      <c r="D54" s="403" t="s">
        <v>213</v>
      </c>
      <c r="E54" s="411" t="s">
        <v>214</v>
      </c>
      <c r="F54" s="403" t="s">
        <v>2</v>
      </c>
      <c r="G54" s="409">
        <f>'[3]MEMÓRIA DE CÁLCULO'!I14</f>
        <v>386.45</v>
      </c>
      <c r="H54" s="412">
        <f>[3]COMPOSIÇÃO!F24</f>
        <v>5.121521242</v>
      </c>
      <c r="I54" s="403" t="s">
        <v>185</v>
      </c>
      <c r="J54" s="410">
        <f>H54*1.2634</f>
        <v>6.4705299371428007</v>
      </c>
      <c r="K54" s="396">
        <f>ROUND(G54*J54,2)</f>
        <v>2500.54</v>
      </c>
    </row>
    <row r="55" spans="2:11" ht="409.5" x14ac:dyDescent="0.2">
      <c r="B55" s="407" t="s">
        <v>231</v>
      </c>
      <c r="C55" s="403" t="s">
        <v>9</v>
      </c>
      <c r="D55" s="403">
        <v>95995</v>
      </c>
      <c r="E55" s="411" t="s">
        <v>216</v>
      </c>
      <c r="F55" s="403" t="s">
        <v>4</v>
      </c>
      <c r="G55" s="409">
        <f>'[3]MEMÓRIA DE CÁLCULO'!L14</f>
        <v>19.322500000000002</v>
      </c>
      <c r="H55" s="413">
        <v>1927.85</v>
      </c>
      <c r="I55" s="403" t="s">
        <v>185</v>
      </c>
      <c r="J55" s="410">
        <f>H55*1.2634</f>
        <v>2435.6456899999998</v>
      </c>
      <c r="K55" s="396">
        <f>ROUND(G55*J55,2)</f>
        <v>47062.76</v>
      </c>
    </row>
    <row r="56" spans="2:11" ht="409.5" x14ac:dyDescent="0.2">
      <c r="B56" s="407" t="s">
        <v>232</v>
      </c>
      <c r="C56" s="403" t="s">
        <v>9</v>
      </c>
      <c r="D56" s="403">
        <v>97915</v>
      </c>
      <c r="E56" s="408" t="s">
        <v>218</v>
      </c>
      <c r="F56" s="403" t="s">
        <v>207</v>
      </c>
      <c r="G56" s="409">
        <f>G55*30*2</f>
        <v>1159.3500000000001</v>
      </c>
      <c r="H56" s="412">
        <v>1.2</v>
      </c>
      <c r="I56" s="403" t="s">
        <v>185</v>
      </c>
      <c r="J56" s="410">
        <f>H56*1.2634</f>
        <v>1.5160800000000001</v>
      </c>
      <c r="K56" s="396">
        <f>ROUND(G56*J56,2)</f>
        <v>1757.67</v>
      </c>
    </row>
    <row r="57" spans="2:11" ht="280.5" x14ac:dyDescent="0.2">
      <c r="B57" s="386" t="s">
        <v>233</v>
      </c>
      <c r="C57" s="387" t="s">
        <v>9</v>
      </c>
      <c r="D57" s="388"/>
      <c r="E57" s="389" t="s">
        <v>234</v>
      </c>
      <c r="F57" s="390" t="s">
        <v>56</v>
      </c>
      <c r="G57" s="391">
        <v>0</v>
      </c>
      <c r="H57" s="392"/>
      <c r="I57" s="393" t="s">
        <v>185</v>
      </c>
      <c r="J57" s="391"/>
      <c r="K57" s="394">
        <f>SUM(K58+K61)</f>
        <v>114892.59817000001</v>
      </c>
    </row>
    <row r="58" spans="2:11" ht="191.25" x14ac:dyDescent="0.2">
      <c r="B58" s="386" t="s">
        <v>96</v>
      </c>
      <c r="C58" s="387" t="s">
        <v>9</v>
      </c>
      <c r="D58" s="388"/>
      <c r="E58" s="395" t="s">
        <v>202</v>
      </c>
      <c r="F58" s="390" t="s">
        <v>56</v>
      </c>
      <c r="G58" s="391">
        <v>0</v>
      </c>
      <c r="H58" s="392"/>
      <c r="I58" s="393" t="s">
        <v>185</v>
      </c>
      <c r="J58" s="391"/>
      <c r="K58" s="396">
        <f>SUM(K59:K60)</f>
        <v>1304.9681700000001</v>
      </c>
    </row>
    <row r="59" spans="2:11" ht="255" x14ac:dyDescent="0.2">
      <c r="B59" s="386" t="s">
        <v>235</v>
      </c>
      <c r="C59" s="397" t="s">
        <v>9</v>
      </c>
      <c r="D59" s="397" t="s">
        <v>17</v>
      </c>
      <c r="E59" s="398" t="s">
        <v>203</v>
      </c>
      <c r="F59" s="399" t="s">
        <v>2</v>
      </c>
      <c r="G59" s="391">
        <f>('[3]MEMÓRIA DE CÁLCULO'!I15)/2</f>
        <v>393.92499999999995</v>
      </c>
      <c r="H59" s="400">
        <v>1.67</v>
      </c>
      <c r="I59" s="401" t="s">
        <v>185</v>
      </c>
      <c r="J59" s="400">
        <f>H59*1.2634</f>
        <v>2.1098780000000001</v>
      </c>
      <c r="K59" s="396">
        <f>ROUND(G59*J59,2)</f>
        <v>831.13</v>
      </c>
    </row>
    <row r="60" spans="2:11" ht="344.25" x14ac:dyDescent="0.2">
      <c r="B60" s="386" t="s">
        <v>236</v>
      </c>
      <c r="C60" s="403" t="s">
        <v>9</v>
      </c>
      <c r="D60" s="403">
        <v>103689</v>
      </c>
      <c r="E60" s="404" t="s">
        <v>204</v>
      </c>
      <c r="F60" s="403" t="s">
        <v>2</v>
      </c>
      <c r="G60" s="405">
        <v>1</v>
      </c>
      <c r="H60" s="405">
        <v>375.05</v>
      </c>
      <c r="I60" s="406"/>
      <c r="J60" s="400">
        <f>H60*1.2634</f>
        <v>473.83817000000005</v>
      </c>
      <c r="K60" s="396">
        <f>J60*G60</f>
        <v>473.83817000000005</v>
      </c>
    </row>
    <row r="61" spans="2:11" ht="344.25" x14ac:dyDescent="0.2">
      <c r="B61" s="386" t="s">
        <v>97</v>
      </c>
      <c r="C61" s="387"/>
      <c r="D61" s="388"/>
      <c r="E61" s="389" t="s">
        <v>205</v>
      </c>
      <c r="F61" s="390"/>
      <c r="G61" s="391"/>
      <c r="H61" s="392"/>
      <c r="I61" s="393"/>
      <c r="J61" s="391"/>
      <c r="K61" s="396">
        <f>SUM(K62:K66)</f>
        <v>113587.63</v>
      </c>
    </row>
    <row r="62" spans="2:11" ht="369.75" x14ac:dyDescent="0.2">
      <c r="B62" s="407" t="s">
        <v>237</v>
      </c>
      <c r="C62" s="403" t="s">
        <v>9</v>
      </c>
      <c r="D62" s="403">
        <v>93588</v>
      </c>
      <c r="E62" s="408" t="s">
        <v>206</v>
      </c>
      <c r="F62" s="403" t="s">
        <v>207</v>
      </c>
      <c r="G62" s="414">
        <f>(('[3]MEMÓRIA DE CÁLCULO'!L15)*29)</f>
        <v>1142.3824999999999</v>
      </c>
      <c r="H62" s="405">
        <v>3.76</v>
      </c>
      <c r="I62" s="403" t="s">
        <v>185</v>
      </c>
      <c r="J62" s="410">
        <f>H62*1.2634</f>
        <v>4.7503840000000004</v>
      </c>
      <c r="K62" s="396">
        <f>ROUND(G62*J62,2)</f>
        <v>5426.76</v>
      </c>
    </row>
    <row r="63" spans="2:11" ht="409.5" x14ac:dyDescent="0.2">
      <c r="B63" s="407" t="s">
        <v>238</v>
      </c>
      <c r="C63" s="403" t="s">
        <v>208</v>
      </c>
      <c r="D63" s="403" t="s">
        <v>209</v>
      </c>
      <c r="E63" s="411" t="s">
        <v>210</v>
      </c>
      <c r="F63" s="403" t="s">
        <v>2</v>
      </c>
      <c r="G63" s="409">
        <f>'[3]MEMÓRIA DE CÁLCULO'!H15</f>
        <v>787.84999999999991</v>
      </c>
      <c r="H63" s="405">
        <v>3.55</v>
      </c>
      <c r="I63" s="403" t="s">
        <v>185</v>
      </c>
      <c r="J63" s="410">
        <f>H63*1.2634</f>
        <v>4.4850700000000003</v>
      </c>
      <c r="K63" s="396">
        <f>ROUND(G63*J63,2)</f>
        <v>3533.56</v>
      </c>
    </row>
    <row r="64" spans="2:11" ht="408" x14ac:dyDescent="0.2">
      <c r="B64" s="407" t="s">
        <v>239</v>
      </c>
      <c r="C64" s="403" t="s">
        <v>212</v>
      </c>
      <c r="D64" s="403" t="s">
        <v>213</v>
      </c>
      <c r="E64" s="411" t="s">
        <v>214</v>
      </c>
      <c r="F64" s="403" t="s">
        <v>2</v>
      </c>
      <c r="G64" s="409">
        <f>'[3]MEMÓRIA DE CÁLCULO'!I15</f>
        <v>787.84999999999991</v>
      </c>
      <c r="H64" s="412">
        <f>[3]COMPOSIÇÃO!F24</f>
        <v>5.121521242</v>
      </c>
      <c r="I64" s="403" t="s">
        <v>185</v>
      </c>
      <c r="J64" s="410">
        <f>H64*1.2634</f>
        <v>6.4705299371428007</v>
      </c>
      <c r="K64" s="396">
        <f>ROUND(G64*J64,2)</f>
        <v>5097.8100000000004</v>
      </c>
    </row>
    <row r="65" spans="2:11" ht="409.5" x14ac:dyDescent="0.2">
      <c r="B65" s="407" t="s">
        <v>240</v>
      </c>
      <c r="C65" s="403" t="s">
        <v>9</v>
      </c>
      <c r="D65" s="403">
        <v>95995</v>
      </c>
      <c r="E65" s="411" t="s">
        <v>216</v>
      </c>
      <c r="F65" s="403" t="s">
        <v>4</v>
      </c>
      <c r="G65" s="409">
        <f>'[3]MEMÓRIA DE CÁLCULO'!L15</f>
        <v>39.392499999999998</v>
      </c>
      <c r="H65" s="413">
        <v>1927.85</v>
      </c>
      <c r="I65" s="403" t="s">
        <v>185</v>
      </c>
      <c r="J65" s="410">
        <f>H65*1.2634</f>
        <v>2435.6456899999998</v>
      </c>
      <c r="K65" s="396">
        <f>ROUND(G65*J65,2)</f>
        <v>95946.17</v>
      </c>
    </row>
    <row r="66" spans="2:11" ht="409.5" x14ac:dyDescent="0.2">
      <c r="B66" s="407" t="s">
        <v>241</v>
      </c>
      <c r="C66" s="403" t="s">
        <v>9</v>
      </c>
      <c r="D66" s="403">
        <v>97915</v>
      </c>
      <c r="E66" s="408" t="s">
        <v>218</v>
      </c>
      <c r="F66" s="403" t="s">
        <v>207</v>
      </c>
      <c r="G66" s="409">
        <f>G65*30*2</f>
        <v>2363.5499999999997</v>
      </c>
      <c r="H66" s="412">
        <v>1.2</v>
      </c>
      <c r="I66" s="403" t="s">
        <v>185</v>
      </c>
      <c r="J66" s="410">
        <f>H66*1.2634</f>
        <v>1.5160800000000001</v>
      </c>
      <c r="K66" s="396">
        <f>ROUND(G66*J66,2)</f>
        <v>3583.33</v>
      </c>
    </row>
    <row r="67" spans="2:11" x14ac:dyDescent="0.2">
      <c r="B67" s="415"/>
      <c r="C67" s="416"/>
      <c r="D67" s="416"/>
      <c r="E67" s="416"/>
      <c r="F67" s="416"/>
      <c r="G67" s="416"/>
      <c r="H67" s="416"/>
      <c r="I67" s="416"/>
      <c r="J67" s="416"/>
      <c r="K67" s="417"/>
    </row>
    <row r="68" spans="2:11" x14ac:dyDescent="0.2">
      <c r="B68" s="117"/>
      <c r="C68" s="118"/>
      <c r="D68" s="118"/>
      <c r="E68" s="118"/>
      <c r="F68" s="118"/>
      <c r="G68" s="118"/>
      <c r="H68" s="118"/>
      <c r="I68" s="118"/>
      <c r="J68" s="118"/>
      <c r="K68" s="120"/>
    </row>
    <row r="69" spans="2:11" x14ac:dyDescent="0.2">
      <c r="B69" s="117"/>
      <c r="C69" s="118"/>
      <c r="D69" s="118"/>
      <c r="E69" s="118"/>
      <c r="F69" s="118"/>
      <c r="G69" s="118"/>
      <c r="H69" s="118"/>
      <c r="I69" s="118"/>
      <c r="J69" s="118"/>
      <c r="K69" s="120"/>
    </row>
    <row r="70" spans="2:11" ht="14.25" x14ac:dyDescent="0.2">
      <c r="B70" s="418" t="s">
        <v>242</v>
      </c>
      <c r="C70" s="118"/>
      <c r="D70" s="419" t="s">
        <v>243</v>
      </c>
      <c r="E70" s="420"/>
      <c r="F70" s="420"/>
      <c r="G70" s="420"/>
      <c r="H70" s="420"/>
      <c r="I70" s="420"/>
      <c r="J70" s="420"/>
      <c r="K70" s="421"/>
    </row>
    <row r="71" spans="2:11" x14ac:dyDescent="0.2">
      <c r="B71" s="117"/>
      <c r="C71" s="118"/>
      <c r="D71" s="118"/>
      <c r="E71" s="118"/>
      <c r="F71" s="118"/>
      <c r="G71" s="118"/>
      <c r="H71" s="118"/>
      <c r="I71" s="118"/>
      <c r="J71" s="118"/>
      <c r="K71" s="120"/>
    </row>
    <row r="72" spans="2:11" ht="14.25" x14ac:dyDescent="0.2">
      <c r="B72" s="422" t="s">
        <v>83</v>
      </c>
      <c r="C72" s="118"/>
      <c r="D72" s="118"/>
      <c r="E72" s="118"/>
      <c r="F72" s="118"/>
      <c r="G72" s="118"/>
      <c r="H72" s="118"/>
      <c r="I72" s="118"/>
      <c r="J72" s="118"/>
      <c r="K72" s="120"/>
    </row>
    <row r="73" spans="2:11" x14ac:dyDescent="0.2">
      <c r="B73" s="423"/>
      <c r="C73" s="424"/>
      <c r="D73" s="424"/>
      <c r="E73" s="424"/>
      <c r="F73" s="424"/>
      <c r="G73" s="424"/>
      <c r="H73" s="424"/>
      <c r="I73" s="424"/>
      <c r="J73" s="424"/>
      <c r="K73" s="425"/>
    </row>
    <row r="74" spans="2:11" x14ac:dyDescent="0.2">
      <c r="B74" s="423"/>
      <c r="C74" s="424"/>
      <c r="D74" s="424"/>
      <c r="E74" s="424"/>
      <c r="F74" s="424"/>
      <c r="G74" s="424"/>
      <c r="H74" s="424"/>
      <c r="I74" s="424"/>
      <c r="J74" s="424"/>
      <c r="K74" s="425"/>
    </row>
    <row r="75" spans="2:11" x14ac:dyDescent="0.2">
      <c r="B75" s="426"/>
      <c r="C75" s="427"/>
      <c r="D75" s="427"/>
      <c r="E75" s="427"/>
      <c r="F75" s="427"/>
      <c r="G75" s="427"/>
      <c r="H75" s="427"/>
      <c r="I75" s="427"/>
      <c r="J75" s="427"/>
      <c r="K75" s="428"/>
    </row>
    <row r="76" spans="2:11" ht="14.25" x14ac:dyDescent="0.2">
      <c r="B76" s="429"/>
      <c r="C76" s="430"/>
      <c r="D76" s="430"/>
      <c r="E76" s="430"/>
      <c r="F76" s="430"/>
      <c r="G76" s="430"/>
      <c r="H76" s="430"/>
      <c r="I76" s="430"/>
      <c r="J76" s="430"/>
      <c r="K76" s="431"/>
    </row>
    <row r="77" spans="2:11" ht="15" x14ac:dyDescent="0.25">
      <c r="B77" s="432" t="s">
        <v>244</v>
      </c>
      <c r="C77" s="433"/>
      <c r="D77" s="433"/>
      <c r="E77" s="433"/>
      <c r="F77" s="433"/>
      <c r="G77" s="433"/>
      <c r="H77" s="433"/>
      <c r="I77" s="433"/>
      <c r="J77" s="433"/>
      <c r="K77" s="434"/>
    </row>
    <row r="78" spans="2:11" x14ac:dyDescent="0.2">
      <c r="B78" s="435"/>
      <c r="C78" s="436"/>
      <c r="D78" s="436"/>
      <c r="E78" s="436"/>
      <c r="F78" s="436"/>
      <c r="G78" s="436"/>
      <c r="H78" s="436"/>
      <c r="I78" s="436"/>
      <c r="J78" s="436"/>
      <c r="K78" s="437"/>
    </row>
    <row r="79" spans="2:11" x14ac:dyDescent="0.2">
      <c r="B79" s="117"/>
      <c r="C79" s="118"/>
      <c r="D79" s="118"/>
      <c r="E79" s="118"/>
      <c r="F79" s="118"/>
      <c r="G79" s="118"/>
      <c r="H79" s="118"/>
      <c r="I79" s="118"/>
      <c r="J79" s="118"/>
      <c r="K79" s="120"/>
    </row>
    <row r="80" spans="2:11" x14ac:dyDescent="0.2">
      <c r="B80" s="117"/>
      <c r="C80" s="118"/>
      <c r="D80" s="118"/>
      <c r="E80" s="118"/>
      <c r="F80" s="118"/>
      <c r="G80" s="118"/>
      <c r="H80" s="118"/>
      <c r="I80" s="118"/>
      <c r="J80" s="118"/>
      <c r="K80" s="120"/>
    </row>
    <row r="81" spans="2:11" x14ac:dyDescent="0.2">
      <c r="B81" s="117"/>
      <c r="C81" s="118"/>
      <c r="D81" s="118"/>
      <c r="E81" s="118"/>
      <c r="F81" s="118"/>
      <c r="G81" s="118"/>
      <c r="H81" s="118"/>
      <c r="I81" s="118"/>
      <c r="J81" s="118"/>
      <c r="K81" s="120"/>
    </row>
    <row r="82" spans="2:11" x14ac:dyDescent="0.2">
      <c r="B82" s="117"/>
      <c r="C82" s="118"/>
      <c r="D82" s="118"/>
      <c r="E82" s="118"/>
      <c r="F82" s="118"/>
      <c r="G82" s="118"/>
      <c r="H82" s="118"/>
      <c r="I82" s="118"/>
      <c r="J82" s="118"/>
      <c r="K82" s="120"/>
    </row>
    <row r="83" spans="2:11" x14ac:dyDescent="0.2">
      <c r="B83" s="117"/>
      <c r="C83" s="118"/>
      <c r="D83" s="118"/>
      <c r="E83" s="118"/>
      <c r="F83" s="118"/>
      <c r="G83" s="118"/>
      <c r="H83" s="118"/>
      <c r="I83" s="118"/>
      <c r="J83" s="118"/>
      <c r="K83" s="120"/>
    </row>
    <row r="84" spans="2:11" x14ac:dyDescent="0.2">
      <c r="B84" s="117"/>
      <c r="C84" s="118"/>
      <c r="D84" s="118"/>
      <c r="E84" s="118"/>
      <c r="F84" s="118"/>
      <c r="G84" s="118"/>
      <c r="H84" s="118"/>
      <c r="I84" s="118"/>
      <c r="J84" s="118"/>
      <c r="K84" s="120"/>
    </row>
    <row r="85" spans="2:11" x14ac:dyDescent="0.2">
      <c r="B85" s="117"/>
      <c r="C85" s="118"/>
      <c r="D85" s="118"/>
      <c r="E85" s="118"/>
      <c r="F85" s="118"/>
      <c r="G85" s="118"/>
      <c r="H85" s="118"/>
      <c r="I85" s="205"/>
      <c r="J85" s="118"/>
      <c r="K85" s="120"/>
    </row>
    <row r="86" spans="2:11" x14ac:dyDescent="0.2">
      <c r="B86" s="117"/>
      <c r="C86" s="118"/>
      <c r="D86" s="118"/>
      <c r="E86" s="118"/>
      <c r="F86" s="206" t="s">
        <v>146</v>
      </c>
      <c r="G86" s="206"/>
      <c r="H86" s="206"/>
      <c r="I86" s="438"/>
      <c r="J86" s="118"/>
      <c r="K86" s="120"/>
    </row>
    <row r="87" spans="2:11" x14ac:dyDescent="0.2">
      <c r="B87" s="117"/>
      <c r="C87" s="118"/>
      <c r="D87" s="118"/>
      <c r="E87" s="118"/>
      <c r="F87" s="439" t="s">
        <v>147</v>
      </c>
      <c r="G87" s="439"/>
      <c r="H87" s="439"/>
      <c r="I87" s="440"/>
      <c r="J87" s="118"/>
      <c r="K87" s="120"/>
    </row>
    <row r="88" spans="2:11" x14ac:dyDescent="0.2">
      <c r="B88" s="117"/>
      <c r="C88" s="118"/>
      <c r="D88" s="118"/>
      <c r="E88" s="118"/>
      <c r="F88" s="439" t="s">
        <v>148</v>
      </c>
      <c r="G88" s="439"/>
      <c r="H88" s="439"/>
      <c r="I88" s="440"/>
      <c r="J88" s="118"/>
      <c r="K88" s="120"/>
    </row>
    <row r="89" spans="2:11" x14ac:dyDescent="0.2">
      <c r="B89" s="117"/>
      <c r="C89" s="118"/>
      <c r="D89" s="118"/>
      <c r="E89" s="118"/>
      <c r="F89" s="441"/>
      <c r="G89" s="441"/>
      <c r="H89" s="441"/>
      <c r="I89" s="440"/>
      <c r="J89" s="118"/>
      <c r="K89" s="120"/>
    </row>
    <row r="90" spans="2:11" x14ac:dyDescent="0.2">
      <c r="B90" s="117"/>
      <c r="C90" s="118"/>
      <c r="D90" s="118"/>
      <c r="E90" s="118"/>
      <c r="F90" s="441"/>
      <c r="G90" s="441"/>
      <c r="H90" s="441"/>
      <c r="I90" s="440"/>
      <c r="J90" s="118"/>
      <c r="K90" s="120"/>
    </row>
    <row r="91" spans="2:11" x14ac:dyDescent="0.2">
      <c r="B91" s="117"/>
      <c r="C91" s="118"/>
      <c r="D91" s="118"/>
      <c r="E91" s="118"/>
      <c r="F91" s="118"/>
      <c r="G91" s="118"/>
      <c r="H91" s="118"/>
      <c r="I91" s="205"/>
      <c r="J91" s="118"/>
      <c r="K91" s="120"/>
    </row>
    <row r="92" spans="2:11" x14ac:dyDescent="0.2">
      <c r="B92" s="117"/>
      <c r="C92" s="118"/>
      <c r="D92" s="118"/>
      <c r="E92" s="118"/>
      <c r="F92" s="118"/>
      <c r="G92" s="118"/>
      <c r="H92" s="118"/>
      <c r="I92" s="118"/>
      <c r="J92" s="118"/>
      <c r="K92" s="120"/>
    </row>
    <row r="93" spans="2:11" x14ac:dyDescent="0.2">
      <c r="B93" s="117"/>
      <c r="C93" s="118"/>
      <c r="D93" s="118"/>
      <c r="E93" s="118"/>
      <c r="F93" s="118"/>
      <c r="G93" s="118"/>
      <c r="H93" s="118"/>
      <c r="I93" s="118"/>
      <c r="J93" s="118"/>
      <c r="K93" s="120"/>
    </row>
    <row r="94" spans="2:11" x14ac:dyDescent="0.2">
      <c r="B94" s="201" t="s">
        <v>164</v>
      </c>
      <c r="C94" s="202"/>
      <c r="D94" s="202"/>
      <c r="E94" s="118"/>
      <c r="F94" s="205"/>
      <c r="G94" s="205"/>
      <c r="H94" s="205"/>
      <c r="I94" s="205"/>
      <c r="J94" s="118"/>
      <c r="K94" s="120"/>
    </row>
    <row r="95" spans="2:11" x14ac:dyDescent="0.2">
      <c r="B95" s="204" t="s">
        <v>85</v>
      </c>
      <c r="C95" s="118"/>
      <c r="D95" s="118"/>
      <c r="E95" s="118"/>
      <c r="F95" s="206" t="s">
        <v>87</v>
      </c>
      <c r="G95" s="206"/>
      <c r="H95" s="206"/>
      <c r="I95" s="438"/>
      <c r="J95" s="118"/>
      <c r="K95" s="120"/>
    </row>
    <row r="96" spans="2:11" x14ac:dyDescent="0.2">
      <c r="B96" s="117"/>
      <c r="C96" s="118"/>
      <c r="D96" s="118"/>
      <c r="E96" s="118"/>
      <c r="F96" s="439" t="s">
        <v>147</v>
      </c>
      <c r="G96" s="439"/>
      <c r="H96" s="439"/>
      <c r="I96" s="439"/>
      <c r="J96" s="118"/>
      <c r="K96" s="120"/>
    </row>
    <row r="97" spans="2:11" x14ac:dyDescent="0.2">
      <c r="B97" s="442">
        <v>46112</v>
      </c>
      <c r="C97" s="443"/>
      <c r="D97" s="443"/>
      <c r="E97" s="118"/>
      <c r="F97" s="439" t="s">
        <v>149</v>
      </c>
      <c r="G97" s="439"/>
      <c r="H97" s="439"/>
      <c r="I97" s="439"/>
      <c r="J97" s="118"/>
      <c r="K97" s="120"/>
    </row>
    <row r="98" spans="2:11" ht="13.5" thickBot="1" x14ac:dyDescent="0.25">
      <c r="B98" s="213" t="s">
        <v>86</v>
      </c>
      <c r="C98" s="214"/>
      <c r="D98" s="214"/>
      <c r="E98" s="215"/>
      <c r="F98" s="215"/>
      <c r="G98" s="215"/>
      <c r="H98" s="215"/>
      <c r="I98" s="215"/>
      <c r="J98" s="215"/>
      <c r="K98" s="444"/>
    </row>
  </sheetData>
  <mergeCells count="24">
    <mergeCell ref="F87:H87"/>
    <mergeCell ref="F88:H88"/>
    <mergeCell ref="B94:D94"/>
    <mergeCell ref="F96:I96"/>
    <mergeCell ref="B97:D97"/>
    <mergeCell ref="F97:I97"/>
    <mergeCell ref="F10:H10"/>
    <mergeCell ref="B16:E16"/>
    <mergeCell ref="D70:K70"/>
    <mergeCell ref="B73:K75"/>
    <mergeCell ref="B77:K77"/>
    <mergeCell ref="B78:K78"/>
    <mergeCell ref="B2:K2"/>
    <mergeCell ref="B3:J3"/>
    <mergeCell ref="B4:J4"/>
    <mergeCell ref="B6:C6"/>
    <mergeCell ref="F6:K6"/>
    <mergeCell ref="B7:C7"/>
    <mergeCell ref="F7:K7"/>
    <mergeCell ref="B9:C9"/>
    <mergeCell ref="B10:C10"/>
    <mergeCell ref="F9:H9"/>
    <mergeCell ref="B1:D1"/>
    <mergeCell ref="G1:H1"/>
  </mergeCells>
  <phoneticPr fontId="8" type="noConversion"/>
  <conditionalFormatting sqref="J17:K17 E17 B17:B19 E21 K22:K26 E19 J27:K27 E31 K32:K36 E29 J37:K37 E41 K42:K46 E39 J47:K47 E51 K52:K56 E49 J57:K57 E61 E59 K62:K66 B21:B66 E27 E37 E47 E57">
    <cfRule type="expression" dxfId="74" priority="62" stopIfTrue="1">
      <formula>$D17=1</formula>
    </cfRule>
    <cfRule type="expression" dxfId="73" priority="63" stopIfTrue="1">
      <formula>OR($D17=0,$D17=2,$D17=3,$D17=4)</formula>
    </cfRule>
  </conditionalFormatting>
  <conditionalFormatting sqref="H17:I19 H21:I21 J22:J26 H27:I29 H31:I31 J32:J36 H37:I39 H41:I41 J42:J46 H47:I49 H51:I51 J52:J56 H57:I59 H61:I61 J62:J66">
    <cfRule type="expression" dxfId="72" priority="66" stopIfTrue="1">
      <formula>$D17=1</formula>
    </cfRule>
    <cfRule type="expression" dxfId="71" priority="67" stopIfTrue="1">
      <formula>OR($D17=0,$D17=2,$D17=3,$D17=4)</formula>
    </cfRule>
    <cfRule type="expression" dxfId="70" priority="68" stopIfTrue="1">
      <formula>AND(TIPOORCAMENTO="Licitado",$D17&lt;&gt;"L",$D17&lt;&gt;-1)</formula>
    </cfRule>
  </conditionalFormatting>
  <conditionalFormatting sqref="F17:G19 C17:D19 C21:D21 F21:G21">
    <cfRule type="expression" dxfId="69" priority="72" stopIfTrue="1">
      <formula>$D17=1</formula>
    </cfRule>
    <cfRule type="expression" dxfId="68" priority="73" stopIfTrue="1">
      <formula>OR($D17=0,$D17=2,$D17=3,$D17=4)</formula>
    </cfRule>
  </conditionalFormatting>
  <conditionalFormatting sqref="B10:C10">
    <cfRule type="expression" dxfId="67" priority="74" stopIfTrue="1">
      <formula>ISERROR(INDIRECT($G$12))</formula>
    </cfRule>
  </conditionalFormatting>
  <conditionalFormatting sqref="F9:I10">
    <cfRule type="expression" dxfId="66" priority="75" stopIfTrue="1">
      <formula>TIPOORCAMENTO="Proposto"</formula>
    </cfRule>
  </conditionalFormatting>
  <conditionalFormatting sqref="F11:I11">
    <cfRule type="expression" dxfId="65" priority="71" stopIfTrue="1">
      <formula>TIPOORCAMENTO="Proposto"</formula>
    </cfRule>
  </conditionalFormatting>
  <conditionalFormatting sqref="J18:K18">
    <cfRule type="expression" dxfId="64" priority="69" stopIfTrue="1">
      <formula>$D18=1</formula>
    </cfRule>
    <cfRule type="expression" dxfId="63" priority="70" stopIfTrue="1">
      <formula>OR($D18=0,$D18=2,$D18=3,$D18=4)</formula>
    </cfRule>
  </conditionalFormatting>
  <conditionalFormatting sqref="J21 K19:K20">
    <cfRule type="expression" dxfId="62" priority="64" stopIfTrue="1">
      <formula>$D19=1</formula>
    </cfRule>
    <cfRule type="expression" dxfId="61" priority="65" stopIfTrue="1">
      <formula>OR($D19=0,$D19=2,$D19=3,$D19=4)</formula>
    </cfRule>
  </conditionalFormatting>
  <conditionalFormatting sqref="K21">
    <cfRule type="expression" dxfId="60" priority="60" stopIfTrue="1">
      <formula>$D21=1</formula>
    </cfRule>
    <cfRule type="expression" dxfId="59" priority="61" stopIfTrue="1">
      <formula>OR($D21=0,$D21=2,$D21=3,$D21=4)</formula>
    </cfRule>
  </conditionalFormatting>
  <conditionalFormatting sqref="J19:J20">
    <cfRule type="expression" dxfId="58" priority="57" stopIfTrue="1">
      <formula>$D19=1</formula>
    </cfRule>
    <cfRule type="expression" dxfId="57" priority="58" stopIfTrue="1">
      <formula>OR($D19=0,$D19=2,$D19=3,$D19=4)</formula>
    </cfRule>
    <cfRule type="expression" dxfId="56" priority="59" stopIfTrue="1">
      <formula>AND(TIPOORCAMENTO="Licitado",$D19&lt;&gt;"L",$D19&lt;&gt;-1)</formula>
    </cfRule>
  </conditionalFormatting>
  <conditionalFormatting sqref="E18">
    <cfRule type="expression" dxfId="55" priority="55" stopIfTrue="1">
      <formula>$D18=1</formula>
    </cfRule>
    <cfRule type="expression" dxfId="54" priority="56" stopIfTrue="1">
      <formula>OR($D18=0,$D18=2,$D18=3,$D18=4)</formula>
    </cfRule>
  </conditionalFormatting>
  <conditionalFormatting sqref="F27:G28 C27:D29 C31:D31 F31:G31 F29">
    <cfRule type="expression" dxfId="53" priority="53" stopIfTrue="1">
      <formula>$D27=1</formula>
    </cfRule>
    <cfRule type="expression" dxfId="52" priority="54" stopIfTrue="1">
      <formula>OR($D27=0,$D27=2,$D27=3,$D27=4)</formula>
    </cfRule>
  </conditionalFormatting>
  <conditionalFormatting sqref="J28:K28">
    <cfRule type="expression" dxfId="51" priority="51" stopIfTrue="1">
      <formula>$D28=1</formula>
    </cfRule>
    <cfRule type="expression" dxfId="50" priority="52" stopIfTrue="1">
      <formula>OR($D28=0,$D28=2,$D28=3,$D28=4)</formula>
    </cfRule>
  </conditionalFormatting>
  <conditionalFormatting sqref="J31 K29:K30">
    <cfRule type="expression" dxfId="49" priority="49" stopIfTrue="1">
      <formula>$D29=1</formula>
    </cfRule>
    <cfRule type="expression" dxfId="48" priority="50" stopIfTrue="1">
      <formula>OR($D29=0,$D29=2,$D29=3,$D29=4)</formula>
    </cfRule>
  </conditionalFormatting>
  <conditionalFormatting sqref="K31">
    <cfRule type="expression" dxfId="47" priority="47" stopIfTrue="1">
      <formula>$D31=1</formula>
    </cfRule>
    <cfRule type="expression" dxfId="46" priority="48" stopIfTrue="1">
      <formula>OR($D31=0,$D31=2,$D31=3,$D31=4)</formula>
    </cfRule>
  </conditionalFormatting>
  <conditionalFormatting sqref="J29:J30">
    <cfRule type="expression" dxfId="45" priority="44" stopIfTrue="1">
      <formula>$D29=1</formula>
    </cfRule>
    <cfRule type="expression" dxfId="44" priority="45" stopIfTrue="1">
      <formula>OR($D29=0,$D29=2,$D29=3,$D29=4)</formula>
    </cfRule>
    <cfRule type="expression" dxfId="43" priority="46" stopIfTrue="1">
      <formula>AND(TIPOORCAMENTO="Licitado",$D29&lt;&gt;"L",$D29&lt;&gt;-1)</formula>
    </cfRule>
  </conditionalFormatting>
  <conditionalFormatting sqref="E28">
    <cfRule type="expression" dxfId="42" priority="42" stopIfTrue="1">
      <formula>$D28=1</formula>
    </cfRule>
    <cfRule type="expression" dxfId="41" priority="43" stopIfTrue="1">
      <formula>OR($D28=0,$D28=2,$D28=3,$D28=4)</formula>
    </cfRule>
  </conditionalFormatting>
  <conditionalFormatting sqref="F37:G39 C37:D39 C41:D41 F41:G41">
    <cfRule type="expression" dxfId="40" priority="40" stopIfTrue="1">
      <formula>$D37=1</formula>
    </cfRule>
    <cfRule type="expression" dxfId="39" priority="41" stopIfTrue="1">
      <formula>OR($D37=0,$D37=2,$D37=3,$D37=4)</formula>
    </cfRule>
  </conditionalFormatting>
  <conditionalFormatting sqref="J38:K38">
    <cfRule type="expression" dxfId="38" priority="38" stopIfTrue="1">
      <formula>$D38=1</formula>
    </cfRule>
    <cfRule type="expression" dxfId="37" priority="39" stopIfTrue="1">
      <formula>OR($D38=0,$D38=2,$D38=3,$D38=4)</formula>
    </cfRule>
  </conditionalFormatting>
  <conditionalFormatting sqref="J41 K39:K40">
    <cfRule type="expression" dxfId="36" priority="36" stopIfTrue="1">
      <formula>$D39=1</formula>
    </cfRule>
    <cfRule type="expression" dxfId="35" priority="37" stopIfTrue="1">
      <formula>OR($D39=0,$D39=2,$D39=3,$D39=4)</formula>
    </cfRule>
  </conditionalFormatting>
  <conditionalFormatting sqref="K41">
    <cfRule type="expression" dxfId="34" priority="34" stopIfTrue="1">
      <formula>$D41=1</formula>
    </cfRule>
    <cfRule type="expression" dxfId="33" priority="35" stopIfTrue="1">
      <formula>OR($D41=0,$D41=2,$D41=3,$D41=4)</formula>
    </cfRule>
  </conditionalFormatting>
  <conditionalFormatting sqref="J39:J40">
    <cfRule type="expression" dxfId="32" priority="31" stopIfTrue="1">
      <formula>$D39=1</formula>
    </cfRule>
    <cfRule type="expression" dxfId="31" priority="32" stopIfTrue="1">
      <formula>OR($D39=0,$D39=2,$D39=3,$D39=4)</formula>
    </cfRule>
    <cfRule type="expression" dxfId="30" priority="33" stopIfTrue="1">
      <formula>AND(TIPOORCAMENTO="Licitado",$D39&lt;&gt;"L",$D39&lt;&gt;-1)</formula>
    </cfRule>
  </conditionalFormatting>
  <conditionalFormatting sqref="E38">
    <cfRule type="expression" dxfId="29" priority="29" stopIfTrue="1">
      <formula>$D38=1</formula>
    </cfRule>
    <cfRule type="expression" dxfId="28" priority="30" stopIfTrue="1">
      <formula>OR($D38=0,$D38=2,$D38=3,$D38=4)</formula>
    </cfRule>
  </conditionalFormatting>
  <conditionalFormatting sqref="F47:G49 C47:D49 C51:D51 F51:G51">
    <cfRule type="expression" dxfId="27" priority="27" stopIfTrue="1">
      <formula>$D47=1</formula>
    </cfRule>
    <cfRule type="expression" dxfId="26" priority="28" stopIfTrue="1">
      <formula>OR($D47=0,$D47=2,$D47=3,$D47=4)</formula>
    </cfRule>
  </conditionalFormatting>
  <conditionalFormatting sqref="J48:K48">
    <cfRule type="expression" dxfId="25" priority="25" stopIfTrue="1">
      <formula>$D48=1</formula>
    </cfRule>
    <cfRule type="expression" dxfId="24" priority="26" stopIfTrue="1">
      <formula>OR($D48=0,$D48=2,$D48=3,$D48=4)</formula>
    </cfRule>
  </conditionalFormatting>
  <conditionalFormatting sqref="J51 K49:K50">
    <cfRule type="expression" dxfId="23" priority="23" stopIfTrue="1">
      <formula>$D49=1</formula>
    </cfRule>
    <cfRule type="expression" dxfId="22" priority="24" stopIfTrue="1">
      <formula>OR($D49=0,$D49=2,$D49=3,$D49=4)</formula>
    </cfRule>
  </conditionalFormatting>
  <conditionalFormatting sqref="K51">
    <cfRule type="expression" dxfId="21" priority="21" stopIfTrue="1">
      <formula>$D51=1</formula>
    </cfRule>
    <cfRule type="expression" dxfId="20" priority="22" stopIfTrue="1">
      <formula>OR($D51=0,$D51=2,$D51=3,$D51=4)</formula>
    </cfRule>
  </conditionalFormatting>
  <conditionalFormatting sqref="J49:J50">
    <cfRule type="expression" dxfId="19" priority="18" stopIfTrue="1">
      <formula>$D49=1</formula>
    </cfRule>
    <cfRule type="expression" dxfId="18" priority="19" stopIfTrue="1">
      <formula>OR($D49=0,$D49=2,$D49=3,$D49=4)</formula>
    </cfRule>
    <cfRule type="expression" dxfId="17" priority="20" stopIfTrue="1">
      <formula>AND(TIPOORCAMENTO="Licitado",$D49&lt;&gt;"L",$D49&lt;&gt;-1)</formula>
    </cfRule>
  </conditionalFormatting>
  <conditionalFormatting sqref="E48">
    <cfRule type="expression" dxfId="16" priority="16" stopIfTrue="1">
      <formula>$D48=1</formula>
    </cfRule>
    <cfRule type="expression" dxfId="15" priority="17" stopIfTrue="1">
      <formula>OR($D48=0,$D48=2,$D48=3,$D48=4)</formula>
    </cfRule>
  </conditionalFormatting>
  <conditionalFormatting sqref="F57:G59 C57:D59 C61:D61 F61:G61">
    <cfRule type="expression" dxfId="14" priority="14" stopIfTrue="1">
      <formula>$D57=1</formula>
    </cfRule>
    <cfRule type="expression" dxfId="13" priority="15" stopIfTrue="1">
      <formula>OR($D57=0,$D57=2,$D57=3,$D57=4)</formula>
    </cfRule>
  </conditionalFormatting>
  <conditionalFormatting sqref="J58:K58">
    <cfRule type="expression" dxfId="12" priority="12" stopIfTrue="1">
      <formula>$D58=1</formula>
    </cfRule>
    <cfRule type="expression" dxfId="11" priority="13" stopIfTrue="1">
      <formula>OR($D58=0,$D58=2,$D58=3,$D58=4)</formula>
    </cfRule>
  </conditionalFormatting>
  <conditionalFormatting sqref="J61 K59:K60">
    <cfRule type="expression" dxfId="10" priority="10" stopIfTrue="1">
      <formula>$D59=1</formula>
    </cfRule>
    <cfRule type="expression" dxfId="9" priority="11" stopIfTrue="1">
      <formula>OR($D59=0,$D59=2,$D59=3,$D59=4)</formula>
    </cfRule>
  </conditionalFormatting>
  <conditionalFormatting sqref="K61">
    <cfRule type="expression" dxfId="8" priority="8" stopIfTrue="1">
      <formula>$D61=1</formula>
    </cfRule>
    <cfRule type="expression" dxfId="7" priority="9" stopIfTrue="1">
      <formula>OR($D61=0,$D61=2,$D61=3,$D61=4)</formula>
    </cfRule>
  </conditionalFormatting>
  <conditionalFormatting sqref="J59:J60">
    <cfRule type="expression" dxfId="6" priority="5" stopIfTrue="1">
      <formula>$D59=1</formula>
    </cfRule>
    <cfRule type="expression" dxfId="5" priority="6" stopIfTrue="1">
      <formula>OR($D59=0,$D59=2,$D59=3,$D59=4)</formula>
    </cfRule>
    <cfRule type="expression" dxfId="4" priority="7" stopIfTrue="1">
      <formula>AND(TIPOORCAMENTO="Licitado",$D59&lt;&gt;"L",$D59&lt;&gt;-1)</formula>
    </cfRule>
  </conditionalFormatting>
  <conditionalFormatting sqref="E58">
    <cfRule type="expression" dxfId="3" priority="3" stopIfTrue="1">
      <formula>$D58=1</formula>
    </cfRule>
    <cfRule type="expression" dxfId="2" priority="4" stopIfTrue="1">
      <formula>OR($D58=0,$D58=2,$D58=3,$D58=4)</formula>
    </cfRule>
  </conditionalFormatting>
  <conditionalFormatting sqref="G29">
    <cfRule type="expression" dxfId="1" priority="1" stopIfTrue="1">
      <formula>$D29=1</formula>
    </cfRule>
    <cfRule type="expression" dxfId="0" priority="2" stopIfTrue="1">
      <formula>OR($D29=0,$D29=2,$D29=3,$D29=4)</formula>
    </cfRule>
  </conditionalFormatting>
  <dataValidations count="5">
    <dataValidation allowBlank="1" showInputMessage="1" showErrorMessage="1" prompt="A entrada de quantidades é feita na coluna AJ se acompanhamento por BM, ou na aba &quot;Memória de Cálculo/PLQ&quot; se acompanhamento por PLE." sqref="G17:G66"/>
    <dataValidation type="list" errorStyle="warning" allowBlank="1" showErrorMessage="1" errorTitle="Aviso BDI" error="Selecione um dos 3 BDI da lista._x000a__x000a_Caso tenha mais de 3 BDI nesta Planilha Orçamentária digite apenas valor percentual." sqref="I17:I66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type="list" allowBlank="1" sqref="C17:C66">
      <formula1>"SINAPI,SINAPI-I,SICRO,Composição,Cotação"</formula1>
      <formula2>0</formula2>
    </dataValidation>
    <dataValidation allowBlank="1" showInputMessage="1" showErrorMessage="1" prompt="Para Orçamento Proposto, o Preço Unitário é resultado do produto do Custo Unitário pelo BDI._x000a_Para Orçamento Licitado, deve ser preenchido na Coluna AL." sqref="J17:J18 J21 J27:J28 J31 J37:J38 J41 J47:J48 J51 J57:J58 J61"/>
    <dataValidation type="decimal" operator="greaterThan" allowBlank="1" showErrorMessage="1" error="Apenas números decimais maiores que zero." sqref="J19:J20 J22:J26 J29:J30 J32:J36 J39:J40 J42:J46 J49:J50 H17:H66 J52:J56 J62:J66 J59:J60">
      <formula1>0</formula1>
      <formula2>0</formula2>
    </dataValidation>
  </dataValidations>
  <printOptions horizontalCentered="1"/>
  <pageMargins left="0.59055118110236227" right="0.59055118110236227" top="0.59055118110236227" bottom="0.39370078740157483" header="0" footer="0"/>
  <pageSetup paperSize="9" scale="42" orientation="landscape" horizontalDpi="1200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70" r:id="rId4" name="CaixaArredQuant">
              <controlPr defaultSize="0" print="0" autoFill="0" autoLine="0" autoPict="0">
                <anchor moveWithCells="1" sizeWithCells="1">
                  <from>
                    <xdr:col>6</xdr:col>
                    <xdr:colOff>447675</xdr:colOff>
                    <xdr:row>11</xdr:row>
                    <xdr:rowOff>114300</xdr:rowOff>
                  </from>
                  <to>
                    <xdr:col>6</xdr:col>
                    <xdr:colOff>866775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1" r:id="rId5" name="CaixaArredCustoUnit">
              <controlPr defaultSize="0" print="0" autoFill="0" autoLine="0" autoPict="0">
                <anchor moveWithCells="1" sizeWithCells="1">
                  <from>
                    <xdr:col>7</xdr:col>
                    <xdr:colOff>438150</xdr:colOff>
                    <xdr:row>11</xdr:row>
                    <xdr:rowOff>114300</xdr:rowOff>
                  </from>
                  <to>
                    <xdr:col>7</xdr:col>
                    <xdr:colOff>857250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2" r:id="rId6" name="CaixaArredBDI">
              <controlPr defaultSize="0" print="0" autoFill="0" autoLine="0" autoPict="0">
                <anchor moveWithCells="1" sizeWithCells="1">
                  <from>
                    <xdr:col>8</xdr:col>
                    <xdr:colOff>276225</xdr:colOff>
                    <xdr:row>11</xdr:row>
                    <xdr:rowOff>114300</xdr:rowOff>
                  </from>
                  <to>
                    <xdr:col>8</xdr:col>
                    <xdr:colOff>695325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3" r:id="rId7" name="CaixaArredPrecoUnit">
              <controlPr defaultSize="0" print="0" autoFill="0" autoLine="0" autoPict="0">
                <anchor moveWithCells="1" sizeWithCells="1">
                  <from>
                    <xdr:col>9</xdr:col>
                    <xdr:colOff>352425</xdr:colOff>
                    <xdr:row>11</xdr:row>
                    <xdr:rowOff>114300</xdr:rowOff>
                  </from>
                  <to>
                    <xdr:col>9</xdr:col>
                    <xdr:colOff>771525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4" r:id="rId8" name="CaixaArredPrecoTotal">
              <controlPr defaultSize="0" print="0" autoFill="0" autoLine="0" autoPict="0">
                <anchor moveWithCells="1" sizeWithCells="1">
                  <from>
                    <xdr:col>10</xdr:col>
                    <xdr:colOff>438150</xdr:colOff>
                    <xdr:row>11</xdr:row>
                    <xdr:rowOff>104775</xdr:rowOff>
                  </from>
                  <to>
                    <xdr:col>10</xdr:col>
                    <xdr:colOff>857250</xdr:colOff>
                    <xdr:row>13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J32"/>
  <sheetViews>
    <sheetView tabSelected="1" topLeftCell="A22" workbookViewId="0">
      <selection activeCell="L9" sqref="L9"/>
    </sheetView>
  </sheetViews>
  <sheetFormatPr defaultRowHeight="12.75" x14ac:dyDescent="0.2"/>
  <cols>
    <col min="2" max="2" width="14" bestFit="1" customWidth="1"/>
    <col min="3" max="3" width="10.42578125" bestFit="1" customWidth="1"/>
    <col min="4" max="4" width="17.7109375" customWidth="1"/>
    <col min="5" max="5" width="11.85546875" bestFit="1" customWidth="1"/>
    <col min="8" max="8" width="10.5703125" bestFit="1" customWidth="1"/>
    <col min="9" max="9" width="18.140625" bestFit="1" customWidth="1"/>
    <col min="10" max="10" width="19.28515625" bestFit="1" customWidth="1"/>
  </cols>
  <sheetData>
    <row r="8" spans="2:10" ht="31.5" x14ac:dyDescent="0.25">
      <c r="B8" s="445" t="s">
        <v>8</v>
      </c>
      <c r="C8" s="445" t="s">
        <v>1</v>
      </c>
      <c r="D8" s="446" t="s">
        <v>0</v>
      </c>
      <c r="E8" s="445" t="s">
        <v>245</v>
      </c>
      <c r="F8" s="447" t="s">
        <v>246</v>
      </c>
      <c r="G8" s="448"/>
      <c r="H8" s="445" t="s">
        <v>247</v>
      </c>
      <c r="I8" s="445" t="s">
        <v>248</v>
      </c>
      <c r="J8" s="445" t="s">
        <v>249</v>
      </c>
    </row>
    <row r="9" spans="2:10" ht="140.25" x14ac:dyDescent="0.2">
      <c r="B9" s="449" t="s">
        <v>250</v>
      </c>
      <c r="C9" s="449" t="s">
        <v>251</v>
      </c>
      <c r="D9" s="450" t="s">
        <v>252</v>
      </c>
      <c r="E9" s="449" t="s">
        <v>2</v>
      </c>
      <c r="F9" s="451">
        <f>SUM(F10:G17)</f>
        <v>2.2834872349999999</v>
      </c>
      <c r="G9" s="452"/>
      <c r="H9" s="449"/>
      <c r="I9" s="449"/>
      <c r="J9" s="449"/>
    </row>
    <row r="10" spans="2:10" ht="409.5" x14ac:dyDescent="0.2">
      <c r="B10" s="453" t="s">
        <v>9</v>
      </c>
      <c r="C10" s="453">
        <v>5901</v>
      </c>
      <c r="D10" s="454" t="s">
        <v>253</v>
      </c>
      <c r="E10" s="453" t="s">
        <v>254</v>
      </c>
      <c r="F10" s="455">
        <f>H10*J10</f>
        <v>0.51436037000000001</v>
      </c>
      <c r="G10" s="456"/>
      <c r="H10" s="453">
        <v>1.6109E-3</v>
      </c>
      <c r="I10" s="453">
        <v>321.5</v>
      </c>
      <c r="J10" s="457">
        <v>319.3</v>
      </c>
    </row>
    <row r="11" spans="2:10" ht="409.5" x14ac:dyDescent="0.2">
      <c r="B11" s="453" t="s">
        <v>9</v>
      </c>
      <c r="C11" s="453">
        <v>5903</v>
      </c>
      <c r="D11" s="454" t="s">
        <v>255</v>
      </c>
      <c r="E11" s="453" t="s">
        <v>256</v>
      </c>
      <c r="F11" s="455">
        <f t="shared" ref="F11:F17" si="0">H11*J11</f>
        <v>8.4000458E-2</v>
      </c>
      <c r="G11" s="456"/>
      <c r="H11" s="453">
        <v>1.0739E-3</v>
      </c>
      <c r="I11" s="453">
        <v>80.42</v>
      </c>
      <c r="J11" s="457">
        <v>78.22</v>
      </c>
    </row>
    <row r="12" spans="2:10" ht="293.25" x14ac:dyDescent="0.2">
      <c r="B12" s="453" t="s">
        <v>9</v>
      </c>
      <c r="C12" s="453">
        <v>5932</v>
      </c>
      <c r="D12" s="454" t="s">
        <v>257</v>
      </c>
      <c r="E12" s="453" t="s">
        <v>254</v>
      </c>
      <c r="F12" s="455">
        <f t="shared" si="0"/>
        <v>0.48722602499999995</v>
      </c>
      <c r="G12" s="456"/>
      <c r="H12" s="453">
        <v>1.8525E-3</v>
      </c>
      <c r="I12" s="453">
        <v>265.92</v>
      </c>
      <c r="J12" s="457">
        <v>263.01</v>
      </c>
    </row>
    <row r="13" spans="2:10" ht="293.25" x14ac:dyDescent="0.2">
      <c r="B13" s="453" t="s">
        <v>9</v>
      </c>
      <c r="C13" s="453">
        <v>5934</v>
      </c>
      <c r="D13" s="454" t="s">
        <v>258</v>
      </c>
      <c r="E13" s="453" t="s">
        <v>256</v>
      </c>
      <c r="F13" s="455">
        <f t="shared" si="0"/>
        <v>8.7865910999999991E-2</v>
      </c>
      <c r="G13" s="456"/>
      <c r="H13" s="453">
        <v>8.3230000000000001E-4</v>
      </c>
      <c r="I13" s="453">
        <v>108.48</v>
      </c>
      <c r="J13" s="457">
        <v>105.57</v>
      </c>
    </row>
    <row r="14" spans="2:10" ht="408" x14ac:dyDescent="0.2">
      <c r="B14" s="453" t="s">
        <v>9</v>
      </c>
      <c r="C14" s="453">
        <v>7049</v>
      </c>
      <c r="D14" s="454" t="s">
        <v>259</v>
      </c>
      <c r="E14" s="453" t="s">
        <v>254</v>
      </c>
      <c r="F14" s="455">
        <f t="shared" si="0"/>
        <v>0.57260862300000004</v>
      </c>
      <c r="G14" s="456"/>
      <c r="H14" s="453">
        <v>2.6849E-3</v>
      </c>
      <c r="I14" s="453">
        <v>214.9</v>
      </c>
      <c r="J14" s="457">
        <v>213.27</v>
      </c>
    </row>
    <row r="15" spans="2:10" ht="89.25" x14ac:dyDescent="0.2">
      <c r="B15" s="453" t="s">
        <v>9</v>
      </c>
      <c r="C15" s="453">
        <v>88316</v>
      </c>
      <c r="D15" s="454" t="s">
        <v>260</v>
      </c>
      <c r="E15" s="453" t="s">
        <v>261</v>
      </c>
      <c r="F15" s="455">
        <f t="shared" si="0"/>
        <v>0.25323976799999998</v>
      </c>
      <c r="G15" s="456"/>
      <c r="H15" s="453">
        <v>1.07396E-2</v>
      </c>
      <c r="I15" s="453">
        <v>24.88</v>
      </c>
      <c r="J15" s="457">
        <v>23.58</v>
      </c>
    </row>
    <row r="16" spans="2:10" ht="229.5" x14ac:dyDescent="0.2">
      <c r="B16" s="453" t="s">
        <v>9</v>
      </c>
      <c r="C16" s="453">
        <v>96028</v>
      </c>
      <c r="D16" s="454" t="s">
        <v>262</v>
      </c>
      <c r="E16" s="453" t="s">
        <v>254</v>
      </c>
      <c r="F16" s="455">
        <f t="shared" si="0"/>
        <v>0.20076934400000002</v>
      </c>
      <c r="G16" s="456"/>
      <c r="H16" s="453">
        <v>1.3424000000000001E-3</v>
      </c>
      <c r="I16" s="453">
        <v>152.09</v>
      </c>
      <c r="J16" s="457">
        <v>149.56</v>
      </c>
    </row>
    <row r="17" spans="2:10" ht="229.5" x14ac:dyDescent="0.2">
      <c r="B17" s="453" t="s">
        <v>9</v>
      </c>
      <c r="C17" s="453">
        <v>96029</v>
      </c>
      <c r="D17" s="454" t="s">
        <v>263</v>
      </c>
      <c r="E17" s="453" t="s">
        <v>256</v>
      </c>
      <c r="F17" s="455">
        <f t="shared" si="0"/>
        <v>8.3416736000000005E-2</v>
      </c>
      <c r="G17" s="456"/>
      <c r="H17" s="453">
        <v>1.3424000000000001E-3</v>
      </c>
      <c r="I17" s="453">
        <v>64.67</v>
      </c>
      <c r="J17" s="457">
        <v>62.14</v>
      </c>
    </row>
    <row r="23" spans="2:10" ht="31.5" x14ac:dyDescent="0.25">
      <c r="B23" s="445" t="s">
        <v>8</v>
      </c>
      <c r="C23" s="445" t="s">
        <v>1</v>
      </c>
      <c r="D23" s="446" t="s">
        <v>0</v>
      </c>
      <c r="E23" s="445" t="s">
        <v>245</v>
      </c>
      <c r="F23" s="447" t="s">
        <v>246</v>
      </c>
      <c r="G23" s="448"/>
      <c r="H23" s="445" t="s">
        <v>247</v>
      </c>
      <c r="I23" s="445" t="s">
        <v>248</v>
      </c>
      <c r="J23" s="445" t="s">
        <v>249</v>
      </c>
    </row>
    <row r="24" spans="2:10" ht="267.75" x14ac:dyDescent="0.2">
      <c r="B24" s="449" t="s">
        <v>250</v>
      </c>
      <c r="C24" s="449" t="s">
        <v>213</v>
      </c>
      <c r="D24" s="450" t="s">
        <v>214</v>
      </c>
      <c r="E24" s="458" t="s">
        <v>2</v>
      </c>
      <c r="F24" s="451">
        <f>SUM(F25:G32)</f>
        <v>5.121521242</v>
      </c>
      <c r="G24" s="452"/>
      <c r="H24" s="449"/>
      <c r="I24" s="449"/>
      <c r="J24" s="449"/>
    </row>
    <row r="25" spans="2:10" ht="255" x14ac:dyDescent="0.2">
      <c r="B25" s="453" t="s">
        <v>9</v>
      </c>
      <c r="C25" s="453">
        <v>5839</v>
      </c>
      <c r="D25" s="454" t="s">
        <v>264</v>
      </c>
      <c r="E25" s="459" t="s">
        <v>254</v>
      </c>
      <c r="F25" s="455">
        <f>H25*J25</f>
        <v>1.4945810000000002E-2</v>
      </c>
      <c r="G25" s="456"/>
      <c r="H25" s="453">
        <v>1.637E-3</v>
      </c>
      <c r="I25" s="453"/>
      <c r="J25" s="457">
        <v>9.1300000000000008</v>
      </c>
    </row>
    <row r="26" spans="2:10" ht="255" x14ac:dyDescent="0.2">
      <c r="B26" s="453" t="s">
        <v>9</v>
      </c>
      <c r="C26" s="453">
        <v>5841</v>
      </c>
      <c r="D26" s="454" t="s">
        <v>265</v>
      </c>
      <c r="E26" s="459" t="s">
        <v>256</v>
      </c>
      <c r="F26" s="455">
        <f t="shared" ref="F26:F32" si="1">H26*J26</f>
        <v>1.669383E-2</v>
      </c>
      <c r="G26" s="456"/>
      <c r="H26" s="453">
        <v>3.637E-3</v>
      </c>
      <c r="I26" s="453"/>
      <c r="J26" s="457">
        <v>4.59</v>
      </c>
    </row>
    <row r="27" spans="2:10" ht="229.5" x14ac:dyDescent="0.2">
      <c r="B27" s="453" t="s">
        <v>266</v>
      </c>
      <c r="C27" s="453">
        <v>517</v>
      </c>
      <c r="D27" s="454" t="s">
        <v>267</v>
      </c>
      <c r="E27" s="459" t="s">
        <v>64</v>
      </c>
      <c r="F27" s="455">
        <f t="shared" si="1"/>
        <v>3.9780000000000002</v>
      </c>
      <c r="G27" s="456"/>
      <c r="H27" s="453">
        <v>0.45</v>
      </c>
      <c r="I27" s="453"/>
      <c r="J27" s="457">
        <v>8.84</v>
      </c>
    </row>
    <row r="28" spans="2:10" ht="409.5" x14ac:dyDescent="0.2">
      <c r="B28" s="453" t="s">
        <v>9</v>
      </c>
      <c r="C28" s="453">
        <v>83362</v>
      </c>
      <c r="D28" s="454" t="s">
        <v>268</v>
      </c>
      <c r="E28" s="453" t="s">
        <v>254</v>
      </c>
      <c r="F28" s="455">
        <f t="shared" si="1"/>
        <v>0.11435215999999998</v>
      </c>
      <c r="G28" s="456"/>
      <c r="H28" s="453">
        <v>4.2289999999999998E-4</v>
      </c>
      <c r="I28" s="453"/>
      <c r="J28" s="457">
        <v>270.39999999999998</v>
      </c>
    </row>
    <row r="29" spans="2:10" ht="89.25" x14ac:dyDescent="0.2">
      <c r="B29" s="453" t="s">
        <v>9</v>
      </c>
      <c r="C29" s="453">
        <v>88316</v>
      </c>
      <c r="D29" s="454" t="s">
        <v>260</v>
      </c>
      <c r="E29" s="453" t="s">
        <v>261</v>
      </c>
      <c r="F29" s="455">
        <f t="shared" si="1"/>
        <v>0.12436091999999999</v>
      </c>
      <c r="G29" s="456"/>
      <c r="H29" s="453">
        <v>5.274E-3</v>
      </c>
      <c r="I29" s="453"/>
      <c r="J29" s="457">
        <v>23.58</v>
      </c>
    </row>
    <row r="30" spans="2:10" ht="204" x14ac:dyDescent="0.2">
      <c r="B30" s="453" t="s">
        <v>9</v>
      </c>
      <c r="C30" s="453">
        <v>89035</v>
      </c>
      <c r="D30" s="454" t="s">
        <v>269</v>
      </c>
      <c r="E30" s="453" t="s">
        <v>254</v>
      </c>
      <c r="F30" s="455">
        <f t="shared" si="1"/>
        <v>0.23224119000000001</v>
      </c>
      <c r="G30" s="456"/>
      <c r="H30" s="453">
        <v>1.637E-3</v>
      </c>
      <c r="I30" s="453"/>
      <c r="J30" s="457">
        <v>141.87</v>
      </c>
    </row>
    <row r="31" spans="2:10" ht="191.25" x14ac:dyDescent="0.2">
      <c r="B31" s="453" t="s">
        <v>9</v>
      </c>
      <c r="C31" s="453">
        <v>89036</v>
      </c>
      <c r="D31" s="454" t="s">
        <v>270</v>
      </c>
      <c r="E31" s="453" t="s">
        <v>256</v>
      </c>
      <c r="F31" s="455">
        <f t="shared" si="1"/>
        <v>0.28141231099999997</v>
      </c>
      <c r="G31" s="456"/>
      <c r="H31" s="453">
        <v>4.8510999999999997E-3</v>
      </c>
      <c r="I31" s="453"/>
      <c r="J31" s="457">
        <v>58.01</v>
      </c>
    </row>
    <row r="32" spans="2:10" ht="409.5" x14ac:dyDescent="0.2">
      <c r="B32" s="453" t="s">
        <v>9</v>
      </c>
      <c r="C32" s="453">
        <v>91486</v>
      </c>
      <c r="D32" s="454" t="s">
        <v>271</v>
      </c>
      <c r="E32" s="453" t="s">
        <v>256</v>
      </c>
      <c r="F32" s="455">
        <f t="shared" si="1"/>
        <v>0.35951502099999999</v>
      </c>
      <c r="G32" s="456"/>
      <c r="H32" s="453">
        <v>4.8510999999999997E-3</v>
      </c>
      <c r="I32" s="453"/>
      <c r="J32" s="457">
        <v>74.11</v>
      </c>
    </row>
  </sheetData>
  <mergeCells count="20">
    <mergeCell ref="F31:G31"/>
    <mergeCell ref="F32:G32"/>
    <mergeCell ref="F25:G25"/>
    <mergeCell ref="F26:G26"/>
    <mergeCell ref="F27:G27"/>
    <mergeCell ref="F28:G28"/>
    <mergeCell ref="F29:G29"/>
    <mergeCell ref="F30:G30"/>
    <mergeCell ref="F14:G14"/>
    <mergeCell ref="F15:G15"/>
    <mergeCell ref="F16:G16"/>
    <mergeCell ref="F17:G17"/>
    <mergeCell ref="F23:G23"/>
    <mergeCell ref="F24:G24"/>
    <mergeCell ref="F8:G8"/>
    <mergeCell ref="F9:G9"/>
    <mergeCell ref="F10:G10"/>
    <mergeCell ref="F11:G11"/>
    <mergeCell ref="F12:G12"/>
    <mergeCell ref="F13:G13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B1" zoomScale="110" zoomScaleNormal="110" zoomScaleSheetLayoutView="80" workbookViewId="0">
      <selection activeCell="P9" sqref="P9"/>
    </sheetView>
  </sheetViews>
  <sheetFormatPr defaultRowHeight="12.75" x14ac:dyDescent="0.2"/>
  <cols>
    <col min="1" max="1" width="9.7109375" customWidth="1"/>
    <col min="2" max="2" width="6" bestFit="1" customWidth="1"/>
    <col min="3" max="3" width="17" customWidth="1"/>
    <col min="4" max="4" width="18.42578125" customWidth="1"/>
    <col min="6" max="6" width="27.5703125" bestFit="1" customWidth="1"/>
    <col min="7" max="7" width="17.140625" customWidth="1"/>
    <col min="8" max="8" width="26.7109375" customWidth="1"/>
    <col min="9" max="9" width="15.28515625" bestFit="1" customWidth="1"/>
    <col min="10" max="10" width="19.5703125" customWidth="1"/>
    <col min="13" max="13" width="19.140625" customWidth="1"/>
  </cols>
  <sheetData>
    <row r="1" spans="1:13" ht="13.5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91.5" customHeight="1" thickBot="1" x14ac:dyDescent="0.25">
      <c r="B2" s="107" t="s">
        <v>150</v>
      </c>
      <c r="C2" s="108"/>
      <c r="D2" s="108"/>
      <c r="E2" s="108"/>
      <c r="F2" s="108"/>
      <c r="G2" s="108"/>
      <c r="H2" s="108"/>
      <c r="I2" s="108"/>
      <c r="J2" s="108"/>
      <c r="K2" s="109"/>
    </row>
    <row r="3" spans="1:13" ht="12.75" customHeight="1" x14ac:dyDescent="0.2">
      <c r="B3" s="219" t="str">
        <f>IF(TIPOORCAMENTO="licitado","CRONOGRAMA FÍSICO-FINANCEIRO LICITADO","CRONOGRAMA FÍSICO-FINANCEIRO")</f>
        <v>CRONOGRAMA FÍSICO-FINANCEIRO</v>
      </c>
      <c r="C3" s="110"/>
      <c r="D3" s="110"/>
      <c r="E3" s="110"/>
      <c r="F3" s="110"/>
      <c r="G3" s="110"/>
      <c r="H3" s="110"/>
      <c r="I3" s="110"/>
      <c r="J3" s="111" t="s">
        <v>151</v>
      </c>
      <c r="K3" s="112"/>
    </row>
    <row r="4" spans="1:13" ht="12.75" customHeight="1" x14ac:dyDescent="0.2">
      <c r="B4" s="220"/>
      <c r="C4" s="114"/>
      <c r="D4" s="114"/>
      <c r="E4" s="114"/>
      <c r="F4" s="114"/>
      <c r="G4" s="114"/>
      <c r="H4" s="114"/>
      <c r="I4" s="114"/>
      <c r="J4" s="115" t="s">
        <v>152</v>
      </c>
      <c r="K4" s="116"/>
    </row>
    <row r="5" spans="1:13" ht="13.5" customHeight="1" thickBot="1" x14ac:dyDescent="0.25">
      <c r="B5" s="221"/>
      <c r="C5" s="119"/>
      <c r="D5" s="119"/>
      <c r="E5" s="119"/>
      <c r="F5" s="119"/>
      <c r="G5" s="119"/>
      <c r="H5" s="119"/>
      <c r="I5" s="119"/>
      <c r="J5" s="222"/>
      <c r="K5" s="223"/>
    </row>
    <row r="6" spans="1:13" x14ac:dyDescent="0.2">
      <c r="B6" s="121" t="s">
        <v>153</v>
      </c>
      <c r="C6" s="122"/>
      <c r="D6" s="122"/>
      <c r="E6" s="122"/>
      <c r="F6" s="122" t="s">
        <v>154</v>
      </c>
      <c r="G6" s="122"/>
      <c r="H6" s="122"/>
      <c r="I6" s="122"/>
      <c r="J6" s="122"/>
      <c r="K6" s="123"/>
    </row>
    <row r="7" spans="1:13" ht="24" customHeight="1" thickBot="1" x14ac:dyDescent="0.25">
      <c r="B7" s="124" t="s">
        <v>40</v>
      </c>
      <c r="C7" s="125"/>
      <c r="D7" s="125"/>
      <c r="E7" s="125"/>
      <c r="F7" s="125" t="s">
        <v>155</v>
      </c>
      <c r="G7" s="125"/>
      <c r="H7" s="125"/>
      <c r="I7" s="125"/>
      <c r="J7" s="125"/>
      <c r="K7" s="126"/>
    </row>
    <row r="8" spans="1:13" x14ac:dyDescent="0.2">
      <c r="B8" s="127" t="s">
        <v>156</v>
      </c>
      <c r="C8" s="128" t="s">
        <v>157</v>
      </c>
      <c r="D8" s="128"/>
      <c r="E8" s="128"/>
      <c r="F8" s="129" t="s">
        <v>158</v>
      </c>
      <c r="G8" s="130" t="s">
        <v>159</v>
      </c>
      <c r="H8" s="131">
        <v>1</v>
      </c>
      <c r="I8" s="132">
        <f ca="1">OFFSET(I8,0,-1)+1</f>
        <v>2</v>
      </c>
      <c r="J8" s="132">
        <f ca="1">OFFSET(J8,0,-1)+1</f>
        <v>3</v>
      </c>
      <c r="K8" s="133"/>
    </row>
    <row r="9" spans="1:13" x14ac:dyDescent="0.2">
      <c r="B9" s="134"/>
      <c r="C9" s="135"/>
      <c r="D9" s="135"/>
      <c r="E9" s="135"/>
      <c r="F9" s="136"/>
      <c r="G9" s="137"/>
      <c r="H9" s="138"/>
      <c r="I9" s="139"/>
      <c r="J9" s="139"/>
      <c r="K9" s="140"/>
    </row>
    <row r="10" spans="1:13" x14ac:dyDescent="0.2">
      <c r="B10" s="141" t="str">
        <f>+'[3]PLANILHA ORÇAMENTARIA'!B17</f>
        <v>1.</v>
      </c>
      <c r="C10" s="142" t="str">
        <f>'[3]PLANILHA ORÇAMENTARIA'!B16</f>
        <v>PAVIMENTAÇÃO ASFÁLTICA DE VIA URBANAS</v>
      </c>
      <c r="D10" s="142"/>
      <c r="E10" s="142"/>
      <c r="F10" s="143">
        <f>'[3]PLANILHA ORÇAMENTARIA'!K16</f>
        <v>573835.06085000001</v>
      </c>
      <c r="G10" s="144" t="s">
        <v>160</v>
      </c>
      <c r="H10" s="145">
        <f>H14+H16</f>
        <v>238029.23634</v>
      </c>
      <c r="I10" s="145">
        <f>I12+I18</f>
        <v>220913.22634000002</v>
      </c>
      <c r="J10" s="145">
        <f>J20</f>
        <v>114892.59817000001</v>
      </c>
      <c r="K10" s="146"/>
    </row>
    <row r="11" spans="1:13" x14ac:dyDescent="0.2">
      <c r="B11" s="141"/>
      <c r="C11" s="142"/>
      <c r="D11" s="142"/>
      <c r="E11" s="142"/>
      <c r="F11" s="147"/>
      <c r="G11" s="144"/>
      <c r="H11" s="148">
        <v>0.4</v>
      </c>
      <c r="I11" s="148">
        <v>0.3</v>
      </c>
      <c r="J11" s="148">
        <v>0.3</v>
      </c>
      <c r="K11" s="149"/>
    </row>
    <row r="12" spans="1:13" x14ac:dyDescent="0.2">
      <c r="B12" s="150" t="str">
        <f>+'[3]PLANILHA ORÇAMENTARIA'!B18</f>
        <v>1.1</v>
      </c>
      <c r="C12" s="151" t="str">
        <f>'[3]PLANILHA ORÇAMENTARIA'!E17</f>
        <v>PAVIMENTAÇÃO ASFÁLTICA - RUA ANTONIO DE OLIVEIRA NEVES</v>
      </c>
      <c r="D12" s="152"/>
      <c r="E12" s="153"/>
      <c r="F12" s="154">
        <f>'[3]PLANILHA ORÇAMENTARIA'!K17</f>
        <v>164407.37817000001</v>
      </c>
      <c r="G12" s="144" t="s">
        <v>160</v>
      </c>
      <c r="H12" s="154"/>
      <c r="I12" s="154">
        <f>F12</f>
        <v>164407.37817000001</v>
      </c>
      <c r="J12" s="154"/>
      <c r="K12" s="149"/>
    </row>
    <row r="13" spans="1:13" x14ac:dyDescent="0.2">
      <c r="B13" s="150"/>
      <c r="C13" s="155"/>
      <c r="D13" s="156"/>
      <c r="E13" s="157"/>
      <c r="F13" s="147"/>
      <c r="G13" s="144"/>
      <c r="H13" s="154"/>
      <c r="I13" s="148">
        <v>1</v>
      </c>
      <c r="J13" s="154"/>
      <c r="K13" s="149"/>
    </row>
    <row r="14" spans="1:13" x14ac:dyDescent="0.2">
      <c r="B14" s="158" t="str">
        <f>+'[3]PLANILHA ORÇAMENTARIA'!B21</f>
        <v>1.2</v>
      </c>
      <c r="C14" s="159" t="str">
        <f>'[3]PLANILHA ORÇAMENTARIA'!E27</f>
        <v>PAVIMENTAÇÃO ASFÁLTICA - AVENIDA JOSE LUIZ DA COSTA MAIA</v>
      </c>
      <c r="D14" s="160"/>
      <c r="E14" s="161"/>
      <c r="F14" s="154">
        <f>'[3]PLANILHA ORÇAMENTARIA'!K27</f>
        <v>120526.88816999999</v>
      </c>
      <c r="G14" s="144" t="s">
        <v>160</v>
      </c>
      <c r="H14" s="154">
        <f>F14</f>
        <v>120526.88816999999</v>
      </c>
      <c r="I14" s="154"/>
      <c r="J14" s="154"/>
      <c r="K14" s="149"/>
    </row>
    <row r="15" spans="1:13" x14ac:dyDescent="0.2">
      <c r="B15" s="162"/>
      <c r="C15" s="163"/>
      <c r="D15" s="164"/>
      <c r="E15" s="165"/>
      <c r="F15" s="154"/>
      <c r="G15" s="144"/>
      <c r="H15" s="148">
        <v>1</v>
      </c>
      <c r="I15" s="166"/>
      <c r="J15" s="166"/>
      <c r="K15" s="149"/>
    </row>
    <row r="16" spans="1:13" x14ac:dyDescent="0.2">
      <c r="B16" s="158" t="s">
        <v>10</v>
      </c>
      <c r="C16" s="159" t="str">
        <f>'[3]PLANILHA ORÇAMENTARIA'!E37</f>
        <v>PAVIMENTAÇÃO ASFÁLTICA - ACESSOS DA AVENIDA OSWALDO DE ASSIS CARVALHO</v>
      </c>
      <c r="D16" s="160"/>
      <c r="E16" s="161"/>
      <c r="F16" s="154">
        <f>'[3]PLANILHA ORÇAMENTARIA'!K37</f>
        <v>117502.34817000001</v>
      </c>
      <c r="G16" s="144" t="s">
        <v>160</v>
      </c>
      <c r="H16" s="154">
        <f>F16</f>
        <v>117502.34817000001</v>
      </c>
      <c r="I16" s="154"/>
      <c r="J16" s="154"/>
      <c r="K16" s="149"/>
    </row>
    <row r="17" spans="2:11" x14ac:dyDescent="0.2">
      <c r="B17" s="162"/>
      <c r="C17" s="163"/>
      <c r="D17" s="164"/>
      <c r="E17" s="165"/>
      <c r="F17" s="167"/>
      <c r="G17" s="144"/>
      <c r="H17" s="148">
        <v>1</v>
      </c>
      <c r="I17" s="154"/>
      <c r="J17" s="154"/>
      <c r="K17" s="168"/>
    </row>
    <row r="18" spans="2:11" x14ac:dyDescent="0.2">
      <c r="B18" s="158" t="s">
        <v>11</v>
      </c>
      <c r="C18" s="159" t="str">
        <f>'[3]PLANILHA ORÇAMENTARIA'!E47</f>
        <v>PAVIMENTAÇÃO ASFÁLTICA - RUA MIGUEL MESSIAS NEVES</v>
      </c>
      <c r="D18" s="160"/>
      <c r="E18" s="161"/>
      <c r="F18" s="167">
        <f>'[3]PLANILHA ORÇAMENTARIA'!K47</f>
        <v>56505.848170000005</v>
      </c>
      <c r="G18" s="144" t="s">
        <v>160</v>
      </c>
      <c r="H18" s="154"/>
      <c r="I18" s="154">
        <f>F18</f>
        <v>56505.848170000005</v>
      </c>
      <c r="J18" s="154"/>
      <c r="K18" s="168"/>
    </row>
    <row r="19" spans="2:11" x14ac:dyDescent="0.2">
      <c r="B19" s="162"/>
      <c r="C19" s="163"/>
      <c r="D19" s="164"/>
      <c r="E19" s="165"/>
      <c r="F19" s="167"/>
      <c r="G19" s="144"/>
      <c r="H19" s="154"/>
      <c r="I19" s="148">
        <v>1</v>
      </c>
      <c r="J19" s="154"/>
      <c r="K19" s="168"/>
    </row>
    <row r="20" spans="2:11" x14ac:dyDescent="0.2">
      <c r="B20" s="158" t="s">
        <v>12</v>
      </c>
      <c r="C20" s="159" t="str">
        <f>'[3]PLANILHA ORÇAMENTARIA'!E57</f>
        <v>PAVIMENTAÇÃO ASFÁLTICA - RUA RICARDO JORGE MAIA E RUA JOSÉ DE ASSIS CARVALHO</v>
      </c>
      <c r="D20" s="160"/>
      <c r="E20" s="161"/>
      <c r="F20" s="167">
        <f>'[3]PLANILHA ORÇAMENTARIA'!K57</f>
        <v>114892.59817000001</v>
      </c>
      <c r="G20" s="144" t="s">
        <v>160</v>
      </c>
      <c r="H20" s="154"/>
      <c r="I20" s="154"/>
      <c r="J20" s="154">
        <f>F20</f>
        <v>114892.59817000001</v>
      </c>
      <c r="K20" s="168"/>
    </row>
    <row r="21" spans="2:11" ht="13.5" thickBot="1" x14ac:dyDescent="0.25">
      <c r="B21" s="169"/>
      <c r="C21" s="170"/>
      <c r="D21" s="171"/>
      <c r="E21" s="172"/>
      <c r="F21" s="173"/>
      <c r="G21" s="174"/>
      <c r="H21" s="154"/>
      <c r="I21" s="154"/>
      <c r="J21" s="175">
        <v>1</v>
      </c>
      <c r="K21" s="176"/>
    </row>
    <row r="22" spans="2:11" ht="13.5" thickBot="1" x14ac:dyDescent="0.25">
      <c r="B22" s="177"/>
      <c r="C22" s="178"/>
      <c r="D22" s="179"/>
      <c r="E22" s="179"/>
      <c r="F22" s="179"/>
      <c r="G22" s="180"/>
      <c r="H22" s="180"/>
      <c r="I22" s="179"/>
      <c r="J22" s="179"/>
      <c r="K22" s="181"/>
    </row>
    <row r="23" spans="2:11" x14ac:dyDescent="0.2">
      <c r="B23" s="182"/>
      <c r="C23" s="183" t="s">
        <v>161</v>
      </c>
      <c r="D23" s="184">
        <f>F10</f>
        <v>573835.06085000001</v>
      </c>
      <c r="E23" s="184"/>
      <c r="F23" s="185"/>
      <c r="G23" s="186" t="s">
        <v>162</v>
      </c>
      <c r="H23" s="187">
        <f>H11</f>
        <v>0.4</v>
      </c>
      <c r="I23" s="187">
        <f>H11+I11</f>
        <v>0.7</v>
      </c>
      <c r="J23" s="187">
        <f>I11+J11+H11</f>
        <v>1</v>
      </c>
      <c r="K23" s="188"/>
    </row>
    <row r="24" spans="2:11" ht="13.5" thickBot="1" x14ac:dyDescent="0.25">
      <c r="B24" s="189"/>
      <c r="C24" s="190"/>
      <c r="D24" s="191"/>
      <c r="E24" s="191"/>
      <c r="F24" s="192"/>
      <c r="G24" s="193" t="s">
        <v>163</v>
      </c>
      <c r="H24" s="194">
        <f>H10</f>
        <v>238029.23634</v>
      </c>
      <c r="I24" s="194">
        <f>H10+I10</f>
        <v>458942.46268</v>
      </c>
      <c r="J24" s="194">
        <f>I10+J10+H10</f>
        <v>573835.06085000001</v>
      </c>
      <c r="K24" s="195"/>
    </row>
    <row r="25" spans="2:11" ht="15.75" x14ac:dyDescent="0.2">
      <c r="B25" s="196"/>
      <c r="C25" s="197"/>
      <c r="D25" s="198"/>
      <c r="E25" s="198"/>
      <c r="F25" s="113"/>
      <c r="G25" s="199"/>
      <c r="H25" s="200"/>
      <c r="I25" s="200"/>
      <c r="J25" s="118"/>
      <c r="K25" s="120"/>
    </row>
    <row r="26" spans="2:11" ht="15.75" x14ac:dyDescent="0.2">
      <c r="B26" s="196"/>
      <c r="C26" s="197"/>
      <c r="D26" s="198"/>
      <c r="E26" s="198"/>
      <c r="F26" s="113"/>
      <c r="G26" s="199"/>
      <c r="H26" s="200"/>
      <c r="I26" s="200"/>
      <c r="J26" s="118"/>
      <c r="K26" s="120"/>
    </row>
    <row r="27" spans="2:11" x14ac:dyDescent="0.2">
      <c r="B27" s="117"/>
      <c r="C27" s="118"/>
      <c r="D27" s="118"/>
      <c r="E27" s="118"/>
      <c r="F27" s="118"/>
      <c r="G27" s="118"/>
      <c r="H27" s="118"/>
      <c r="I27" s="118"/>
      <c r="J27" s="118"/>
      <c r="K27" s="120"/>
    </row>
    <row r="28" spans="2:11" ht="15" x14ac:dyDescent="0.2">
      <c r="B28" s="201" t="s">
        <v>164</v>
      </c>
      <c r="C28" s="202"/>
      <c r="D28" s="202"/>
      <c r="E28" s="118"/>
      <c r="F28" s="203"/>
      <c r="G28" s="203"/>
      <c r="H28" s="203"/>
      <c r="I28" s="203"/>
      <c r="J28" s="118"/>
      <c r="K28" s="120"/>
    </row>
    <row r="29" spans="2:11" x14ac:dyDescent="0.2">
      <c r="B29" s="204" t="s">
        <v>85</v>
      </c>
      <c r="C29" s="118"/>
      <c r="D29" s="118"/>
      <c r="E29" s="118"/>
      <c r="F29" s="118"/>
      <c r="G29" s="118"/>
      <c r="H29" s="118"/>
      <c r="I29" s="205"/>
      <c r="J29" s="118"/>
      <c r="K29" s="120"/>
    </row>
    <row r="30" spans="2:11" x14ac:dyDescent="0.2">
      <c r="B30" s="117"/>
      <c r="C30" s="118"/>
      <c r="D30" s="118"/>
      <c r="E30" s="118"/>
      <c r="F30" s="206" t="s">
        <v>146</v>
      </c>
      <c r="G30" s="207"/>
      <c r="H30" s="206" t="s">
        <v>87</v>
      </c>
      <c r="I30" s="206"/>
      <c r="J30" s="207"/>
      <c r="K30" s="208"/>
    </row>
    <row r="31" spans="2:11" x14ac:dyDescent="0.2">
      <c r="B31" s="209">
        <v>46112</v>
      </c>
      <c r="C31" s="210"/>
      <c r="D31" s="210"/>
      <c r="E31" s="118"/>
      <c r="F31" s="211" t="s">
        <v>147</v>
      </c>
      <c r="G31" s="211"/>
      <c r="H31" s="211" t="s">
        <v>165</v>
      </c>
      <c r="I31" s="211"/>
      <c r="J31" s="211"/>
      <c r="K31" s="212"/>
    </row>
    <row r="32" spans="2:11" ht="13.5" thickBot="1" x14ac:dyDescent="0.25">
      <c r="B32" s="213" t="s">
        <v>86</v>
      </c>
      <c r="C32" s="214"/>
      <c r="D32" s="214"/>
      <c r="E32" s="215"/>
      <c r="F32" s="216" t="s">
        <v>166</v>
      </c>
      <c r="G32" s="215"/>
      <c r="H32" s="217" t="s">
        <v>167</v>
      </c>
      <c r="I32" s="217"/>
      <c r="J32" s="217"/>
      <c r="K32" s="218"/>
    </row>
  </sheetData>
  <mergeCells count="34">
    <mergeCell ref="B28:D28"/>
    <mergeCell ref="B31:D31"/>
    <mergeCell ref="B3:I5"/>
    <mergeCell ref="J5:K5"/>
    <mergeCell ref="C10:E11"/>
    <mergeCell ref="C12:E13"/>
    <mergeCell ref="C14:E15"/>
    <mergeCell ref="C16:E17"/>
    <mergeCell ref="C18:E19"/>
    <mergeCell ref="B20:B21"/>
    <mergeCell ref="C20:E21"/>
    <mergeCell ref="B7:E7"/>
    <mergeCell ref="F7:K7"/>
    <mergeCell ref="B8:B9"/>
    <mergeCell ref="C8:E9"/>
    <mergeCell ref="F8:F9"/>
    <mergeCell ref="G8:G9"/>
    <mergeCell ref="H8:H9"/>
    <mergeCell ref="I8:I9"/>
    <mergeCell ref="J8:J9"/>
    <mergeCell ref="K8:K9"/>
    <mergeCell ref="B2:K2"/>
    <mergeCell ref="J3:K3"/>
    <mergeCell ref="J4:K4"/>
    <mergeCell ref="B6:E6"/>
    <mergeCell ref="F6:K6"/>
    <mergeCell ref="B23:B24"/>
    <mergeCell ref="C23:C24"/>
    <mergeCell ref="D23:E24"/>
    <mergeCell ref="B12:B13"/>
    <mergeCell ref="B10:B11"/>
    <mergeCell ref="B14:B15"/>
    <mergeCell ref="B16:B17"/>
    <mergeCell ref="B18:B19"/>
  </mergeCells>
  <conditionalFormatting sqref="H8:J8">
    <cfRule type="expression" dxfId="109" priority="13" stopIfTrue="1">
      <formula>NOT(ISNUMBER(G$11))</formula>
    </cfRule>
  </conditionalFormatting>
  <conditionalFormatting sqref="H11:J11 I13">
    <cfRule type="expression" dxfId="108" priority="11" stopIfTrue="1">
      <formula>AND(ISNUMBER($H10),$H10&lt;&gt;0)</formula>
    </cfRule>
  </conditionalFormatting>
  <conditionalFormatting sqref="K10">
    <cfRule type="expression" dxfId="107" priority="12" stopIfTrue="1">
      <formula>K10&lt;&gt;0</formula>
    </cfRule>
  </conditionalFormatting>
  <conditionalFormatting sqref="F11 F13">
    <cfRule type="expression" dxfId="106" priority="14" stopIfTrue="1">
      <formula>#REF!=2</formula>
    </cfRule>
    <cfRule type="expression" dxfId="105" priority="15" stopIfTrue="1">
      <formula>AND(#REF!=1,#REF!&lt;&gt;"")</formula>
    </cfRule>
  </conditionalFormatting>
  <conditionalFormatting sqref="B14:C14 B12:C12 B10:C10 F10 F12 F14:F21 B16:C16 B18:C18 B20:C20">
    <cfRule type="expression" dxfId="104" priority="16" stopIfTrue="1">
      <formula>#REF!=2</formula>
    </cfRule>
    <cfRule type="expression" dxfId="103" priority="17" stopIfTrue="1">
      <formula>AND(#REF!=1,#REF!&lt;&gt;"")</formula>
    </cfRule>
  </conditionalFormatting>
  <conditionalFormatting sqref="H15:J15">
    <cfRule type="expression" dxfId="102" priority="10" stopIfTrue="1">
      <formula>AND(ISNUMBER($H12),$H12&lt;&gt;0)</formula>
    </cfRule>
  </conditionalFormatting>
  <conditionalFormatting sqref="H10:J10">
    <cfRule type="expression" dxfId="101" priority="8" stopIfTrue="1">
      <formula>#REF!=2</formula>
    </cfRule>
    <cfRule type="expression" dxfId="100" priority="9" stopIfTrue="1">
      <formula>AND(#REF!=1,#REF!&lt;&gt;"")</formula>
    </cfRule>
  </conditionalFormatting>
  <conditionalFormatting sqref="H12:J12 H13">
    <cfRule type="expression" dxfId="99" priority="6" stopIfTrue="1">
      <formula>#REF!=2</formula>
    </cfRule>
    <cfRule type="expression" dxfId="98" priority="7" stopIfTrue="1">
      <formula>AND(#REF!=1,#REF!&lt;&gt;"")</formula>
    </cfRule>
  </conditionalFormatting>
  <conditionalFormatting sqref="H14:J14 J13">
    <cfRule type="expression" dxfId="97" priority="4" stopIfTrue="1">
      <formula>#REF!=2</formula>
    </cfRule>
    <cfRule type="expression" dxfId="96" priority="5" stopIfTrue="1">
      <formula>AND(#REF!=1,#REF!&lt;&gt;"")</formula>
    </cfRule>
  </conditionalFormatting>
  <conditionalFormatting sqref="H17 I19 J21">
    <cfRule type="expression" dxfId="95" priority="3" stopIfTrue="1">
      <formula>AND(ISNUMBER($H14),$H14&lt;&gt;0)</formula>
    </cfRule>
  </conditionalFormatting>
  <conditionalFormatting sqref="H16:J16 H18:J18 H20:J20 I17:J17 H19 J19 H21:I21">
    <cfRule type="expression" dxfId="94" priority="1" stopIfTrue="1">
      <formula>#REF!=2</formula>
    </cfRule>
    <cfRule type="expression" dxfId="93" priority="2" stopIfTrue="1">
      <formula>AND(#REF!=1,#REF!&lt;&gt;"")</formula>
    </cfRule>
  </conditionalFormatting>
  <dataValidations count="3">
    <dataValidation type="whole" operator="greaterThan" allowBlank="1" showErrorMessage="1" sqref="H8">
      <formula1>0</formula1>
      <formula2>0</formula2>
    </dataValidation>
    <dataValidation type="decimal" allowBlank="1" showErrorMessage="1" error="Porcentagem Acumulada &gt; 100%." sqref="H11:K11 H17 H15:K15 I19 K13 I13 J21">
      <formula1>0</formula1>
      <formula2>CRONO.MaxParc</formula2>
    </dataValidation>
    <dataValidation allowBlank="1" showInputMessage="1" showErrorMessage="1" prompt="Preencha na célula de baixo. Se o acompanhamento for PLE, preencha no botão PREENCHIMENTO POR EVENTOS, acima." sqref="H12:K12 H14:K14 H10:K10 K16:K21 H16:J16 H18:J18 H20:J20 I17:J17 H13 J13 H19 H21:I21 J19"/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8"/>
  <sheetViews>
    <sheetView workbookViewId="0">
      <selection activeCell="N18" sqref="N18"/>
    </sheetView>
  </sheetViews>
  <sheetFormatPr defaultRowHeight="12.75" x14ac:dyDescent="0.2"/>
  <cols>
    <col min="4" max="4" width="11.28515625" customWidth="1"/>
    <col min="7" max="7" width="14.42578125" customWidth="1"/>
    <col min="8" max="8" width="12" customWidth="1"/>
  </cols>
  <sheetData>
    <row r="1" spans="1:10" x14ac:dyDescent="0.2">
      <c r="A1" s="224" t="s">
        <v>36</v>
      </c>
      <c r="B1" s="225"/>
      <c r="C1" s="225"/>
      <c r="D1" s="225"/>
      <c r="E1" s="225"/>
      <c r="F1" s="225"/>
      <c r="G1" s="225"/>
      <c r="H1" s="225"/>
      <c r="I1" s="5"/>
      <c r="J1" s="6"/>
    </row>
    <row r="2" spans="1:10" x14ac:dyDescent="0.2">
      <c r="A2" s="226"/>
      <c r="B2" s="227"/>
      <c r="C2" s="227"/>
      <c r="D2" s="227"/>
      <c r="E2" s="227"/>
      <c r="F2" s="227"/>
      <c r="G2" s="227"/>
      <c r="H2" s="227"/>
      <c r="J2" s="7"/>
    </row>
    <row r="3" spans="1:10" x14ac:dyDescent="0.2">
      <c r="A3" s="228"/>
      <c r="B3" s="229"/>
      <c r="C3" s="229"/>
      <c r="D3" s="229"/>
      <c r="E3" s="229"/>
      <c r="F3" s="229"/>
      <c r="G3" s="229"/>
      <c r="H3" s="229"/>
      <c r="I3" s="229"/>
      <c r="J3" s="230"/>
    </row>
    <row r="4" spans="1:10" x14ac:dyDescent="0.2">
      <c r="A4" s="231" t="s">
        <v>37</v>
      </c>
      <c r="B4" s="232"/>
      <c r="C4" s="233" t="s">
        <v>38</v>
      </c>
      <c r="D4" s="234"/>
      <c r="E4" s="234"/>
      <c r="F4" s="234"/>
      <c r="G4" s="234"/>
      <c r="H4" s="234"/>
      <c r="I4" s="234"/>
      <c r="J4" s="235"/>
    </row>
    <row r="5" spans="1:10" ht="12.75" customHeight="1" x14ac:dyDescent="0.2">
      <c r="A5" s="236" t="s">
        <v>39</v>
      </c>
      <c r="B5" s="237"/>
      <c r="C5" s="238" t="s">
        <v>40</v>
      </c>
      <c r="D5" s="239"/>
      <c r="E5" s="239"/>
      <c r="F5" s="239"/>
      <c r="G5" s="239"/>
      <c r="H5" s="239"/>
      <c r="I5" s="239"/>
      <c r="J5" s="240"/>
    </row>
    <row r="6" spans="1:10" x14ac:dyDescent="0.2">
      <c r="A6" s="241"/>
      <c r="B6" s="242"/>
      <c r="C6" s="242"/>
      <c r="D6" s="242"/>
      <c r="E6" s="242"/>
      <c r="F6" s="242"/>
      <c r="G6" s="242"/>
      <c r="H6" s="242"/>
      <c r="I6" s="242"/>
      <c r="J6" s="243"/>
    </row>
    <row r="7" spans="1:10" x14ac:dyDescent="0.2">
      <c r="A7" s="231" t="s">
        <v>41</v>
      </c>
      <c r="B7" s="234"/>
      <c r="C7" s="234"/>
      <c r="D7" s="234"/>
      <c r="E7" s="234"/>
      <c r="F7" s="234"/>
      <c r="G7" s="234"/>
      <c r="H7" s="234"/>
      <c r="I7" s="234"/>
      <c r="J7" s="235"/>
    </row>
    <row r="8" spans="1:10" ht="12.75" customHeight="1" x14ac:dyDescent="0.2">
      <c r="A8" s="244" t="s">
        <v>168</v>
      </c>
      <c r="B8" s="245"/>
      <c r="C8" s="245"/>
      <c r="D8" s="245"/>
      <c r="E8" s="245"/>
      <c r="F8" s="245"/>
      <c r="G8" s="245"/>
      <c r="H8" s="245"/>
      <c r="I8" s="245"/>
      <c r="J8" s="246"/>
    </row>
    <row r="9" spans="1:10" x14ac:dyDescent="0.2">
      <c r="A9" s="241"/>
      <c r="B9" s="242"/>
      <c r="C9" s="242"/>
      <c r="D9" s="242"/>
      <c r="E9" s="242"/>
      <c r="F9" s="242"/>
      <c r="G9" s="242"/>
      <c r="H9" s="242"/>
      <c r="I9" s="242"/>
      <c r="J9" s="243"/>
    </row>
    <row r="10" spans="1:10" x14ac:dyDescent="0.2">
      <c r="A10" s="231" t="s">
        <v>42</v>
      </c>
      <c r="B10" s="234"/>
      <c r="C10" s="234"/>
      <c r="D10" s="234"/>
      <c r="E10" s="234"/>
      <c r="F10" s="234"/>
      <c r="G10" s="234"/>
      <c r="H10" s="234"/>
      <c r="I10" s="233" t="s">
        <v>43</v>
      </c>
      <c r="J10" s="235"/>
    </row>
    <row r="11" spans="1:10" x14ac:dyDescent="0.2">
      <c r="A11" s="247" t="s">
        <v>169</v>
      </c>
      <c r="B11" s="248"/>
      <c r="C11" s="248"/>
      <c r="D11" s="248"/>
      <c r="E11" s="248"/>
      <c r="F11" s="248"/>
      <c r="G11" s="248"/>
      <c r="H11" s="249"/>
      <c r="I11" s="250" t="s">
        <v>44</v>
      </c>
      <c r="J11" s="251"/>
    </row>
    <row r="12" spans="1:10" x14ac:dyDescent="0.2">
      <c r="A12" s="228"/>
      <c r="B12" s="229"/>
      <c r="C12" s="229"/>
      <c r="D12" s="229"/>
      <c r="E12" s="229"/>
      <c r="F12" s="229"/>
      <c r="G12" s="229"/>
      <c r="H12" s="229"/>
      <c r="I12" s="229"/>
      <c r="J12" s="230"/>
    </row>
    <row r="13" spans="1:10" ht="12.75" customHeight="1" x14ac:dyDescent="0.2">
      <c r="A13" s="252" t="s">
        <v>45</v>
      </c>
      <c r="B13" s="253"/>
      <c r="C13" s="253"/>
      <c r="D13" s="253"/>
      <c r="E13" s="253"/>
      <c r="F13" s="253"/>
      <c r="G13" s="253"/>
      <c r="H13" s="253"/>
      <c r="I13" s="10">
        <v>0.5</v>
      </c>
      <c r="J13" s="11"/>
    </row>
    <row r="14" spans="1:10" ht="13.5" customHeight="1" x14ac:dyDescent="0.2">
      <c r="A14" s="254" t="s">
        <v>46</v>
      </c>
      <c r="B14" s="255"/>
      <c r="C14" s="255"/>
      <c r="D14" s="255"/>
      <c r="E14" s="255"/>
      <c r="F14" s="255"/>
      <c r="G14" s="255"/>
      <c r="H14" s="255"/>
      <c r="I14" s="10">
        <v>0.03</v>
      </c>
      <c r="J14" s="11"/>
    </row>
    <row r="15" spans="1:10" x14ac:dyDescent="0.2">
      <c r="A15" s="228"/>
      <c r="B15" s="229"/>
      <c r="C15" s="229"/>
      <c r="D15" s="229"/>
      <c r="E15" s="229"/>
      <c r="F15" s="229"/>
      <c r="G15" s="229"/>
      <c r="H15" s="229"/>
      <c r="I15" s="229"/>
      <c r="J15" s="230"/>
    </row>
    <row r="16" spans="1:10" ht="12.75" customHeight="1" x14ac:dyDescent="0.2">
      <c r="A16" s="256" t="s">
        <v>47</v>
      </c>
      <c r="B16" s="257"/>
      <c r="C16" s="257"/>
      <c r="D16" s="258"/>
      <c r="E16" s="259" t="s">
        <v>48</v>
      </c>
      <c r="F16" s="260" t="s">
        <v>49</v>
      </c>
      <c r="G16" s="260" t="s">
        <v>50</v>
      </c>
      <c r="H16" s="259" t="s">
        <v>51</v>
      </c>
      <c r="I16" s="259" t="s">
        <v>52</v>
      </c>
      <c r="J16" s="261" t="s">
        <v>53</v>
      </c>
    </row>
    <row r="17" spans="1:10" ht="20.25" customHeight="1" x14ac:dyDescent="0.2">
      <c r="A17" s="262"/>
      <c r="B17" s="263"/>
      <c r="C17" s="263"/>
      <c r="D17" s="264"/>
      <c r="E17" s="265"/>
      <c r="F17" s="266"/>
      <c r="G17" s="266"/>
      <c r="H17" s="265"/>
      <c r="I17" s="265"/>
      <c r="J17" s="267"/>
    </row>
    <row r="18" spans="1:10" ht="30" customHeight="1" x14ac:dyDescent="0.2">
      <c r="A18" s="268" t="s">
        <v>54</v>
      </c>
      <c r="B18" s="269"/>
      <c r="C18" s="269"/>
      <c r="D18" s="270"/>
      <c r="E18" s="271" t="s">
        <v>55</v>
      </c>
      <c r="F18" s="8">
        <v>0.03</v>
      </c>
      <c r="G18" s="272" t="s">
        <v>56</v>
      </c>
      <c r="H18" s="273">
        <v>0.03</v>
      </c>
      <c r="I18" s="273">
        <v>0.04</v>
      </c>
      <c r="J18" s="274">
        <v>5.5E-2</v>
      </c>
    </row>
    <row r="19" spans="1:10" ht="15" customHeight="1" x14ac:dyDescent="0.2">
      <c r="A19" s="268" t="s">
        <v>57</v>
      </c>
      <c r="B19" s="269"/>
      <c r="C19" s="269"/>
      <c r="D19" s="270"/>
      <c r="E19" s="271" t="s">
        <v>58</v>
      </c>
      <c r="F19" s="8">
        <v>8.0000000000000002E-3</v>
      </c>
      <c r="G19" s="272" t="s">
        <v>56</v>
      </c>
      <c r="H19" s="273">
        <v>8.0000000000000002E-3</v>
      </c>
      <c r="I19" s="273">
        <v>8.0000000000000002E-3</v>
      </c>
      <c r="J19" s="274">
        <v>0.01</v>
      </c>
    </row>
    <row r="20" spans="1:10" ht="15" x14ac:dyDescent="0.2">
      <c r="A20" s="268" t="s">
        <v>59</v>
      </c>
      <c r="B20" s="269"/>
      <c r="C20" s="269"/>
      <c r="D20" s="270"/>
      <c r="E20" s="271" t="s">
        <v>60</v>
      </c>
      <c r="F20" s="8">
        <v>9.7000000000000003E-3</v>
      </c>
      <c r="G20" s="272" t="s">
        <v>56</v>
      </c>
      <c r="H20" s="273">
        <v>9.7000000000000003E-3</v>
      </c>
      <c r="I20" s="273">
        <v>1.2699999999999999E-2</v>
      </c>
      <c r="J20" s="274">
        <v>1.2699999999999999E-2</v>
      </c>
    </row>
    <row r="21" spans="1:10" ht="15" customHeight="1" x14ac:dyDescent="0.2">
      <c r="A21" s="268" t="s">
        <v>61</v>
      </c>
      <c r="B21" s="269"/>
      <c r="C21" s="269"/>
      <c r="D21" s="270"/>
      <c r="E21" s="271" t="s">
        <v>62</v>
      </c>
      <c r="F21" s="8">
        <v>5.8999999999999999E-3</v>
      </c>
      <c r="G21" s="272" t="s">
        <v>56</v>
      </c>
      <c r="H21" s="273">
        <v>5.8999999999999999E-3</v>
      </c>
      <c r="I21" s="273">
        <v>1.23E-2</v>
      </c>
      <c r="J21" s="274">
        <v>1.3899999999999999E-2</v>
      </c>
    </row>
    <row r="22" spans="1:10" ht="15" x14ac:dyDescent="0.2">
      <c r="A22" s="268" t="s">
        <v>63</v>
      </c>
      <c r="B22" s="269"/>
      <c r="C22" s="269"/>
      <c r="D22" s="270"/>
      <c r="E22" s="271" t="s">
        <v>64</v>
      </c>
      <c r="F22" s="8">
        <v>8.3099999999999993E-2</v>
      </c>
      <c r="G22" s="272" t="s">
        <v>56</v>
      </c>
      <c r="H22" s="273">
        <v>6.1600000000000002E-2</v>
      </c>
      <c r="I22" s="273">
        <v>7.400000000000001E-2</v>
      </c>
      <c r="J22" s="274">
        <v>8.9600000000000013E-2</v>
      </c>
    </row>
    <row r="23" spans="1:10" ht="21.75" customHeight="1" x14ac:dyDescent="0.2">
      <c r="A23" s="275" t="s">
        <v>65</v>
      </c>
      <c r="B23" s="276"/>
      <c r="C23" s="276"/>
      <c r="D23" s="277"/>
      <c r="E23" s="271" t="s">
        <v>66</v>
      </c>
      <c r="F23" s="8">
        <v>3.6499999999999998E-2</v>
      </c>
      <c r="G23" s="272" t="s">
        <v>56</v>
      </c>
      <c r="H23" s="273">
        <v>3.6499999999999998E-2</v>
      </c>
      <c r="I23" s="273">
        <v>3.6499999999999998E-2</v>
      </c>
      <c r="J23" s="274">
        <v>3.6499999999999998E-2</v>
      </c>
    </row>
    <row r="24" spans="1:10" ht="32.25" customHeight="1" x14ac:dyDescent="0.2">
      <c r="A24" s="268" t="s">
        <v>67</v>
      </c>
      <c r="B24" s="269"/>
      <c r="C24" s="269"/>
      <c r="D24" s="270"/>
      <c r="E24" s="271" t="s">
        <v>68</v>
      </c>
      <c r="F24" s="273">
        <v>1.4999999999999999E-2</v>
      </c>
      <c r="G24" s="272" t="s">
        <v>56</v>
      </c>
      <c r="H24" s="273">
        <v>0</v>
      </c>
      <c r="I24" s="273">
        <v>2.5000000000000001E-2</v>
      </c>
      <c r="J24" s="274">
        <v>0.05</v>
      </c>
    </row>
    <row r="25" spans="1:10" ht="34.5" customHeight="1" x14ac:dyDescent="0.2">
      <c r="A25" s="268" t="s">
        <v>69</v>
      </c>
      <c r="B25" s="269"/>
      <c r="C25" s="269"/>
      <c r="D25" s="270"/>
      <c r="E25" s="271" t="s">
        <v>70</v>
      </c>
      <c r="F25" s="273">
        <v>4.4999999999999998E-2</v>
      </c>
      <c r="G25" s="272" t="s">
        <v>71</v>
      </c>
      <c r="H25" s="278">
        <v>0</v>
      </c>
      <c r="I25" s="278">
        <v>4.4999999999999998E-2</v>
      </c>
      <c r="J25" s="279">
        <v>4.4999999999999998E-2</v>
      </c>
    </row>
    <row r="26" spans="1:10" ht="28.5" customHeight="1" x14ac:dyDescent="0.2">
      <c r="A26" s="268" t="s">
        <v>72</v>
      </c>
      <c r="B26" s="269"/>
      <c r="C26" s="269"/>
      <c r="D26" s="270"/>
      <c r="E26" s="280" t="s">
        <v>73</v>
      </c>
      <c r="F26" s="273">
        <v>0.2034</v>
      </c>
      <c r="G26" s="281" t="s">
        <v>71</v>
      </c>
      <c r="H26" s="273">
        <v>0.2034</v>
      </c>
      <c r="I26" s="273">
        <v>0.22120000000000001</v>
      </c>
      <c r="J26" s="274">
        <v>0.25</v>
      </c>
    </row>
    <row r="27" spans="1:10" ht="34.5" customHeight="1" x14ac:dyDescent="0.2">
      <c r="A27" s="282" t="s">
        <v>74</v>
      </c>
      <c r="B27" s="283"/>
      <c r="C27" s="283"/>
      <c r="D27" s="284"/>
      <c r="E27" s="285" t="s">
        <v>75</v>
      </c>
      <c r="F27" s="286">
        <v>0.26340000000000002</v>
      </c>
      <c r="G27" s="287" t="s">
        <v>71</v>
      </c>
      <c r="H27" s="288"/>
      <c r="I27" s="289"/>
      <c r="J27" s="290"/>
    </row>
    <row r="28" spans="1:10" x14ac:dyDescent="0.2">
      <c r="A28" s="228"/>
      <c r="B28" s="229"/>
      <c r="C28" s="229"/>
      <c r="D28" s="229"/>
      <c r="E28" s="229"/>
      <c r="F28" s="229"/>
      <c r="G28" s="229"/>
      <c r="H28" s="229"/>
      <c r="I28" s="229"/>
      <c r="J28" s="230"/>
    </row>
    <row r="29" spans="1:10" x14ac:dyDescent="0.2">
      <c r="A29" s="228"/>
      <c r="B29" s="229"/>
      <c r="C29" s="229"/>
      <c r="D29" s="229"/>
      <c r="E29" s="229"/>
      <c r="F29" s="229"/>
      <c r="G29" s="229"/>
      <c r="H29" s="229"/>
      <c r="I29" s="229"/>
      <c r="J29" s="230"/>
    </row>
    <row r="30" spans="1:10" x14ac:dyDescent="0.2">
      <c r="A30" s="291" t="s">
        <v>76</v>
      </c>
      <c r="B30" s="292"/>
      <c r="C30" s="292"/>
      <c r="D30" s="292"/>
      <c r="E30" s="292"/>
      <c r="F30" s="292"/>
      <c r="G30" s="292"/>
      <c r="H30" s="292"/>
      <c r="I30" s="292"/>
      <c r="J30" s="293"/>
    </row>
    <row r="31" spans="1:10" ht="15.75" x14ac:dyDescent="0.25">
      <c r="A31" s="294"/>
      <c r="B31" s="295"/>
      <c r="C31" s="295"/>
      <c r="D31" s="296" t="s">
        <v>77</v>
      </c>
      <c r="E31" s="297" t="s">
        <v>78</v>
      </c>
      <c r="F31" s="297"/>
      <c r="G31" s="297"/>
      <c r="H31" s="298" t="s">
        <v>79</v>
      </c>
      <c r="I31" s="295"/>
      <c r="J31" s="299"/>
    </row>
    <row r="32" spans="1:10" ht="15.75" x14ac:dyDescent="0.2">
      <c r="A32" s="294"/>
      <c r="B32" s="295"/>
      <c r="C32" s="295"/>
      <c r="D32" s="296"/>
      <c r="E32" s="300" t="s">
        <v>80</v>
      </c>
      <c r="F32" s="300"/>
      <c r="G32" s="300"/>
      <c r="H32" s="298"/>
      <c r="I32" s="295"/>
      <c r="J32" s="299"/>
    </row>
    <row r="33" spans="1:10" x14ac:dyDescent="0.2">
      <c r="A33" s="301"/>
      <c r="B33" s="302"/>
      <c r="C33" s="302"/>
      <c r="D33" s="302"/>
      <c r="E33" s="302"/>
      <c r="F33" s="302"/>
      <c r="G33" s="302"/>
      <c r="H33" s="302"/>
      <c r="I33" s="302"/>
      <c r="J33" s="303"/>
    </row>
    <row r="34" spans="1:10" ht="46.5" customHeight="1" x14ac:dyDescent="0.2">
      <c r="A34" s="304" t="s">
        <v>81</v>
      </c>
      <c r="B34" s="305"/>
      <c r="C34" s="305"/>
      <c r="D34" s="305"/>
      <c r="E34" s="305"/>
      <c r="F34" s="305"/>
      <c r="G34" s="305"/>
      <c r="H34" s="305"/>
      <c r="I34" s="305"/>
      <c r="J34" s="306"/>
    </row>
    <row r="35" spans="1:10" x14ac:dyDescent="0.2">
      <c r="A35" s="228"/>
      <c r="B35" s="229"/>
      <c r="C35" s="229"/>
      <c r="D35" s="229"/>
      <c r="E35" s="229"/>
      <c r="F35" s="229"/>
      <c r="G35" s="229"/>
      <c r="H35" s="229"/>
      <c r="I35" s="229"/>
      <c r="J35" s="230"/>
    </row>
    <row r="36" spans="1:10" ht="61.5" customHeight="1" x14ac:dyDescent="0.2">
      <c r="A36" s="304" t="s">
        <v>82</v>
      </c>
      <c r="B36" s="305"/>
      <c r="C36" s="305"/>
      <c r="D36" s="305"/>
      <c r="E36" s="305"/>
      <c r="F36" s="305"/>
      <c r="G36" s="305"/>
      <c r="H36" s="305"/>
      <c r="I36" s="305"/>
      <c r="J36" s="306"/>
    </row>
    <row r="37" spans="1:10" x14ac:dyDescent="0.2">
      <c r="A37" s="228"/>
      <c r="B37" s="229"/>
      <c r="C37" s="229"/>
      <c r="D37" s="229"/>
      <c r="E37" s="229"/>
      <c r="F37" s="229"/>
      <c r="G37" s="229"/>
      <c r="H37" s="229"/>
      <c r="I37" s="229"/>
      <c r="J37" s="230"/>
    </row>
    <row r="38" spans="1:10" x14ac:dyDescent="0.2">
      <c r="A38" s="228" t="s">
        <v>83</v>
      </c>
      <c r="B38" s="229"/>
      <c r="C38" s="229"/>
      <c r="D38" s="229"/>
      <c r="E38" s="229"/>
      <c r="F38" s="229"/>
      <c r="G38" s="229"/>
      <c r="H38" s="229"/>
      <c r="I38" s="229"/>
      <c r="J38" s="230"/>
    </row>
    <row r="39" spans="1:10" x14ac:dyDescent="0.2">
      <c r="A39" s="307"/>
      <c r="B39" s="308"/>
      <c r="C39" s="308"/>
      <c r="D39" s="308"/>
      <c r="E39" s="308"/>
      <c r="F39" s="308"/>
      <c r="G39" s="308"/>
      <c r="H39" s="308"/>
      <c r="I39" s="308"/>
      <c r="J39" s="309"/>
    </row>
    <row r="40" spans="1:10" x14ac:dyDescent="0.2">
      <c r="A40" s="228"/>
      <c r="B40" s="229"/>
      <c r="C40" s="229"/>
      <c r="D40" s="229"/>
      <c r="E40" s="229"/>
      <c r="F40" s="229"/>
      <c r="G40" s="229"/>
      <c r="H40" s="229"/>
      <c r="I40" s="229"/>
      <c r="J40" s="230"/>
    </row>
    <row r="41" spans="1:10" x14ac:dyDescent="0.2">
      <c r="A41" s="310" t="s">
        <v>84</v>
      </c>
      <c r="B41" s="311"/>
      <c r="C41" s="311"/>
      <c r="D41" s="311"/>
      <c r="E41" s="229"/>
      <c r="F41" s="229"/>
      <c r="G41" s="312">
        <v>46153</v>
      </c>
      <c r="H41" s="312"/>
      <c r="I41" s="312"/>
      <c r="J41" s="313"/>
    </row>
    <row r="42" spans="1:10" x14ac:dyDescent="0.2">
      <c r="A42" s="314" t="s">
        <v>85</v>
      </c>
      <c r="B42" s="315"/>
      <c r="C42" s="315"/>
      <c r="D42" s="315"/>
      <c r="E42" s="229"/>
      <c r="F42" s="316"/>
      <c r="G42" s="317" t="s">
        <v>86</v>
      </c>
      <c r="H42" s="318"/>
      <c r="I42" s="318"/>
      <c r="J42" s="319"/>
    </row>
    <row r="43" spans="1:10" x14ac:dyDescent="0.2">
      <c r="A43" s="228"/>
      <c r="B43" s="229"/>
      <c r="C43" s="229"/>
      <c r="D43" s="229"/>
      <c r="E43" s="229"/>
      <c r="F43" s="229"/>
      <c r="G43" s="229"/>
      <c r="H43" s="229"/>
      <c r="I43" s="229"/>
      <c r="J43" s="230"/>
    </row>
    <row r="44" spans="1:10" ht="15" x14ac:dyDescent="0.2">
      <c r="A44" s="320"/>
      <c r="B44" s="321"/>
      <c r="C44" s="321"/>
      <c r="D44" s="321"/>
      <c r="E44" s="322"/>
      <c r="F44" s="322"/>
      <c r="G44" s="321"/>
      <c r="H44" s="321"/>
      <c r="I44" s="321"/>
      <c r="J44" s="323"/>
    </row>
    <row r="45" spans="1:10" x14ac:dyDescent="0.2">
      <c r="A45" s="324" t="s">
        <v>87</v>
      </c>
      <c r="B45" s="325"/>
      <c r="C45" s="325"/>
      <c r="D45" s="325"/>
      <c r="E45" s="229"/>
      <c r="F45" s="229"/>
      <c r="G45" s="325" t="s">
        <v>88</v>
      </c>
      <c r="H45" s="325"/>
      <c r="I45" s="325"/>
      <c r="J45" s="326"/>
    </row>
    <row r="46" spans="1:10" ht="14.25" x14ac:dyDescent="0.2">
      <c r="A46" s="327" t="s">
        <v>89</v>
      </c>
      <c r="B46" s="328" t="s">
        <v>170</v>
      </c>
      <c r="C46" s="328"/>
      <c r="D46" s="328"/>
      <c r="E46" s="322"/>
      <c r="F46" s="322"/>
      <c r="G46" s="329" t="s">
        <v>89</v>
      </c>
      <c r="H46" s="330" t="s">
        <v>95</v>
      </c>
      <c r="I46" s="330"/>
      <c r="J46" s="331"/>
    </row>
    <row r="47" spans="1:10" ht="14.25" x14ac:dyDescent="0.2">
      <c r="A47" s="327" t="s">
        <v>90</v>
      </c>
      <c r="B47" s="328" t="s">
        <v>91</v>
      </c>
      <c r="C47" s="328"/>
      <c r="D47" s="328"/>
      <c r="E47" s="322"/>
      <c r="F47" s="322"/>
      <c r="G47" s="329" t="s">
        <v>92</v>
      </c>
      <c r="H47" s="330" t="s">
        <v>93</v>
      </c>
      <c r="I47" s="330"/>
      <c r="J47" s="331"/>
    </row>
    <row r="48" spans="1:10" ht="15" thickBot="1" x14ac:dyDescent="0.25">
      <c r="A48" s="332" t="s">
        <v>94</v>
      </c>
      <c r="B48" s="333" t="s">
        <v>171</v>
      </c>
      <c r="C48" s="333"/>
      <c r="D48" s="333"/>
      <c r="E48" s="334"/>
      <c r="F48" s="334"/>
      <c r="G48" s="334"/>
      <c r="H48" s="334"/>
      <c r="I48" s="334"/>
      <c r="J48" s="335"/>
    </row>
  </sheetData>
  <mergeCells count="53">
    <mergeCell ref="A1:H2"/>
    <mergeCell ref="A4:B4"/>
    <mergeCell ref="C4:J4"/>
    <mergeCell ref="A5:B5"/>
    <mergeCell ref="C5:J5"/>
    <mergeCell ref="A7:J7"/>
    <mergeCell ref="A8:J8"/>
    <mergeCell ref="A10:H10"/>
    <mergeCell ref="I10:J10"/>
    <mergeCell ref="A11:H11"/>
    <mergeCell ref="I11:J11"/>
    <mergeCell ref="A13:H13"/>
    <mergeCell ref="I13:J13"/>
    <mergeCell ref="A14:H14"/>
    <mergeCell ref="I14:J14"/>
    <mergeCell ref="A16:D17"/>
    <mergeCell ref="E16:E17"/>
    <mergeCell ref="F16:F17"/>
    <mergeCell ref="G16:G17"/>
    <mergeCell ref="H16:H17"/>
    <mergeCell ref="I16:I17"/>
    <mergeCell ref="J16:J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H27:J27"/>
    <mergeCell ref="A30:J30"/>
    <mergeCell ref="D31:D32"/>
    <mergeCell ref="E31:G31"/>
    <mergeCell ref="H31:H32"/>
    <mergeCell ref="E32:G32"/>
    <mergeCell ref="A34:J34"/>
    <mergeCell ref="A36:J36"/>
    <mergeCell ref="A39:J39"/>
    <mergeCell ref="A41:D41"/>
    <mergeCell ref="G41:J41"/>
    <mergeCell ref="A42:D42"/>
    <mergeCell ref="A44:D44"/>
    <mergeCell ref="G44:J44"/>
    <mergeCell ref="B48:D48"/>
    <mergeCell ref="A45:D45"/>
    <mergeCell ref="G45:J45"/>
    <mergeCell ref="B46:D46"/>
    <mergeCell ref="H46:J46"/>
    <mergeCell ref="B47:D47"/>
    <mergeCell ref="H47:J47"/>
  </mergeCells>
  <conditionalFormatting sqref="A26:F26">
    <cfRule type="expression" dxfId="82" priority="6" stopIfTrue="1">
      <formula>#REF!="Não"</formula>
    </cfRule>
  </conditionalFormatting>
  <conditionalFormatting sqref="A27:F27">
    <cfRule type="expression" dxfId="81" priority="2" stopIfTrue="1">
      <formula>#REF!="sim"</formula>
    </cfRule>
  </conditionalFormatting>
  <conditionalFormatting sqref="G18:G27">
    <cfRule type="expression" dxfId="80" priority="3" stopIfTrue="1">
      <formula>AND(G18&lt;&gt;"OK",G18&lt;&gt;"-",G18&lt;&gt;"")</formula>
    </cfRule>
    <cfRule type="cellIs" dxfId="79" priority="4" stopIfTrue="1" operator="equal">
      <formula>"OK"</formula>
    </cfRule>
  </conditionalFormatting>
  <conditionalFormatting sqref="G41">
    <cfRule type="expression" dxfId="78" priority="7" stopIfTrue="1">
      <formula>$O$41=""</formula>
    </cfRule>
  </conditionalFormatting>
  <conditionalFormatting sqref="H18:J26">
    <cfRule type="expression" dxfId="77" priority="1" stopIfTrue="1">
      <formula>#REF!=$A$57</formula>
    </cfRule>
  </conditionalFormatting>
  <conditionalFormatting sqref="H27:J27">
    <cfRule type="expression" dxfId="76" priority="8" stopIfTrue="1">
      <formula>#REF!="sim"</formula>
    </cfRule>
  </conditionalFormatting>
  <conditionalFormatting sqref="H46:J47">
    <cfRule type="expression" dxfId="75" priority="5" stopIfTrue="1">
      <formula>H46=""</formula>
    </cfRule>
  </conditionalFormatting>
  <dataValidations disablePrompts="1" count="5">
    <dataValidation type="decimal" allowBlank="1" showInputMessage="1" showErrorMessage="1" errorTitle="Erro de valores" error="Digite um valor entre 0% e 100%" sqref="F18:F23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I14:J14">
      <formula1>0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I13:J13">
      <formula1>0</formula1>
      <formula2>1</formula2>
    </dataValidation>
    <dataValidation type="decimal" allowBlank="1" showInputMessage="1" showErrorMessage="1" errorTitle="Erro de valores" error="Digite um valor maior do que 0." sqref="F24">
      <formula1>0</formula1>
      <formula2>1</formula2>
    </dataValidation>
    <dataValidation operator="greaterThanOrEqual" allowBlank="1" showInputMessage="1" showErrorMessage="1" errorTitle="Erro de valores" error="Digite um valor igual a 0% ou 2%." sqref="F25"/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8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Memoria de Calculo</vt:lpstr>
      <vt:lpstr>Planilha Orç - Mem. de Cálculo</vt:lpstr>
      <vt:lpstr>Composição</vt:lpstr>
      <vt:lpstr>Cronograma Fisico-Financeiro</vt:lpstr>
      <vt:lpstr>BDI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informatica@cristais.mg.gov.br</cp:lastModifiedBy>
  <cp:lastPrinted>2025-11-28T17:10:31Z</cp:lastPrinted>
  <dcterms:created xsi:type="dcterms:W3CDTF">2006-09-22T13:55:22Z</dcterms:created>
  <dcterms:modified xsi:type="dcterms:W3CDTF">2026-05-14T12:29:47Z</dcterms:modified>
</cp:coreProperties>
</file>