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emf" ContentType="image/x-emf"/>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2760" yWindow="32760" windowWidth="20640" windowHeight="11205"/>
  </bookViews>
  <sheets>
    <sheet name="Planilha Orç - Mem. de Cálculo" sheetId="7" r:id="rId1"/>
    <sheet name="Cronograma Fisico-Financeiro" sheetId="8" r:id="rId2"/>
    <sheet name="BDI" sheetId="10" r:id="rId3"/>
    <sheet name="Memoria de Calculo" sheetId="9" r:id="rId4"/>
  </sheets>
  <externalReferences>
    <externalReference r:id="rId5"/>
  </externalReferences>
  <definedNames>
    <definedName name="_xlnm.Print_Area" localSheetId="1">'Cronograma Fisico-Financeiro'!$A$1:$M$34</definedName>
    <definedName name="_xlnm.Print_Area" localSheetId="0">'Planilha Orç - Mem. de Cálculo'!$A$1:$J$59</definedName>
  </definedNames>
  <calcPr calcId="124519"/>
</workbook>
</file>

<file path=xl/calcChain.xml><?xml version="1.0" encoding="utf-8"?>
<calcChain xmlns="http://schemas.openxmlformats.org/spreadsheetml/2006/main">
  <c r="D25" i="8"/>
  <c r="D24" s="1"/>
  <c r="D23"/>
  <c r="D21"/>
  <c r="D19"/>
  <c r="H19" s="1"/>
  <c r="H28" s="1"/>
  <c r="H27" s="1"/>
  <c r="D17"/>
  <c r="K17" s="1"/>
  <c r="K28" s="1"/>
  <c r="K27" s="1"/>
  <c r="D15"/>
  <c r="E15" s="1"/>
  <c r="D13"/>
  <c r="E13"/>
  <c r="D11"/>
  <c r="D28" s="1"/>
  <c r="B24"/>
  <c r="B22"/>
  <c r="B20"/>
  <c r="B18"/>
  <c r="B16"/>
  <c r="B14"/>
  <c r="B12"/>
  <c r="B10"/>
  <c r="G24" i="7"/>
  <c r="J24"/>
  <c r="G21"/>
  <c r="J21"/>
  <c r="H36"/>
  <c r="I36"/>
  <c r="J36"/>
  <c r="H37"/>
  <c r="I37"/>
  <c r="J37"/>
  <c r="I42"/>
  <c r="J42"/>
  <c r="I40"/>
  <c r="J40"/>
  <c r="I39"/>
  <c r="J39"/>
  <c r="I41"/>
  <c r="J41"/>
  <c r="G19"/>
  <c r="G25"/>
  <c r="G23"/>
  <c r="G22"/>
  <c r="G28"/>
  <c r="G29"/>
  <c r="E28"/>
  <c r="E29"/>
  <c r="I29"/>
  <c r="J29"/>
  <c r="I28"/>
  <c r="J28"/>
  <c r="I27"/>
  <c r="J27"/>
  <c r="G45"/>
  <c r="J45"/>
  <c r="G44"/>
  <c r="J47"/>
  <c r="J46"/>
  <c r="G32"/>
  <c r="G33"/>
  <c r="G16"/>
  <c r="I22"/>
  <c r="J22"/>
  <c r="I44"/>
  <c r="J44"/>
  <c r="G15"/>
  <c r="I17"/>
  <c r="J17"/>
  <c r="I16"/>
  <c r="J16"/>
  <c r="I15"/>
  <c r="J15"/>
  <c r="I19"/>
  <c r="I34"/>
  <c r="J34"/>
  <c r="I33"/>
  <c r="J33"/>
  <c r="I32"/>
  <c r="J32"/>
  <c r="I31"/>
  <c r="J31"/>
  <c r="J30"/>
  <c r="I25"/>
  <c r="I24"/>
  <c r="I23"/>
  <c r="I21"/>
  <c r="I14"/>
  <c r="J14"/>
  <c r="J13"/>
  <c r="H15" i="9"/>
  <c r="H16"/>
  <c r="H17"/>
  <c r="H18"/>
  <c r="H31"/>
  <c r="H32"/>
  <c r="H33"/>
  <c r="H35"/>
  <c r="H40"/>
  <c r="H42"/>
  <c r="H48"/>
  <c r="H49"/>
  <c r="H85"/>
  <c r="H86"/>
  <c r="J23" i="7"/>
  <c r="J25"/>
  <c r="J19"/>
  <c r="J18"/>
  <c r="J26"/>
  <c r="J43"/>
  <c r="J35"/>
  <c r="J38"/>
  <c r="J20"/>
  <c r="I49"/>
  <c r="K23" i="8"/>
  <c r="H23"/>
  <c r="E23"/>
  <c r="K21"/>
  <c r="H17"/>
  <c r="K25"/>
  <c r="K19"/>
  <c r="E19"/>
  <c r="D22" l="1"/>
  <c r="D18"/>
  <c r="D14"/>
  <c r="D16"/>
  <c r="D12"/>
  <c r="D27" s="1"/>
  <c r="D20"/>
  <c r="E11"/>
  <c r="E28" s="1"/>
  <c r="D10"/>
  <c r="E27" l="1"/>
  <c r="E6"/>
</calcChain>
</file>

<file path=xl/sharedStrings.xml><?xml version="1.0" encoding="utf-8"?>
<sst xmlns="http://schemas.openxmlformats.org/spreadsheetml/2006/main" count="856" uniqueCount="560">
  <si>
    <t>ITEM</t>
  </si>
  <si>
    <t>DESCRIÇÃO</t>
  </si>
  <si>
    <t>CÓDIGO</t>
  </si>
  <si>
    <t>PREÇO TOTAL</t>
  </si>
  <si>
    <t xml:space="preserve">FORMA DE EXECUÇÃO: </t>
  </si>
  <si>
    <t>M2</t>
  </si>
  <si>
    <t>1.1</t>
  </si>
  <si>
    <t>M3</t>
  </si>
  <si>
    <t>BDI</t>
  </si>
  <si>
    <t xml:space="preserve">A N E X O   I </t>
  </si>
  <si>
    <t>FOLHA Nº: 01</t>
  </si>
  <si>
    <t>1.2</t>
  </si>
  <si>
    <t>KG</t>
  </si>
  <si>
    <t>CORTE, DOBRA E MONTAGEM DE AÇO CA-50/60</t>
  </si>
  <si>
    <t>M</t>
  </si>
  <si>
    <t>2.1</t>
  </si>
  <si>
    <t>2.2</t>
  </si>
  <si>
    <t>MOVIMENTO DE TERRA</t>
  </si>
  <si>
    <t>COBERTURA</t>
  </si>
  <si>
    <t xml:space="preserve">IMPERMEABILIZAÇÃO  </t>
  </si>
  <si>
    <t>PISOS</t>
  </si>
  <si>
    <t>PAREDES</t>
  </si>
  <si>
    <t>TETO</t>
  </si>
  <si>
    <t>INSTALAÇÕES ELÉTRICAS</t>
  </si>
  <si>
    <t xml:space="preserve">ED-16660 </t>
  </si>
  <si>
    <t xml:space="preserve">ED-51110 </t>
  </si>
  <si>
    <t>ED-48407</t>
  </si>
  <si>
    <t>ED-48298</t>
  </si>
  <si>
    <t>ED-49813</t>
  </si>
  <si>
    <t>LASTRO DE BRITA 2 OU 3 APILOADO MANUALMENTE</t>
  </si>
  <si>
    <t xml:space="preserve">ED-8398 </t>
  </si>
  <si>
    <t>98557</t>
  </si>
  <si>
    <t>IMPERMEABILIZAÇÃO DE SUPERFÍCIE COM EMULSÃO ASFÁLTICA, 2 DEMÃOS AF_06/2018 (VIGAS)</t>
  </si>
  <si>
    <t xml:space="preserve">ED-51002 </t>
  </si>
  <si>
    <t>SOLEIRA DE GRANITO CINZA ANDORINHA E = 2 CM</t>
  </si>
  <si>
    <t>ED-50728</t>
  </si>
  <si>
    <t>MEMÓRIA DE CALCULO</t>
  </si>
  <si>
    <t xml:space="preserve">                                                                                                                                                                             FORNECIMENTO E COLOCAÇÃO DE PLACA DE OBRA EM CHAPA GALVANIZADA #26, ESP. 0,45 MM, PLOTADA COM ADESIVO VINÍLICO, AFIXADA COM REBITES 4,8X40 MM, EM ESTRUTURA METÁLICA DE METALON 20X20 MM, ESP. 1,25 MM, INCLUSIVE SUPORTE EM EUCALIPTO AUTOCLAVADO PINTADO COM TINTA PVA DUAS (2) DEMÃOS
</t>
  </si>
  <si>
    <t>MÊS</t>
  </si>
  <si>
    <t xml:space="preserve">ED-50731 </t>
  </si>
  <si>
    <t>CHAPISCO COM ARGAMASSA INDUSTRIALIZADA, ESP. 5MM, APLICADO EM ALVENARIA/ESTRUTURA DE CONCRETO COM DESEMPENADEIRA METÁLICA, PREPARO MECÂNICO</t>
  </si>
  <si>
    <t>CHAPISCO COM ARGAMASSA, TRAÇO 1:3 (CIMENTO E AREIA), ESP. 5MM, APLICADO EM TETO COM COLHER, PREPARO MECÂNICO</t>
  </si>
  <si>
    <t>REVESTIMENTOS - PISOS, PAREDES E TETOS</t>
  </si>
  <si>
    <t>ED-50232</t>
  </si>
  <si>
    <t>ENGRADAMENTO PARA TELHAS CERÂMICA OU CONCRETO EM MADEIRA PARAJU</t>
  </si>
  <si>
    <t>FORMA E DESFORMA DE COMPENSADO PLASTIFICADO, ESP.12MM, REAPROVEITAMENTO (3X), EXCLUSIVE ESCORAMENTO</t>
  </si>
  <si>
    <t xml:space="preserve">ALVENARIA </t>
  </si>
  <si>
    <t>ED-17989</t>
  </si>
  <si>
    <t>FONTE</t>
  </si>
  <si>
    <t>SETOP</t>
  </si>
  <si>
    <t>SINAPI</t>
  </si>
  <si>
    <t>ED-16348</t>
  </si>
  <si>
    <t xml:space="preserve">ED-50228  </t>
  </si>
  <si>
    <t>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t>
  </si>
  <si>
    <t>ED-51096</t>
  </si>
  <si>
    <t>ED-48420</t>
  </si>
  <si>
    <t>COBERTURA EM TELHA CERÂMICA COLONIAL PLANA, 24 UNID/M2</t>
  </si>
  <si>
    <t>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t>
  </si>
  <si>
    <t>ED-50159</t>
  </si>
  <si>
    <t>TAPUME FIXO DE PROTEÇÃO PARA FECHAMENTO DE OBRA EM CHAPA DE COMPENSADO, ESP. 12MM, COM MÓDULO NA DIMENSÃO DE (110X220)CM, INCLUSIVE PINTURA LÁTEX (PVA) COM DUAS (2) DEMÃOS, EXCLUSIVE ABERTURA PARA PORTÃO</t>
  </si>
  <si>
    <t>ESCAVAÇÃO MANUAL DE TERRA (DESATERRO MANUAL), INCLUSIVE DESCARGA LATERAL, EXCLUSIVE RETIRADA E TRANSPORTE DO MATERIAL ESCAVADO</t>
  </si>
  <si>
    <t>COMPACTAÇÃO MECANIZADA DE ATERRO COM PLACA VIBRATÓRIA, INCLUSIVE ESPALHAMENTO MANUAL</t>
  </si>
  <si>
    <t>ED-49812</t>
  </si>
  <si>
    <t>ED-50568</t>
  </si>
  <si>
    <t>CONTRAPISO DESEMPENADO COM ARGAMASSA, TRAÇO 1:3 ( CIMENTO E AREIA), ESP. 30MM</t>
  </si>
  <si>
    <t>ED-50514</t>
  </si>
  <si>
    <t>ED-50515</t>
  </si>
  <si>
    <t>PINTURA ACRÍLICA EM PAREDE, TRÊS (3) DEMÃOS, EXCLUSIVE SELADOR ACRÍLICO E MASSA ACRÍLICA/CORRIDA (PVA)</t>
  </si>
  <si>
    <t>ED-50454</t>
  </si>
  <si>
    <t>PINTURA ACRÍLICA EM TETO, TRÊS (3) DEMÃOS, EXCLUSIVE SELADOR ACRÍLICO E MASSA ACRÍLICA/CORRIDA (PVA)</t>
  </si>
  <si>
    <t xml:space="preserve">UN </t>
  </si>
  <si>
    <t>ED-49501</t>
  </si>
  <si>
    <t>QUADRO DE DISTRIBUIÇÃO PARA 24 MÓDULOS COM BARRAMENTO 100 A</t>
  </si>
  <si>
    <t>DIMENSÕES PLACA COM INFORMAÇÕES SOBRE A OBRA, (2,5*2)</t>
  </si>
  <si>
    <t>ED-29801</t>
  </si>
  <si>
    <t>PERFURAÇÃO MANUAL DE ESTACA TIPO BROCA A TRADO, INCLUSIVE AFASTAMENTO, EXCLUSIVE ARMAÇÃO, CONCRETO ESTRUTURAL, TRANSPORTE E RETIRADA DO MATERIAL ESCAVADO</t>
  </si>
  <si>
    <t>(LAJE DE TRANSIÇÃO) LASTRO DE CONCRETO MAGRO, INCLUSIVE TRANSPORTE, LANÇAMENTO E ADENSAMENTO</t>
  </si>
  <si>
    <t>1.3</t>
  </si>
  <si>
    <t>1.4</t>
  </si>
  <si>
    <t xml:space="preserve">CANTEIRO DE OBRAS </t>
  </si>
  <si>
    <t>INSTALAÇÕES HIDRÁULICAS</t>
  </si>
  <si>
    <t xml:space="preserve">94219 </t>
  </si>
  <si>
    <t>CUMEEIRA E ESPIGÃO PARA TELHA CERÂMICA EMBOÇADA COM ARGAMASSA TRAÇO 1:2:9 (CIMENTO, CAL E AREIA), PARA TELHADOS COM MAIS DE 2 ÁGUAS, INCLUSO TRANSPORTE VERTICAL. AF_07/2019</t>
  </si>
  <si>
    <t>3 MESES</t>
  </si>
  <si>
    <t xml:space="preserve">BASE CORETO (50,26 M2 * 1,20) + RAMPA (0,60*12,25*1,25) </t>
  </si>
  <si>
    <t>(25,13*1,20)</t>
  </si>
  <si>
    <t>ESTACAS PILARES (16*(1,5*0,0314))</t>
  </si>
  <si>
    <t>(2,80*8,00) + (12,25)</t>
  </si>
  <si>
    <t>ED-50843</t>
  </si>
  <si>
    <t>PILARETE DE CONCRETO 17 X 20 CM CONCRETO 20 Mpa,
APARENTE NA FACE EXTERNA , INCLUSIVE FORMA E AÇO, EM
GUARDA - CORPO NAS CIRCULAÇÕES</t>
  </si>
  <si>
    <t>ED-49787</t>
  </si>
  <si>
    <t xml:space="preserve">                                                                                                                                                     FORNECIMENTO DE CONCRETO ESTRUTURAL, PREPARADO EM OBRA COM BETONEIRA, COM FCK 25MPA, INCLUSIVE LANÇAMENTO, ADENSAMENTO E ACABAMENTO (FUNDAÇÃO)
</t>
  </si>
  <si>
    <t>ESTRUTURAL</t>
  </si>
  <si>
    <t>DEMOLIÇÕES/REMOÇÕES</t>
  </si>
  <si>
    <t>COBERTURA UM (8*((4,07*3,52)/2)) + COBERTURA DOIS (8*((0,86*0,65)/2))</t>
  </si>
  <si>
    <t>COBERTURA UM (41,31 M2) + COBERTURA DOIS (0,79 M2)</t>
  </si>
  <si>
    <t>(4,07*8)</t>
  </si>
  <si>
    <t xml:space="preserve">ED-48219 </t>
  </si>
  <si>
    <t>ALVENARIA DE BLOCO DE CONCRETO CHEIO SEM ARMAÇÃO, EM CONCRETO COM FCK DE 20MPA , ESP. 14CM, PARA REVESTIMENTO, INCLUSIVE ARGAMASSA PARA ASSENTAMENTO (DETALHE D - CADERNO SEDS)</t>
  </si>
  <si>
    <t>ED-48198</t>
  </si>
  <si>
    <t>ALVENARIA ESTRUTURAL COM BLOCO DE CONCRETO, ESP. 14CM, (FBK 4,5MPA), PARA REVESTIMENTO, INCLUSIVE ARGAMASSA PARA ASSENTAMENTO</t>
  </si>
  <si>
    <t>ESCADA (2,00*1,17) + (5*(0,60*3,85))</t>
  </si>
  <si>
    <t xml:space="preserve">ED-48480 </t>
  </si>
  <si>
    <t>DEMOLIÇÃO MANUAL DE PISO CERÂMICO OU LADRILHO HIDRÁULICO, INCLUSIVE AFASTAMENTO E EMPILHAMENTO, EXCLUSIVE DEMOLIÇÃO DE CONTRAPISO, TRANSPORTE E RETIRADA DO MATERIAL DEMOLIDO</t>
  </si>
  <si>
    <t>ED-48479</t>
  </si>
  <si>
    <t>DEMOLIÇÃO MANUAL DE PISO CIMENTADO OU CONTRAPISO DE ARGAMASSA, COM ESPESSURA MÁXIMA DE 10CM, INCLUSIVE AFASTAMENTO E EMPILHAMENTO, EXCLUSIVE TRANSPORTE E RETIRADA DO MATERIAL DEMOLIDO</t>
  </si>
  <si>
    <t>1.5</t>
  </si>
  <si>
    <t xml:space="preserve">ED-51125 </t>
  </si>
  <si>
    <t>TRANSPORTE DE MATERIAL DEMOLIDO EM CAÇAMBA, EXCLUSIVE CARGA MANUAL OU MECÂNICA</t>
  </si>
  <si>
    <t>FECHAMENTO OBRA (4*18,00)</t>
  </si>
  <si>
    <t>AREA CORETO (50,26) + 15%  = 57,80 M2</t>
  </si>
  <si>
    <t>(57,80*0,15)</t>
  </si>
  <si>
    <t>CORETO (50,26*0,05) + RAMPA (17,15*0,05)</t>
  </si>
  <si>
    <t>CORETO (50,26) + RAMPA (17,15)</t>
  </si>
  <si>
    <t>(1,20*0,20)</t>
  </si>
  <si>
    <t>ED-50732</t>
  </si>
  <si>
    <t xml:space="preserve">                                                                                                                                                                             EMBOÇO COM ARGAMASSA, TRAÇO 1:6 (CIMENTO E AREIA), ESP.20MM, APLICAÇÃO MANUAL, PREPARO MECÂNICO
</t>
  </si>
  <si>
    <t xml:space="preserve">ED-9081 </t>
  </si>
  <si>
    <t>REVESTIMENTO COM CERÂMICA APLICADO EM PAREDE, ACABAMENTO ESMALTADO, AMBIENTE INTERNO/EXTERNO, PADRÃO EXTRA, DIMENSÃO DA PEÇA ATÉ 2025 CM2, PEI III, ASSENTAMENTO COM ARGAMASSA INDUSTRIALIZADA, INCLUSIVE REJUNTAMENTO</t>
  </si>
  <si>
    <t>LATERAL CORETO (25,13*1,20)</t>
  </si>
  <si>
    <t>ED-50222</t>
  </si>
  <si>
    <t>PONTO DE EMBUTIR PARA ÁGUA FRIA EM TUBO PVC RÍGIDO ROSCÁVEL, DN 1/2" (20MM), EMBUTIDO NA ALVENARIA COM DISTÂNCIA DE ATÉ CINCO (5) METROS DA TOMADA DE ÁGUA, INCLUSIVE CONEXÕES E FIXAÇÃO DO TUBO COM ENCHIMENTO
DO RASGO NA ALVENARIA/CONCRETO COM ARGAMASSA</t>
  </si>
  <si>
    <t>3 UNIDADES</t>
  </si>
  <si>
    <t>ED-50323</t>
  </si>
  <si>
    <t>TORNEIRA METÁLICA PARA IRRIGAÇÃO/JARDIM, ACABAMENTO CROMADO, APLICAÇÃO DE PAREDE, INCLUSIVE FORNECIMENTO E INSTALAÇÃO</t>
  </si>
  <si>
    <t>SERVIÇOS DIVERSOS</t>
  </si>
  <si>
    <t>101964</t>
  </si>
  <si>
    <t>LAJE PARA O CORETO (50,26 M2)</t>
  </si>
  <si>
    <t>LAJE PRÉ-MOLDADA UNIDIRECIONAL, BIAPOIADA, PARA FORRO, ENCHIMENTO EM CERÂMICA, VIGOTA CONVENCIONAL, ALTURA TOTAL DA LAJE(ENCHIMENTO+CAPA) =(8+3). AF_11/2020</t>
  </si>
  <si>
    <t xml:space="preserve">ED-19638 </t>
  </si>
  <si>
    <t>CIMBRAMENTO PARA LAJE PRÉ-MOLDADA COM ESCORAMENTO METÁLICO, TIPO "B", ALTURA DE (311 ATÉ 450)CM, INCLUSIVE DESCARGA, MONTAGEM, DESMONTAGEM E CARGA</t>
  </si>
  <si>
    <t>M2xMÊS</t>
  </si>
  <si>
    <t>LAJE PARA O CORETO (50,26*2)</t>
  </si>
  <si>
    <t>ED-50437</t>
  </si>
  <si>
    <t>PLANTIO DE GRAMA ESMERALDA EM PLACAS, INCLUSIVE TERRA
VEGETAL E CONSERVAÇÃO POR TRINTA (30) DIAS</t>
  </si>
  <si>
    <t xml:space="preserve">ED-51135 </t>
  </si>
  <si>
    <t>GUIA DE CORDÃO BOLEADO, EM CONCRETO COM FCK 20MPA, PRÉ-MOLDADA, 10X10CM (ALTURA X LARGURA), INCLUSIVE UMA (1) FIADA DE BLOCO DE CONCRETO, ESP. 9CM, ESCAVAÇÃO, APILOAMENTO E TRANSPORTE COM RETIRADA DO MATERIAL ESCAVADO (EM CAÇAMBA)</t>
  </si>
  <si>
    <t>CORDÃO PARA O GRAMADO &gt; 20,42 M</t>
  </si>
  <si>
    <t xml:space="preserve">ED-50495 </t>
  </si>
  <si>
    <t>PINTURA ESMALTE SINTÉTICO EM SUPERFÍCIES METÁLICAS, DUAS (2) DEMÃOS, INCLUSIVE UMA (1) DEMÃO DE FUNDO ANTICORROSIVO</t>
  </si>
  <si>
    <t>1 UNIDADE</t>
  </si>
  <si>
    <t>I-SINAPI</t>
  </si>
  <si>
    <t>LUMINARIA LED REFLETOR RETANGULAR BIVOLT, LUZ BRANCA, 30 W</t>
  </si>
  <si>
    <t xml:space="preserve">00039390 </t>
  </si>
  <si>
    <t>UN</t>
  </si>
  <si>
    <t>4 UNIDADES JARDIM</t>
  </si>
  <si>
    <t>ED-13354</t>
  </si>
  <si>
    <t>LUMINÁRIA TIPO DROPS COM BASE SUPORTE GALVANIZADA E GLOBO LEITOSO COMPLETA, PARA UMA (1) LÂMPADA LED, POTÊNCIA 15W, BULBO A65, FORNECIMENTO E INSTALAÇÃO, INCLUSIVE BASE E LÂMPADA</t>
  </si>
  <si>
    <t>LUMINARIAS PARA PILARES &gt; 8 UNIDADES</t>
  </si>
  <si>
    <t>1 UNIDADE, CENTRO DA LAJE</t>
  </si>
  <si>
    <t>ED-13356</t>
  </si>
  <si>
    <t>LUMINÁRIA PLAFON REDONDO DE VIDRO JATEADO REDONDO COMPLETA, DIÂMETRO 25 CM, PARA UMA (1) LÂMPADA LED, POTÊNCIA 9W, BULBO A60, FORNECIMENTO E INSTALAÇÃO, INCLUSIVE BASE E LÂMPADA</t>
  </si>
  <si>
    <t>13 PONTOS</t>
  </si>
  <si>
    <t>ED-49523</t>
  </si>
  <si>
    <t>RELÉ FOTOELÉTRICO, TENSÃO 120V COM CAPACIDADE DE CARGA 1200VA, INCLUSIVE BASE E INSTALAÇÃO</t>
  </si>
  <si>
    <t xml:space="preserve">1 UNIDADE </t>
  </si>
  <si>
    <t xml:space="preserve">DISJUNTOR MONOPOLAR TERMOMAGNÉTICO 5KA, DE 70A </t>
  </si>
  <si>
    <t xml:space="preserve">2 UNIDADES </t>
  </si>
  <si>
    <t>ED-49239</t>
  </si>
  <si>
    <t>UNID.</t>
  </si>
  <si>
    <t>ED-49205</t>
  </si>
  <si>
    <t>CAIXA PARA MEDIÇÃO, TIPO CM-14, COM VISOR DO LEITOR PARA VIA PÚBLICA (LVP), DIMENSÕES CONFORME PADRÃO CEMIG, EXCLUSIVE DISJUNTOR, INCLUSIVE INSTALAÇÃO</t>
  </si>
  <si>
    <t>HASTE DE ATERRAMENTO EM ACO COM 3,00 M DE COMPRIMENTO E DN = 5/8", REVESTIDA COM BAIXA CAMADA DE COBRE, COM CONECTOR TIPO GRAMPO</t>
  </si>
  <si>
    <t>CAIXA PRÉ MOLDADA PARA ATERRAMENTO COM TAMPA DE
CONCRETO 25 X 25 X 50 CM, INCLUSIVE ESCAVAÇÃO E BOTA
FORA</t>
  </si>
  <si>
    <t xml:space="preserve">96985 </t>
  </si>
  <si>
    <t>ED-48702</t>
  </si>
  <si>
    <r>
      <t xml:space="preserve">PREFEITURA: </t>
    </r>
    <r>
      <rPr>
        <sz val="12"/>
        <color indexed="8"/>
        <rFont val="Arial"/>
        <family val="2"/>
      </rPr>
      <t>MUNICÍPIO DE CRISTAIS/MG.</t>
    </r>
  </si>
  <si>
    <r>
      <t xml:space="preserve">LOCAL: </t>
    </r>
    <r>
      <rPr>
        <sz val="12"/>
        <color indexed="8"/>
        <rFont val="Arial"/>
        <family val="2"/>
      </rPr>
      <t>AVENIDA JOAQUIM DE PAULA REIS, CENTRO, CRISTAIS/MG</t>
    </r>
  </si>
  <si>
    <r>
      <t xml:space="preserve">PRAZO DE EXECUÇÃO: </t>
    </r>
    <r>
      <rPr>
        <sz val="12"/>
        <color indexed="8"/>
        <rFont val="Arial"/>
        <family val="2"/>
      </rPr>
      <t>3 MESES.</t>
    </r>
  </si>
  <si>
    <r>
      <rPr>
        <b/>
        <u/>
        <sz val="12"/>
        <rFont val="Arial MT"/>
      </rPr>
      <t>BASE CORETO &gt;</t>
    </r>
    <r>
      <rPr>
        <sz val="12"/>
        <rFont val="Arial MT"/>
      </rPr>
      <t xml:space="preserve"> SAPATAS (16*(0,60*0,60*0,05)) + BALDRAME (25,13*0,20*0,05 ) + </t>
    </r>
    <r>
      <rPr>
        <b/>
        <u/>
        <sz val="12"/>
        <rFont val="Arial MT"/>
      </rPr>
      <t xml:space="preserve"> &gt; RAMPA &gt; </t>
    </r>
    <r>
      <rPr>
        <sz val="12"/>
        <rFont val="Arial MT"/>
      </rPr>
      <t xml:space="preserve">BALDRAME (12,25*0,20*0,05) + PILARETES (8*(0,6*0,314)) +  </t>
    </r>
    <r>
      <rPr>
        <b/>
        <u/>
        <sz val="12"/>
        <rFont val="Arial MT"/>
      </rPr>
      <t>ESCADA &gt;</t>
    </r>
    <r>
      <rPr>
        <sz val="12"/>
        <rFont val="Arial MT"/>
      </rPr>
      <t xml:space="preserve">  PILARETES (12*(0,6*0,0314)) </t>
    </r>
  </si>
  <si>
    <r>
      <rPr>
        <sz val="12"/>
        <rFont val="Arial MT"/>
        <family val="2"/>
      </rPr>
      <t>UN</t>
    </r>
  </si>
  <si>
    <r>
      <rPr>
        <sz val="12"/>
        <rFont val="Arial MT"/>
        <family val="2"/>
      </rPr>
      <t>PT</t>
    </r>
  </si>
  <si>
    <t>ED-50616</t>
  </si>
  <si>
    <t>CORETO (50,26) + RAMPA (17,15) + ESCADA (7,25)</t>
  </si>
  <si>
    <t>PISO EM GRANILITE/MARMORITE, ESP. 8MM, ACABAMENTO LAVADO TIPO FULGET, COR NATURAL, MODULAÇÃO DE 1X1M, INCLUSO JUNTA PLÁSTICA</t>
  </si>
  <si>
    <t>PINTURA</t>
  </si>
  <si>
    <t xml:space="preserve">ED-48391 </t>
  </si>
  <si>
    <r>
      <rPr>
        <b/>
        <u/>
        <sz val="12"/>
        <rFont val="Arial"/>
        <family val="2"/>
      </rPr>
      <t>BASE CORETO &gt;</t>
    </r>
    <r>
      <rPr>
        <sz val="12"/>
        <rFont val="Arial"/>
        <family val="2"/>
      </rPr>
      <t xml:space="preserve"> SAPATAS (16*(0,60*0,60*0,65)) + BALDRAME UM (25,13 * 0,20 * 0,35) + BALDRAME DOIS (23,25*0,20*0,35) + </t>
    </r>
    <r>
      <rPr>
        <b/>
        <u/>
        <sz val="12"/>
        <rFont val="Arial"/>
        <family val="2"/>
      </rPr>
      <t>&gt; RAMPA &gt;</t>
    </r>
    <r>
      <rPr>
        <sz val="12"/>
        <rFont val="Arial"/>
        <family val="2"/>
      </rPr>
      <t xml:space="preserve">  PILARETES (8*(0,6*0,15*0,15) + </t>
    </r>
    <r>
      <rPr>
        <b/>
        <u/>
        <sz val="12"/>
        <rFont val="Arial"/>
        <family val="2"/>
      </rPr>
      <t xml:space="preserve"> &gt; ESCADA &gt; </t>
    </r>
    <r>
      <rPr>
        <sz val="12"/>
        <rFont val="Arial"/>
        <family val="2"/>
      </rPr>
      <t xml:space="preserve">PILARETES (12*(0,15*0,15*1,10)) </t>
    </r>
  </si>
  <si>
    <t>CORETO ARRIMO UM (25,13*1,20) + CORETO ARRIMO DOIS (23,25*1,20) + RAMPA (7,35)</t>
  </si>
  <si>
    <t>JARDINAGEM TOTAL GERAL PRAÇA &gt;  2540,43M2</t>
  </si>
  <si>
    <t>REGULARIZAÇÃO CANTEIROS &gt;  254,04M3</t>
  </si>
  <si>
    <t>RO-40234</t>
  </si>
  <si>
    <t>REATERRO E COMPACTAÇÃO MANUAL</t>
  </si>
  <si>
    <t>PREPARAÇÃO PARA EMASSAMENTO OU PINTURA (LÁTEX/ACRÍLICA) EM PAREDE, INCLUSIVE UMA (1) DEMÃO DE SELADOR ACRÍLICO</t>
  </si>
  <si>
    <t xml:space="preserve">ED-50453 </t>
  </si>
  <si>
    <t>43,01 M2</t>
  </si>
  <si>
    <t>ED-50763</t>
  </si>
  <si>
    <t>ÁREA TETO (43,01 M2)</t>
  </si>
  <si>
    <t>PREPARAÇÃO PARA EMASSAMENTO OU PINTURA (LÁTEX/
ACRÍLICA) EM TETO, INCLUSIVE UMA (1) DEMÃO DE SELADOR
ACRÍLICO</t>
  </si>
  <si>
    <t xml:space="preserve">CORETO (25,13) + PILARES ( 8*(1,90*0,30)) + VIGA COBERTURA (25,13*0,70) </t>
  </si>
  <si>
    <t xml:space="preserve"> PILARETES ESCADA (3,56*0,15*0,15)</t>
  </si>
  <si>
    <t>RESPALDO RAMPA (13,65M)</t>
  </si>
  <si>
    <t xml:space="preserve">ED-32096 </t>
  </si>
  <si>
    <t>GUARDA-CORPO EXTERNO, ALTURA 130CM, EM TUBO
GALVANIZADO, COM COSTURA, DIÂMETRO 2", ESP. 3MM, GRADIL
COM DIVISÃO HORIZONTAL EM TUBO GALVANIZADO, COM
COSTURA, DIÂMETRO 1", ESP. 3MM, INCLUSIVE CORRIMÃO
SIMPLES, EXCLUSIVE PINTURA</t>
  </si>
  <si>
    <t xml:space="preserve">ED-32098 </t>
  </si>
  <si>
    <t>GUARDA-CORPO EXTERNO, ALTURA 130CM, EM TUBO
GALVANIZADO, COM COSTURA, DIÂMETRO 2", ESP. 3MM, GRADIL
COM DIVISÃO HORIZONTAL EM TUBO GALVANIZADO, COM
COSTURA, DIÂMETRO 1", ESP. 3MM, EXCLUSIVE PINTURA</t>
  </si>
  <si>
    <t>CONFORME PROJETO ESTRUTURAL &gt; 57,74M2</t>
  </si>
  <si>
    <t>CONFORME PROJETO ESTRUTURAL &gt; 11,15M3</t>
  </si>
  <si>
    <t>GUARDA CORPO COM CORRIMÃO PARA RAMPA &gt; 18,60 METROS</t>
  </si>
  <si>
    <t>GUARDA CORPO PARA O CORETO &gt; 24 METROS</t>
  </si>
  <si>
    <t>ED-50935</t>
  </si>
  <si>
    <t>CORRIMÃO SIMPLES EM TUBO GALVANIZADO, COM COSTURA,
DIÂMETRO 1.1/2", ESP. 3MM, FIXADO EM ALVENARIA, INCLUSIVE
SUPORTE PARA CORRIMÃO EM BARRA CHATA (1"X1/2"),
EXCLUSIVE PINTURA</t>
  </si>
  <si>
    <t>CORRIMÃO PARA RAMPA &gt; 12,32 METROS</t>
  </si>
  <si>
    <t>GUARDA CORPO CORETO (2*(1,30*24,00))</t>
  </si>
  <si>
    <t>ED-50496</t>
  </si>
  <si>
    <t>PINTURA ESMALTE EM TUBO GALVANIZADO, DUAS (2) DEMÃOS,
INCLUSIVE UMA (1) DEMÃO DE FUNDO ANTICORROSIVO</t>
  </si>
  <si>
    <t>CORRIMÃO RAMPA 12,32 M + GUARDA CORPO COM CORRIMÃO RAMPA (18,60 + 18,60*7)</t>
  </si>
  <si>
    <t>CONFORME PROJETO ESTRUTURAL &gt; (529,66 KG CA-50) + (141,17 KG CA-60)</t>
  </si>
  <si>
    <r>
      <t xml:space="preserve">OBRA: </t>
    </r>
    <r>
      <rPr>
        <sz val="12"/>
        <color indexed="8"/>
        <rFont val="Arial"/>
        <family val="2"/>
      </rPr>
      <t>CONSTRUÇÃO DE RUA CULTURAL E CORETO MUNICIPAL.</t>
    </r>
  </si>
  <si>
    <t>COSNTRUÇÃO DO CORETO MUNICIPAL</t>
  </si>
  <si>
    <t>1.1.1</t>
  </si>
  <si>
    <t>1.1.2</t>
  </si>
  <si>
    <t>1.1.3</t>
  </si>
  <si>
    <t>1.1.4</t>
  </si>
  <si>
    <t>1.1.5</t>
  </si>
  <si>
    <t>1.2.1</t>
  </si>
  <si>
    <t>1.2.2</t>
  </si>
  <si>
    <t>1.3.1</t>
  </si>
  <si>
    <t>1.3.2</t>
  </si>
  <si>
    <t>1.3.3</t>
  </si>
  <si>
    <t>1.4.1</t>
  </si>
  <si>
    <t>1.4.2</t>
  </si>
  <si>
    <t>1.4.3</t>
  </si>
  <si>
    <t>1.4.4</t>
  </si>
  <si>
    <t>1.4.5</t>
  </si>
  <si>
    <t>1.4.6</t>
  </si>
  <si>
    <t>1.4.7</t>
  </si>
  <si>
    <t>1.4.8</t>
  </si>
  <si>
    <t>1.5.1</t>
  </si>
  <si>
    <t>1.6.1</t>
  </si>
  <si>
    <t>1.6.2</t>
  </si>
  <si>
    <t>1.7.1</t>
  </si>
  <si>
    <t>1.7.2</t>
  </si>
  <si>
    <t>1.7.3</t>
  </si>
  <si>
    <t>1.8.1</t>
  </si>
  <si>
    <t>1.8.2</t>
  </si>
  <si>
    <t>1.8.3</t>
  </si>
  <si>
    <t>1.8.4</t>
  </si>
  <si>
    <t>1.8.5</t>
  </si>
  <si>
    <t>1.8.6</t>
  </si>
  <si>
    <t>1.8.7</t>
  </si>
  <si>
    <t>1.8.10</t>
  </si>
  <si>
    <t>1.8.11</t>
  </si>
  <si>
    <t>1.9.1</t>
  </si>
  <si>
    <t>1.9.2</t>
  </si>
  <si>
    <t>1.10.1</t>
  </si>
  <si>
    <t>1.10.2</t>
  </si>
  <si>
    <t>1.10.3</t>
  </si>
  <si>
    <t>1.10.4</t>
  </si>
  <si>
    <t>1.10.5</t>
  </si>
  <si>
    <t>1.10.6</t>
  </si>
  <si>
    <t>1.10.7</t>
  </si>
  <si>
    <t>1.10.8</t>
  </si>
  <si>
    <t>1.10.9</t>
  </si>
  <si>
    <t>1.10.10</t>
  </si>
  <si>
    <t>1.10.11</t>
  </si>
  <si>
    <t>1.11</t>
  </si>
  <si>
    <t>1.11.1</t>
  </si>
  <si>
    <t>1.11.2</t>
  </si>
  <si>
    <t>1.11.3</t>
  </si>
  <si>
    <t>1.11.4</t>
  </si>
  <si>
    <t>1.10</t>
  </si>
  <si>
    <t>1.9</t>
  </si>
  <si>
    <t>1.8</t>
  </si>
  <si>
    <t>1.7</t>
  </si>
  <si>
    <t>1.6</t>
  </si>
  <si>
    <t>1.12</t>
  </si>
  <si>
    <t>1.12.1</t>
  </si>
  <si>
    <t>1.12.2</t>
  </si>
  <si>
    <t>1.12.3</t>
  </si>
  <si>
    <t>1.12.4</t>
  </si>
  <si>
    <t>1.12.5</t>
  </si>
  <si>
    <t>1.12.6</t>
  </si>
  <si>
    <t>1.12.7</t>
  </si>
  <si>
    <t>1.12.8</t>
  </si>
  <si>
    <t>CONSTRUÇÃO DA RUA CULTURAL</t>
  </si>
  <si>
    <t>EXECUÇÃO DE PAVIMENTO INTERTRAVADO, INCLUSO TRANSPORTE</t>
  </si>
  <si>
    <r>
      <t xml:space="preserve">REGIÃO/MÊS DE REFERÊNCIA: </t>
    </r>
    <r>
      <rPr>
        <sz val="12"/>
        <color indexed="8"/>
        <rFont val="Arial"/>
        <family val="2"/>
      </rPr>
      <t>SETOP (04/2023 - DESONERADO) / SINAPI (08/2023 - DESONERADO)</t>
    </r>
  </si>
  <si>
    <t>99814</t>
  </si>
  <si>
    <t>2.1.1</t>
  </si>
  <si>
    <t>2.1.2</t>
  </si>
  <si>
    <t>LIMPEZA DE SUPERFÍCIE COM JATO DE ALTA PRESSÃO. AF_04/2019</t>
  </si>
  <si>
    <t>ED-24062</t>
  </si>
  <si>
    <t>EXECUÇÃO DE PAVIMENTO INTERTRAVADO, ESPESSURA 10CM,
FCK 35MPA, INCLUINDO FORNECIMENTO E TRANSPORTE DE
TODOS OS MATERIAIS E COLCHÃO DE ASSENTAMENTO COM
ESPESSURA 6CM</t>
  </si>
  <si>
    <t>REDE ELÉTRICA E ILUMINAÇÃO</t>
  </si>
  <si>
    <t>ED-49171</t>
  </si>
  <si>
    <t>CAIXA DE PASSAGEM EM ALVENARIA E TAMPA DE CONCRETO,
FUNDO DE BRITA, TIPO 1, 25 X 25 X 50 CM, INCLUSIVE
ESCAVAÇÃO, REATERRO E BOTA-FORA</t>
  </si>
  <si>
    <t>97667</t>
  </si>
  <si>
    <t>ELETRODUTO FLEXÍVEL CORRUGADO, PEAD, DN 50 (1 1/2"), PARA REDE ENTERRADA DE DISTRIBUIÇÃO DE ENERGIA ELÉTRICA - FORNECIMENTO E INSTALAÇÃO. AF_12/2021</t>
  </si>
  <si>
    <t>2.2.1</t>
  </si>
  <si>
    <t>2.2.2</t>
  </si>
  <si>
    <t>2.2.3</t>
  </si>
  <si>
    <t>2.2.4</t>
  </si>
  <si>
    <t>2.2.5</t>
  </si>
  <si>
    <t>2.2.6</t>
  </si>
  <si>
    <t>2.2.7</t>
  </si>
  <si>
    <t>100619</t>
  </si>
  <si>
    <t>POSTE DECORATIVO PARA JARDIM EM AÇO TUBULAR, H = *2,5* M, SEM LUMINÁRIA - FORNECIMENTO E INSTALAÇÃO. AF_11/2019</t>
  </si>
  <si>
    <t>ED-49401</t>
  </si>
  <si>
    <t>LUMINÁRIA TIPO DROPS COM BASE SUPORTE GALVANIZADA E
GLOBO LEITOSO COMPLETA, PARA UMA (1) LÂMPADA
FLUORESCENTE COMPACTA DE 20W, FORNECIMENTO E
INSTALAÇÃO, INCLUSIVE BASE E LÂMPADA</t>
  </si>
  <si>
    <t>CAIXA PARA MEDIÇÃO, TIPO CM-14, COM VISOR DO LEITOR PARA
VIA PÚBLICA (LVP), DIMENSÕES CONFORME PADRÃO CEMIG,
EXCLUSIVE DISJUNTOR, INCLUSIVE INSTALAÇÃO</t>
  </si>
  <si>
    <t>ED-49327</t>
  </si>
  <si>
    <t xml:space="preserve">ELETRODUTO DE AÇO GALVANIZADO PESADO, INCLUSIVE
CONEXÕES, SUPORTES E FIXAÇÃO DN 25 (1")
</t>
  </si>
  <si>
    <t xml:space="preserve">91933 </t>
  </si>
  <si>
    <t>CABO DE COBRE FLEXÍVEL ISOLADO, 10 MM², ANTI-CHAMA 0,6/1,0 KV, PARA CIRCUITOS TERMINAIS - FORNECIMENTO E INSTALAÇÃO. AF_03/2023</t>
  </si>
  <si>
    <t>ALIMENTAÇÃO POSTES ((55+55+10)*2)</t>
  </si>
  <si>
    <t>DESACIDA POSTE (MEDIDOR ATÉ O SOLO)</t>
  </si>
  <si>
    <t>PONTO MEDIDOR CEMIG</t>
  </si>
  <si>
    <t>LUMINÁRIAS PARA INSTALAÇÃO NOS POSTES - 3 POR PONTO (3*6)</t>
  </si>
  <si>
    <t>POSTES DECORATIVOS -  6 PONTOS</t>
  </si>
  <si>
    <t>REDE ELÉTRICA PARA A ALIMENTAÇÃO DE POSTES DE ILUMINAÇÃO (55+55+10)</t>
  </si>
  <si>
    <t>CAIXAS DE PASSAGEM PARA REDE ELETRICA POSTES ILUMINAÇÃO (6 PONTOS)</t>
  </si>
  <si>
    <t>ÁREA CONFORME PROJETO &gt; 460 M</t>
  </si>
  <si>
    <t>Assinatura do Prefeito</t>
  </si>
  <si>
    <t>QUANT.</t>
  </si>
  <si>
    <t>LOCAÇÃO DE OBRA COM GABARITO DE TÁBUAS CORRIDAS
PONTALETADAS A CADA 2,00M, REAPROVEITAMENTO (2X),
INCLUSIVE ACOMPANHAMENTO DE EQUIPE TOPOGRÁFICA PARA MARCAÇÃO DE PONTO TOPOGRÁFICO</t>
  </si>
  <si>
    <t>INDIRETA</t>
  </si>
  <si>
    <t>PLANILHA ORÇAMENTÁRIA COM MEMORIA DE CÁLCULO</t>
  </si>
  <si>
    <t>ADITIVO</t>
  </si>
  <si>
    <t>DEMOLIÇÃO ENTORNO DO CORETO &gt; (154,00M2 * 0,10)</t>
  </si>
  <si>
    <t>ED-15749</t>
  </si>
  <si>
    <t>CONJUNTO DE UMA (1) TOMADA PADRÃO, TRÊS (3) POLOS,
CORRENTE 20A, TENSÃO 250V, (2P+T/20A-250V), COM PLACA 4"X2" DE UM (1) POSTO, INCLUSIVE FORNECIMENTO, INSTALAÇÃO, SUPORTE, MÓDULO E PLACA</t>
  </si>
  <si>
    <t>101654</t>
  </si>
  <si>
    <t>LUMINÁRIA DE LED PARA ILUMINAÇÃO PÚBLICA, DE 33 W ATÉ 50 W - FORNECIMENTO E INSTALAÇÃO. AF_08/2020</t>
  </si>
  <si>
    <t xml:space="preserve">SPOT PISOS &gt; 18 UNIDADES </t>
  </si>
  <si>
    <t>ED-50842</t>
  </si>
  <si>
    <t>PILAR EM CONCRETO APARENTE 20 MPa, INCLUSIVE ARMAÇÃO,
FÔRMA PLASTIFICADA E DESFORMA</t>
  </si>
  <si>
    <t>BASE POSTES (8*(0,3*0,3*0,6))</t>
  </si>
  <si>
    <t>2 UNIDADES (PREVISTO EM PLANILHA APENAS 6 DE UM TOTAL DE 8)</t>
  </si>
  <si>
    <t>ED-13343</t>
  </si>
  <si>
    <t>LÂMPADA LED, BASE E27, POTÊNCIA 15W, BULBO A65, TEMPERATURA DA COR 6500K, TENSÃO 110-127V, FORNECIMENTO E INSTALAÇÃO, EXCLUSIVE LUMINÁRIA</t>
  </si>
  <si>
    <t>8 UNIDADES, 1 UNIDADE PARA CADA POSTE</t>
  </si>
  <si>
    <t>ED-48951</t>
  </si>
  <si>
    <t>CABO DE COBRE FLEXÍVEL, CLASSE 5, ISOLAMENTO TIPO LSHF/
ATOX, NÃO HALOGENADO, ANTICHAMA, TERMOPLÁSTICO,
UNIPOLAR, SEÇÃO 2,5 MM2, 70°C, 450/750V</t>
  </si>
  <si>
    <t>200 M PRETO/VERMELHO + 150 M AZUL + 50 M VERDE - (240,00 PREVISTOS NA PLANILHA LICITADA)</t>
  </si>
  <si>
    <t>PLANTIO DE GRAMA</t>
  </si>
  <si>
    <t>3.1</t>
  </si>
  <si>
    <t>REGULARIZAÇÃO CANTEIROS &gt;  666,97*0,05</t>
  </si>
  <si>
    <t>3.2</t>
  </si>
  <si>
    <t>ACRESCIMO NA JARDINAGEM &gt; 3207,40 M2 CONFORME PROJETO - 2540,43 M2 EM PLANILHA</t>
  </si>
  <si>
    <t>3.3</t>
  </si>
  <si>
    <t>ED-51135</t>
  </si>
  <si>
    <t>GUIA DE CORDÃO BOLEADO, EM CONCRETO COM FCK 20MPA,
PRÉ-MOLDADA, 10X10CM (ALTURA X LARGURA), INCLUSIVE UMA
(1) FIADA DE BLOCO DE CONCRETO, ESP. 9CM, ESCAVAÇÃO,
APILOAMENTO E TRANSPORTE COM RETIRADA DO MATERIAL
ESCAVADO (EM CAÇAMBA)</t>
  </si>
  <si>
    <t xml:space="preserve">NOVA MODELAGEM PARA AMPLIAÇÃO DO ENTORNO &gt; </t>
  </si>
  <si>
    <t>ENTORNO CORETO &gt; 154,00 M2, CONFORME PROJETO</t>
  </si>
  <si>
    <t>ED-51110</t>
  </si>
  <si>
    <t>ESCAVAÇÃO MANUAL DE TERRA (DESATERRO MANUAL),
INCLUSIVE DESCARGA LATERAL, EXCLUSIVE RETIRADA E
TRANSPORTE DO MATERIAL ESCAVADO</t>
  </si>
  <si>
    <t>BASE DO PISO (154*0,20)</t>
  </si>
  <si>
    <t>REGULARIZAÇÃO CANTEIROS &gt;  (154*0,20)</t>
  </si>
  <si>
    <t>ED-24063</t>
  </si>
  <si>
    <t>EXECUÇÃO DE PAVIMENTO INTERTRAVADO EM BLOCO
SEXTAVADO, ESPESSURA 6CM, FCK 35MPA, INCLUINDO
FORNECIMENTO E TRANSPORTE DE TODOS OS MATERIAIS E
COLCHÃO DE ASSENTAMENTO COM ESPESSURA 6CM</t>
  </si>
  <si>
    <t>3.1.1</t>
  </si>
  <si>
    <t>3.2.1</t>
  </si>
  <si>
    <t>3.2.2</t>
  </si>
  <si>
    <t>3.2.3</t>
  </si>
  <si>
    <t>3.2.4</t>
  </si>
  <si>
    <t>3.2.5</t>
  </si>
  <si>
    <t>3.2.6</t>
  </si>
  <si>
    <t>3.3.1</t>
  </si>
  <si>
    <t>3.3.2</t>
  </si>
  <si>
    <t>3.3.3</t>
  </si>
  <si>
    <t>3.4</t>
  </si>
  <si>
    <t>3.4.1</t>
  </si>
  <si>
    <t>3.4.2</t>
  </si>
  <si>
    <t>3.4.3</t>
  </si>
  <si>
    <t>3.4.4</t>
  </si>
  <si>
    <t xml:space="preserve">A N E X O   I I </t>
  </si>
  <si>
    <t>CRONOGRAMA FÍSICO-FINANCEIRO</t>
  </si>
  <si>
    <r>
      <t xml:space="preserve">PREFEITURA: </t>
    </r>
    <r>
      <rPr>
        <sz val="12"/>
        <rFont val="Arial"/>
        <family val="2"/>
      </rPr>
      <t>MUNICÍPIO DE CRISTAIS/MG.</t>
    </r>
  </si>
  <si>
    <t>ETAPAS/DESCRIÇÃO</t>
  </si>
  <si>
    <t>FÍSICO/ FINANCEIRO</t>
  </si>
  <si>
    <t>TOTAL  ETAPAS</t>
  </si>
  <si>
    <t>MÊS 1</t>
  </si>
  <si>
    <t>MÊS 2</t>
  </si>
  <si>
    <t>MÊS 3</t>
  </si>
  <si>
    <t>Físico %</t>
  </si>
  <si>
    <t>Financeiro</t>
  </si>
  <si>
    <t>TOTAL</t>
  </si>
  <si>
    <t>Bruno Alves Lara Silva</t>
  </si>
  <si>
    <t>CREA-MG 142018256-0</t>
  </si>
  <si>
    <t xml:space="preserve"> pela elaboração da planilha</t>
  </si>
  <si>
    <t xml:space="preserve">Carimbo e assinatura do engenheiro responsável técnico </t>
  </si>
  <si>
    <t>REVESTIMENTO COM ARGAMASSA EM CAMADA ÚNICA, APLICADO EM TETO, TRAÇO 1:3 (CIMENTO E AREIA), ESP. 20MM, APLICAÇÃO MANUAL, PREPARO MECÂNICO</t>
  </si>
  <si>
    <t>CINTA DE AMARRAÇÃO DE ALVENARIA COM BLOCO DE
CONCRETO ESTRUTURAL, CANALETA TIPO "U", ESP. 14CM, (FBK 4,5MPA), COM ACABAMENTO APARENTE, INCLUSIVE ARGAMASSA PARA ASSENTAMENTO, EXCLUSIVE GRAUTE E ARMAÇÃO</t>
  </si>
  <si>
    <t>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</si>
  <si>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DATA</t>
  </si>
  <si>
    <t>8 UNIDADES, CONFORME PROJETO</t>
  </si>
  <si>
    <t>4.1</t>
  </si>
  <si>
    <t>4.2</t>
  </si>
  <si>
    <t>4.3</t>
  </si>
  <si>
    <t xml:space="preserve">TOTAL GERAL DA OBRA  : </t>
  </si>
  <si>
    <t>PREÇO UNIT. S/ BDI</t>
  </si>
  <si>
    <t>PREÇO UNIT. C/ BDI</t>
  </si>
  <si>
    <t xml:space="preserve">                              Assinatura e carimbo do Prefeito do Prefeito</t>
  </si>
  <si>
    <r>
      <t>PRAZO:</t>
    </r>
    <r>
      <rPr>
        <sz val="12"/>
        <rFont val="Arial"/>
        <family val="2"/>
      </rPr>
      <t xml:space="preserve"> 3 MESES.</t>
    </r>
  </si>
  <si>
    <t>VALOR DA OBRA:</t>
  </si>
  <si>
    <t>QUADRO DE COMPOSIÇÃO DO BDI</t>
  </si>
  <si>
    <t>ESTADO</t>
  </si>
  <si>
    <t>PROPONENTE / TOMADOR</t>
  </si>
  <si>
    <t>MINAS GERAIS</t>
  </si>
  <si>
    <t>MUNICÍPIO DE CRISTAIS/MG</t>
  </si>
  <si>
    <t>OBJETO</t>
  </si>
  <si>
    <t>TIPO DE OBRA DO EMPREENDIMENTO</t>
  </si>
  <si>
    <t>DESONERAÇÃO</t>
  </si>
  <si>
    <t>Construção e Reforma de Edifícios</t>
  </si>
  <si>
    <t>Sim</t>
  </si>
  <si>
    <t>Conforme legislação tributária municipal, definir estimativa de percentual da base de cálculo para o ISS:</t>
  </si>
  <si>
    <t>Sobre a base de cálculo, definir a respectiva alíquota do ISS (entre 2% e 5%):</t>
  </si>
  <si>
    <t>Itens</t>
  </si>
  <si>
    <t>Siglas</t>
  </si>
  <si>
    <t>% Adotado</t>
  </si>
  <si>
    <t>Situação</t>
  </si>
  <si>
    <t>1º Quartil</t>
  </si>
  <si>
    <t>Médio</t>
  </si>
  <si>
    <t>3º Quartil</t>
  </si>
  <si>
    <t>Administração Central</t>
  </si>
  <si>
    <t>AC</t>
  </si>
  <si>
    <t>-</t>
  </si>
  <si>
    <t>Seguro e Garantia</t>
  </si>
  <si>
    <t>SG</t>
  </si>
  <si>
    <t>Risco</t>
  </si>
  <si>
    <t>R</t>
  </si>
  <si>
    <t>Despesas Financeiras</t>
  </si>
  <si>
    <t>DF</t>
  </si>
  <si>
    <t>Lucro</t>
  </si>
  <si>
    <t>L</t>
  </si>
  <si>
    <t>Tributos (impostos COFINS 3%, e  PIS 0,65%)</t>
  </si>
  <si>
    <t>CP</t>
  </si>
  <si>
    <t>Tributos (ISS, variável de acordo com o município)</t>
  </si>
  <si>
    <t>ISS</t>
  </si>
  <si>
    <t>Tributos (Contribuição Previdenciária sobre a Receita Bruta - 0% ou 4,5% - Desoneração)</t>
  </si>
  <si>
    <t>CPRB</t>
  </si>
  <si>
    <t>OK</t>
  </si>
  <si>
    <t>BDI SEM desoneração
(Fórmula Acórdão TCU)</t>
  </si>
  <si>
    <t>BDI PAD</t>
  </si>
  <si>
    <t>BDI COM desoneração
(Fórmula Acórdão TCU)</t>
  </si>
  <si>
    <t>BDI DES</t>
  </si>
  <si>
    <t>Os valores de BDI foram calculados com o emprego da fórmula:</t>
  </si>
  <si>
    <t>BDI.DES =</t>
  </si>
  <si>
    <t>(1+AC + S + R + G)*(1 + DF)*(1+L)</t>
  </si>
  <si>
    <t xml:space="preserve"> - 1</t>
  </si>
  <si>
    <t>(1-CP-ISS-CRPB)</t>
  </si>
  <si>
    <t>Declaro para os devidos fins que, conforme legislação tributária municipal, a base de cálculo para Construção e Reforma de Edifícios, é de 50%, com a respectiva alíquota de 3,00 %.</t>
  </si>
  <si>
    <t>Declaro para os devidos fins que o regime de Contribuição Previdenciária sobre a Receita Bruta adotado para elaboração do orçamento foi COM Desoneração, e que esta é a alternativa mais adequada para a Administração Pública.</t>
  </si>
  <si>
    <t>Observações:</t>
  </si>
  <si>
    <t>Cristais</t>
  </si>
  <si>
    <t>Local</t>
  </si>
  <si>
    <t>Data</t>
  </si>
  <si>
    <t>Responsável Técnico</t>
  </si>
  <si>
    <t>Responsável Tomador</t>
  </si>
  <si>
    <t>Nome:</t>
  </si>
  <si>
    <t>Título:</t>
  </si>
  <si>
    <t>Engenheiro Civil</t>
  </si>
  <si>
    <t>Cargo:</t>
  </si>
  <si>
    <t>Prefeito Municipal de Cristais</t>
  </si>
  <si>
    <t>CREA:</t>
  </si>
  <si>
    <t>Célio Elias Pires</t>
  </si>
  <si>
    <r>
      <t>OBRA:</t>
    </r>
    <r>
      <rPr>
        <sz val="12"/>
        <color indexed="8"/>
        <rFont val="Arial"/>
        <family val="2"/>
      </rPr>
      <t xml:space="preserve"> COBERTURA DA RUA CULTURAL DE CRISTAIS.</t>
    </r>
  </si>
  <si>
    <r>
      <t xml:space="preserve">LOCAL: </t>
    </r>
    <r>
      <rPr>
        <sz val="12"/>
        <color indexed="8"/>
        <rFont val="Arial"/>
        <family val="2"/>
      </rPr>
      <t>RUA ANTONIO ALBINO, CENTRO, CRISTAIS/MG</t>
    </r>
  </si>
  <si>
    <t>CANTEIRO DE OBRA</t>
  </si>
  <si>
    <t xml:space="preserve">ED-50392 </t>
  </si>
  <si>
    <t>MOBILIZAÇÃO E DESMOBILIZAÇÃO DE OBRA EM CENTRO URBANO OU REGIÃO LIMÍTROFE COM VALOR ATÉ 1.000.0</t>
  </si>
  <si>
    <t>%</t>
  </si>
  <si>
    <t>ED-16660</t>
  </si>
  <si>
    <t>FORNECIMENTO E COLOCAÇÃO DE PLACA DE OBRA EM CHAPA GALVANIZADA #26, ESP. 0,45 MM, PLOTADA COM ADESIVO VINÍLICO, AFIXADA COM REBITES 4,8X40 MM, EM ESTRUTURA METÁLICA DE METALON 20X20 MM, ESP. 1,25 MM, INCLUSIVE SUPORTE EM EUCALIPTO AUTOCLAVADO PINTADO</t>
  </si>
  <si>
    <t xml:space="preserve">ED-29823 </t>
  </si>
  <si>
    <t>(2*2,5)</t>
  </si>
  <si>
    <t>ED-16350</t>
  </si>
  <si>
    <t>LOCAÇÃO DE CONTAINER COM ISOLAMENTO TÉRMICO, TIPO 3,
PARA DEPÓSITO/FERRAMENTARIA DE OBRA, COM MEDIDAS
REFERENCIAIS DE (6) METROS COMPRIMENTO, (2,3) METROS
LARGURA E (2,5) METROS ALTURA ÚTIL INTERNA, INCLUSIVE
LIGAÇÕES ELÉTRICAS INTERNAS</t>
  </si>
  <si>
    <r>
      <t xml:space="preserve">DATA: </t>
    </r>
    <r>
      <rPr>
        <sz val="12"/>
        <color indexed="8"/>
        <rFont val="Arial"/>
        <family val="2"/>
      </rPr>
      <t>25/11/2025</t>
    </r>
  </si>
  <si>
    <t>ORSE</t>
  </si>
  <si>
    <t>5.1</t>
  </si>
  <si>
    <t>5.2</t>
  </si>
  <si>
    <t>5.3</t>
  </si>
  <si>
    <t>BASE</t>
  </si>
  <si>
    <t>6.1</t>
  </si>
  <si>
    <t>6.2</t>
  </si>
  <si>
    <t>FORNECIMENTO DE ESTRUTURA METÁLICA E ENGRADAMENTO
METÁLICO, EM AÇO, PARA TELHADO, EXCLUSIVE TELHA,
INCLUSIVE FABRICAÇÃO, TRANSPORTE, MONTAGEM E
APLICAÇÃO DE FUNDO PREPARADOR ANTICORROSIVO EM
SUPERFÍCIE METÁLICA, UMA (1) DEMÃO</t>
  </si>
  <si>
    <t xml:space="preserve">ED-20603 </t>
  </si>
  <si>
    <t>ED-50668</t>
  </si>
  <si>
    <t>CONDUTOR CIRCULAR DE ÁGUA PLUVIAL PARA DO TELHADO EM
TUBO DE PVC, DIÂMETRO DE 100MM, INCLUSIVE CONEXÕES E
SUPORTES</t>
  </si>
  <si>
    <t>ED-50660</t>
  </si>
  <si>
    <t>CALHA EM CHAPA GALVANIZADA, ESP. 0,65MM (GSG-24), COM
DESENVOLVIMENTO DE 100CM, INCLUSIVE IÇAMENTO MANUAL
VERTICAL</t>
  </si>
  <si>
    <t>14041</t>
  </si>
  <si>
    <t>PLACA EM POLICARBONATO ALVEOLAR, COR CRISTAL, 8MM - 1050 x 6000MM</t>
  </si>
  <si>
    <t>ED-51107</t>
  </si>
  <si>
    <t>ESCAVAÇÃO MANUAL DE VALA COM PROFUNDIDADE MENOR OU
IGUAL A 1,5M, INCLUSIVE DESCARGA LATERAL</t>
  </si>
  <si>
    <t>FORNECIMENTO DE CONCRETO ESTRUTURAL, PREPARADO EM
OBRA COM BETONEIRA, COM FCK 25MPA, INCLUSIVE
LANÇAMENTO, ADENSAMENTO E ACABAMENTO (FUNDAÇÃO)</t>
  </si>
  <si>
    <t>CORTE, DOBRA E MONTAGEM DE AÇO CA-50/60, INCLUSIVE
ESPAÇADOR</t>
  </si>
  <si>
    <t>ED-51093</t>
  </si>
  <si>
    <t>APILOAMENTO MANUAL EM FUNDO DE VALA COM SOQUETE,
EXCLUSIVE ESCAVAÇÃO</t>
  </si>
  <si>
    <t>ED-51125</t>
  </si>
  <si>
    <t xml:space="preserve">ED-29801 </t>
  </si>
  <si>
    <t>PERFURAÇÃO MANUAL DE ESTACA TIPO BROCA A TRADO,
INCLUSIVE AFASTAMENTO, EXCLUSIVE ARMAÇÃO, CONCRETO
ESTRUTURAL, TRANSPORTE E RETIRADA DO MATERIAL
ESCAVADO</t>
  </si>
  <si>
    <t>(2*(50+12,58+50+12,58))</t>
  </si>
  <si>
    <r>
      <t>PRAZO DE EXECUÇÃO:</t>
    </r>
    <r>
      <rPr>
        <sz val="12"/>
        <color indexed="8"/>
        <rFont val="Arial"/>
        <family val="2"/>
      </rPr>
      <t xml:space="preserve"> 3 MESES.</t>
    </r>
  </si>
  <si>
    <t>BROCAS (20*(1,00*0,049087))</t>
  </si>
  <si>
    <t>(52*2)</t>
  </si>
  <si>
    <t>(6,44*2*50)</t>
  </si>
  <si>
    <t>(10*3,5)</t>
  </si>
  <si>
    <t xml:space="preserve">ED-50497 </t>
  </si>
  <si>
    <t xml:space="preserve">PINTURA ESMALTE BASE SOLVENTE EM ESTRUTURA METÁLICA,
DUAS (2) DEMÃOS, COM APLICAÇÃO MANUAL, INCLUSIVE UMA (1)
DEMÃO FUNDO GALVANIZADO
</t>
  </si>
  <si>
    <r>
      <t xml:space="preserve">DATA: </t>
    </r>
    <r>
      <rPr>
        <sz val="12"/>
        <rFont val="Arial"/>
        <family val="2"/>
      </rPr>
      <t>25/11/2025</t>
    </r>
  </si>
  <si>
    <t xml:space="preserve">  Assinatura e carimbo do Prefeito do Prefeito</t>
  </si>
  <si>
    <r>
      <t xml:space="preserve">OBRA: </t>
    </r>
    <r>
      <rPr>
        <sz val="12"/>
        <rFont val="Arial"/>
        <family val="2"/>
      </rPr>
      <t>COBERTURA DA RUA CULTURAL DE CRISTAIS.</t>
    </r>
  </si>
  <si>
    <r>
      <t xml:space="preserve">LOCAL: </t>
    </r>
    <r>
      <rPr>
        <sz val="12"/>
        <rFont val="Arial"/>
        <family val="2"/>
      </rPr>
      <t>RUA ANTONIO ALBINO, CENTRO, CRISTAIS/MG.</t>
    </r>
  </si>
  <si>
    <t>COBERTURA DA RUA CULTURAL DE CRISTAIS.</t>
  </si>
  <si>
    <t>LIXAMENTO MANUAL EM SUPERFÍCIES METÁLICAS EM OBRA. AF_01/2020</t>
  </si>
  <si>
    <t xml:space="preserve">ED-8917 </t>
  </si>
  <si>
    <t>EXECUÇÃO DE PAVIMENTO COM PISO INTERTRAVADO, TIPO
RETANGULAR, ESP. 10CM, COM FCK DE 35MPA, INCLUSIVE
COLCHÃO DE AREIA, ESP. 6CM, PARA ASSENTAMENTO,
COMPACTAÇÃO MECANIZADA, CARGA E DESCARGA MECÂNICA
EM CAMINHÃO, EXCLUSIVE TRANSPORTE DE PISO
INTERTRAVADO</t>
  </si>
  <si>
    <t>PEDRA PARA REVESTIMENTO SÃO TOMÉ - 47X47CM - 5 UND/M2.</t>
  </si>
  <si>
    <t>14139</t>
  </si>
  <si>
    <t xml:space="preserve">
FORNECIMENTO DE ANDAIME METÁLICO TUBULAR TIPO TORRE (
LOCAÇÃO), INCLUSIVE RODÍZIOS, EXCLUSIVE MONTAGEM E
DESMONTAGEM
</t>
  </si>
  <si>
    <t xml:space="preserve">ED-9076 </t>
  </si>
  <si>
    <t>(5,00x4,00x1,00)</t>
  </si>
  <si>
    <t>MxMÊS</t>
  </si>
  <si>
    <t xml:space="preserve">ED-48246 </t>
  </si>
  <si>
    <t>MONTAGEM E DESMONTAGEM DE ANDAIME METÁLICO PARA
FACHADA COM PISO METÁLICO, EXCLUSIVE FORNECIMENTO DO
ANDAIME E RODAPÉ/GUARDA-CORPO EM MADEIRA</t>
  </si>
  <si>
    <t>4,00 M²</t>
  </si>
  <si>
    <t>(50,00 x 12,58)</t>
  </si>
  <si>
    <t xml:space="preserve">PINTURA   </t>
  </si>
  <si>
    <t xml:space="preserve">RESTAURAÇÃO ENTORNO BASE </t>
  </si>
  <si>
    <t xml:space="preserve">ED-50568 </t>
  </si>
  <si>
    <t>CONTRAPISO DESEMPENADO COM ARGAMASSA, TRAÇO 1:3 (
CIMENTO E AREIA), ESP. 30MM, INCLUSIVE ARGAMASSA COM
PREPARO MECANIZADO</t>
  </si>
  <si>
    <t>3.5</t>
  </si>
  <si>
    <t>5.4</t>
  </si>
  <si>
    <t>RESTAURAÇÃO ENTORNO DAS BASES (20*(2M²))</t>
  </si>
  <si>
    <t>SAPATAS (20*(0,8*0,8*0,7))</t>
  </si>
  <si>
    <t>SAPATAS (20*(0,8*0,8))</t>
  </si>
  <si>
    <t>SAPATAS (20*(20*1,2*0,617)) + BROCAS (40*(4*1*0,617))</t>
  </si>
  <si>
    <r>
      <t xml:space="preserve">REGIÃO/MÊS DE REFERÊNCIA: </t>
    </r>
    <r>
      <rPr>
        <sz val="12"/>
        <color indexed="8"/>
        <rFont val="Arial"/>
        <family val="2"/>
      </rPr>
      <t>SETOP (10/2025 - 04/2025 - DESONERADO) / ORSE (01/2026 - DESONERADO) / SINAPI (11/2025 - DESONERADO)</t>
    </r>
  </si>
  <si>
    <t xml:space="preserve">INSTALAÇÕES HIDRÁULICAS </t>
  </si>
  <si>
    <t>7.1</t>
  </si>
  <si>
    <t>7.2</t>
  </si>
  <si>
    <t>7.3</t>
  </si>
  <si>
    <t>7.4</t>
  </si>
  <si>
    <t>8.1</t>
  </si>
  <si>
    <t>8.2</t>
  </si>
  <si>
    <t>8.3</t>
  </si>
  <si>
    <t>8.4</t>
  </si>
  <si>
    <t>ED-50228</t>
  </si>
  <si>
    <t>COMPOSIÇÃO</t>
  </si>
  <si>
    <t>FORNECIMENTO E INSTALAÇÃO DE LUSTRE DE FERRO, 8 BOCAIS, PARA TETO, MODELO RÚSTICA, COR PRETA, INCLUSO CORRENTE E SUPORTE DE FIXAÇÃO.</t>
  </si>
  <si>
    <t xml:space="preserve">ED-50232 </t>
  </si>
  <si>
    <t>FORNECIMENTO E INSTALAÇÃO DE LUMINÁRIA COM BRAÇO METÁLICO E GLOBO PEQUENO MODELO III, REF. LB005/III, PARA FIXAÇÃO EM PAREDE, COM ALTURA TOTAL DE 37,00 CM, PROJEÇÃO/COMPRIMENTO DE 19,50 CM E GLOBO COM DIMENSÕES DE 10,00 X 20,00 CM, INCLUSO SUPORTE DE FIXAÇÃO.</t>
  </si>
  <si>
    <t>COMP001</t>
  </si>
  <si>
    <t>COMP002</t>
  </si>
  <si>
    <t>PONTO DE EMBUTIR PARA ESGOTO EM TUBO PVC RÍGIDO, PBV - SÉRIE NORMAL, DN 100MM (4"), EMBUTIDO EM PISO COM DISTÂNCIA DE ATÉ DEZ (10) METROS DO RAMAL DE ESGOTO, INCLUSIVE CONEXÕES E FIXAÇÃO DO TUBO COM ENCHIMENTO DO RASGO NO CONCRETO COM ARGAMASSA</t>
  </si>
  <si>
    <t>COMP003</t>
  </si>
  <si>
    <t>8 UNIDADES</t>
  </si>
  <si>
    <t>22 UNIDADES</t>
  </si>
  <si>
    <t>10 PONTOS</t>
  </si>
  <si>
    <t xml:space="preserve">10 PONTOS </t>
  </si>
  <si>
    <t>COMP004</t>
  </si>
  <si>
    <t>PONTO DE EMBUTIR PARA ÁGUA FRIA EM TUBO PVC RÍGIDO ROSCÁVEL, DN 1/2" (20MM), EMBUTIDO NA ALVENARIA COM DISTÂNCIA DE ATÉ DEZ (10) METROS DA TOMADA DE ÁGUA, INCLUSIVE CONEXÕES E FIXAÇÃO DO TUBO COM ENCHIMENTO DO RASGO NA ALVENARIA/CONCRETO COM ARGAMASSA</t>
  </si>
  <si>
    <t>30 PONTOS</t>
  </si>
  <si>
    <t>PESO ESTRUTURA COMPLETA &gt; 10.500,00 KG</t>
  </si>
  <si>
    <t>SAPATAS (20*(0,8*0,8*1))</t>
  </si>
  <si>
    <t>MOBILIZAÇÃO 0,5% VALOR TOTAL &gt; R$ 454.036,60 = R$ 2.270,18</t>
  </si>
  <si>
    <t>TRANSPORTE DE MATERIAL DEMOLIDO EM CAÇAMBA, EXCLUSIVE CARGA MANUAL OU MECÂN</t>
  </si>
</sst>
</file>

<file path=xl/styles.xml><?xml version="1.0" encoding="utf-8"?>
<styleSheet xmlns="http://schemas.openxmlformats.org/spreadsheetml/2006/main">
  <numFmts count="9">
    <numFmt numFmtId="43" formatCode="_-* #,##0.00_-;\-* #,##0.00_-;_-* &quot;-&quot;??_-;_-@_-"/>
    <numFmt numFmtId="176" formatCode="_(&quot;R$ &quot;* #,##0.00_);_(&quot;R$ &quot;* \(#,##0.00\);_(&quot;R$ &quot;* &quot;-&quot;??_);_(@_)"/>
    <numFmt numFmtId="177" formatCode="_(* #,##0.00_);_(* \(#,##0.00\);_(* &quot;-&quot;??_);_(@_)"/>
    <numFmt numFmtId="182" formatCode="&quot;R$ &quot;#,##0.00"/>
    <numFmt numFmtId="186" formatCode="General;General;"/>
    <numFmt numFmtId="187" formatCode="[$-F800]dddd\,\ mmmm\ dd\,\ yyyy"/>
    <numFmt numFmtId="188" formatCode="dd\ &quot;de&quot;\ mmmm\ &quot;de&quot;\ yyyy"/>
    <numFmt numFmtId="204" formatCode="0.00000"/>
    <numFmt numFmtId="208" formatCode="_-[$R$-416]\ * #,##0.00_-;\-[$R$-416]\ * #,##0.00_-;_-[$R$-416]\ * &quot;-&quot;??_-;_-@_-"/>
  </numFmts>
  <fonts count="32">
    <font>
      <sz val="10"/>
      <name val="Arial"/>
    </font>
    <font>
      <sz val="10"/>
      <name val="Arial"/>
    </font>
    <font>
      <sz val="10"/>
      <name val="Arial"/>
      <family val="2"/>
    </font>
    <font>
      <sz val="8"/>
      <color indexed="8"/>
      <name val="Arial"/>
      <family val="2"/>
    </font>
    <font>
      <sz val="10"/>
      <color indexed="8"/>
      <name val="Arial"/>
      <family val="2"/>
    </font>
    <font>
      <b/>
      <sz val="12"/>
      <color indexed="8"/>
      <name val="Arial"/>
      <family val="2"/>
    </font>
    <font>
      <sz val="8"/>
      <color indexed="8"/>
      <name val="Arial"/>
      <family val="2"/>
    </font>
    <font>
      <b/>
      <sz val="12"/>
      <name val="Arial"/>
      <family val="2"/>
    </font>
    <font>
      <sz val="12"/>
      <name val="Arial"/>
      <family val="2"/>
    </font>
    <font>
      <sz val="10"/>
      <name val="Arial"/>
      <family val="2"/>
    </font>
    <font>
      <sz val="8"/>
      <name val="Arial"/>
      <family val="2"/>
    </font>
    <font>
      <sz val="12"/>
      <color indexed="8"/>
      <name val="Arial"/>
      <family val="2"/>
    </font>
    <font>
      <sz val="12"/>
      <color indexed="12"/>
      <name val="Arial"/>
      <family val="2"/>
    </font>
    <font>
      <b/>
      <sz val="12"/>
      <color indexed="12"/>
      <name val="Arial"/>
      <family val="2"/>
    </font>
    <font>
      <b/>
      <u/>
      <sz val="12"/>
      <name val="Arial"/>
      <family val="2"/>
    </font>
    <font>
      <sz val="12"/>
      <name val="Arial MT"/>
      <family val="2"/>
    </font>
    <font>
      <sz val="12"/>
      <name val="Arial MT"/>
    </font>
    <font>
      <b/>
      <u/>
      <sz val="12"/>
      <name val="Arial MT"/>
    </font>
    <font>
      <b/>
      <sz val="12"/>
      <name val="Arial MT"/>
      <family val="2"/>
    </font>
    <font>
      <b/>
      <sz val="12"/>
      <name val="Arial MT"/>
    </font>
    <font>
      <b/>
      <sz val="16"/>
      <color indexed="8"/>
      <name val="Arial"/>
      <family val="2"/>
    </font>
    <font>
      <b/>
      <sz val="10"/>
      <name val="Arial"/>
      <family val="2"/>
    </font>
    <font>
      <sz val="9"/>
      <name val="Arial"/>
      <family val="2"/>
    </font>
    <font>
      <b/>
      <sz val="11"/>
      <name val="Arial"/>
      <family val="2"/>
    </font>
    <font>
      <sz val="11"/>
      <name val="Arial"/>
      <family val="2"/>
    </font>
    <font>
      <b/>
      <sz val="11"/>
      <color indexed="12"/>
      <name val="Arial"/>
      <family val="2"/>
    </font>
    <font>
      <i/>
      <sz val="12"/>
      <name val="Calibri"/>
      <family val="2"/>
    </font>
    <font>
      <i/>
      <u/>
      <sz val="12"/>
      <name val="Calibri"/>
      <family val="2"/>
    </font>
    <font>
      <u/>
      <sz val="10"/>
      <name val="Arial"/>
      <family val="2"/>
    </font>
    <font>
      <b/>
      <sz val="12"/>
      <color rgb="FF0000FF"/>
      <name val="Arial"/>
      <family val="2"/>
    </font>
    <font>
      <sz val="12"/>
      <color rgb="FF0000FF"/>
      <name val="Arial"/>
      <family val="2"/>
    </font>
    <font>
      <sz val="12"/>
      <color rgb="FF000000"/>
      <name val="Arial"/>
      <family val="2"/>
    </font>
  </fonts>
  <fills count="10">
    <fill>
      <patternFill patternType="none"/>
    </fill>
    <fill>
      <patternFill patternType="gray125"/>
    </fill>
    <fill>
      <patternFill patternType="solid">
        <fgColor indexed="9"/>
        <bgColor indexed="64"/>
      </patternFill>
    </fill>
    <fill>
      <patternFill patternType="solid">
        <fgColor indexed="43"/>
        <bgColor indexed="64"/>
      </patternFill>
    </fill>
    <fill>
      <patternFill patternType="solid">
        <fgColor theme="0" tint="-0.14999847407452621"/>
        <bgColor indexed="64"/>
      </patternFill>
    </fill>
    <fill>
      <patternFill patternType="solid">
        <fgColor theme="0"/>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rgb="FFFFFFFF"/>
      </patternFill>
    </fill>
    <fill>
      <patternFill patternType="solid">
        <fgColor rgb="FFFFFF00"/>
        <bgColor indexed="64"/>
      </patternFill>
    </fill>
  </fills>
  <borders count="6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diagonal/>
    </border>
    <border>
      <left/>
      <right/>
      <top style="medium">
        <color indexed="64"/>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s>
  <cellStyleXfs count="10">
    <xf numFmtId="0" fontId="0" fillId="0" borderId="0"/>
    <xf numFmtId="176" fontId="1" fillId="0" borderId="0" applyFont="0" applyFill="0" applyBorder="0" applyAlignment="0" applyProtection="0"/>
    <xf numFmtId="176" fontId="2" fillId="0" borderId="0" applyFont="0" applyFill="0" applyBorder="0" applyAlignment="0" applyProtection="0"/>
    <xf numFmtId="176" fontId="2" fillId="0" borderId="0" applyFont="0" applyFill="0" applyBorder="0" applyAlignment="0" applyProtection="0"/>
    <xf numFmtId="0" fontId="2" fillId="0" borderId="0"/>
    <xf numFmtId="0" fontId="22" fillId="0" borderId="0"/>
    <xf numFmtId="9" fontId="1" fillId="0" borderId="0" applyFont="0" applyFill="0" applyBorder="0" applyAlignment="0" applyProtection="0"/>
    <xf numFmtId="177" fontId="1" fillId="0" borderId="0" applyFont="0" applyFill="0" applyBorder="0" applyAlignment="0" applyProtection="0"/>
    <xf numFmtId="177" fontId="2" fillId="0" borderId="0" applyFont="0" applyFill="0" applyBorder="0" applyAlignment="0" applyProtection="0"/>
    <xf numFmtId="177" fontId="9" fillId="0" borderId="0" applyFont="0" applyFill="0" applyBorder="0" applyAlignment="0" applyProtection="0"/>
  </cellStyleXfs>
  <cellXfs count="554">
    <xf numFmtId="0" fontId="0" fillId="0" borderId="0" xfId="0"/>
    <xf numFmtId="0" fontId="4" fillId="0" borderId="0" xfId="0" applyFont="1"/>
    <xf numFmtId="0" fontId="6" fillId="0" borderId="0" xfId="0" applyFont="1" applyBorder="1" applyAlignment="1">
      <alignment vertical="center"/>
    </xf>
    <xf numFmtId="0" fontId="6" fillId="0" borderId="0" xfId="0" applyFont="1" applyBorder="1" applyAlignment="1">
      <alignment horizontal="center" vertical="center"/>
    </xf>
    <xf numFmtId="0" fontId="4" fillId="0" borderId="0" xfId="0" applyFont="1" applyBorder="1"/>
    <xf numFmtId="0" fontId="4" fillId="0" borderId="0" xfId="0" applyFont="1" applyBorder="1" applyAlignment="1">
      <alignment horizontal="center"/>
    </xf>
    <xf numFmtId="0" fontId="5" fillId="0" borderId="1" xfId="0" applyFont="1" applyFill="1" applyBorder="1" applyAlignment="1">
      <alignment horizontal="center" vertical="center"/>
    </xf>
    <xf numFmtId="0" fontId="5" fillId="0" borderId="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4" xfId="0" applyFont="1" applyFill="1" applyBorder="1" applyAlignment="1">
      <alignment horizontal="center" vertical="center"/>
    </xf>
    <xf numFmtId="10" fontId="11" fillId="0" borderId="5" xfId="6" applyNumberFormat="1" applyFont="1" applyFill="1" applyBorder="1" applyAlignment="1">
      <alignment horizontal="center" vertical="center"/>
    </xf>
    <xf numFmtId="0" fontId="5" fillId="0" borderId="6" xfId="0" applyFont="1" applyFill="1" applyBorder="1" applyAlignment="1">
      <alignment horizontal="center" vertical="center"/>
    </xf>
    <xf numFmtId="0" fontId="5" fillId="0" borderId="7" xfId="0" applyFont="1" applyFill="1" applyBorder="1" applyAlignment="1">
      <alignment horizontal="center" vertical="center"/>
    </xf>
    <xf numFmtId="0" fontId="5" fillId="4" borderId="1" xfId="0" applyFont="1" applyFill="1" applyBorder="1" applyAlignment="1">
      <alignment horizontal="center" vertical="center" wrapText="1"/>
    </xf>
    <xf numFmtId="0" fontId="11" fillId="4" borderId="2" xfId="0" applyFont="1" applyFill="1" applyBorder="1" applyAlignment="1">
      <alignment horizontal="center" vertical="center" wrapText="1"/>
    </xf>
    <xf numFmtId="0" fontId="5" fillId="4" borderId="2" xfId="0" applyFont="1" applyFill="1" applyBorder="1" applyAlignment="1">
      <alignment horizontal="justify" vertical="center" wrapText="1"/>
    </xf>
    <xf numFmtId="2" fontId="11" fillId="4" borderId="2" xfId="7" applyNumberFormat="1" applyFont="1" applyFill="1" applyBorder="1" applyAlignment="1">
      <alignment horizontal="center" vertical="center" wrapText="1"/>
    </xf>
    <xf numFmtId="0" fontId="11" fillId="5" borderId="8" xfId="0" applyFont="1" applyFill="1" applyBorder="1" applyAlignment="1">
      <alignment horizontal="center" vertical="center" wrapText="1"/>
    </xf>
    <xf numFmtId="0" fontId="11" fillId="5" borderId="9" xfId="0" applyFont="1" applyFill="1" applyBorder="1" applyAlignment="1">
      <alignment horizontal="center" vertical="center" wrapText="1"/>
    </xf>
    <xf numFmtId="0" fontId="8" fillId="0" borderId="9" xfId="0" applyFont="1" applyFill="1" applyBorder="1" applyAlignment="1">
      <alignment horizontal="center" vertical="center" wrapText="1"/>
    </xf>
    <xf numFmtId="176" fontId="12" fillId="0" borderId="9" xfId="1" applyFont="1" applyBorder="1" applyAlignment="1">
      <alignment horizontal="center" vertical="center" wrapText="1"/>
    </xf>
    <xf numFmtId="0" fontId="11" fillId="5" borderId="10" xfId="0" applyFont="1" applyFill="1" applyBorder="1" applyAlignment="1">
      <alignment horizontal="center" vertical="center" wrapText="1"/>
    </xf>
    <xf numFmtId="0" fontId="11" fillId="5" borderId="11" xfId="0" applyFont="1" applyFill="1" applyBorder="1" applyAlignment="1">
      <alignment horizontal="center" vertical="center" wrapText="1"/>
    </xf>
    <xf numFmtId="0" fontId="8" fillId="0" borderId="11" xfId="0" applyFont="1" applyFill="1" applyBorder="1" applyAlignment="1">
      <alignment horizontal="center" vertical="center" wrapText="1"/>
    </xf>
    <xf numFmtId="176" fontId="12" fillId="0" borderId="11" xfId="1" applyFont="1" applyBorder="1" applyAlignment="1">
      <alignment horizontal="center" vertical="center" wrapText="1"/>
    </xf>
    <xf numFmtId="176" fontId="12" fillId="0" borderId="12" xfId="1" applyFont="1" applyBorder="1" applyAlignment="1">
      <alignment horizontal="center" vertical="center" wrapText="1"/>
    </xf>
    <xf numFmtId="0" fontId="11" fillId="5" borderId="13" xfId="0" applyFont="1" applyFill="1" applyBorder="1" applyAlignment="1">
      <alignment horizontal="center" vertical="center" wrapText="1"/>
    </xf>
    <xf numFmtId="0" fontId="8" fillId="0" borderId="13" xfId="0" applyFont="1" applyFill="1" applyBorder="1" applyAlignment="1">
      <alignment horizontal="center" vertical="center" wrapText="1"/>
    </xf>
    <xf numFmtId="0" fontId="11" fillId="5" borderId="14" xfId="0" applyFont="1" applyFill="1" applyBorder="1" applyAlignment="1">
      <alignment horizontal="center" vertical="center" wrapText="1"/>
    </xf>
    <xf numFmtId="176" fontId="12" fillId="0" borderId="13" xfId="1" applyFont="1" applyBorder="1" applyAlignment="1">
      <alignment horizontal="center" vertical="center" wrapText="1"/>
    </xf>
    <xf numFmtId="0" fontId="11" fillId="5" borderId="15" xfId="0" applyFont="1" applyFill="1" applyBorder="1" applyAlignment="1">
      <alignment horizontal="center" vertical="center" wrapText="1"/>
    </xf>
    <xf numFmtId="0" fontId="8" fillId="5" borderId="11" xfId="0" applyFont="1" applyFill="1" applyBorder="1" applyAlignment="1">
      <alignment horizontal="center" vertical="center" wrapText="1"/>
    </xf>
    <xf numFmtId="0" fontId="11" fillId="5" borderId="16" xfId="0" applyFont="1" applyFill="1" applyBorder="1" applyAlignment="1">
      <alignment horizontal="center" vertical="center" wrapText="1"/>
    </xf>
    <xf numFmtId="0" fontId="11" fillId="5" borderId="17" xfId="0" applyFont="1" applyFill="1" applyBorder="1" applyAlignment="1">
      <alignment horizontal="center" vertical="center" wrapText="1"/>
    </xf>
    <xf numFmtId="0" fontId="8" fillId="0" borderId="17" xfId="0" applyFont="1" applyFill="1" applyBorder="1" applyAlignment="1">
      <alignment horizontal="center" vertical="center" wrapText="1"/>
    </xf>
    <xf numFmtId="49" fontId="11" fillId="4" borderId="2" xfId="0" applyNumberFormat="1" applyFont="1" applyFill="1" applyBorder="1" applyAlignment="1">
      <alignment horizontal="center" vertical="center" wrapText="1"/>
    </xf>
    <xf numFmtId="0" fontId="7" fillId="4" borderId="2" xfId="0" applyFont="1" applyFill="1" applyBorder="1" applyAlignment="1">
      <alignment horizontal="left" vertical="center" wrapText="1"/>
    </xf>
    <xf numFmtId="0" fontId="7" fillId="4" borderId="2" xfId="0" applyFont="1" applyFill="1" applyBorder="1" applyAlignment="1">
      <alignment horizontal="center" vertical="center" wrapText="1"/>
    </xf>
    <xf numFmtId="49" fontId="11" fillId="5" borderId="11" xfId="0" applyNumberFormat="1" applyFont="1" applyFill="1" applyBorder="1" applyAlignment="1">
      <alignment horizontal="center" vertical="center" wrapText="1"/>
    </xf>
    <xf numFmtId="0" fontId="15" fillId="0" borderId="11" xfId="0" applyFont="1" applyFill="1" applyBorder="1" applyAlignment="1">
      <alignment horizontal="left" vertical="center" wrapText="1"/>
    </xf>
    <xf numFmtId="0" fontId="16" fillId="0" borderId="11" xfId="0" applyFont="1" applyFill="1" applyBorder="1" applyAlignment="1">
      <alignment horizontal="center" vertical="center" wrapText="1"/>
    </xf>
    <xf numFmtId="0" fontId="15" fillId="0" borderId="11" xfId="0" applyFont="1" applyFill="1" applyBorder="1" applyAlignment="1">
      <alignment horizontal="center" vertical="center" wrapText="1"/>
    </xf>
    <xf numFmtId="49" fontId="11" fillId="5" borderId="9" xfId="0" applyNumberFormat="1" applyFont="1" applyFill="1" applyBorder="1" applyAlignment="1">
      <alignment horizontal="center" vertical="center" wrapText="1"/>
    </xf>
    <xf numFmtId="0" fontId="15" fillId="0" borderId="9" xfId="0" applyFont="1" applyFill="1" applyBorder="1" applyAlignment="1">
      <alignment horizontal="left" vertical="center" wrapText="1"/>
    </xf>
    <xf numFmtId="49" fontId="11" fillId="5" borderId="13" xfId="0" applyNumberFormat="1" applyFont="1" applyFill="1" applyBorder="1" applyAlignment="1">
      <alignment horizontal="center" vertical="center" wrapText="1"/>
    </xf>
    <xf numFmtId="0" fontId="15" fillId="0" borderId="13" xfId="0" applyFont="1" applyFill="1" applyBorder="1" applyAlignment="1">
      <alignment horizontal="left" vertical="center" wrapText="1"/>
    </xf>
    <xf numFmtId="0" fontId="15" fillId="0" borderId="13" xfId="0" applyFont="1" applyFill="1" applyBorder="1" applyAlignment="1">
      <alignment horizontal="center" vertical="center" wrapText="1"/>
    </xf>
    <xf numFmtId="0" fontId="11" fillId="5" borderId="6" xfId="0" applyFont="1" applyFill="1" applyBorder="1" applyAlignment="1">
      <alignment horizontal="center" vertical="center" wrapText="1"/>
    </xf>
    <xf numFmtId="49" fontId="11" fillId="5" borderId="7" xfId="0" applyNumberFormat="1" applyFont="1" applyFill="1" applyBorder="1" applyAlignment="1">
      <alignment horizontal="center" vertical="center" wrapText="1"/>
    </xf>
    <xf numFmtId="0" fontId="8" fillId="0" borderId="7" xfId="0" applyFont="1" applyFill="1" applyBorder="1" applyAlignment="1">
      <alignment horizontal="center" vertical="center" wrapText="1"/>
    </xf>
    <xf numFmtId="0" fontId="5" fillId="4" borderId="18" xfId="0" applyFont="1" applyFill="1" applyBorder="1" applyAlignment="1">
      <alignment horizontal="center" vertical="center" wrapText="1"/>
    </xf>
    <xf numFmtId="49" fontId="11" fillId="4" borderId="0" xfId="0" applyNumberFormat="1" applyFont="1" applyFill="1" applyBorder="1" applyAlignment="1">
      <alignment horizontal="center" vertical="center" wrapText="1"/>
    </xf>
    <xf numFmtId="49" fontId="11" fillId="5" borderId="19" xfId="0" applyNumberFormat="1" applyFont="1" applyFill="1" applyBorder="1" applyAlignment="1">
      <alignment horizontal="center" vertical="center" wrapText="1"/>
    </xf>
    <xf numFmtId="49" fontId="11" fillId="5" borderId="17" xfId="0" applyNumberFormat="1" applyFont="1" applyFill="1" applyBorder="1" applyAlignment="1">
      <alignment horizontal="center" vertical="center" wrapText="1"/>
    </xf>
    <xf numFmtId="0" fontId="15" fillId="0" borderId="17" xfId="0" applyFont="1" applyFill="1" applyBorder="1" applyAlignment="1">
      <alignment horizontal="center" vertical="center" wrapText="1"/>
    </xf>
    <xf numFmtId="49" fontId="5" fillId="4" borderId="2" xfId="0" applyNumberFormat="1" applyFont="1" applyFill="1" applyBorder="1" applyAlignment="1">
      <alignment horizontal="center" vertical="center" wrapText="1"/>
    </xf>
    <xf numFmtId="0" fontId="5" fillId="4" borderId="2" xfId="0" applyFont="1" applyFill="1" applyBorder="1" applyAlignment="1">
      <alignment horizontal="center" vertical="center" wrapText="1"/>
    </xf>
    <xf numFmtId="2" fontId="5" fillId="4" borderId="2" xfId="7" applyNumberFormat="1" applyFont="1" applyFill="1" applyBorder="1" applyAlignment="1">
      <alignment horizontal="center" vertical="center" wrapText="1"/>
    </xf>
    <xf numFmtId="0" fontId="11" fillId="5" borderId="20" xfId="0" applyFont="1" applyFill="1" applyBorder="1" applyAlignment="1">
      <alignment horizontal="center" vertical="center" wrapText="1"/>
    </xf>
    <xf numFmtId="49" fontId="11" fillId="5" borderId="21" xfId="0" applyNumberFormat="1" applyFont="1" applyFill="1" applyBorder="1" applyAlignment="1">
      <alignment horizontal="center" vertical="center" wrapText="1"/>
    </xf>
    <xf numFmtId="0" fontId="5" fillId="5" borderId="21" xfId="0" applyFont="1" applyFill="1" applyBorder="1" applyAlignment="1">
      <alignment horizontal="justify" vertical="center" wrapText="1"/>
    </xf>
    <xf numFmtId="0" fontId="5" fillId="5" borderId="21" xfId="0" applyFont="1" applyFill="1" applyBorder="1" applyAlignment="1">
      <alignment horizontal="center" vertical="center" wrapText="1"/>
    </xf>
    <xf numFmtId="2" fontId="11" fillId="5" borderId="21" xfId="7" applyNumberFormat="1" applyFont="1" applyFill="1" applyBorder="1" applyAlignment="1">
      <alignment horizontal="center" vertical="center" wrapText="1"/>
    </xf>
    <xf numFmtId="2" fontId="11" fillId="5" borderId="11" xfId="7" applyNumberFormat="1" applyFont="1" applyFill="1" applyBorder="1" applyAlignment="1">
      <alignment horizontal="center" vertical="center" wrapText="1"/>
    </xf>
    <xf numFmtId="0" fontId="15" fillId="5" borderId="11" xfId="0" applyFont="1" applyFill="1" applyBorder="1" applyAlignment="1">
      <alignment horizontal="left" vertical="center" wrapText="1"/>
    </xf>
    <xf numFmtId="0" fontId="11" fillId="5" borderId="18" xfId="0" applyFont="1" applyFill="1" applyBorder="1" applyAlignment="1">
      <alignment horizontal="center" vertical="center" wrapText="1"/>
    </xf>
    <xf numFmtId="49" fontId="11" fillId="5" borderId="0" xfId="0" applyNumberFormat="1" applyFont="1" applyFill="1" applyBorder="1" applyAlignment="1">
      <alignment horizontal="center" vertical="center" wrapText="1"/>
    </xf>
    <xf numFmtId="0" fontId="7" fillId="0" borderId="0" xfId="0" applyFont="1" applyFill="1" applyBorder="1" applyAlignment="1">
      <alignment horizontal="left" vertical="center" wrapText="1"/>
    </xf>
    <xf numFmtId="0" fontId="7" fillId="0" borderId="0" xfId="0" applyFont="1" applyFill="1" applyBorder="1" applyAlignment="1">
      <alignment horizontal="center" vertical="center" wrapText="1"/>
    </xf>
    <xf numFmtId="2" fontId="11" fillId="5" borderId="0" xfId="7" applyNumberFormat="1" applyFont="1" applyFill="1" applyBorder="1" applyAlignment="1">
      <alignment horizontal="center" vertical="center" wrapText="1"/>
    </xf>
    <xf numFmtId="0" fontId="15" fillId="0" borderId="7" xfId="0" applyFont="1" applyFill="1" applyBorder="1" applyAlignment="1">
      <alignment horizontal="center" vertical="center" wrapText="1"/>
    </xf>
    <xf numFmtId="0" fontId="16" fillId="0" borderId="7" xfId="0" applyFont="1" applyFill="1" applyBorder="1" applyAlignment="1">
      <alignment horizontal="center" vertical="center" wrapText="1"/>
    </xf>
    <xf numFmtId="0" fontId="11" fillId="5" borderId="22" xfId="0" applyFont="1" applyFill="1" applyBorder="1" applyAlignment="1">
      <alignment horizontal="center" vertical="center" wrapText="1"/>
    </xf>
    <xf numFmtId="49" fontId="11" fillId="5" borderId="23" xfId="0" applyNumberFormat="1" applyFont="1" applyFill="1" applyBorder="1" applyAlignment="1">
      <alignment horizontal="center" vertical="center" wrapText="1"/>
    </xf>
    <xf numFmtId="0" fontId="15" fillId="0" borderId="23" xfId="0" applyFont="1" applyFill="1" applyBorder="1" applyAlignment="1">
      <alignment horizontal="center" vertical="center" wrapText="1"/>
    </xf>
    <xf numFmtId="0" fontId="16" fillId="0" borderId="23" xfId="0" applyFont="1" applyFill="1" applyBorder="1" applyAlignment="1">
      <alignment horizontal="center" vertical="center" wrapText="1"/>
    </xf>
    <xf numFmtId="0" fontId="15" fillId="0" borderId="19" xfId="0" applyFont="1" applyFill="1" applyBorder="1" applyAlignment="1">
      <alignment horizontal="center" vertical="center" wrapText="1"/>
    </xf>
    <xf numFmtId="0" fontId="16" fillId="0" borderId="19" xfId="0" applyFont="1" applyFill="1" applyBorder="1" applyAlignment="1">
      <alignment horizontal="center" vertical="center" wrapText="1"/>
    </xf>
    <xf numFmtId="204" fontId="16" fillId="0" borderId="11" xfId="0" applyNumberFormat="1" applyFont="1" applyFill="1" applyBorder="1" applyAlignment="1">
      <alignment horizontal="center" vertical="center" wrapText="1"/>
    </xf>
    <xf numFmtId="2" fontId="11" fillId="0" borderId="11" xfId="7" applyNumberFormat="1" applyFont="1" applyFill="1" applyBorder="1" applyAlignment="1">
      <alignment horizontal="center" vertical="center" wrapText="1"/>
    </xf>
    <xf numFmtId="0" fontId="16" fillId="0" borderId="17" xfId="0" applyFont="1" applyFill="1" applyBorder="1" applyAlignment="1">
      <alignment horizontal="center" vertical="center" wrapText="1"/>
    </xf>
    <xf numFmtId="0" fontId="11" fillId="0" borderId="18" xfId="0" applyFont="1" applyBorder="1" applyAlignment="1">
      <alignment vertical="center"/>
    </xf>
    <xf numFmtId="0" fontId="11" fillId="0" borderId="0" xfId="0" applyFont="1" applyBorder="1" applyAlignment="1">
      <alignment vertical="center"/>
    </xf>
    <xf numFmtId="0" fontId="11" fillId="0" borderId="0" xfId="0" applyFont="1" applyBorder="1" applyAlignment="1">
      <alignment horizontal="center" vertical="center"/>
    </xf>
    <xf numFmtId="0" fontId="11" fillId="0" borderId="18" xfId="0" applyFont="1" applyBorder="1"/>
    <xf numFmtId="0" fontId="11" fillId="0" borderId="0" xfId="0" applyFont="1" applyBorder="1"/>
    <xf numFmtId="0" fontId="11" fillId="0" borderId="0" xfId="0" applyFont="1" applyBorder="1" applyAlignment="1">
      <alignment horizontal="center"/>
    </xf>
    <xf numFmtId="0" fontId="11" fillId="5" borderId="7" xfId="0" applyFont="1" applyFill="1" applyBorder="1" applyAlignment="1">
      <alignment horizontal="center" vertical="center" wrapText="1"/>
    </xf>
    <xf numFmtId="0" fontId="8" fillId="5" borderId="17" xfId="0" applyFont="1" applyFill="1" applyBorder="1" applyAlignment="1">
      <alignment horizontal="center" vertical="center" wrapText="1"/>
    </xf>
    <xf numFmtId="0" fontId="15" fillId="5" borderId="11" xfId="0" applyFont="1" applyFill="1" applyBorder="1" applyAlignment="1">
      <alignment horizontal="center" vertical="center" wrapText="1"/>
    </xf>
    <xf numFmtId="0" fontId="15" fillId="5" borderId="9" xfId="0" applyFont="1" applyFill="1" applyBorder="1" applyAlignment="1">
      <alignment horizontal="center" vertical="center" wrapText="1"/>
    </xf>
    <xf numFmtId="204" fontId="16" fillId="0" borderId="13" xfId="0" applyNumberFormat="1" applyFont="1" applyFill="1" applyBorder="1" applyAlignment="1">
      <alignment horizontal="center" vertical="center" wrapText="1"/>
    </xf>
    <xf numFmtId="0" fontId="4" fillId="0" borderId="0" xfId="0" applyFont="1" applyBorder="1" applyAlignment="1">
      <alignment vertical="center"/>
    </xf>
    <xf numFmtId="0" fontId="4" fillId="0" borderId="0" xfId="0" applyFont="1" applyBorder="1" applyAlignment="1">
      <alignment horizontal="center" vertical="center"/>
    </xf>
    <xf numFmtId="0" fontId="4" fillId="0" borderId="24" xfId="0" applyFont="1" applyBorder="1"/>
    <xf numFmtId="0" fontId="4" fillId="0" borderId="25" xfId="0" applyFont="1" applyBorder="1" applyAlignment="1">
      <alignment horizontal="center"/>
    </xf>
    <xf numFmtId="0" fontId="4" fillId="0" borderId="25" xfId="0" applyFont="1" applyBorder="1"/>
    <xf numFmtId="0" fontId="4" fillId="0" borderId="26" xfId="0" applyFont="1" applyBorder="1"/>
    <xf numFmtId="0" fontId="5" fillId="6" borderId="1" xfId="0" applyFont="1" applyFill="1" applyBorder="1" applyAlignment="1">
      <alignment horizontal="center" vertical="center"/>
    </xf>
    <xf numFmtId="0" fontId="5" fillId="6" borderId="2" xfId="0" applyFont="1" applyFill="1" applyBorder="1" applyAlignment="1">
      <alignment horizontal="center" vertical="center"/>
    </xf>
    <xf numFmtId="0" fontId="5" fillId="6" borderId="2" xfId="0" applyFont="1" applyFill="1" applyBorder="1" applyAlignment="1">
      <alignment horizontal="left" vertical="center"/>
    </xf>
    <xf numFmtId="0" fontId="16" fillId="0" borderId="13" xfId="0" applyFont="1" applyFill="1" applyBorder="1" applyAlignment="1">
      <alignment horizontal="center" vertical="center" wrapText="1"/>
    </xf>
    <xf numFmtId="0" fontId="5" fillId="6" borderId="1" xfId="0" applyFont="1" applyFill="1" applyBorder="1" applyAlignment="1">
      <alignment horizontal="center" vertical="center" wrapText="1"/>
    </xf>
    <xf numFmtId="49" fontId="5" fillId="6" borderId="2" xfId="0" applyNumberFormat="1" applyFont="1" applyFill="1" applyBorder="1" applyAlignment="1">
      <alignment horizontal="center" vertical="center" wrapText="1"/>
    </xf>
    <xf numFmtId="0" fontId="18" fillId="6" borderId="2" xfId="0" applyFont="1" applyFill="1" applyBorder="1" applyAlignment="1">
      <alignment horizontal="left" vertical="center" wrapText="1"/>
    </xf>
    <xf numFmtId="0" fontId="15" fillId="6" borderId="2" xfId="0" applyFont="1" applyFill="1" applyBorder="1" applyAlignment="1">
      <alignment horizontal="center" vertical="center" wrapText="1"/>
    </xf>
    <xf numFmtId="0" fontId="16" fillId="6" borderId="2" xfId="0" applyFont="1" applyFill="1" applyBorder="1" applyAlignment="1">
      <alignment horizontal="center" vertical="center" wrapText="1"/>
    </xf>
    <xf numFmtId="0" fontId="15" fillId="4" borderId="0" xfId="0" applyFont="1" applyFill="1" applyBorder="1" applyAlignment="1">
      <alignment horizontal="center" vertical="center" wrapText="1"/>
    </xf>
    <xf numFmtId="0" fontId="16" fillId="4" borderId="0" xfId="0" applyFont="1" applyFill="1" applyBorder="1" applyAlignment="1">
      <alignment horizontal="center" vertical="center" wrapText="1"/>
    </xf>
    <xf numFmtId="0" fontId="15" fillId="0" borderId="9" xfId="0" applyFont="1" applyFill="1" applyBorder="1" applyAlignment="1">
      <alignment horizontal="center" vertical="center" wrapText="1"/>
    </xf>
    <xf numFmtId="0" fontId="16" fillId="0" borderId="9" xfId="0" applyFont="1" applyFill="1" applyBorder="1" applyAlignment="1">
      <alignment horizontal="center" vertical="center" wrapText="1"/>
    </xf>
    <xf numFmtId="204" fontId="16" fillId="0" borderId="9" xfId="0" applyNumberFormat="1" applyFont="1" applyFill="1" applyBorder="1" applyAlignment="1">
      <alignment horizontal="center" vertical="center" wrapText="1"/>
    </xf>
    <xf numFmtId="0" fontId="19" fillId="4" borderId="2" xfId="0" applyFont="1" applyFill="1" applyBorder="1" applyAlignment="1">
      <alignment horizontal="left" vertical="center" wrapText="1"/>
    </xf>
    <xf numFmtId="0" fontId="15" fillId="4" borderId="2" xfId="0" applyFont="1" applyFill="1" applyBorder="1" applyAlignment="1">
      <alignment horizontal="center" vertical="center" wrapText="1"/>
    </xf>
    <xf numFmtId="0" fontId="16" fillId="4" borderId="2" xfId="0" applyFont="1" applyFill="1" applyBorder="1" applyAlignment="1">
      <alignment horizontal="center" vertical="center" wrapText="1"/>
    </xf>
    <xf numFmtId="0" fontId="8" fillId="0" borderId="23" xfId="0" applyFont="1" applyFill="1" applyBorder="1" applyAlignment="1">
      <alignment horizontal="center" vertical="center" wrapText="1"/>
    </xf>
    <xf numFmtId="2" fontId="11" fillId="4" borderId="2" xfId="9" applyNumberFormat="1" applyFont="1" applyFill="1" applyBorder="1" applyAlignment="1">
      <alignment horizontal="center" vertical="center" wrapText="1"/>
    </xf>
    <xf numFmtId="0" fontId="15" fillId="5" borderId="23" xfId="0" applyFont="1" applyFill="1" applyBorder="1" applyAlignment="1">
      <alignment horizontal="center" vertical="center" wrapText="1"/>
    </xf>
    <xf numFmtId="0" fontId="11" fillId="5" borderId="27" xfId="0" applyFont="1" applyFill="1" applyBorder="1" applyAlignment="1">
      <alignment horizontal="center" vertical="center" wrapText="1"/>
    </xf>
    <xf numFmtId="49" fontId="11" fillId="5" borderId="28" xfId="0" applyNumberFormat="1" applyFont="1" applyFill="1" applyBorder="1" applyAlignment="1">
      <alignment horizontal="center" vertical="center" wrapText="1"/>
    </xf>
    <xf numFmtId="0" fontId="15" fillId="5" borderId="28" xfId="0" applyFont="1" applyFill="1" applyBorder="1" applyAlignment="1">
      <alignment horizontal="center" vertical="center" wrapText="1"/>
    </xf>
    <xf numFmtId="0" fontId="8" fillId="0" borderId="28" xfId="0" applyFont="1" applyFill="1" applyBorder="1" applyAlignment="1">
      <alignment horizontal="center" vertical="center" wrapText="1"/>
    </xf>
    <xf numFmtId="0" fontId="8" fillId="5" borderId="9" xfId="0" applyFont="1" applyFill="1" applyBorder="1" applyAlignment="1">
      <alignment horizontal="center" vertical="center" wrapText="1"/>
    </xf>
    <xf numFmtId="176" fontId="12" fillId="5" borderId="11" xfId="1" applyFont="1" applyFill="1" applyBorder="1" applyAlignment="1">
      <alignment horizontal="center" vertical="center" wrapText="1"/>
    </xf>
    <xf numFmtId="0" fontId="15" fillId="5" borderId="17" xfId="0" applyFont="1" applyFill="1" applyBorder="1" applyAlignment="1">
      <alignment horizontal="center" vertical="center" wrapText="1"/>
    </xf>
    <xf numFmtId="0" fontId="8" fillId="5" borderId="11" xfId="0" applyFont="1" applyFill="1" applyBorder="1" applyAlignment="1">
      <alignment horizontal="left" vertical="center" wrapText="1"/>
    </xf>
    <xf numFmtId="204" fontId="8" fillId="5" borderId="11" xfId="0" applyNumberFormat="1" applyFont="1" applyFill="1" applyBorder="1" applyAlignment="1">
      <alignment horizontal="center" vertical="center" wrapText="1"/>
    </xf>
    <xf numFmtId="0" fontId="16" fillId="5" borderId="17" xfId="0" applyFont="1" applyFill="1" applyBorder="1" applyAlignment="1">
      <alignment horizontal="center" vertical="center" wrapText="1"/>
    </xf>
    <xf numFmtId="0" fontId="5" fillId="4" borderId="24" xfId="0" applyFont="1" applyFill="1" applyBorder="1" applyAlignment="1">
      <alignment horizontal="center" vertical="center" wrapText="1"/>
    </xf>
    <xf numFmtId="0" fontId="11" fillId="4" borderId="25" xfId="0" applyFont="1" applyFill="1" applyBorder="1" applyAlignment="1">
      <alignment horizontal="center" vertical="center" wrapText="1"/>
    </xf>
    <xf numFmtId="0" fontId="5" fillId="4" borderId="25" xfId="0" applyFont="1" applyFill="1" applyBorder="1" applyAlignment="1">
      <alignment horizontal="justify" vertical="center" wrapText="1"/>
    </xf>
    <xf numFmtId="2" fontId="11" fillId="4" borderId="25" xfId="7" applyNumberFormat="1" applyFont="1" applyFill="1" applyBorder="1" applyAlignment="1">
      <alignment horizontal="center" vertical="center" wrapText="1"/>
    </xf>
    <xf numFmtId="0" fontId="11" fillId="0" borderId="20" xfId="0" applyFont="1" applyBorder="1" applyAlignment="1">
      <alignment vertical="center"/>
    </xf>
    <xf numFmtId="0" fontId="11" fillId="0" borderId="21" xfId="0" applyFont="1" applyBorder="1" applyAlignment="1">
      <alignment vertical="center"/>
    </xf>
    <xf numFmtId="0" fontId="0" fillId="2" borderId="18" xfId="0" applyFill="1" applyBorder="1" applyAlignment="1"/>
    <xf numFmtId="0" fontId="0" fillId="2" borderId="0" xfId="0" applyFill="1" applyBorder="1" applyAlignment="1"/>
    <xf numFmtId="0" fontId="0" fillId="2" borderId="0" xfId="0" applyFill="1" applyBorder="1" applyAlignment="1">
      <alignment wrapText="1"/>
    </xf>
    <xf numFmtId="0" fontId="0" fillId="2" borderId="29" xfId="0" applyFill="1" applyBorder="1" applyAlignment="1"/>
    <xf numFmtId="0" fontId="8" fillId="2" borderId="18" xfId="0" applyFont="1" applyFill="1" applyBorder="1"/>
    <xf numFmtId="0" fontId="8" fillId="2" borderId="0" xfId="0" applyFont="1" applyFill="1" applyBorder="1"/>
    <xf numFmtId="0" fontId="8" fillId="2" borderId="0" xfId="0" applyFont="1" applyFill="1" applyBorder="1" applyAlignment="1">
      <alignment wrapText="1"/>
    </xf>
    <xf numFmtId="0" fontId="8" fillId="2" borderId="29" xfId="0" applyFont="1" applyFill="1" applyBorder="1"/>
    <xf numFmtId="0" fontId="7" fillId="2" borderId="30" xfId="0" applyFont="1" applyFill="1" applyBorder="1" applyAlignment="1">
      <alignment vertical="center"/>
    </xf>
    <xf numFmtId="176" fontId="8" fillId="2" borderId="30" xfId="1" applyFont="1" applyFill="1" applyBorder="1" applyAlignment="1">
      <alignment vertical="center"/>
    </xf>
    <xf numFmtId="0" fontId="7" fillId="2" borderId="20" xfId="0" applyFont="1" applyFill="1" applyBorder="1" applyAlignment="1">
      <alignment horizontal="center" vertical="center"/>
    </xf>
    <xf numFmtId="0" fontId="7" fillId="2" borderId="31" xfId="0" applyFont="1" applyFill="1" applyBorder="1" applyAlignment="1">
      <alignment horizontal="center" vertical="center"/>
    </xf>
    <xf numFmtId="0" fontId="7" fillId="2" borderId="31" xfId="0" applyFont="1" applyFill="1" applyBorder="1" applyAlignment="1">
      <alignment horizontal="center" vertical="center" wrapText="1"/>
    </xf>
    <xf numFmtId="0" fontId="7" fillId="2" borderId="21" xfId="0" applyFont="1" applyFill="1" applyBorder="1" applyAlignment="1">
      <alignment horizontal="center" vertical="center" wrapText="1"/>
    </xf>
    <xf numFmtId="176" fontId="11" fillId="5" borderId="11" xfId="1" applyFont="1" applyFill="1" applyBorder="1" applyAlignment="1">
      <alignment horizontal="right" vertical="center" wrapText="1"/>
    </xf>
    <xf numFmtId="0" fontId="0" fillId="0" borderId="0" xfId="0" applyBorder="1"/>
    <xf numFmtId="0" fontId="0" fillId="5" borderId="0" xfId="0" applyFill="1" applyBorder="1"/>
    <xf numFmtId="0" fontId="0" fillId="0" borderId="21" xfId="0" applyBorder="1"/>
    <xf numFmtId="0" fontId="0" fillId="0" borderId="20" xfId="0" applyBorder="1"/>
    <xf numFmtId="0" fontId="0" fillId="0" borderId="32" xfId="0" applyBorder="1"/>
    <xf numFmtId="0" fontId="0" fillId="0" borderId="18" xfId="0" applyBorder="1"/>
    <xf numFmtId="0" fontId="0" fillId="0" borderId="29" xfId="0" applyBorder="1"/>
    <xf numFmtId="0" fontId="0" fillId="0" borderId="24" xfId="0" applyBorder="1"/>
    <xf numFmtId="0" fontId="0" fillId="0" borderId="25" xfId="0" applyBorder="1"/>
    <xf numFmtId="0" fontId="0" fillId="0" borderId="26" xfId="0" applyBorder="1"/>
    <xf numFmtId="0" fontId="11" fillId="0" borderId="32" xfId="0" applyFont="1" applyBorder="1" applyAlignment="1">
      <alignment vertical="center"/>
    </xf>
    <xf numFmtId="0" fontId="11" fillId="0" borderId="29" xfId="0" applyFont="1" applyBorder="1" applyAlignment="1">
      <alignment vertical="center"/>
    </xf>
    <xf numFmtId="0" fontId="11" fillId="0" borderId="29" xfId="0" applyFont="1" applyBorder="1"/>
    <xf numFmtId="0" fontId="5" fillId="0" borderId="12" xfId="0" applyFont="1" applyFill="1" applyBorder="1" applyAlignment="1">
      <alignment horizontal="center" vertical="center"/>
    </xf>
    <xf numFmtId="0" fontId="5" fillId="0" borderId="33" xfId="0" applyFont="1" applyFill="1" applyBorder="1" applyAlignment="1">
      <alignment horizontal="center" vertical="center"/>
    </xf>
    <xf numFmtId="0" fontId="5" fillId="6" borderId="3" xfId="0" applyFont="1" applyFill="1" applyBorder="1" applyAlignment="1">
      <alignment horizontal="center" vertical="center"/>
    </xf>
    <xf numFmtId="4" fontId="11" fillId="4" borderId="3" xfId="0" applyNumberFormat="1" applyFont="1" applyFill="1" applyBorder="1" applyAlignment="1">
      <alignment horizontal="center" vertical="center" wrapText="1"/>
    </xf>
    <xf numFmtId="204" fontId="8" fillId="0" borderId="34" xfId="0" applyNumberFormat="1" applyFont="1" applyFill="1" applyBorder="1" applyAlignment="1">
      <alignment horizontal="center" vertical="center" wrapText="1"/>
    </xf>
    <xf numFmtId="204" fontId="8" fillId="0" borderId="12" xfId="0" applyNumberFormat="1" applyFont="1" applyFill="1" applyBorder="1" applyAlignment="1">
      <alignment horizontal="center" vertical="center" wrapText="1"/>
    </xf>
    <xf numFmtId="204" fontId="8" fillId="0" borderId="35" xfId="0" applyNumberFormat="1" applyFont="1" applyFill="1" applyBorder="1" applyAlignment="1">
      <alignment horizontal="center" vertical="center" wrapText="1"/>
    </xf>
    <xf numFmtId="204" fontId="11" fillId="4" borderId="3" xfId="0" applyNumberFormat="1" applyFont="1" applyFill="1" applyBorder="1" applyAlignment="1">
      <alignment horizontal="center" vertical="center" wrapText="1"/>
    </xf>
    <xf numFmtId="204" fontId="8" fillId="0" borderId="36" xfId="0" applyNumberFormat="1" applyFont="1" applyFill="1" applyBorder="1" applyAlignment="1">
      <alignment horizontal="center" vertical="center" wrapText="1"/>
    </xf>
    <xf numFmtId="204" fontId="8" fillId="0" borderId="33" xfId="0" applyNumberFormat="1" applyFont="1" applyFill="1" applyBorder="1" applyAlignment="1">
      <alignment horizontal="center" vertical="center" wrapText="1"/>
    </xf>
    <xf numFmtId="204" fontId="8" fillId="0" borderId="37" xfId="0" applyNumberFormat="1" applyFont="1" applyFill="1" applyBorder="1" applyAlignment="1">
      <alignment horizontal="center" vertical="center" wrapText="1"/>
    </xf>
    <xf numFmtId="204" fontId="8" fillId="0" borderId="38" xfId="0" applyNumberFormat="1" applyFont="1" applyFill="1" applyBorder="1" applyAlignment="1">
      <alignment horizontal="center" vertical="center" wrapText="1"/>
    </xf>
    <xf numFmtId="204" fontId="5" fillId="4" borderId="3" xfId="0" applyNumberFormat="1" applyFont="1" applyFill="1" applyBorder="1" applyAlignment="1">
      <alignment horizontal="center" vertical="center" wrapText="1"/>
    </xf>
    <xf numFmtId="204" fontId="11" fillId="5" borderId="32" xfId="0" applyNumberFormat="1" applyFont="1" applyFill="1" applyBorder="1" applyAlignment="1">
      <alignment horizontal="center" vertical="center" wrapText="1"/>
    </xf>
    <xf numFmtId="204" fontId="11" fillId="5" borderId="12" xfId="0" applyNumberFormat="1" applyFont="1" applyFill="1" applyBorder="1" applyAlignment="1">
      <alignment horizontal="center" vertical="center" wrapText="1"/>
    </xf>
    <xf numFmtId="204" fontId="11" fillId="5" borderId="29" xfId="0" applyNumberFormat="1" applyFont="1" applyFill="1" applyBorder="1" applyAlignment="1">
      <alignment horizontal="center" vertical="center" wrapText="1"/>
    </xf>
    <xf numFmtId="204" fontId="16" fillId="0" borderId="33" xfId="0" applyNumberFormat="1" applyFont="1" applyFill="1" applyBorder="1" applyAlignment="1">
      <alignment horizontal="center" vertical="center" wrapText="1"/>
    </xf>
    <xf numFmtId="204" fontId="16" fillId="0" borderId="37" xfId="0" applyNumberFormat="1" applyFont="1" applyFill="1" applyBorder="1" applyAlignment="1">
      <alignment horizontal="center" vertical="center" wrapText="1"/>
    </xf>
    <xf numFmtId="204" fontId="16" fillId="0" borderId="34" xfId="0" applyNumberFormat="1" applyFont="1" applyFill="1" applyBorder="1" applyAlignment="1">
      <alignment horizontal="center" vertical="center" wrapText="1"/>
    </xf>
    <xf numFmtId="204" fontId="16" fillId="0" borderId="12" xfId="0" applyNumberFormat="1" applyFont="1" applyFill="1" applyBorder="1" applyAlignment="1">
      <alignment horizontal="center" vertical="center" wrapText="1"/>
    </xf>
    <xf numFmtId="204" fontId="16" fillId="0" borderId="36" xfId="0" applyNumberFormat="1" applyFont="1" applyFill="1" applyBorder="1" applyAlignment="1">
      <alignment horizontal="center" vertical="center" wrapText="1"/>
    </xf>
    <xf numFmtId="4" fontId="11" fillId="0" borderId="12" xfId="0" applyNumberFormat="1" applyFont="1" applyBorder="1" applyAlignment="1">
      <alignment horizontal="center" vertical="center" wrapText="1"/>
    </xf>
    <xf numFmtId="204" fontId="16" fillId="0" borderId="35" xfId="0" applyNumberFormat="1" applyFont="1" applyFill="1" applyBorder="1" applyAlignment="1">
      <alignment horizontal="center" vertical="center" wrapText="1"/>
    </xf>
    <xf numFmtId="204" fontId="16" fillId="6" borderId="3" xfId="0" applyNumberFormat="1" applyFont="1" applyFill="1" applyBorder="1" applyAlignment="1">
      <alignment horizontal="center" vertical="center" wrapText="1"/>
    </xf>
    <xf numFmtId="204" fontId="16" fillId="4" borderId="29" xfId="0" applyNumberFormat="1" applyFont="1" applyFill="1" applyBorder="1" applyAlignment="1">
      <alignment horizontal="center" vertical="center" wrapText="1"/>
    </xf>
    <xf numFmtId="204" fontId="16" fillId="0" borderId="39" xfId="0" applyNumberFormat="1" applyFont="1" applyFill="1" applyBorder="1" applyAlignment="1">
      <alignment horizontal="center" vertical="center" wrapText="1"/>
    </xf>
    <xf numFmtId="204" fontId="16" fillId="4" borderId="3" xfId="0" applyNumberFormat="1" applyFont="1" applyFill="1" applyBorder="1" applyAlignment="1">
      <alignment horizontal="center" vertical="center" wrapText="1"/>
    </xf>
    <xf numFmtId="4" fontId="11" fillId="4" borderId="26" xfId="0" applyNumberFormat="1" applyFont="1" applyFill="1" applyBorder="1" applyAlignment="1">
      <alignment horizontal="center" vertical="center" wrapText="1"/>
    </xf>
    <xf numFmtId="204" fontId="8" fillId="5" borderId="34" xfId="0" applyNumberFormat="1" applyFont="1" applyFill="1" applyBorder="1" applyAlignment="1">
      <alignment horizontal="center" vertical="center" wrapText="1"/>
    </xf>
    <xf numFmtId="204" fontId="8" fillId="5" borderId="12" xfId="0" applyNumberFormat="1" applyFont="1" applyFill="1" applyBorder="1" applyAlignment="1">
      <alignment horizontal="center" vertical="center" wrapText="1"/>
    </xf>
    <xf numFmtId="204" fontId="16" fillId="5" borderId="36" xfId="0" applyNumberFormat="1" applyFont="1" applyFill="1" applyBorder="1" applyAlignment="1">
      <alignment horizontal="center" vertical="center" wrapText="1"/>
    </xf>
    <xf numFmtId="0" fontId="5" fillId="4" borderId="20" xfId="0" applyFont="1" applyFill="1" applyBorder="1" applyAlignment="1">
      <alignment horizontal="center" vertical="center" wrapText="1"/>
    </xf>
    <xf numFmtId="49" fontId="11" fillId="4" borderId="21" xfId="0" applyNumberFormat="1" applyFont="1" applyFill="1" applyBorder="1" applyAlignment="1">
      <alignment horizontal="center" vertical="center" wrapText="1"/>
    </xf>
    <xf numFmtId="0" fontId="7" fillId="4" borderId="21" xfId="0" applyFont="1" applyFill="1" applyBorder="1" applyAlignment="1">
      <alignment horizontal="left" vertical="center" wrapText="1"/>
    </xf>
    <xf numFmtId="0" fontId="7" fillId="4" borderId="21" xfId="0" applyFont="1" applyFill="1" applyBorder="1" applyAlignment="1">
      <alignment horizontal="center" vertical="center" wrapText="1"/>
    </xf>
    <xf numFmtId="2" fontId="11" fillId="4" borderId="21" xfId="7" applyNumberFormat="1" applyFont="1" applyFill="1" applyBorder="1" applyAlignment="1">
      <alignment horizontal="center" vertical="center" wrapText="1"/>
    </xf>
    <xf numFmtId="204" fontId="11" fillId="4" borderId="32" xfId="0" applyNumberFormat="1" applyFont="1" applyFill="1" applyBorder="1" applyAlignment="1">
      <alignment horizontal="center" vertical="center" wrapText="1"/>
    </xf>
    <xf numFmtId="49" fontId="11" fillId="4" borderId="25" xfId="0" applyNumberFormat="1" applyFont="1" applyFill="1" applyBorder="1" applyAlignment="1">
      <alignment horizontal="center" vertical="center" wrapText="1"/>
    </xf>
    <xf numFmtId="0" fontId="7" fillId="4" borderId="25" xfId="0" applyFont="1" applyFill="1" applyBorder="1" applyAlignment="1">
      <alignment horizontal="left" vertical="center" wrapText="1"/>
    </xf>
    <xf numFmtId="0" fontId="7" fillId="4" borderId="25" xfId="0" applyFont="1" applyFill="1" applyBorder="1" applyAlignment="1">
      <alignment horizontal="center" vertical="center" wrapText="1"/>
    </xf>
    <xf numFmtId="204" fontId="11" fillId="4" borderId="26" xfId="0" applyNumberFormat="1" applyFont="1" applyFill="1" applyBorder="1" applyAlignment="1">
      <alignment horizontal="center" vertical="center" wrapText="1"/>
    </xf>
    <xf numFmtId="14" fontId="5" fillId="0" borderId="12" xfId="0" applyNumberFormat="1" applyFont="1" applyFill="1" applyBorder="1" applyAlignment="1">
      <alignment horizontal="center" vertical="center"/>
    </xf>
    <xf numFmtId="0" fontId="0" fillId="0" borderId="0" xfId="0" applyBorder="1" applyAlignment="1">
      <alignment horizontal="center" vertical="center"/>
    </xf>
    <xf numFmtId="0" fontId="5" fillId="0" borderId="22"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23" xfId="0" applyFont="1" applyFill="1" applyBorder="1" applyAlignment="1">
      <alignment horizontal="center" vertical="center" wrapText="1"/>
    </xf>
    <xf numFmtId="0" fontId="5" fillId="0" borderId="37" xfId="0" applyFont="1" applyFill="1" applyBorder="1" applyAlignment="1">
      <alignment horizontal="center" vertical="center" wrapText="1"/>
    </xf>
    <xf numFmtId="0" fontId="16" fillId="5" borderId="11" xfId="0" applyFont="1" applyFill="1" applyBorder="1" applyAlignment="1">
      <alignment horizontal="center" vertical="center" wrapText="1"/>
    </xf>
    <xf numFmtId="204" fontId="16" fillId="5" borderId="11" xfId="0" applyNumberFormat="1" applyFont="1" applyFill="1" applyBorder="1" applyAlignment="1">
      <alignment horizontal="center" vertical="center" wrapText="1"/>
    </xf>
    <xf numFmtId="176" fontId="12" fillId="4" borderId="40" xfId="1" applyFont="1" applyFill="1" applyBorder="1" applyAlignment="1">
      <alignment horizontal="center" vertical="center" wrapText="1"/>
    </xf>
    <xf numFmtId="49" fontId="11" fillId="4" borderId="40" xfId="0" applyNumberFormat="1" applyFont="1" applyFill="1" applyBorder="1" applyAlignment="1">
      <alignment horizontal="center" vertical="center" wrapText="1"/>
    </xf>
    <xf numFmtId="0" fontId="19" fillId="4" borderId="40" xfId="0" applyFont="1" applyFill="1" applyBorder="1" applyAlignment="1">
      <alignment horizontal="left" vertical="center" wrapText="1"/>
    </xf>
    <xf numFmtId="0" fontId="15" fillId="4" borderId="40" xfId="0" applyFont="1" applyFill="1" applyBorder="1" applyAlignment="1">
      <alignment horizontal="center" vertical="center" wrapText="1"/>
    </xf>
    <xf numFmtId="0" fontId="16" fillId="4" borderId="40" xfId="0" applyFont="1" applyFill="1" applyBorder="1" applyAlignment="1">
      <alignment horizontal="center" vertical="center" wrapText="1"/>
    </xf>
    <xf numFmtId="204" fontId="16" fillId="4" borderId="40" xfId="0" applyNumberFormat="1" applyFont="1" applyFill="1" applyBorder="1" applyAlignment="1">
      <alignment horizontal="center" vertical="center" wrapText="1"/>
    </xf>
    <xf numFmtId="176" fontId="8" fillId="4" borderId="40" xfId="1" applyFont="1" applyFill="1" applyBorder="1" applyAlignment="1" applyProtection="1">
      <alignment horizontal="center" vertical="center" wrapText="1"/>
    </xf>
    <xf numFmtId="0" fontId="5" fillId="4" borderId="41" xfId="0" applyFont="1" applyFill="1" applyBorder="1" applyAlignment="1">
      <alignment horizontal="center" vertical="center" wrapText="1"/>
    </xf>
    <xf numFmtId="176" fontId="13" fillId="4" borderId="42" xfId="1" applyFont="1" applyFill="1" applyBorder="1" applyAlignment="1">
      <alignment horizontal="center" vertical="center" wrapText="1"/>
    </xf>
    <xf numFmtId="176" fontId="29" fillId="4" borderId="42" xfId="1" applyFont="1" applyFill="1" applyBorder="1" applyAlignment="1" applyProtection="1">
      <alignment horizontal="center" vertical="center" wrapText="1"/>
    </xf>
    <xf numFmtId="0" fontId="2" fillId="0" borderId="18" xfId="4" applyFont="1" applyBorder="1" applyProtection="1"/>
    <xf numFmtId="0" fontId="2" fillId="0" borderId="0" xfId="4" applyFont="1" applyBorder="1" applyProtection="1"/>
    <xf numFmtId="0" fontId="2" fillId="0" borderId="29" xfId="4" applyFont="1" applyBorder="1" applyProtection="1"/>
    <xf numFmtId="0" fontId="21" fillId="0" borderId="18" xfId="5" applyFont="1" applyBorder="1" applyAlignment="1" applyProtection="1">
      <alignment horizontal="left" vertical="top"/>
    </xf>
    <xf numFmtId="0" fontId="21" fillId="0" borderId="0" xfId="5" applyFont="1" applyBorder="1" applyAlignment="1" applyProtection="1">
      <alignment horizontal="left" vertical="top"/>
    </xf>
    <xf numFmtId="0" fontId="21" fillId="0" borderId="18" xfId="4" applyFont="1" applyBorder="1" applyProtection="1"/>
    <xf numFmtId="0" fontId="21" fillId="0" borderId="0" xfId="4" applyFont="1" applyBorder="1" applyProtection="1"/>
    <xf numFmtId="0" fontId="21" fillId="0" borderId="29" xfId="4" applyFont="1" applyBorder="1" applyProtection="1"/>
    <xf numFmtId="0" fontId="24" fillId="0" borderId="11" xfId="4" applyFont="1" applyBorder="1" applyAlignment="1" applyProtection="1">
      <alignment horizontal="center" vertical="center"/>
    </xf>
    <xf numFmtId="10" fontId="24" fillId="3" borderId="11" xfId="4" applyNumberFormat="1" applyFont="1" applyFill="1" applyBorder="1" applyAlignment="1" applyProtection="1">
      <alignment horizontal="center" vertical="center"/>
      <protection locked="0"/>
    </xf>
    <xf numFmtId="4" fontId="23" fillId="0" borderId="11" xfId="4" applyNumberFormat="1" applyFont="1" applyFill="1" applyBorder="1" applyAlignment="1" applyProtection="1">
      <alignment horizontal="center" vertical="center"/>
    </xf>
    <xf numFmtId="10" fontId="24" fillId="0" borderId="11" xfId="4" applyNumberFormat="1" applyFont="1" applyFill="1" applyBorder="1" applyAlignment="1" applyProtection="1">
      <alignment horizontal="center" vertical="center"/>
    </xf>
    <xf numFmtId="10" fontId="24" fillId="0" borderId="12" xfId="4" applyNumberFormat="1" applyFont="1" applyFill="1" applyBorder="1" applyAlignment="1" applyProtection="1">
      <alignment horizontal="center" vertical="center"/>
    </xf>
    <xf numFmtId="10" fontId="24" fillId="0" borderId="11" xfId="4" applyNumberFormat="1" applyFont="1" applyFill="1" applyBorder="1" applyAlignment="1" applyProtection="1">
      <alignment horizontal="center" vertical="center" wrapText="1"/>
    </xf>
    <xf numFmtId="10" fontId="24" fillId="0" borderId="12" xfId="4" applyNumberFormat="1" applyFont="1" applyFill="1" applyBorder="1" applyAlignment="1" applyProtection="1">
      <alignment horizontal="center" vertical="center" wrapText="1"/>
    </xf>
    <xf numFmtId="0" fontId="24" fillId="0" borderId="11" xfId="4" applyFont="1" applyFill="1" applyBorder="1" applyAlignment="1" applyProtection="1">
      <alignment horizontal="center" vertical="center" wrapText="1"/>
    </xf>
    <xf numFmtId="4" fontId="23" fillId="0" borderId="11" xfId="4" applyNumberFormat="1" applyFont="1" applyFill="1" applyBorder="1" applyAlignment="1" applyProtection="1">
      <alignment horizontal="center" vertical="center" wrapText="1"/>
    </xf>
    <xf numFmtId="0" fontId="23" fillId="7" borderId="11" xfId="4" applyFont="1" applyFill="1" applyBorder="1" applyAlignment="1" applyProtection="1">
      <alignment horizontal="center" vertical="center" wrapText="1"/>
    </xf>
    <xf numFmtId="10" fontId="23" fillId="7" borderId="11" xfId="4" applyNumberFormat="1" applyFont="1" applyFill="1" applyBorder="1" applyAlignment="1" applyProtection="1">
      <alignment horizontal="center" vertical="center"/>
    </xf>
    <xf numFmtId="4" fontId="23" fillId="7" borderId="11" xfId="4" applyNumberFormat="1" applyFont="1" applyFill="1" applyBorder="1" applyAlignment="1" applyProtection="1">
      <alignment horizontal="center" vertical="center" wrapText="1"/>
    </xf>
    <xf numFmtId="0" fontId="2" fillId="0" borderId="18" xfId="4" applyFont="1" applyBorder="1" applyAlignment="1" applyProtection="1">
      <alignment horizontal="center" vertical="top"/>
    </xf>
    <xf numFmtId="0" fontId="2" fillId="0" borderId="0" xfId="4" applyFont="1" applyBorder="1" applyAlignment="1" applyProtection="1">
      <alignment horizontal="center" vertical="top"/>
    </xf>
    <xf numFmtId="0" fontId="2" fillId="0" borderId="29" xfId="4" applyFont="1" applyBorder="1" applyAlignment="1" applyProtection="1">
      <alignment horizontal="center" vertical="top"/>
    </xf>
    <xf numFmtId="0" fontId="28" fillId="0" borderId="18" xfId="4" applyFont="1" applyBorder="1" applyAlignment="1" applyProtection="1">
      <alignment horizontal="center" vertical="top"/>
    </xf>
    <xf numFmtId="0" fontId="28" fillId="0" borderId="0" xfId="4" applyFont="1" applyBorder="1" applyAlignment="1" applyProtection="1">
      <alignment horizontal="center" vertical="top"/>
    </xf>
    <xf numFmtId="0" fontId="28" fillId="0" borderId="29" xfId="4" applyFont="1" applyBorder="1" applyAlignment="1" applyProtection="1">
      <alignment horizontal="center" vertical="top"/>
    </xf>
    <xf numFmtId="188" fontId="2" fillId="0" borderId="0" xfId="4" applyNumberFormat="1" applyFont="1" applyBorder="1" applyAlignment="1" applyProtection="1"/>
    <xf numFmtId="0" fontId="21" fillId="0" borderId="43" xfId="4" applyFont="1" applyBorder="1" applyAlignment="1" applyProtection="1">
      <alignment horizontal="left"/>
    </xf>
    <xf numFmtId="0" fontId="2" fillId="0" borderId="43" xfId="4" applyFont="1" applyBorder="1" applyProtection="1"/>
    <xf numFmtId="0" fontId="2" fillId="0" borderId="44" xfId="4" applyFont="1" applyBorder="1" applyProtection="1"/>
    <xf numFmtId="0" fontId="24" fillId="0" borderId="0" xfId="4" applyFont="1" applyBorder="1" applyProtection="1"/>
    <xf numFmtId="0" fontId="21" fillId="0" borderId="24" xfId="5" applyFont="1" applyBorder="1" applyAlignment="1" applyProtection="1">
      <alignment horizontal="left" vertical="top"/>
    </xf>
    <xf numFmtId="0" fontId="24" fillId="0" borderId="25" xfId="4" applyFont="1" applyBorder="1" applyProtection="1"/>
    <xf numFmtId="0" fontId="24" fillId="0" borderId="26" xfId="4" applyFont="1" applyBorder="1" applyProtection="1"/>
    <xf numFmtId="0" fontId="8" fillId="0" borderId="11" xfId="0" applyFont="1" applyFill="1" applyBorder="1" applyAlignment="1">
      <alignment horizontal="left" vertical="center" wrapText="1"/>
    </xf>
    <xf numFmtId="204" fontId="8" fillId="0" borderId="11" xfId="0" applyNumberFormat="1" applyFont="1" applyFill="1" applyBorder="1" applyAlignment="1">
      <alignment horizontal="center" vertical="center" wrapText="1"/>
    </xf>
    <xf numFmtId="0" fontId="5" fillId="4" borderId="45" xfId="0" applyFont="1" applyFill="1" applyBorder="1" applyAlignment="1">
      <alignment horizontal="center" vertical="center" wrapText="1"/>
    </xf>
    <xf numFmtId="0" fontId="11" fillId="4" borderId="46" xfId="0" applyFont="1" applyFill="1" applyBorder="1" applyAlignment="1">
      <alignment horizontal="center" vertical="center" wrapText="1"/>
    </xf>
    <xf numFmtId="0" fontId="5" fillId="4" borderId="46" xfId="0" applyFont="1" applyFill="1" applyBorder="1" applyAlignment="1">
      <alignment horizontal="justify" vertical="center" wrapText="1"/>
    </xf>
    <xf numFmtId="2" fontId="11" fillId="4" borderId="46" xfId="7" applyNumberFormat="1" applyFont="1" applyFill="1" applyBorder="1" applyAlignment="1">
      <alignment horizontal="center" vertical="center" wrapText="1"/>
    </xf>
    <xf numFmtId="4" fontId="11" fillId="4" borderId="46" xfId="0" applyNumberFormat="1" applyFont="1" applyFill="1" applyBorder="1" applyAlignment="1">
      <alignment horizontal="center" vertical="center" wrapText="1"/>
    </xf>
    <xf numFmtId="176" fontId="12" fillId="4" borderId="46" xfId="1" applyFont="1" applyFill="1" applyBorder="1" applyAlignment="1">
      <alignment horizontal="center" vertical="center" wrapText="1"/>
    </xf>
    <xf numFmtId="176" fontId="13" fillId="4" borderId="47" xfId="1" applyFont="1" applyFill="1" applyBorder="1" applyAlignment="1">
      <alignment horizontal="center" vertical="center" wrapText="1"/>
    </xf>
    <xf numFmtId="49" fontId="8" fillId="5" borderId="11" xfId="0" applyNumberFormat="1" applyFont="1" applyFill="1" applyBorder="1" applyAlignment="1" applyProtection="1">
      <alignment horizontal="justify" vertical="center" wrapText="1"/>
    </xf>
    <xf numFmtId="2" fontId="11" fillId="0" borderId="11" xfId="8" applyNumberFormat="1" applyFont="1" applyFill="1" applyBorder="1" applyAlignment="1">
      <alignment horizontal="center" vertical="center" wrapText="1"/>
    </xf>
    <xf numFmtId="49" fontId="8" fillId="5" borderId="11" xfId="0" applyNumberFormat="1" applyFont="1" applyFill="1" applyBorder="1" applyAlignment="1" applyProtection="1">
      <alignment horizontal="center" vertical="center" wrapText="1"/>
    </xf>
    <xf numFmtId="0" fontId="11" fillId="0" borderId="11" xfId="0" applyFont="1" applyBorder="1" applyAlignment="1">
      <alignment horizontal="center" vertical="center" wrapText="1"/>
    </xf>
    <xf numFmtId="0" fontId="11" fillId="4" borderId="40" xfId="0" applyFont="1" applyFill="1" applyBorder="1" applyAlignment="1">
      <alignment horizontal="center" vertical="center" wrapText="1"/>
    </xf>
    <xf numFmtId="0" fontId="5" fillId="4" borderId="40" xfId="0" applyFont="1" applyFill="1" applyBorder="1" applyAlignment="1">
      <alignment horizontal="justify" vertical="center" wrapText="1"/>
    </xf>
    <xf numFmtId="2" fontId="11" fillId="4" borderId="40" xfId="7" applyNumberFormat="1" applyFont="1" applyFill="1" applyBorder="1" applyAlignment="1">
      <alignment horizontal="center" vertical="center" wrapText="1"/>
    </xf>
    <xf numFmtId="4" fontId="11" fillId="4" borderId="40" xfId="0" applyNumberFormat="1" applyFont="1" applyFill="1" applyBorder="1" applyAlignment="1">
      <alignment horizontal="center" vertical="center" wrapText="1"/>
    </xf>
    <xf numFmtId="49" fontId="11" fillId="7" borderId="19" xfId="0" applyNumberFormat="1" applyFont="1" applyFill="1" applyBorder="1" applyAlignment="1">
      <alignment horizontal="center" vertical="center" wrapText="1"/>
    </xf>
    <xf numFmtId="10" fontId="11" fillId="7" borderId="19" xfId="0" applyNumberFormat="1" applyFont="1" applyFill="1" applyBorder="1" applyAlignment="1">
      <alignment horizontal="right" vertical="center" wrapText="1"/>
    </xf>
    <xf numFmtId="49" fontId="11" fillId="7" borderId="11" xfId="0" applyNumberFormat="1" applyFont="1" applyFill="1" applyBorder="1" applyAlignment="1">
      <alignment horizontal="center" vertical="center" wrapText="1"/>
    </xf>
    <xf numFmtId="176" fontId="11" fillId="7" borderId="11" xfId="1" applyFont="1" applyFill="1" applyBorder="1" applyAlignment="1">
      <alignment horizontal="right" vertical="center" wrapText="1"/>
    </xf>
    <xf numFmtId="49" fontId="5" fillId="7" borderId="1" xfId="0" applyNumberFormat="1" applyFont="1" applyFill="1" applyBorder="1" applyAlignment="1">
      <alignment horizontal="center" vertical="center" wrapText="1"/>
    </xf>
    <xf numFmtId="10" fontId="5" fillId="7" borderId="48" xfId="0" applyNumberFormat="1" applyFont="1" applyFill="1" applyBorder="1" applyAlignment="1">
      <alignment vertical="center" wrapText="1"/>
    </xf>
    <xf numFmtId="49" fontId="5" fillId="7" borderId="48" xfId="0" applyNumberFormat="1" applyFont="1" applyFill="1" applyBorder="1" applyAlignment="1">
      <alignment horizontal="center" vertical="center" wrapText="1"/>
    </xf>
    <xf numFmtId="182" fontId="5" fillId="7" borderId="25" xfId="0" applyNumberFormat="1" applyFont="1" applyFill="1" applyBorder="1" applyAlignment="1">
      <alignment vertical="center" wrapText="1"/>
    </xf>
    <xf numFmtId="0" fontId="8" fillId="5" borderId="24" xfId="0" applyFont="1" applyFill="1" applyBorder="1" applyAlignment="1">
      <alignment horizontal="center" vertical="center" wrapText="1"/>
    </xf>
    <xf numFmtId="0" fontId="8" fillId="5" borderId="25" xfId="0" applyFont="1" applyFill="1" applyBorder="1" applyAlignment="1">
      <alignment horizontal="justify" vertical="center" wrapText="1"/>
    </xf>
    <xf numFmtId="49" fontId="11" fillId="5" borderId="25" xfId="0" applyNumberFormat="1" applyFont="1" applyFill="1" applyBorder="1" applyAlignment="1">
      <alignment horizontal="center" vertical="center" wrapText="1"/>
    </xf>
    <xf numFmtId="176" fontId="11" fillId="5" borderId="25" xfId="1" applyFont="1" applyFill="1" applyBorder="1" applyAlignment="1">
      <alignment horizontal="right" vertical="center" wrapText="1"/>
    </xf>
    <xf numFmtId="176" fontId="11" fillId="5" borderId="25" xfId="1" applyFont="1" applyFill="1" applyBorder="1" applyAlignment="1">
      <alignment horizontal="center" vertical="center" wrapText="1"/>
    </xf>
    <xf numFmtId="176" fontId="11" fillId="5" borderId="26" xfId="1" applyFont="1" applyFill="1" applyBorder="1" applyAlignment="1">
      <alignment horizontal="center" vertical="center" wrapText="1"/>
    </xf>
    <xf numFmtId="176" fontId="11" fillId="5" borderId="17" xfId="1" applyFont="1" applyFill="1" applyBorder="1" applyAlignment="1">
      <alignment horizontal="right" vertical="center" wrapText="1"/>
    </xf>
    <xf numFmtId="4" fontId="11" fillId="5" borderId="11" xfId="0" applyNumberFormat="1" applyFont="1" applyFill="1" applyBorder="1" applyAlignment="1">
      <alignment horizontal="center" vertical="center" wrapText="1"/>
    </xf>
    <xf numFmtId="176" fontId="30" fillId="0" borderId="11" xfId="2" applyFont="1" applyBorder="1" applyAlignment="1">
      <alignment horizontal="center" vertical="center" wrapText="1"/>
    </xf>
    <xf numFmtId="0" fontId="11" fillId="5" borderId="11" xfId="0" applyFont="1" applyFill="1" applyBorder="1" applyAlignment="1">
      <alignment horizontal="justify" vertical="center" wrapText="1"/>
    </xf>
    <xf numFmtId="43" fontId="31" fillId="8" borderId="11" xfId="7" applyNumberFormat="1" applyFont="1" applyFill="1" applyBorder="1" applyAlignment="1">
      <alignment horizontal="center" vertical="center" wrapText="1"/>
    </xf>
    <xf numFmtId="208" fontId="31" fillId="8" borderId="11" xfId="0" applyNumberFormat="1" applyFont="1" applyFill="1" applyBorder="1" applyAlignment="1">
      <alignment horizontal="right" vertical="center" wrapText="1"/>
    </xf>
    <xf numFmtId="0" fontId="11" fillId="5" borderId="13" xfId="0" applyFont="1" applyFill="1" applyBorder="1" applyAlignment="1">
      <alignment horizontal="justify" vertical="center" wrapText="1"/>
    </xf>
    <xf numFmtId="2" fontId="11" fillId="0" borderId="13" xfId="8" applyNumberFormat="1" applyFont="1" applyFill="1" applyBorder="1" applyAlignment="1">
      <alignment horizontal="center" vertical="center" wrapText="1"/>
    </xf>
    <xf numFmtId="43" fontId="31" fillId="8" borderId="13" xfId="7" applyNumberFormat="1" applyFont="1" applyFill="1" applyBorder="1" applyAlignment="1">
      <alignment horizontal="center" vertical="center" wrapText="1"/>
    </xf>
    <xf numFmtId="208" fontId="31" fillId="8" borderId="13" xfId="0" applyNumberFormat="1" applyFont="1" applyFill="1" applyBorder="1" applyAlignment="1">
      <alignment horizontal="right" vertical="center" wrapText="1"/>
    </xf>
    <xf numFmtId="0" fontId="11" fillId="0" borderId="13" xfId="0" applyFont="1" applyBorder="1" applyAlignment="1">
      <alignment horizontal="center" vertical="center" wrapText="1"/>
    </xf>
    <xf numFmtId="10" fontId="11" fillId="5" borderId="11" xfId="6" applyNumberFormat="1" applyFont="1" applyFill="1" applyBorder="1" applyAlignment="1">
      <alignment horizontal="right" vertical="center" wrapText="1"/>
    </xf>
    <xf numFmtId="10" fontId="11" fillId="7" borderId="11" xfId="6" applyNumberFormat="1" applyFont="1" applyFill="1" applyBorder="1" applyAlignment="1">
      <alignment horizontal="right" vertical="center" wrapText="1"/>
    </xf>
    <xf numFmtId="0" fontId="4" fillId="0" borderId="0" xfId="0" applyFont="1"/>
    <xf numFmtId="0" fontId="4" fillId="0" borderId="0" xfId="0" applyFont="1" applyBorder="1" applyAlignment="1">
      <alignment horizontal="center" vertical="center"/>
    </xf>
    <xf numFmtId="0" fontId="3" fillId="0" borderId="0" xfId="0" applyFont="1" applyBorder="1" applyAlignment="1">
      <alignment horizontal="center" vertical="center"/>
    </xf>
    <xf numFmtId="0" fontId="6" fillId="0" borderId="0" xfId="0" applyFont="1" applyBorder="1" applyAlignment="1">
      <alignment horizontal="center" vertical="center"/>
    </xf>
    <xf numFmtId="0" fontId="11" fillId="0" borderId="0" xfId="0" applyFont="1" applyBorder="1" applyAlignment="1">
      <alignment horizontal="center" vertical="center"/>
    </xf>
    <xf numFmtId="0" fontId="11" fillId="0" borderId="29" xfId="0" applyFont="1" applyBorder="1" applyAlignment="1">
      <alignment horizontal="center" vertical="center"/>
    </xf>
    <xf numFmtId="0" fontId="11" fillId="0" borderId="0" xfId="0" applyFont="1" applyBorder="1" applyAlignment="1">
      <alignment horizontal="center"/>
    </xf>
    <xf numFmtId="0" fontId="11" fillId="0" borderId="0" xfId="0" applyFont="1" applyBorder="1" applyAlignment="1">
      <alignment horizontal="center" vertical="center" wrapText="1"/>
    </xf>
    <xf numFmtId="0" fontId="4" fillId="0" borderId="1" xfId="0" applyFont="1" applyBorder="1" applyAlignment="1">
      <alignment horizontal="center"/>
    </xf>
    <xf numFmtId="0" fontId="4" fillId="0" borderId="2" xfId="0" applyFont="1" applyBorder="1" applyAlignment="1">
      <alignment horizontal="center"/>
    </xf>
    <xf numFmtId="0" fontId="4" fillId="0" borderId="3" xfId="0" applyFont="1" applyBorder="1" applyAlignment="1">
      <alignment horizontal="center"/>
    </xf>
    <xf numFmtId="0" fontId="5" fillId="0" borderId="56"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11" xfId="0" applyFont="1" applyFill="1" applyBorder="1" applyAlignment="1">
      <alignment horizontal="center" vertical="center"/>
    </xf>
    <xf numFmtId="0" fontId="11" fillId="5" borderId="18" xfId="0" applyFont="1" applyFill="1" applyBorder="1" applyAlignment="1">
      <alignment horizontal="center" vertical="center" wrapText="1"/>
    </xf>
    <xf numFmtId="0" fontId="11" fillId="5" borderId="0" xfId="0" applyFont="1" applyFill="1" applyBorder="1" applyAlignment="1">
      <alignment horizontal="center" vertical="center" wrapText="1"/>
    </xf>
    <xf numFmtId="0" fontId="11" fillId="5" borderId="29" xfId="0" applyFont="1" applyFill="1" applyBorder="1" applyAlignment="1">
      <alignment horizontal="center" vertical="center" wrapText="1"/>
    </xf>
    <xf numFmtId="0" fontId="5" fillId="0" borderId="1" xfId="0" applyFont="1" applyFill="1" applyBorder="1" applyAlignment="1">
      <alignment horizontal="center"/>
    </xf>
    <xf numFmtId="0" fontId="5" fillId="0" borderId="2" xfId="0" applyFont="1" applyFill="1" applyBorder="1" applyAlignment="1">
      <alignment horizontal="center"/>
    </xf>
    <xf numFmtId="0" fontId="5" fillId="0" borderId="3" xfId="0" applyFont="1" applyFill="1" applyBorder="1" applyAlignment="1">
      <alignment horizontal="center"/>
    </xf>
    <xf numFmtId="0" fontId="11" fillId="0" borderId="24" xfId="0" applyFont="1" applyFill="1" applyBorder="1" applyAlignment="1">
      <alignment horizontal="center"/>
    </xf>
    <xf numFmtId="0" fontId="11" fillId="0" borderId="25" xfId="0" applyFont="1" applyFill="1" applyBorder="1" applyAlignment="1">
      <alignment horizontal="center"/>
    </xf>
    <xf numFmtId="0" fontId="11" fillId="0" borderId="26" xfId="0" applyFont="1" applyFill="1" applyBorder="1" applyAlignment="1">
      <alignment horizontal="center"/>
    </xf>
    <xf numFmtId="0" fontId="5" fillId="0" borderId="20" xfId="0" applyFont="1" applyFill="1" applyBorder="1" applyAlignment="1">
      <alignment horizontal="center" vertical="center"/>
    </xf>
    <xf numFmtId="0" fontId="5" fillId="0" borderId="21" xfId="0" applyFont="1" applyFill="1" applyBorder="1" applyAlignment="1">
      <alignment horizontal="center" vertical="center"/>
    </xf>
    <xf numFmtId="0" fontId="5" fillId="0" borderId="32" xfId="0" applyFont="1" applyFill="1" applyBorder="1" applyAlignment="1">
      <alignment horizontal="center" vertical="center"/>
    </xf>
    <xf numFmtId="0" fontId="5" fillId="0" borderId="41" xfId="0" applyFont="1" applyFill="1" applyBorder="1" applyAlignment="1">
      <alignment horizontal="left" vertical="center"/>
    </xf>
    <xf numFmtId="0" fontId="5" fillId="0" borderId="40" xfId="0" applyFont="1" applyFill="1" applyBorder="1" applyAlignment="1">
      <alignment horizontal="left" vertical="center"/>
    </xf>
    <xf numFmtId="0" fontId="5" fillId="0" borderId="55" xfId="0" applyFont="1" applyFill="1" applyBorder="1" applyAlignment="1">
      <alignment horizontal="left" vertical="center"/>
    </xf>
    <xf numFmtId="0" fontId="5" fillId="0" borderId="24" xfId="0" applyFont="1" applyFill="1" applyBorder="1" applyAlignment="1">
      <alignment horizontal="left" vertical="center" wrapText="1"/>
    </xf>
    <xf numFmtId="0" fontId="5" fillId="0" borderId="25" xfId="0" applyFont="1" applyFill="1" applyBorder="1" applyAlignment="1">
      <alignment horizontal="left" vertical="center" wrapText="1"/>
    </xf>
    <xf numFmtId="0" fontId="5" fillId="0" borderId="49" xfId="0" applyFont="1" applyFill="1" applyBorder="1" applyAlignment="1">
      <alignment horizontal="left" vertical="center" wrapText="1"/>
    </xf>
    <xf numFmtId="0" fontId="5" fillId="0" borderId="50" xfId="0" applyFont="1" applyFill="1" applyBorder="1" applyAlignment="1">
      <alignment horizontal="left" vertical="center"/>
    </xf>
    <xf numFmtId="0" fontId="5" fillId="0" borderId="30" xfId="0" applyFont="1" applyFill="1" applyBorder="1" applyAlignment="1">
      <alignment horizontal="left" vertical="center"/>
    </xf>
    <xf numFmtId="0" fontId="5" fillId="0" borderId="51" xfId="0" applyFont="1" applyFill="1" applyBorder="1" applyAlignment="1">
      <alignment horizontal="left" vertical="center"/>
    </xf>
    <xf numFmtId="0" fontId="5" fillId="0" borderId="42" xfId="0" applyFont="1" applyFill="1" applyBorder="1" applyAlignment="1">
      <alignment horizontal="left" vertical="center"/>
    </xf>
    <xf numFmtId="0" fontId="5" fillId="0" borderId="52" xfId="0" applyFont="1" applyFill="1" applyBorder="1" applyAlignment="1">
      <alignment horizontal="center" vertical="center"/>
    </xf>
    <xf numFmtId="0" fontId="5" fillId="0" borderId="53" xfId="0" applyFont="1" applyFill="1" applyBorder="1" applyAlignment="1">
      <alignment horizontal="center" vertical="center"/>
    </xf>
    <xf numFmtId="0" fontId="5" fillId="0" borderId="54" xfId="0" applyFont="1" applyFill="1" applyBorder="1" applyAlignment="1">
      <alignment horizontal="center" vertical="center"/>
    </xf>
    <xf numFmtId="0" fontId="5" fillId="0" borderId="49" xfId="0" applyFont="1" applyFill="1" applyBorder="1" applyAlignment="1">
      <alignment horizontal="center" vertical="center"/>
    </xf>
    <xf numFmtId="0" fontId="5" fillId="0" borderId="41" xfId="0" applyFont="1" applyBorder="1" applyAlignment="1">
      <alignment horizontal="right" vertical="center" wrapText="1"/>
    </xf>
    <xf numFmtId="0" fontId="5" fillId="0" borderId="40" xfId="0" applyFont="1" applyBorder="1" applyAlignment="1">
      <alignment horizontal="right" vertical="center" wrapText="1"/>
    </xf>
    <xf numFmtId="0" fontId="5" fillId="0" borderId="55" xfId="0" applyFont="1" applyBorder="1" applyAlignment="1">
      <alignment horizontal="right" vertical="center" wrapText="1"/>
    </xf>
    <xf numFmtId="176" fontId="20" fillId="9" borderId="56" xfId="1" applyFont="1" applyFill="1" applyBorder="1" applyAlignment="1">
      <alignment horizontal="center" vertical="center" wrapText="1"/>
    </xf>
    <xf numFmtId="176" fontId="20" fillId="9" borderId="42" xfId="1" applyFont="1" applyFill="1" applyBorder="1" applyAlignment="1">
      <alignment horizontal="center" vertical="center" wrapText="1"/>
    </xf>
    <xf numFmtId="0" fontId="5" fillId="0" borderId="24" xfId="0" applyFont="1" applyFill="1" applyBorder="1" applyAlignment="1">
      <alignment horizontal="center" vertical="center" wrapText="1"/>
    </xf>
    <xf numFmtId="0" fontId="5" fillId="0" borderId="25" xfId="0" applyFont="1" applyFill="1" applyBorder="1" applyAlignment="1">
      <alignment horizontal="center" vertical="center" wrapText="1"/>
    </xf>
    <xf numFmtId="0" fontId="5" fillId="0" borderId="26" xfId="0" applyFont="1" applyFill="1" applyBorder="1" applyAlignment="1">
      <alignment horizontal="center" vertical="center" wrapText="1"/>
    </xf>
    <xf numFmtId="0" fontId="11" fillId="0" borderId="0" xfId="0" applyFont="1" applyBorder="1" applyAlignment="1">
      <alignment vertical="center"/>
    </xf>
    <xf numFmtId="0" fontId="8" fillId="7" borderId="10" xfId="0" applyFont="1" applyFill="1" applyBorder="1" applyAlignment="1">
      <alignment horizontal="center" vertical="center" wrapText="1"/>
    </xf>
    <xf numFmtId="0" fontId="8" fillId="7" borderId="11" xfId="0" applyFont="1" applyFill="1" applyBorder="1" applyAlignment="1">
      <alignment horizontal="left" vertical="center" wrapText="1"/>
    </xf>
    <xf numFmtId="10" fontId="11" fillId="7" borderId="11" xfId="6" applyNumberFormat="1" applyFont="1" applyFill="1" applyBorder="1" applyAlignment="1">
      <alignment horizontal="right" vertical="center" wrapText="1"/>
    </xf>
    <xf numFmtId="10" fontId="11" fillId="7" borderId="12" xfId="6" applyNumberFormat="1" applyFont="1" applyFill="1" applyBorder="1" applyAlignment="1">
      <alignment horizontal="right" vertical="center" wrapText="1"/>
    </xf>
    <xf numFmtId="176" fontId="11" fillId="7" borderId="11" xfId="1" applyFont="1" applyFill="1" applyBorder="1" applyAlignment="1">
      <alignment horizontal="center" vertical="center"/>
    </xf>
    <xf numFmtId="176" fontId="11" fillId="7" borderId="11" xfId="1" applyFont="1" applyFill="1" applyBorder="1" applyAlignment="1">
      <alignment horizontal="center" vertical="center" wrapText="1"/>
    </xf>
    <xf numFmtId="176" fontId="11" fillId="7" borderId="12" xfId="1" applyFont="1" applyFill="1" applyBorder="1" applyAlignment="1">
      <alignment horizontal="center" vertical="center" wrapText="1"/>
    </xf>
    <xf numFmtId="0" fontId="8" fillId="5" borderId="10" xfId="0" applyFont="1" applyFill="1" applyBorder="1" applyAlignment="1">
      <alignment horizontal="center" vertical="center" wrapText="1"/>
    </xf>
    <xf numFmtId="0" fontId="8" fillId="5" borderId="11" xfId="0" applyFont="1" applyFill="1" applyBorder="1" applyAlignment="1">
      <alignment horizontal="justify" vertical="center" wrapText="1"/>
    </xf>
    <xf numFmtId="10" fontId="11" fillId="5" borderId="11" xfId="0" applyNumberFormat="1" applyFont="1" applyFill="1" applyBorder="1" applyAlignment="1">
      <alignment vertical="center" wrapText="1"/>
    </xf>
    <xf numFmtId="10" fontId="11" fillId="5" borderId="11" xfId="6" applyNumberFormat="1" applyFont="1" applyFill="1" applyBorder="1" applyAlignment="1">
      <alignment vertical="center" wrapText="1"/>
    </xf>
    <xf numFmtId="10" fontId="11" fillId="5" borderId="12" xfId="0" applyNumberFormat="1" applyFont="1" applyFill="1" applyBorder="1" applyAlignment="1">
      <alignment vertical="center" wrapText="1"/>
    </xf>
    <xf numFmtId="176" fontId="11" fillId="5" borderId="11" xfId="1" applyFont="1" applyFill="1" applyBorder="1" applyAlignment="1">
      <alignment vertical="center" wrapText="1"/>
    </xf>
    <xf numFmtId="176" fontId="11" fillId="5" borderId="12" xfId="1" applyFont="1" applyFill="1" applyBorder="1" applyAlignment="1">
      <alignment vertical="center" wrapText="1"/>
    </xf>
    <xf numFmtId="0" fontId="2" fillId="0" borderId="0" xfId="0" applyFont="1" applyBorder="1" applyAlignment="1">
      <alignment horizontal="center" vertical="center"/>
    </xf>
    <xf numFmtId="0" fontId="0" fillId="0" borderId="0" xfId="0" applyBorder="1" applyAlignment="1">
      <alignment horizontal="center" vertical="center"/>
    </xf>
    <xf numFmtId="10" fontId="5" fillId="7" borderId="1" xfId="6" applyNumberFormat="1" applyFont="1" applyFill="1" applyBorder="1" applyAlignment="1">
      <alignment vertical="center" wrapText="1"/>
    </xf>
    <xf numFmtId="10" fontId="5" fillId="7" borderId="2" xfId="6" applyNumberFormat="1" applyFont="1" applyFill="1" applyBorder="1" applyAlignment="1">
      <alignment vertical="center" wrapText="1"/>
    </xf>
    <xf numFmtId="10" fontId="5" fillId="7" borderId="3" xfId="6" applyNumberFormat="1" applyFont="1" applyFill="1" applyBorder="1" applyAlignment="1">
      <alignment vertical="center" wrapText="1"/>
    </xf>
    <xf numFmtId="0" fontId="8" fillId="0" borderId="0" xfId="0" applyFont="1" applyBorder="1" applyAlignment="1">
      <alignment horizontal="center"/>
    </xf>
    <xf numFmtId="176" fontId="5" fillId="7" borderId="1" xfId="1" applyFont="1" applyFill="1" applyBorder="1" applyAlignment="1">
      <alignment vertical="center" wrapText="1"/>
    </xf>
    <xf numFmtId="176" fontId="5" fillId="7" borderId="2" xfId="1" applyFont="1" applyFill="1" applyBorder="1" applyAlignment="1">
      <alignment vertical="center" wrapText="1"/>
    </xf>
    <xf numFmtId="176" fontId="5" fillId="7" borderId="3" xfId="1" applyFont="1" applyFill="1" applyBorder="1" applyAlignment="1">
      <alignment vertical="center" wrapText="1"/>
    </xf>
    <xf numFmtId="0" fontId="8" fillId="5" borderId="16" xfId="0" applyFont="1" applyFill="1" applyBorder="1" applyAlignment="1">
      <alignment horizontal="center" vertical="center" wrapText="1"/>
    </xf>
    <xf numFmtId="0" fontId="8" fillId="5" borderId="17" xfId="0" applyFont="1" applyFill="1" applyBorder="1" applyAlignment="1">
      <alignment horizontal="justify" vertical="center" wrapText="1"/>
    </xf>
    <xf numFmtId="0" fontId="8" fillId="0" borderId="0" xfId="0" applyFont="1" applyBorder="1" applyAlignment="1">
      <alignment horizontal="center" vertical="center"/>
    </xf>
    <xf numFmtId="0" fontId="2" fillId="0" borderId="0" xfId="0" applyFont="1" applyBorder="1" applyAlignment="1">
      <alignment horizontal="center"/>
    </xf>
    <xf numFmtId="0" fontId="0" fillId="0" borderId="0" xfId="0" applyBorder="1" applyAlignment="1">
      <alignment horizontal="center"/>
    </xf>
    <xf numFmtId="0" fontId="2" fillId="0" borderId="25" xfId="0" applyFont="1" applyBorder="1" applyAlignment="1">
      <alignment horizontal="center" vertical="center"/>
    </xf>
    <xf numFmtId="0" fontId="0" fillId="0" borderId="25" xfId="0" applyBorder="1" applyAlignment="1">
      <alignment horizontal="center" vertical="center"/>
    </xf>
    <xf numFmtId="176" fontId="11" fillId="5" borderId="17" xfId="1" applyFont="1" applyFill="1" applyBorder="1" applyAlignment="1">
      <alignment vertical="center" wrapText="1"/>
    </xf>
    <xf numFmtId="176" fontId="11" fillId="5" borderId="36" xfId="1" applyFont="1" applyFill="1" applyBorder="1" applyAlignment="1">
      <alignment vertical="center" wrapText="1"/>
    </xf>
    <xf numFmtId="0" fontId="7" fillId="7" borderId="20" xfId="0" applyFont="1" applyFill="1" applyBorder="1" applyAlignment="1">
      <alignment horizontal="center" vertical="center" wrapText="1"/>
    </xf>
    <xf numFmtId="0" fontId="7" fillId="7" borderId="32" xfId="0" applyFont="1" applyFill="1" applyBorder="1" applyAlignment="1">
      <alignment horizontal="center" vertical="center" wrapText="1"/>
    </xf>
    <xf numFmtId="0" fontId="7" fillId="7" borderId="24" xfId="0" applyFont="1" applyFill="1" applyBorder="1" applyAlignment="1">
      <alignment horizontal="center" vertical="center" wrapText="1"/>
    </xf>
    <xf numFmtId="0" fontId="7" fillId="7" borderId="26" xfId="0" applyFont="1" applyFill="1" applyBorder="1" applyAlignment="1">
      <alignment horizontal="center" vertical="center" wrapText="1"/>
    </xf>
    <xf numFmtId="10" fontId="5" fillId="7" borderId="1" xfId="0" applyNumberFormat="1" applyFont="1" applyFill="1" applyBorder="1" applyAlignment="1">
      <alignment vertical="center" wrapText="1"/>
    </xf>
    <xf numFmtId="10" fontId="5" fillId="7" borderId="2" xfId="0" applyNumberFormat="1" applyFont="1" applyFill="1" applyBorder="1" applyAlignment="1">
      <alignment vertical="center" wrapText="1"/>
    </xf>
    <xf numFmtId="10" fontId="5" fillId="7" borderId="3" xfId="0" applyNumberFormat="1" applyFont="1" applyFill="1" applyBorder="1" applyAlignment="1">
      <alignment vertical="center" wrapText="1"/>
    </xf>
    <xf numFmtId="0" fontId="7" fillId="5" borderId="0" xfId="0" applyFont="1" applyFill="1" applyBorder="1" applyAlignment="1">
      <alignment horizontal="center" vertical="center"/>
    </xf>
    <xf numFmtId="10" fontId="11" fillId="7" borderId="19" xfId="0" applyNumberFormat="1" applyFont="1" applyFill="1" applyBorder="1" applyAlignment="1">
      <alignment vertical="center" wrapText="1"/>
    </xf>
    <xf numFmtId="10" fontId="11" fillId="7" borderId="39" xfId="0" applyNumberFormat="1" applyFont="1" applyFill="1" applyBorder="1" applyAlignment="1">
      <alignment vertical="center" wrapText="1"/>
    </xf>
    <xf numFmtId="0" fontId="7" fillId="2" borderId="20" xfId="0" applyFont="1" applyFill="1" applyBorder="1" applyAlignment="1">
      <alignment horizontal="center" vertical="center"/>
    </xf>
    <xf numFmtId="0" fontId="7" fillId="2" borderId="21" xfId="0" applyFont="1" applyFill="1" applyBorder="1" applyAlignment="1">
      <alignment horizontal="center" vertical="center"/>
    </xf>
    <xf numFmtId="0" fontId="7" fillId="2" borderId="32" xfId="0" applyFont="1" applyFill="1" applyBorder="1" applyAlignment="1">
      <alignment horizontal="center" vertical="center"/>
    </xf>
    <xf numFmtId="0" fontId="7" fillId="2" borderId="59" xfId="0" applyFont="1" applyFill="1" applyBorder="1" applyAlignment="1">
      <alignment horizontal="left" vertical="center" wrapText="1"/>
    </xf>
    <xf numFmtId="0" fontId="7" fillId="2" borderId="60" xfId="0" applyFont="1" applyFill="1" applyBorder="1" applyAlignment="1">
      <alignment horizontal="left" vertical="center" wrapText="1"/>
    </xf>
    <xf numFmtId="0" fontId="7" fillId="2" borderId="61" xfId="0" applyFont="1" applyFill="1" applyBorder="1" applyAlignment="1">
      <alignment vertical="center"/>
    </xf>
    <xf numFmtId="0" fontId="7" fillId="2" borderId="4" xfId="0" applyFont="1" applyFill="1" applyBorder="1" applyAlignment="1">
      <alignment vertical="center"/>
    </xf>
    <xf numFmtId="0" fontId="7" fillId="2" borderId="60" xfId="0" applyFont="1" applyFill="1" applyBorder="1" applyAlignment="1">
      <alignment vertical="center"/>
    </xf>
    <xf numFmtId="0" fontId="8" fillId="7" borderId="19" xfId="0" applyFont="1" applyFill="1" applyBorder="1" applyAlignment="1">
      <alignment horizontal="justify" vertical="center" wrapText="1"/>
    </xf>
    <xf numFmtId="0" fontId="8" fillId="7" borderId="11" xfId="0" applyFont="1" applyFill="1" applyBorder="1" applyAlignment="1">
      <alignment horizontal="justify" vertical="center" wrapText="1"/>
    </xf>
    <xf numFmtId="0" fontId="8" fillId="7" borderId="15" xfId="0" applyFont="1" applyFill="1" applyBorder="1" applyAlignment="1">
      <alignment horizontal="center" vertical="center" wrapText="1"/>
    </xf>
    <xf numFmtId="0" fontId="7" fillId="2" borderId="61"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7" fillId="2" borderId="2" xfId="0" applyFont="1" applyFill="1" applyBorder="1" applyAlignment="1">
      <alignment horizontal="left" vertical="center" wrapText="1"/>
    </xf>
    <xf numFmtId="0" fontId="7" fillId="2" borderId="3" xfId="0" applyFont="1" applyFill="1" applyBorder="1" applyAlignment="1">
      <alignment horizontal="left" vertical="center" wrapText="1"/>
    </xf>
    <xf numFmtId="10" fontId="11" fillId="7" borderId="11" xfId="0" applyNumberFormat="1" applyFont="1" applyFill="1" applyBorder="1" applyAlignment="1">
      <alignment vertical="center" wrapText="1"/>
    </xf>
    <xf numFmtId="10" fontId="11" fillId="7" borderId="12" xfId="0" applyNumberFormat="1" applyFont="1" applyFill="1" applyBorder="1" applyAlignment="1">
      <alignment vertical="center" wrapText="1"/>
    </xf>
    <xf numFmtId="176" fontId="11" fillId="7" borderId="11" xfId="1" applyFont="1" applyFill="1" applyBorder="1" applyAlignment="1">
      <alignment vertical="center" wrapText="1"/>
    </xf>
    <xf numFmtId="0" fontId="0" fillId="2" borderId="1" xfId="0" applyFill="1" applyBorder="1" applyAlignment="1">
      <alignment horizontal="center"/>
    </xf>
    <xf numFmtId="0" fontId="0" fillId="2" borderId="2" xfId="0" applyFill="1" applyBorder="1" applyAlignment="1">
      <alignment horizontal="center"/>
    </xf>
    <xf numFmtId="0" fontId="0" fillId="2" borderId="3" xfId="0" applyFill="1" applyBorder="1" applyAlignment="1">
      <alignment horizontal="center"/>
    </xf>
    <xf numFmtId="0" fontId="7" fillId="7" borderId="1" xfId="0" applyFont="1" applyFill="1" applyBorder="1" applyAlignment="1">
      <alignment horizontal="center"/>
    </xf>
    <xf numFmtId="0" fontId="7" fillId="7" borderId="2" xfId="0" applyFont="1" applyFill="1" applyBorder="1" applyAlignment="1">
      <alignment horizontal="center"/>
    </xf>
    <xf numFmtId="0" fontId="7" fillId="7" borderId="3" xfId="0" applyFont="1" applyFill="1" applyBorder="1" applyAlignment="1">
      <alignment horizontal="center"/>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33" xfId="0" applyFont="1" applyFill="1" applyBorder="1" applyAlignment="1">
      <alignment horizontal="center" vertical="center"/>
    </xf>
    <xf numFmtId="0" fontId="7" fillId="2" borderId="50" xfId="0" applyFont="1" applyFill="1" applyBorder="1" applyAlignment="1">
      <alignment horizontal="left" vertical="center"/>
    </xf>
    <xf numFmtId="0" fontId="7" fillId="2" borderId="58" xfId="0" applyFont="1" applyFill="1" applyBorder="1" applyAlignment="1">
      <alignment horizontal="left" vertical="center"/>
    </xf>
    <xf numFmtId="176" fontId="8" fillId="2" borderId="30" xfId="1" applyFont="1" applyFill="1" applyBorder="1" applyAlignment="1">
      <alignment horizontal="center" vertical="center"/>
    </xf>
    <xf numFmtId="0" fontId="7" fillId="2" borderId="57" xfId="0" applyFont="1" applyFill="1" applyBorder="1" applyAlignment="1">
      <alignment horizontal="center" vertical="center"/>
    </xf>
    <xf numFmtId="0" fontId="7" fillId="2" borderId="30" xfId="0" applyFont="1" applyFill="1" applyBorder="1" applyAlignment="1">
      <alignment horizontal="center" vertical="center"/>
    </xf>
    <xf numFmtId="0" fontId="7" fillId="2" borderId="51" xfId="0" applyFont="1" applyFill="1" applyBorder="1" applyAlignment="1">
      <alignment horizontal="center" vertical="center"/>
    </xf>
    <xf numFmtId="10" fontId="11" fillId="7" borderId="11" xfId="6" applyNumberFormat="1" applyFont="1" applyFill="1" applyBorder="1" applyAlignment="1">
      <alignment vertical="center" wrapText="1"/>
    </xf>
    <xf numFmtId="176" fontId="11" fillId="5" borderId="11" xfId="1" applyFont="1" applyFill="1" applyBorder="1" applyAlignment="1">
      <alignment horizontal="center" vertical="center" wrapText="1"/>
    </xf>
    <xf numFmtId="176" fontId="11" fillId="7" borderId="12" xfId="1" applyFont="1" applyFill="1" applyBorder="1" applyAlignment="1">
      <alignment vertical="center" wrapText="1"/>
    </xf>
    <xf numFmtId="10" fontId="11" fillId="5" borderId="11" xfId="6" applyNumberFormat="1" applyFont="1" applyFill="1" applyBorder="1" applyAlignment="1">
      <alignment horizontal="right" vertical="center" wrapText="1"/>
    </xf>
    <xf numFmtId="10" fontId="11" fillId="5" borderId="12" xfId="6" applyNumberFormat="1" applyFont="1" applyFill="1" applyBorder="1" applyAlignment="1">
      <alignment horizontal="right" vertical="center" wrapText="1"/>
    </xf>
    <xf numFmtId="176" fontId="11" fillId="5" borderId="12" xfId="1" applyFont="1" applyFill="1" applyBorder="1" applyAlignment="1">
      <alignment horizontal="center" vertical="center" wrapText="1"/>
    </xf>
    <xf numFmtId="0" fontId="21" fillId="0" borderId="20" xfId="4" applyFont="1" applyBorder="1" applyAlignment="1" applyProtection="1">
      <alignment horizontal="center" vertical="center"/>
    </xf>
    <xf numFmtId="0" fontId="21" fillId="0" borderId="21" xfId="4" applyFont="1" applyBorder="1" applyAlignment="1" applyProtection="1">
      <alignment horizontal="center" vertical="center"/>
    </xf>
    <xf numFmtId="0" fontId="21" fillId="0" borderId="18" xfId="4" applyFont="1" applyBorder="1" applyAlignment="1" applyProtection="1">
      <alignment horizontal="center" vertical="center"/>
    </xf>
    <xf numFmtId="0" fontId="21" fillId="0" borderId="0" xfId="4" applyFont="1" applyBorder="1" applyAlignment="1" applyProtection="1">
      <alignment horizontal="center" vertical="center"/>
    </xf>
    <xf numFmtId="0" fontId="21" fillId="0" borderId="18" xfId="5" applyFont="1" applyBorder="1" applyAlignment="1" applyProtection="1">
      <alignment horizontal="left" vertical="top"/>
    </xf>
    <xf numFmtId="0" fontId="21" fillId="0" borderId="66" xfId="5" applyFont="1" applyBorder="1" applyAlignment="1" applyProtection="1">
      <alignment horizontal="left" vertical="top"/>
    </xf>
    <xf numFmtId="0" fontId="21" fillId="0" borderId="64" xfId="5" applyFont="1" applyBorder="1" applyAlignment="1" applyProtection="1">
      <alignment horizontal="left" vertical="top"/>
    </xf>
    <xf numFmtId="0" fontId="21" fillId="0" borderId="0" xfId="5" applyFont="1" applyBorder="1" applyAlignment="1" applyProtection="1">
      <alignment horizontal="left" vertical="top"/>
    </xf>
    <xf numFmtId="0" fontId="21" fillId="0" borderId="29" xfId="5" applyFont="1" applyBorder="1" applyAlignment="1" applyProtection="1">
      <alignment horizontal="left" vertical="top"/>
    </xf>
    <xf numFmtId="0" fontId="2" fillId="0" borderId="45" xfId="4" applyFont="1" applyFill="1" applyBorder="1" applyAlignment="1" applyProtection="1">
      <alignment horizontal="left" vertical="top" wrapText="1"/>
    </xf>
    <xf numFmtId="0" fontId="2" fillId="0" borderId="63" xfId="4" applyFont="1" applyFill="1" applyBorder="1" applyAlignment="1" applyProtection="1">
      <alignment horizontal="left" vertical="top" wrapText="1"/>
    </xf>
    <xf numFmtId="49" fontId="2" fillId="0" borderId="65" xfId="4" applyNumberFormat="1" applyFont="1" applyFill="1" applyBorder="1" applyAlignment="1" applyProtection="1">
      <alignment horizontal="left" vertical="top" wrapText="1"/>
    </xf>
    <xf numFmtId="0" fontId="2" fillId="0" borderId="46" xfId="4" applyNumberFormat="1" applyFont="1" applyFill="1" applyBorder="1" applyAlignment="1" applyProtection="1">
      <alignment horizontal="left" vertical="top" wrapText="1"/>
    </xf>
    <xf numFmtId="0" fontId="2" fillId="0" borderId="47" xfId="4" applyNumberFormat="1" applyFont="1" applyFill="1" applyBorder="1" applyAlignment="1" applyProtection="1">
      <alignment horizontal="left" vertical="top" wrapText="1"/>
    </xf>
    <xf numFmtId="0" fontId="22" fillId="0" borderId="45" xfId="3" applyNumberFormat="1" applyFont="1" applyFill="1" applyBorder="1" applyAlignment="1" applyProtection="1">
      <alignment horizontal="left" vertical="center" wrapText="1"/>
    </xf>
    <xf numFmtId="0" fontId="22" fillId="0" borderId="46" xfId="3" applyNumberFormat="1" applyFont="1" applyFill="1" applyBorder="1" applyAlignment="1" applyProtection="1">
      <alignment horizontal="left" vertical="center" wrapText="1"/>
    </xf>
    <xf numFmtId="0" fontId="22" fillId="0" borderId="47" xfId="3" applyNumberFormat="1" applyFont="1" applyFill="1" applyBorder="1" applyAlignment="1" applyProtection="1">
      <alignment horizontal="left" vertical="center" wrapText="1"/>
    </xf>
    <xf numFmtId="176" fontId="22" fillId="3" borderId="45" xfId="3" applyFont="1" applyFill="1" applyBorder="1" applyAlignment="1" applyProtection="1">
      <alignment horizontal="left"/>
      <protection locked="0"/>
    </xf>
    <xf numFmtId="176" fontId="22" fillId="3" borderId="46" xfId="3" applyFont="1" applyFill="1" applyBorder="1" applyAlignment="1" applyProtection="1">
      <alignment horizontal="left"/>
      <protection locked="0"/>
    </xf>
    <xf numFmtId="176" fontId="22" fillId="3" borderId="63" xfId="3" applyFont="1" applyFill="1" applyBorder="1" applyAlignment="1" applyProtection="1">
      <alignment horizontal="left"/>
      <protection locked="0"/>
    </xf>
    <xf numFmtId="0" fontId="2" fillId="0" borderId="65" xfId="4" applyFont="1" applyFill="1" applyBorder="1" applyAlignment="1" applyProtection="1">
      <alignment horizontal="center" vertical="top" wrapText="1"/>
    </xf>
    <xf numFmtId="0" fontId="2" fillId="0" borderId="47" xfId="4" applyFont="1" applyFill="1" applyBorder="1" applyAlignment="1" applyProtection="1">
      <alignment horizontal="center" vertical="top" wrapText="1"/>
    </xf>
    <xf numFmtId="0" fontId="22" fillId="0" borderId="10" xfId="4" applyFont="1" applyFill="1" applyBorder="1" applyAlignment="1" applyProtection="1">
      <alignment horizontal="left" wrapText="1"/>
    </xf>
    <xf numFmtId="0" fontId="22" fillId="0" borderId="11" xfId="4" applyFont="1" applyFill="1" applyBorder="1" applyAlignment="1" applyProtection="1">
      <alignment horizontal="left" wrapText="1"/>
    </xf>
    <xf numFmtId="10" fontId="22" fillId="3" borderId="11" xfId="4" applyNumberFormat="1" applyFont="1" applyFill="1" applyBorder="1" applyAlignment="1" applyProtection="1">
      <alignment horizontal="center"/>
      <protection locked="0"/>
    </xf>
    <xf numFmtId="10" fontId="22" fillId="3" borderId="12" xfId="4" applyNumberFormat="1" applyFont="1" applyFill="1" applyBorder="1" applyAlignment="1" applyProtection="1">
      <alignment horizontal="center"/>
      <protection locked="0"/>
    </xf>
    <xf numFmtId="0" fontId="22" fillId="0" borderId="10" xfId="4" applyFont="1" applyFill="1" applyBorder="1" applyAlignment="1" applyProtection="1">
      <alignment horizontal="left"/>
    </xf>
    <xf numFmtId="0" fontId="22" fillId="0" borderId="11" xfId="4" applyFont="1" applyFill="1" applyBorder="1" applyAlignment="1" applyProtection="1">
      <alignment horizontal="left"/>
    </xf>
    <xf numFmtId="0" fontId="23" fillId="0" borderId="62" xfId="4" applyFont="1" applyBorder="1" applyAlignment="1" applyProtection="1">
      <alignment horizontal="center" vertical="center"/>
    </xf>
    <xf numFmtId="0" fontId="23" fillId="0" borderId="43" xfId="4" applyFont="1" applyBorder="1" applyAlignment="1" applyProtection="1">
      <alignment horizontal="center" vertical="center"/>
    </xf>
    <xf numFmtId="0" fontId="23" fillId="0" borderId="53" xfId="4" applyFont="1" applyBorder="1" applyAlignment="1" applyProtection="1">
      <alignment horizontal="center" vertical="center"/>
    </xf>
    <xf numFmtId="0" fontId="23" fillId="0" borderId="45" xfId="4" applyFont="1" applyBorder="1" applyAlignment="1" applyProtection="1">
      <alignment horizontal="center" vertical="center"/>
    </xf>
    <xf numFmtId="0" fontId="23" fillId="0" borderId="46" xfId="4" applyFont="1" applyBorder="1" applyAlignment="1" applyProtection="1">
      <alignment horizontal="center" vertical="center"/>
    </xf>
    <xf numFmtId="0" fontId="23" fillId="0" borderId="63" xfId="4" applyFont="1" applyBorder="1" applyAlignment="1" applyProtection="1">
      <alignment horizontal="center" vertical="center"/>
    </xf>
    <xf numFmtId="0" fontId="23" fillId="0" borderId="13" xfId="4" applyFont="1" applyBorder="1" applyAlignment="1" applyProtection="1">
      <alignment horizontal="center" vertical="center"/>
    </xf>
    <xf numFmtId="0" fontId="23" fillId="0" borderId="9" xfId="4" applyFont="1" applyBorder="1" applyAlignment="1" applyProtection="1">
      <alignment horizontal="center" vertical="center"/>
    </xf>
    <xf numFmtId="4" fontId="23" fillId="0" borderId="13" xfId="4" applyNumberFormat="1" applyFont="1" applyFill="1" applyBorder="1" applyAlignment="1" applyProtection="1">
      <alignment horizontal="center" vertical="center" wrapText="1"/>
    </xf>
    <xf numFmtId="4" fontId="23" fillId="0" borderId="9" xfId="4" applyNumberFormat="1" applyFont="1" applyFill="1" applyBorder="1" applyAlignment="1" applyProtection="1">
      <alignment horizontal="center" vertical="center" wrapText="1"/>
    </xf>
    <xf numFmtId="0" fontId="23" fillId="0" borderId="13" xfId="4" applyFont="1" applyFill="1" applyBorder="1" applyAlignment="1" applyProtection="1">
      <alignment horizontal="center" vertical="center"/>
    </xf>
    <xf numFmtId="0" fontId="23" fillId="0" borderId="9" xfId="4" applyFont="1" applyFill="1" applyBorder="1" applyAlignment="1" applyProtection="1">
      <alignment horizontal="center" vertical="center"/>
    </xf>
    <xf numFmtId="0" fontId="21" fillId="0" borderId="35" xfId="4" applyFont="1" applyFill="1" applyBorder="1" applyAlignment="1" applyProtection="1">
      <alignment horizontal="center" vertical="center"/>
    </xf>
    <xf numFmtId="0" fontId="21" fillId="0" borderId="34" xfId="4" applyFont="1" applyFill="1" applyBorder="1" applyAlignment="1" applyProtection="1">
      <alignment horizontal="center" vertical="center"/>
    </xf>
    <xf numFmtId="0" fontId="2" fillId="0" borderId="41" xfId="4" applyFont="1" applyBorder="1" applyAlignment="1" applyProtection="1">
      <alignment horizontal="left" vertical="center" wrapText="1"/>
    </xf>
    <xf numFmtId="0" fontId="2" fillId="0" borderId="40" xfId="4" applyFont="1" applyBorder="1" applyAlignment="1" applyProtection="1">
      <alignment horizontal="left" vertical="center" wrapText="1"/>
    </xf>
    <xf numFmtId="0" fontId="2" fillId="0" borderId="55" xfId="4" applyFont="1" applyBorder="1" applyAlignment="1" applyProtection="1">
      <alignment horizontal="left" vertical="center" wrapText="1"/>
    </xf>
    <xf numFmtId="0" fontId="2" fillId="0" borderId="41" xfId="4" applyFont="1" applyBorder="1" applyAlignment="1" applyProtection="1">
      <alignment horizontal="left" vertical="center"/>
    </xf>
    <xf numFmtId="0" fontId="2" fillId="0" borderId="40" xfId="4" applyFont="1" applyBorder="1" applyAlignment="1" applyProtection="1">
      <alignment horizontal="left" vertical="center"/>
    </xf>
    <xf numFmtId="0" fontId="2" fillId="0" borderId="55" xfId="4" applyFont="1" applyBorder="1" applyAlignment="1" applyProtection="1">
      <alignment horizontal="left" vertical="center"/>
    </xf>
    <xf numFmtId="0" fontId="23" fillId="7" borderId="41" xfId="4" applyFont="1" applyFill="1" applyBorder="1" applyAlignment="1" applyProtection="1">
      <alignment horizontal="left" vertical="center" wrapText="1"/>
    </xf>
    <xf numFmtId="0" fontId="23" fillId="7" borderId="40" xfId="4" applyFont="1" applyFill="1" applyBorder="1" applyAlignment="1" applyProtection="1">
      <alignment horizontal="left" vertical="center" wrapText="1"/>
    </xf>
    <xf numFmtId="0" fontId="23" fillId="7" borderId="55" xfId="4" applyFont="1" applyFill="1" applyBorder="1" applyAlignment="1" applyProtection="1">
      <alignment horizontal="left" vertical="center" wrapText="1"/>
    </xf>
    <xf numFmtId="2" fontId="25" fillId="7" borderId="56" xfId="4" applyNumberFormat="1" applyFont="1" applyFill="1" applyBorder="1" applyAlignment="1" applyProtection="1">
      <alignment horizontal="center" vertical="center"/>
    </xf>
    <xf numFmtId="2" fontId="25" fillId="7" borderId="40" xfId="4" applyNumberFormat="1" applyFont="1" applyFill="1" applyBorder="1" applyAlignment="1" applyProtection="1">
      <alignment horizontal="center" vertical="center"/>
    </xf>
    <xf numFmtId="2" fontId="25" fillId="7" borderId="42" xfId="4" applyNumberFormat="1" applyFont="1" applyFill="1" applyBorder="1" applyAlignment="1" applyProtection="1">
      <alignment horizontal="center" vertical="center"/>
    </xf>
    <xf numFmtId="0" fontId="2" fillId="0" borderId="18" xfId="4" applyFont="1" applyBorder="1" applyAlignment="1" applyProtection="1">
      <alignment horizontal="center" vertical="center"/>
    </xf>
    <xf numFmtId="0" fontId="2" fillId="0" borderId="0" xfId="4" applyFont="1" applyBorder="1" applyAlignment="1" applyProtection="1">
      <alignment horizontal="center" vertical="center"/>
    </xf>
    <xf numFmtId="0" fontId="2" fillId="0" borderId="29" xfId="4" applyFont="1" applyBorder="1" applyAlignment="1" applyProtection="1">
      <alignment horizontal="center" vertical="center"/>
    </xf>
    <xf numFmtId="0" fontId="26" fillId="0" borderId="0" xfId="0" applyFont="1" applyBorder="1" applyAlignment="1" applyProtection="1">
      <alignment horizontal="right" vertical="center"/>
    </xf>
    <xf numFmtId="0" fontId="27" fillId="0" borderId="0" xfId="0" applyFont="1" applyBorder="1" applyAlignment="1" applyProtection="1">
      <alignment horizontal="center"/>
    </xf>
    <xf numFmtId="0" fontId="26" fillId="0" borderId="0" xfId="0" quotePrefix="1" applyFont="1" applyBorder="1" applyAlignment="1" applyProtection="1">
      <alignment horizontal="left" vertical="center"/>
    </xf>
    <xf numFmtId="0" fontId="26" fillId="0" borderId="0" xfId="0" applyFont="1" applyBorder="1" applyAlignment="1" applyProtection="1">
      <alignment horizontal="center" vertical="top"/>
    </xf>
    <xf numFmtId="0" fontId="8" fillId="0" borderId="41" xfId="4" applyFont="1" applyBorder="1" applyAlignment="1" applyProtection="1">
      <alignment horizontal="center" vertical="center" wrapText="1"/>
    </xf>
    <xf numFmtId="0" fontId="8" fillId="0" borderId="40" xfId="4" applyFont="1" applyBorder="1" applyAlignment="1" applyProtection="1">
      <alignment horizontal="center" vertical="center" wrapText="1"/>
    </xf>
    <xf numFmtId="0" fontId="8" fillId="0" borderId="42" xfId="4" applyFont="1" applyBorder="1" applyAlignment="1" applyProtection="1">
      <alignment horizontal="center" vertical="center" wrapText="1"/>
    </xf>
    <xf numFmtId="49" fontId="2" fillId="3" borderId="41" xfId="4" applyNumberFormat="1" applyFont="1" applyFill="1" applyBorder="1" applyAlignment="1" applyProtection="1">
      <alignment horizontal="left" vertical="top" wrapText="1"/>
      <protection locked="0"/>
    </xf>
    <xf numFmtId="49" fontId="2" fillId="3" borderId="40" xfId="4" applyNumberFormat="1" applyFont="1" applyFill="1" applyBorder="1" applyAlignment="1" applyProtection="1">
      <alignment horizontal="left" vertical="top" wrapText="1"/>
      <protection locked="0"/>
    </xf>
    <xf numFmtId="49" fontId="2" fillId="3" borderId="42" xfId="4" applyNumberFormat="1" applyFont="1" applyFill="1" applyBorder="1" applyAlignment="1" applyProtection="1">
      <alignment horizontal="left" vertical="top" wrapText="1"/>
      <protection locked="0"/>
    </xf>
    <xf numFmtId="186" fontId="2" fillId="0" borderId="45" xfId="4" applyNumberFormat="1" applyFont="1" applyFill="1" applyBorder="1" applyAlignment="1" applyProtection="1">
      <alignment horizontal="left"/>
    </xf>
    <xf numFmtId="186" fontId="2" fillId="0" borderId="46" xfId="4" applyNumberFormat="1" applyFont="1" applyFill="1" applyBorder="1" applyAlignment="1" applyProtection="1">
      <alignment horizontal="left"/>
    </xf>
    <xf numFmtId="187" fontId="2" fillId="0" borderId="46" xfId="4" applyNumberFormat="1" applyFont="1" applyBorder="1" applyAlignment="1" applyProtection="1">
      <alignment horizontal="left"/>
    </xf>
    <xf numFmtId="187" fontId="2" fillId="0" borderId="47" xfId="4" applyNumberFormat="1" applyFont="1" applyBorder="1" applyAlignment="1" applyProtection="1">
      <alignment horizontal="left"/>
    </xf>
    <xf numFmtId="0" fontId="21" fillId="0" borderId="18" xfId="4" applyFont="1" applyBorder="1" applyAlignment="1" applyProtection="1">
      <alignment horizontal="left" vertical="center"/>
    </xf>
    <xf numFmtId="0" fontId="21" fillId="0" borderId="0" xfId="4" applyFont="1" applyBorder="1" applyAlignment="1" applyProtection="1">
      <alignment horizontal="left" vertical="center"/>
    </xf>
    <xf numFmtId="0" fontId="23" fillId="0" borderId="18" xfId="4" applyFont="1" applyBorder="1" applyAlignment="1" applyProtection="1">
      <alignment horizontal="left" vertical="center"/>
    </xf>
    <xf numFmtId="0" fontId="23" fillId="0" borderId="0" xfId="4" applyFont="1" applyBorder="1" applyAlignment="1" applyProtection="1">
      <alignment horizontal="left" vertical="center"/>
    </xf>
    <xf numFmtId="0" fontId="23" fillId="0" borderId="29" xfId="4" applyFont="1" applyBorder="1" applyAlignment="1" applyProtection="1">
      <alignment horizontal="left" vertical="center"/>
    </xf>
    <xf numFmtId="186" fontId="2" fillId="0" borderId="25" xfId="4" applyNumberFormat="1" applyFont="1" applyFill="1" applyBorder="1" applyAlignment="1" applyProtection="1">
      <alignment horizontal="left"/>
    </xf>
    <xf numFmtId="0" fontId="2" fillId="0" borderId="62" xfId="4" applyFont="1" applyBorder="1" applyAlignment="1" applyProtection="1">
      <alignment horizontal="center" vertical="center"/>
    </xf>
    <xf numFmtId="0" fontId="2" fillId="0" borderId="43" xfId="4" applyFont="1" applyBorder="1" applyAlignment="1" applyProtection="1">
      <alignment horizontal="center" vertical="center"/>
    </xf>
    <xf numFmtId="0" fontId="2" fillId="0" borderId="44" xfId="4" applyFont="1" applyBorder="1" applyAlignment="1" applyProtection="1">
      <alignment horizontal="center" vertical="center"/>
    </xf>
    <xf numFmtId="186" fontId="2" fillId="0" borderId="0" xfId="4" applyNumberFormat="1" applyFont="1" applyFill="1" applyBorder="1" applyAlignment="1" applyProtection="1">
      <alignment horizontal="left"/>
    </xf>
    <xf numFmtId="49" fontId="2" fillId="0" borderId="0" xfId="4" applyNumberFormat="1" applyFont="1" applyFill="1" applyBorder="1" applyAlignment="1" applyProtection="1">
      <alignment horizontal="left"/>
      <protection locked="0"/>
    </xf>
    <xf numFmtId="49" fontId="2" fillId="0" borderId="29" xfId="4" applyNumberFormat="1" applyFont="1" applyFill="1" applyBorder="1" applyAlignment="1" applyProtection="1">
      <alignment horizontal="left"/>
      <protection locked="0"/>
    </xf>
    <xf numFmtId="0" fontId="5" fillId="0" borderId="10" xfId="0" applyFont="1" applyFill="1" applyBorder="1" applyAlignment="1">
      <alignment horizontal="left" vertical="center"/>
    </xf>
    <xf numFmtId="0" fontId="5" fillId="0" borderId="11" xfId="0" applyFont="1" applyFill="1" applyBorder="1" applyAlignment="1">
      <alignment horizontal="left" vertical="center"/>
    </xf>
    <xf numFmtId="0" fontId="5" fillId="0" borderId="12" xfId="0" applyFont="1" applyFill="1" applyBorder="1" applyAlignment="1">
      <alignment horizontal="left" vertical="center"/>
    </xf>
    <xf numFmtId="0" fontId="8" fillId="0" borderId="57" xfId="0" applyFont="1" applyFill="1" applyBorder="1" applyAlignment="1">
      <alignment horizontal="left" vertical="center" wrapText="1"/>
    </xf>
    <xf numFmtId="0" fontId="8" fillId="0" borderId="58" xfId="0" applyFont="1" applyFill="1" applyBorder="1" applyAlignment="1">
      <alignment horizontal="left" vertical="center" wrapText="1"/>
    </xf>
    <xf numFmtId="0" fontId="8" fillId="0" borderId="61" xfId="0" applyFont="1" applyFill="1" applyBorder="1" applyAlignment="1">
      <alignment horizontal="left" vertical="center" wrapText="1"/>
    </xf>
    <xf numFmtId="0" fontId="8" fillId="0" borderId="60" xfId="0" applyFont="1" applyFill="1" applyBorder="1" applyAlignment="1">
      <alignment horizontal="left" vertical="center" wrapText="1"/>
    </xf>
    <xf numFmtId="0" fontId="5" fillId="0" borderId="10" xfId="0" applyFont="1" applyFill="1" applyBorder="1" applyAlignment="1">
      <alignment horizontal="left" vertical="center" wrapText="1"/>
    </xf>
    <xf numFmtId="0" fontId="5" fillId="0" borderId="11" xfId="0" applyFont="1" applyFill="1" applyBorder="1" applyAlignment="1">
      <alignment horizontal="left" vertical="center" wrapText="1"/>
    </xf>
    <xf numFmtId="0" fontId="5" fillId="0" borderId="12" xfId="0" applyFont="1" applyFill="1" applyBorder="1" applyAlignment="1">
      <alignment horizontal="left" vertical="center" wrapText="1"/>
    </xf>
    <xf numFmtId="0" fontId="11" fillId="0" borderId="18" xfId="0" applyFont="1" applyFill="1" applyBorder="1" applyAlignment="1">
      <alignment horizontal="center"/>
    </xf>
    <xf numFmtId="0" fontId="11" fillId="0" borderId="0" xfId="0" applyFont="1" applyFill="1" applyBorder="1" applyAlignment="1">
      <alignment horizontal="center"/>
    </xf>
    <xf numFmtId="0" fontId="11" fillId="0" borderId="29" xfId="0" applyFont="1" applyFill="1" applyBorder="1" applyAlignment="1">
      <alignment horizontal="center"/>
    </xf>
    <xf numFmtId="0" fontId="5" fillId="0" borderId="10" xfId="0" applyFont="1" applyFill="1" applyBorder="1" applyAlignment="1">
      <alignment horizontal="center" vertical="center"/>
    </xf>
    <xf numFmtId="0" fontId="5" fillId="0" borderId="12" xfId="0" applyFont="1" applyFill="1" applyBorder="1" applyAlignment="1">
      <alignment horizontal="center" vertical="center"/>
    </xf>
    <xf numFmtId="0" fontId="11" fillId="0" borderId="29" xfId="0" applyFont="1" applyBorder="1" applyAlignment="1">
      <alignment horizontal="center"/>
    </xf>
    <xf numFmtId="0" fontId="5" fillId="0" borderId="67" xfId="0" applyFont="1" applyFill="1" applyBorder="1" applyAlignment="1">
      <alignment horizontal="center" vertical="center"/>
    </xf>
    <xf numFmtId="0" fontId="5" fillId="0" borderId="68" xfId="0" applyFont="1" applyFill="1" applyBorder="1" applyAlignment="1">
      <alignment horizontal="center" vertical="center"/>
    </xf>
    <xf numFmtId="0" fontId="8" fillId="0" borderId="56" xfId="0" applyFont="1" applyFill="1" applyBorder="1" applyAlignment="1">
      <alignment horizontal="left" vertical="center" wrapText="1"/>
    </xf>
    <xf numFmtId="0" fontId="8" fillId="0" borderId="55" xfId="0" applyFont="1" applyFill="1" applyBorder="1" applyAlignment="1">
      <alignment horizontal="left" vertical="center" wrapText="1"/>
    </xf>
    <xf numFmtId="0" fontId="15" fillId="0" borderId="56" xfId="0" applyFont="1" applyFill="1" applyBorder="1" applyAlignment="1">
      <alignment horizontal="left" vertical="center" wrapText="1"/>
    </xf>
    <xf numFmtId="0" fontId="15" fillId="0" borderId="55" xfId="0" applyFont="1" applyFill="1" applyBorder="1" applyAlignment="1">
      <alignment horizontal="left" vertical="center" wrapText="1"/>
    </xf>
    <xf numFmtId="0" fontId="11" fillId="5" borderId="1" xfId="0" applyFont="1" applyFill="1" applyBorder="1" applyAlignment="1">
      <alignment horizontal="center" vertical="center" wrapText="1"/>
    </xf>
    <xf numFmtId="0" fontId="11" fillId="5" borderId="2" xfId="0" applyFont="1" applyFill="1" applyBorder="1" applyAlignment="1">
      <alignment horizontal="center" vertical="center" wrapText="1"/>
    </xf>
    <xf numFmtId="0" fontId="11" fillId="5" borderId="3" xfId="0" applyFont="1" applyFill="1" applyBorder="1" applyAlignment="1">
      <alignment horizontal="center" vertical="center" wrapText="1"/>
    </xf>
    <xf numFmtId="0" fontId="8" fillId="0" borderId="67" xfId="0" applyFont="1" applyFill="1" applyBorder="1" applyAlignment="1">
      <alignment horizontal="left" vertical="center" wrapText="1"/>
    </xf>
    <xf numFmtId="0" fontId="8" fillId="0" borderId="68" xfId="0" applyFont="1" applyFill="1" applyBorder="1" applyAlignment="1">
      <alignment horizontal="left" vertical="center" wrapText="1"/>
    </xf>
    <xf numFmtId="0" fontId="15" fillId="0" borderId="57" xfId="0" applyFont="1" applyFill="1" applyBorder="1" applyAlignment="1">
      <alignment horizontal="left" vertical="center" wrapText="1"/>
    </xf>
    <xf numFmtId="0" fontId="15" fillId="0" borderId="58" xfId="0" applyFont="1" applyFill="1" applyBorder="1" applyAlignment="1">
      <alignment horizontal="left" vertical="center" wrapText="1"/>
    </xf>
    <xf numFmtId="0" fontId="15" fillId="0" borderId="61" xfId="0" applyFont="1" applyFill="1" applyBorder="1" applyAlignment="1">
      <alignment horizontal="left" vertical="center" wrapText="1"/>
    </xf>
    <xf numFmtId="0" fontId="15" fillId="0" borderId="60" xfId="0" applyFont="1" applyFill="1" applyBorder="1" applyAlignment="1">
      <alignment horizontal="left" vertical="center" wrapText="1"/>
    </xf>
    <xf numFmtId="0" fontId="15" fillId="0" borderId="67" xfId="0" applyFont="1" applyFill="1" applyBorder="1" applyAlignment="1">
      <alignment horizontal="left" vertical="center" wrapText="1"/>
    </xf>
    <xf numFmtId="0" fontId="15" fillId="0" borderId="68" xfId="0" applyFont="1" applyFill="1" applyBorder="1" applyAlignment="1">
      <alignment horizontal="left" vertical="center" wrapText="1"/>
    </xf>
    <xf numFmtId="0" fontId="15" fillId="5" borderId="56"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5" fillId="4" borderId="2" xfId="0" applyFont="1" applyFill="1" applyBorder="1" applyAlignment="1">
      <alignment horizontal="justify" vertical="center" wrapText="1"/>
    </xf>
    <xf numFmtId="0" fontId="15" fillId="0" borderId="19" xfId="0" applyFont="1" applyFill="1" applyBorder="1" applyAlignment="1">
      <alignment horizontal="left" vertical="center" wrapText="1"/>
    </xf>
    <xf numFmtId="0" fontId="15" fillId="0" borderId="11" xfId="0" applyFont="1" applyFill="1" applyBorder="1" applyAlignment="1">
      <alignment horizontal="left" vertical="center" wrapText="1"/>
    </xf>
    <xf numFmtId="0" fontId="15" fillId="0" borderId="17" xfId="0" applyFont="1" applyFill="1" applyBorder="1" applyAlignment="1">
      <alignment horizontal="left" vertical="center" wrapText="1"/>
    </xf>
    <xf numFmtId="0" fontId="19" fillId="4" borderId="2" xfId="0" applyFont="1" applyFill="1" applyBorder="1" applyAlignment="1">
      <alignment horizontal="left" vertical="center" wrapText="1"/>
    </xf>
  </cellXfs>
  <cellStyles count="10">
    <cellStyle name="Moeda" xfId="1" builtinId="4"/>
    <cellStyle name="Moeda 2 2" xfId="2"/>
    <cellStyle name="Moeda_Composicao BDI v2.1" xfId="3"/>
    <cellStyle name="Normal" xfId="0" builtinId="0"/>
    <cellStyle name="Normal 2" xfId="4"/>
    <cellStyle name="Normal_FICHA DE VERIFICAÇÃO PRELIMINAR - Plano R" xfId="5"/>
    <cellStyle name="Porcentagem" xfId="6" builtinId="5"/>
    <cellStyle name="Separador de milhares" xfId="7" builtinId="3"/>
    <cellStyle name="Separador de milhares 2 2" xfId="8"/>
    <cellStyle name="Separador de milhares 3" xfId="9"/>
  </cellStyles>
  <dxfs count="10">
    <dxf>
      <font>
        <color theme="0"/>
      </font>
      <fill>
        <patternFill patternType="none">
          <bgColor indexed="65"/>
        </patternFill>
      </fill>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border>
        <left style="thin">
          <color indexed="64"/>
        </left>
        <right style="thin">
          <color indexed="64"/>
        </right>
        <top style="thin">
          <color indexed="64"/>
        </top>
        <bottom style="thin">
          <color indexed="64"/>
        </bottom>
      </border>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0</xdr:col>
      <xdr:colOff>276225</xdr:colOff>
      <xdr:row>0</xdr:row>
      <xdr:rowOff>66675</xdr:rowOff>
    </xdr:from>
    <xdr:to>
      <xdr:col>9</xdr:col>
      <xdr:colOff>1349375</xdr:colOff>
      <xdr:row>0</xdr:row>
      <xdr:rowOff>1127125</xdr:rowOff>
    </xdr:to>
    <xdr:sp macro="" textlink="">
      <xdr:nvSpPr>
        <xdr:cNvPr id="2" name="Text Box 6"/>
        <xdr:cNvSpPr txBox="1">
          <a:spLocks noChangeArrowheads="1"/>
        </xdr:cNvSpPr>
      </xdr:nvSpPr>
      <xdr:spPr bwMode="auto">
        <a:xfrm>
          <a:off x="276225" y="66675"/>
          <a:ext cx="17519650" cy="1060450"/>
        </a:xfrm>
        <a:prstGeom prst="rect">
          <a:avLst/>
        </a:prstGeom>
        <a:noFill/>
        <a:ln w="9525">
          <a:noFill/>
          <a:miter lim="800000"/>
          <a:headEnd/>
          <a:tailEnd/>
        </a:ln>
      </xdr:spPr>
      <xdr:txBody>
        <a:bodyPr vertOverflow="clip" wrap="square" lIns="27432" tIns="22860" rIns="0" bIns="0" anchor="t" upright="1"/>
        <a:lstStyle/>
        <a:p>
          <a:pPr algn="l" rtl="0">
            <a:defRPr sz="1000"/>
          </a:pPr>
          <a:endParaRPr lang="pt-BR" sz="1100" b="0" i="0" u="none" strike="noStrike" baseline="0">
            <a:solidFill>
              <a:srgbClr val="000000"/>
            </a:solidFill>
            <a:latin typeface="Arial"/>
            <a:cs typeface="Arial"/>
          </a:endParaRPr>
        </a:p>
        <a:p>
          <a:pPr algn="l" rtl="0">
            <a:defRPr sz="1000"/>
          </a:pPr>
          <a:endParaRPr lang="pt-BR" sz="1100" b="0" i="0" u="none" strike="noStrike" baseline="0">
            <a:solidFill>
              <a:srgbClr val="000000"/>
            </a:solidFill>
            <a:latin typeface="Arial"/>
            <a:cs typeface="Arial"/>
          </a:endParaRPr>
        </a:p>
        <a:p>
          <a:pPr algn="l" rtl="0">
            <a:defRPr sz="1000"/>
          </a:pPr>
          <a:r>
            <a:rPr lang="pt-BR" sz="1100" b="0" i="0" u="none" strike="noStrike" baseline="0">
              <a:solidFill>
                <a:srgbClr val="000000"/>
              </a:solidFill>
              <a:latin typeface="Arial"/>
              <a:cs typeface="Arial"/>
            </a:rPr>
            <a:t>                                                                                                                                                    </a:t>
          </a:r>
          <a:r>
            <a:rPr lang="pt-BR" sz="1600" b="1" i="0" u="none" strike="noStrike" baseline="0">
              <a:solidFill>
                <a:srgbClr val="000000"/>
              </a:solidFill>
              <a:latin typeface="Arial"/>
              <a:cs typeface="Arial"/>
            </a:rPr>
            <a:t>                     PREFEITURA MUNICIPAL DE CRISTAIS</a:t>
          </a:r>
        </a:p>
      </xdr:txBody>
    </xdr:sp>
    <xdr:clientData/>
  </xdr:twoCellAnchor>
  <xdr:twoCellAnchor editAs="oneCell">
    <xdr:from>
      <xdr:col>3</xdr:col>
      <xdr:colOff>2257425</xdr:colOff>
      <xdr:row>0</xdr:row>
      <xdr:rowOff>161925</xdr:rowOff>
    </xdr:from>
    <xdr:to>
      <xdr:col>3</xdr:col>
      <xdr:colOff>4276725</xdr:colOff>
      <xdr:row>0</xdr:row>
      <xdr:rowOff>1162050</xdr:rowOff>
    </xdr:to>
    <xdr:pic>
      <xdr:nvPicPr>
        <xdr:cNvPr id="40245" name="Imagem 4" descr="logo cristais.jpg"/>
        <xdr:cNvPicPr>
          <a:picLocks noChangeAspect="1"/>
        </xdr:cNvPicPr>
      </xdr:nvPicPr>
      <xdr:blipFill>
        <a:blip xmlns:r="http://schemas.openxmlformats.org/officeDocument/2006/relationships" r:embed="rId1" cstate="print"/>
        <a:srcRect/>
        <a:stretch>
          <a:fillRect/>
        </a:stretch>
      </xdr:blipFill>
      <xdr:spPr bwMode="auto">
        <a:xfrm>
          <a:off x="4895850" y="161925"/>
          <a:ext cx="2019300" cy="100012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152399</xdr:colOff>
      <xdr:row>0</xdr:row>
      <xdr:rowOff>45720</xdr:rowOff>
    </xdr:from>
    <xdr:to>
      <xdr:col>12</xdr:col>
      <xdr:colOff>1023937</xdr:colOff>
      <xdr:row>0</xdr:row>
      <xdr:rowOff>881061</xdr:rowOff>
    </xdr:to>
    <xdr:sp macro="" textlink="">
      <xdr:nvSpPr>
        <xdr:cNvPr id="2" name="Text Box 6"/>
        <xdr:cNvSpPr txBox="1">
          <a:spLocks noChangeArrowheads="1"/>
        </xdr:cNvSpPr>
      </xdr:nvSpPr>
      <xdr:spPr bwMode="auto">
        <a:xfrm>
          <a:off x="152399" y="45720"/>
          <a:ext cx="12968288" cy="835341"/>
        </a:xfrm>
        <a:prstGeom prst="rect">
          <a:avLst/>
        </a:prstGeom>
        <a:noFill/>
        <a:ln w="9525">
          <a:noFill/>
          <a:miter lim="800000"/>
          <a:headEnd/>
          <a:tailEnd/>
        </a:ln>
      </xdr:spPr>
      <xdr:txBody>
        <a:bodyPr vertOverflow="clip" wrap="square" lIns="27432" tIns="22860" rIns="0" bIns="0" anchor="t" upright="1"/>
        <a:lstStyle/>
        <a:p>
          <a:pPr algn="ctr" rtl="0">
            <a:defRPr sz="1000"/>
          </a:pPr>
          <a:endParaRPr lang="pt-BR" sz="1100" b="0" i="0" u="none" strike="noStrike" baseline="0">
            <a:solidFill>
              <a:srgbClr val="000000"/>
            </a:solidFill>
            <a:latin typeface="Arial"/>
            <a:cs typeface="Arial"/>
          </a:endParaRPr>
        </a:p>
        <a:p>
          <a:pPr algn="ctr" rtl="0">
            <a:defRPr sz="1000"/>
          </a:pPr>
          <a:endParaRPr lang="pt-BR" sz="1100" b="0" i="0" u="none" strike="noStrike" baseline="0">
            <a:solidFill>
              <a:srgbClr val="000000"/>
            </a:solidFill>
            <a:latin typeface="Arial"/>
            <a:cs typeface="Arial"/>
          </a:endParaRPr>
        </a:p>
        <a:p>
          <a:pPr algn="l" rtl="0">
            <a:defRPr sz="1000"/>
          </a:pPr>
          <a:r>
            <a:rPr lang="pt-BR" sz="1100" b="0" i="0" u="none" strike="noStrike" baseline="0">
              <a:solidFill>
                <a:srgbClr val="000000"/>
              </a:solidFill>
              <a:latin typeface="Arial"/>
              <a:cs typeface="Arial"/>
            </a:rPr>
            <a:t>                                                                                                                                </a:t>
          </a:r>
          <a:r>
            <a:rPr lang="pt-BR" sz="1100" b="1" i="0" u="none" strike="noStrike" baseline="0">
              <a:solidFill>
                <a:srgbClr val="000000"/>
              </a:solidFill>
              <a:latin typeface="Arial"/>
              <a:cs typeface="Arial"/>
            </a:rPr>
            <a:t>PREFEITURA MUNICIPAL DE CRISTAIS/MG</a:t>
          </a:r>
        </a:p>
      </xdr:txBody>
    </xdr:sp>
    <xdr:clientData/>
  </xdr:twoCellAnchor>
  <xdr:twoCellAnchor editAs="oneCell">
    <xdr:from>
      <xdr:col>2</xdr:col>
      <xdr:colOff>114300</xdr:colOff>
      <xdr:row>0</xdr:row>
      <xdr:rowOff>247650</xdr:rowOff>
    </xdr:from>
    <xdr:to>
      <xdr:col>2</xdr:col>
      <xdr:colOff>1114425</xdr:colOff>
      <xdr:row>0</xdr:row>
      <xdr:rowOff>752475</xdr:rowOff>
    </xdr:to>
    <xdr:pic>
      <xdr:nvPicPr>
        <xdr:cNvPr id="42242" name="Imagem 3" descr="logo cristais.jpg"/>
        <xdr:cNvPicPr>
          <a:picLocks noChangeAspect="1"/>
        </xdr:cNvPicPr>
      </xdr:nvPicPr>
      <xdr:blipFill>
        <a:blip xmlns:r="http://schemas.openxmlformats.org/officeDocument/2006/relationships" r:embed="rId1" cstate="print"/>
        <a:srcRect/>
        <a:stretch>
          <a:fillRect/>
        </a:stretch>
      </xdr:blipFill>
      <xdr:spPr bwMode="auto">
        <a:xfrm>
          <a:off x="3762375" y="247650"/>
          <a:ext cx="1000125" cy="50482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276225</xdr:colOff>
      <xdr:row>0</xdr:row>
      <xdr:rowOff>66676</xdr:rowOff>
    </xdr:from>
    <xdr:to>
      <xdr:col>7</xdr:col>
      <xdr:colOff>654843</xdr:colOff>
      <xdr:row>0</xdr:row>
      <xdr:rowOff>1000126</xdr:rowOff>
    </xdr:to>
    <xdr:sp macro="" textlink="">
      <xdr:nvSpPr>
        <xdr:cNvPr id="2" name="Text Box 6"/>
        <xdr:cNvSpPr txBox="1">
          <a:spLocks noChangeArrowheads="1"/>
        </xdr:cNvSpPr>
      </xdr:nvSpPr>
      <xdr:spPr bwMode="auto">
        <a:xfrm>
          <a:off x="276225" y="66676"/>
          <a:ext cx="9641681" cy="933450"/>
        </a:xfrm>
        <a:prstGeom prst="rect">
          <a:avLst/>
        </a:prstGeom>
        <a:noFill/>
        <a:ln w="9525">
          <a:noFill/>
          <a:miter lim="800000"/>
          <a:headEnd/>
          <a:tailEnd/>
        </a:ln>
      </xdr:spPr>
      <xdr:txBody>
        <a:bodyPr vertOverflow="clip" wrap="square" lIns="27432" tIns="22860" rIns="0" bIns="0" anchor="t" upright="1"/>
        <a:lstStyle/>
        <a:p>
          <a:pPr algn="l" rtl="0">
            <a:defRPr sz="1000"/>
          </a:pPr>
          <a:endParaRPr lang="pt-BR" sz="1100" b="0" i="0" u="none" strike="noStrike" baseline="0">
            <a:solidFill>
              <a:srgbClr val="000000"/>
            </a:solidFill>
            <a:latin typeface="Arial"/>
            <a:cs typeface="Arial"/>
          </a:endParaRPr>
        </a:p>
        <a:p>
          <a:pPr algn="l" rtl="0">
            <a:defRPr sz="1000"/>
          </a:pPr>
          <a:endParaRPr lang="pt-BR" sz="1100" b="0" i="0" u="none" strike="noStrike" baseline="0">
            <a:solidFill>
              <a:srgbClr val="000000"/>
            </a:solidFill>
            <a:latin typeface="Arial"/>
            <a:cs typeface="Arial"/>
          </a:endParaRPr>
        </a:p>
        <a:p>
          <a:pPr algn="l" rtl="0">
            <a:defRPr sz="1000"/>
          </a:pPr>
          <a:r>
            <a:rPr lang="pt-BR" sz="1100" b="0" i="0" u="none" strike="noStrike" baseline="0">
              <a:solidFill>
                <a:srgbClr val="000000"/>
              </a:solidFill>
              <a:latin typeface="Arial"/>
              <a:cs typeface="Arial"/>
            </a:rPr>
            <a:t>                                                                                                                                 </a:t>
          </a:r>
          <a:r>
            <a:rPr lang="pt-BR" sz="1600" b="1" i="0" u="sng" strike="noStrike" baseline="0">
              <a:solidFill>
                <a:srgbClr val="000000"/>
              </a:solidFill>
              <a:latin typeface="Arial"/>
              <a:cs typeface="Arial"/>
            </a:rPr>
            <a:t>PREFEITURA MUNICIPAL DE CRISTAIS</a:t>
          </a:r>
        </a:p>
      </xdr:txBody>
    </xdr:sp>
    <xdr:clientData/>
  </xdr:twoCellAnchor>
  <xdr:twoCellAnchor editAs="oneCell">
    <xdr:from>
      <xdr:col>3</xdr:col>
      <xdr:colOff>2257425</xdr:colOff>
      <xdr:row>0</xdr:row>
      <xdr:rowOff>161925</xdr:rowOff>
    </xdr:from>
    <xdr:to>
      <xdr:col>3</xdr:col>
      <xdr:colOff>2257425</xdr:colOff>
      <xdr:row>0</xdr:row>
      <xdr:rowOff>161925</xdr:rowOff>
    </xdr:to>
    <xdr:pic>
      <xdr:nvPicPr>
        <xdr:cNvPr id="43355" name="Imagem 4" descr="logo cristais.jpg"/>
        <xdr:cNvPicPr>
          <a:picLocks noChangeAspect="1"/>
        </xdr:cNvPicPr>
      </xdr:nvPicPr>
      <xdr:blipFill>
        <a:blip xmlns:r="http://schemas.openxmlformats.org/officeDocument/2006/relationships" r:embed="rId1"/>
        <a:srcRect/>
        <a:stretch>
          <a:fillRect/>
        </a:stretch>
      </xdr:blipFill>
      <xdr:spPr bwMode="auto">
        <a:xfrm>
          <a:off x="4619625" y="161925"/>
          <a:ext cx="0" cy="0"/>
        </a:xfrm>
        <a:prstGeom prst="rect">
          <a:avLst/>
        </a:prstGeom>
        <a:noFill/>
        <a:ln w="9525">
          <a:noFill/>
          <a:miter lim="800000"/>
          <a:headEnd/>
          <a:tailEnd/>
        </a:ln>
      </xdr:spPr>
    </xdr:pic>
    <xdr:clientData/>
  </xdr:twoCellAnchor>
  <xdr:twoCellAnchor editAs="oneCell">
    <xdr:from>
      <xdr:col>3</xdr:col>
      <xdr:colOff>781050</xdr:colOff>
      <xdr:row>0</xdr:row>
      <xdr:rowOff>247650</xdr:rowOff>
    </xdr:from>
    <xdr:to>
      <xdr:col>3</xdr:col>
      <xdr:colOff>2143125</xdr:colOff>
      <xdr:row>0</xdr:row>
      <xdr:rowOff>923925</xdr:rowOff>
    </xdr:to>
    <xdr:pic>
      <xdr:nvPicPr>
        <xdr:cNvPr id="43356" name="Imagem 3" descr="logo cristais.jpg"/>
        <xdr:cNvPicPr>
          <a:picLocks noChangeAspect="1"/>
        </xdr:cNvPicPr>
      </xdr:nvPicPr>
      <xdr:blipFill>
        <a:blip xmlns:r="http://schemas.openxmlformats.org/officeDocument/2006/relationships" r:embed="rId2" cstate="print"/>
        <a:srcRect/>
        <a:stretch>
          <a:fillRect/>
        </a:stretch>
      </xdr:blipFill>
      <xdr:spPr bwMode="auto">
        <a:xfrm>
          <a:off x="3143250" y="247650"/>
          <a:ext cx="1362075" cy="676275"/>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MO274760082"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DADOS"/>
      <sheetName val="BDI (1)"/>
      <sheetName val="PO"/>
      <sheetName val="PLQ"/>
      <sheetName val="CFF"/>
    </sheetNames>
    <sheetDataSet>
      <sheetData sheetId="0" refreshError="1"/>
      <sheetData sheetId="1" refreshError="1"/>
      <sheetData sheetId="2" refreshError="1"/>
      <sheetData sheetId="3" refreshError="1"/>
      <sheetData sheetId="4" refreshError="1"/>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dimension ref="A1:J77"/>
  <sheetViews>
    <sheetView showGridLines="0" showZeros="0" tabSelected="1" view="pageBreakPreview" topLeftCell="B46" zoomScale="70" zoomScaleSheetLayoutView="70" workbookViewId="0">
      <selection activeCell="J13" sqref="J13"/>
    </sheetView>
  </sheetViews>
  <sheetFormatPr defaultRowHeight="12.75"/>
  <cols>
    <col min="1" max="1" width="8.5703125" style="1" customWidth="1"/>
    <col min="2" max="2" width="13.7109375" style="1" customWidth="1"/>
    <col min="3" max="3" width="17.28515625" style="1" customWidth="1"/>
    <col min="4" max="4" width="75.5703125" style="1" customWidth="1"/>
    <col min="5" max="5" width="69.42578125" style="1" customWidth="1"/>
    <col min="6" max="6" width="10.42578125" style="1" customWidth="1"/>
    <col min="7" max="7" width="15.5703125" style="1" customWidth="1"/>
    <col min="8" max="8" width="20.140625" style="1" customWidth="1"/>
    <col min="9" max="9" width="20.42578125" style="1" customWidth="1"/>
    <col min="10" max="10" width="23.5703125" style="1" customWidth="1"/>
    <col min="11" max="11" width="10.42578125" style="1" bestFit="1" customWidth="1"/>
    <col min="12" max="16384" width="9.140625" style="1"/>
  </cols>
  <sheetData>
    <row r="1" spans="1:10" ht="99.75" customHeight="1" thickBot="1">
      <c r="A1" s="307"/>
      <c r="B1" s="308"/>
      <c r="C1" s="308"/>
      <c r="D1" s="308"/>
      <c r="E1" s="308"/>
      <c r="F1" s="308"/>
      <c r="G1" s="308"/>
      <c r="H1" s="308"/>
      <c r="I1" s="308"/>
      <c r="J1" s="309"/>
    </row>
    <row r="2" spans="1:10" ht="16.5" thickBot="1">
      <c r="A2" s="316" t="s">
        <v>9</v>
      </c>
      <c r="B2" s="317"/>
      <c r="C2" s="317"/>
      <c r="D2" s="317"/>
      <c r="E2" s="317"/>
      <c r="F2" s="317"/>
      <c r="G2" s="317"/>
      <c r="H2" s="317"/>
      <c r="I2" s="317"/>
      <c r="J2" s="318"/>
    </row>
    <row r="3" spans="1:10" ht="3.75" customHeight="1" thickBot="1">
      <c r="A3" s="319"/>
      <c r="B3" s="320"/>
      <c r="C3" s="320"/>
      <c r="D3" s="320"/>
      <c r="E3" s="320"/>
      <c r="F3" s="320"/>
      <c r="G3" s="320"/>
      <c r="H3" s="320"/>
      <c r="I3" s="320"/>
      <c r="J3" s="321"/>
    </row>
    <row r="4" spans="1:10" ht="20.100000000000001" customHeight="1" thickBot="1">
      <c r="A4" s="322" t="s">
        <v>317</v>
      </c>
      <c r="B4" s="323"/>
      <c r="C4" s="323"/>
      <c r="D4" s="323"/>
      <c r="E4" s="323"/>
      <c r="F4" s="323"/>
      <c r="G4" s="323"/>
      <c r="H4" s="323"/>
      <c r="I4" s="323"/>
      <c r="J4" s="324"/>
    </row>
    <row r="5" spans="1:10" ht="3.75" customHeight="1" thickBot="1">
      <c r="A5" s="6"/>
      <c r="B5" s="7"/>
      <c r="C5" s="7"/>
      <c r="D5" s="7"/>
      <c r="E5" s="7"/>
      <c r="F5" s="7"/>
      <c r="G5" s="7"/>
      <c r="H5" s="7"/>
      <c r="I5" s="7"/>
      <c r="J5" s="8"/>
    </row>
    <row r="6" spans="1:10" ht="22.5" customHeight="1">
      <c r="A6" s="331" t="s">
        <v>166</v>
      </c>
      <c r="B6" s="332"/>
      <c r="C6" s="332"/>
      <c r="D6" s="332"/>
      <c r="E6" s="332"/>
      <c r="F6" s="332"/>
      <c r="G6" s="332"/>
      <c r="H6" s="332"/>
      <c r="I6" s="332"/>
      <c r="J6" s="333"/>
    </row>
    <row r="7" spans="1:10" ht="20.100000000000001" customHeight="1">
      <c r="A7" s="325" t="s">
        <v>457</v>
      </c>
      <c r="B7" s="326"/>
      <c r="C7" s="326"/>
      <c r="D7" s="326"/>
      <c r="E7" s="326"/>
      <c r="F7" s="326"/>
      <c r="G7" s="326"/>
      <c r="H7" s="326"/>
      <c r="I7" s="326"/>
      <c r="J7" s="334"/>
    </row>
    <row r="8" spans="1:10" ht="20.25" customHeight="1">
      <c r="A8" s="325" t="s">
        <v>458</v>
      </c>
      <c r="B8" s="326"/>
      <c r="C8" s="326"/>
      <c r="D8" s="326"/>
      <c r="E8" s="326"/>
      <c r="F8" s="327"/>
      <c r="G8" s="312" t="s">
        <v>4</v>
      </c>
      <c r="H8" s="312"/>
      <c r="I8" s="310" t="s">
        <v>10</v>
      </c>
      <c r="J8" s="311"/>
    </row>
    <row r="9" spans="1:10" ht="21.75" customHeight="1">
      <c r="A9" s="325" t="s">
        <v>530</v>
      </c>
      <c r="B9" s="326"/>
      <c r="C9" s="326"/>
      <c r="D9" s="326"/>
      <c r="E9" s="326"/>
      <c r="F9" s="327"/>
      <c r="G9" s="335" t="s">
        <v>316</v>
      </c>
      <c r="H9" s="336"/>
      <c r="I9" s="310" t="s">
        <v>469</v>
      </c>
      <c r="J9" s="311"/>
    </row>
    <row r="10" spans="1:10" ht="21.75" customHeight="1" thickBot="1">
      <c r="A10" s="328" t="s">
        <v>495</v>
      </c>
      <c r="B10" s="329"/>
      <c r="C10" s="329"/>
      <c r="D10" s="329"/>
      <c r="E10" s="329"/>
      <c r="F10" s="330"/>
      <c r="G10" s="337"/>
      <c r="H10" s="338"/>
      <c r="I10" s="9" t="s">
        <v>8</v>
      </c>
      <c r="J10" s="10">
        <v>0.26340000000000002</v>
      </c>
    </row>
    <row r="11" spans="1:10" ht="3.75" customHeight="1" thickBot="1">
      <c r="A11" s="344"/>
      <c r="B11" s="345"/>
      <c r="C11" s="345"/>
      <c r="D11" s="345"/>
      <c r="E11" s="345"/>
      <c r="F11" s="345"/>
      <c r="G11" s="345"/>
      <c r="H11" s="345"/>
      <c r="I11" s="345"/>
      <c r="J11" s="346"/>
    </row>
    <row r="12" spans="1:10" ht="51" customHeight="1">
      <c r="A12" s="205" t="s">
        <v>0</v>
      </c>
      <c r="B12" s="206" t="s">
        <v>2</v>
      </c>
      <c r="C12" s="206" t="s">
        <v>48</v>
      </c>
      <c r="D12" s="206" t="s">
        <v>1</v>
      </c>
      <c r="E12" s="206" t="s">
        <v>36</v>
      </c>
      <c r="F12" s="206" t="s">
        <v>159</v>
      </c>
      <c r="G12" s="206" t="s">
        <v>314</v>
      </c>
      <c r="H12" s="207" t="s">
        <v>391</v>
      </c>
      <c r="I12" s="207" t="s">
        <v>392</v>
      </c>
      <c r="J12" s="208" t="s">
        <v>3</v>
      </c>
    </row>
    <row r="13" spans="1:10" ht="27.75" customHeight="1">
      <c r="A13" s="218">
        <v>1</v>
      </c>
      <c r="B13" s="268"/>
      <c r="C13" s="268"/>
      <c r="D13" s="269" t="s">
        <v>459</v>
      </c>
      <c r="E13" s="269"/>
      <c r="F13" s="270"/>
      <c r="G13" s="271"/>
      <c r="H13" s="211"/>
      <c r="I13" s="211"/>
      <c r="J13" s="219">
        <f>SUM(J14:J17)</f>
        <v>28370.501199999999</v>
      </c>
    </row>
    <row r="14" spans="1:10" ht="62.25" customHeight="1">
      <c r="A14" s="21" t="s">
        <v>6</v>
      </c>
      <c r="B14" s="38" t="s">
        <v>460</v>
      </c>
      <c r="C14" s="38" t="s">
        <v>49</v>
      </c>
      <c r="D14" s="264" t="s">
        <v>461</v>
      </c>
      <c r="E14" s="287" t="s">
        <v>558</v>
      </c>
      <c r="F14" s="265" t="s">
        <v>462</v>
      </c>
      <c r="G14" s="265">
        <v>1</v>
      </c>
      <c r="H14" s="288">
        <v>2270.1799999999998</v>
      </c>
      <c r="I14" s="123">
        <f>ROUND((H14*1.2634),2)</f>
        <v>2868.15</v>
      </c>
      <c r="J14" s="25">
        <f>SUM(I14*G14)</f>
        <v>2868.15</v>
      </c>
    </row>
    <row r="15" spans="1:10" ht="84" customHeight="1">
      <c r="A15" s="21" t="s">
        <v>11</v>
      </c>
      <c r="B15" s="266" t="s">
        <v>463</v>
      </c>
      <c r="C15" s="266" t="s">
        <v>49</v>
      </c>
      <c r="D15" s="264" t="s">
        <v>464</v>
      </c>
      <c r="E15" s="267" t="s">
        <v>466</v>
      </c>
      <c r="F15" s="265" t="s">
        <v>5</v>
      </c>
      <c r="G15" s="265">
        <f>(2*2.5)</f>
        <v>5</v>
      </c>
      <c r="H15" s="288">
        <v>256.27999999999997</v>
      </c>
      <c r="I15" s="123">
        <f>ROUND((H15*1.2634),2)</f>
        <v>323.77999999999997</v>
      </c>
      <c r="J15" s="25">
        <f>SUM(I15*G15)</f>
        <v>1618.8999999999999</v>
      </c>
    </row>
    <row r="16" spans="1:10" ht="84.75" customHeight="1">
      <c r="A16" s="21" t="s">
        <v>77</v>
      </c>
      <c r="B16" s="266" t="s">
        <v>465</v>
      </c>
      <c r="C16" s="266" t="s">
        <v>49</v>
      </c>
      <c r="D16" s="264" t="s">
        <v>59</v>
      </c>
      <c r="E16" s="267" t="s">
        <v>494</v>
      </c>
      <c r="F16" s="265" t="s">
        <v>5</v>
      </c>
      <c r="G16" s="265">
        <f>(2*(50+12.58+50+12.58))</f>
        <v>250.32</v>
      </c>
      <c r="H16" s="288">
        <v>65.23</v>
      </c>
      <c r="I16" s="123">
        <f>ROUND((H16*1.2634),2)</f>
        <v>82.41</v>
      </c>
      <c r="J16" s="25">
        <f>SUM(I16*G16)</f>
        <v>20628.871199999998</v>
      </c>
    </row>
    <row r="17" spans="1:10" ht="87" customHeight="1">
      <c r="A17" s="21" t="s">
        <v>78</v>
      </c>
      <c r="B17" s="266" t="s">
        <v>467</v>
      </c>
      <c r="C17" s="266" t="s">
        <v>49</v>
      </c>
      <c r="D17" s="264" t="s">
        <v>468</v>
      </c>
      <c r="E17" s="267" t="s">
        <v>83</v>
      </c>
      <c r="F17" s="265" t="s">
        <v>159</v>
      </c>
      <c r="G17" s="265">
        <v>3</v>
      </c>
      <c r="H17" s="288">
        <v>858.68</v>
      </c>
      <c r="I17" s="123">
        <f>ROUND((H17*1.2634),2)</f>
        <v>1084.8599999999999</v>
      </c>
      <c r="J17" s="25">
        <f>SUM(I17*G17)</f>
        <v>3254.58</v>
      </c>
    </row>
    <row r="18" spans="1:10" ht="27.75" customHeight="1">
      <c r="A18" s="257">
        <v>2</v>
      </c>
      <c r="B18" s="258"/>
      <c r="C18" s="258"/>
      <c r="D18" s="259" t="s">
        <v>93</v>
      </c>
      <c r="E18" s="259"/>
      <c r="F18" s="260"/>
      <c r="G18" s="261"/>
      <c r="H18" s="262"/>
      <c r="I18" s="262"/>
      <c r="J18" s="263">
        <f>SUM(J19:J19)</f>
        <v>679.16800000000001</v>
      </c>
    </row>
    <row r="19" spans="1:10" ht="57" customHeight="1">
      <c r="A19" s="21" t="s">
        <v>15</v>
      </c>
      <c r="B19" s="22" t="s">
        <v>491</v>
      </c>
      <c r="C19" s="22" t="s">
        <v>49</v>
      </c>
      <c r="D19" s="255" t="s">
        <v>559</v>
      </c>
      <c r="E19" s="23" t="s">
        <v>527</v>
      </c>
      <c r="F19" s="23" t="s">
        <v>7</v>
      </c>
      <c r="G19" s="256">
        <f>(20*(0.8*0.8*0.7))</f>
        <v>8.9600000000000009</v>
      </c>
      <c r="H19" s="24">
        <v>60</v>
      </c>
      <c r="I19" s="123">
        <f>ROUND((H19*1.2634),2)</f>
        <v>75.8</v>
      </c>
      <c r="J19" s="25">
        <f>SUM(I19*G19)</f>
        <v>679.16800000000001</v>
      </c>
    </row>
    <row r="20" spans="1:10" ht="30" customHeight="1">
      <c r="A20" s="218">
        <v>3</v>
      </c>
      <c r="B20" s="212"/>
      <c r="C20" s="212"/>
      <c r="D20" s="213" t="s">
        <v>474</v>
      </c>
      <c r="E20" s="214"/>
      <c r="F20" s="215"/>
      <c r="G20" s="216"/>
      <c r="H20" s="211"/>
      <c r="I20" s="211"/>
      <c r="J20" s="219">
        <f>SUM(J21:J25)</f>
        <v>21069.7306818</v>
      </c>
    </row>
    <row r="21" spans="1:10" ht="69" customHeight="1">
      <c r="A21" s="21" t="s">
        <v>336</v>
      </c>
      <c r="B21" s="38" t="s">
        <v>485</v>
      </c>
      <c r="C21" s="38" t="s">
        <v>49</v>
      </c>
      <c r="D21" s="39" t="s">
        <v>486</v>
      </c>
      <c r="E21" s="41" t="s">
        <v>557</v>
      </c>
      <c r="F21" s="40" t="s">
        <v>7</v>
      </c>
      <c r="G21" s="78">
        <f xml:space="preserve"> (20*(0.8*0.8*1))</f>
        <v>12.800000000000002</v>
      </c>
      <c r="H21" s="24">
        <v>71.42</v>
      </c>
      <c r="I21" s="123">
        <f>ROUND((H21*1.2634),2)</f>
        <v>90.23</v>
      </c>
      <c r="J21" s="25">
        <f>SUM(I21*G21)</f>
        <v>1154.9440000000002</v>
      </c>
    </row>
    <row r="22" spans="1:10" ht="69" customHeight="1">
      <c r="A22" s="21" t="s">
        <v>338</v>
      </c>
      <c r="B22" s="38" t="s">
        <v>492</v>
      </c>
      <c r="C22" s="38" t="s">
        <v>49</v>
      </c>
      <c r="D22" s="39" t="s">
        <v>493</v>
      </c>
      <c r="E22" s="41" t="s">
        <v>496</v>
      </c>
      <c r="F22" s="40" t="s">
        <v>7</v>
      </c>
      <c r="G22" s="78">
        <f>(20*(1*0.049087))</f>
        <v>0.98173999999999995</v>
      </c>
      <c r="H22" s="24">
        <v>232.76</v>
      </c>
      <c r="I22" s="123">
        <f>ROUND((H22*1.2634),2)</f>
        <v>294.07</v>
      </c>
      <c r="J22" s="25">
        <f>SUM(I22*G22)</f>
        <v>288.70028179999997</v>
      </c>
    </row>
    <row r="23" spans="1:10" ht="57" customHeight="1">
      <c r="A23" s="21" t="s">
        <v>340</v>
      </c>
      <c r="B23" s="38" t="s">
        <v>489</v>
      </c>
      <c r="C23" s="38" t="s">
        <v>49</v>
      </c>
      <c r="D23" s="39" t="s">
        <v>490</v>
      </c>
      <c r="E23" s="41" t="s">
        <v>528</v>
      </c>
      <c r="F23" s="40" t="s">
        <v>5</v>
      </c>
      <c r="G23" s="78">
        <f>(20*(0.8*0.8))</f>
        <v>12.800000000000002</v>
      </c>
      <c r="H23" s="24">
        <v>24.08</v>
      </c>
      <c r="I23" s="123">
        <f>ROUND((H23*1.2634),2)</f>
        <v>30.42</v>
      </c>
      <c r="J23" s="25">
        <f>SUM(I23*G23)</f>
        <v>389.37600000000009</v>
      </c>
    </row>
    <row r="24" spans="1:10" ht="57" customHeight="1">
      <c r="A24" s="21" t="s">
        <v>361</v>
      </c>
      <c r="B24" s="38" t="s">
        <v>90</v>
      </c>
      <c r="C24" s="38" t="s">
        <v>49</v>
      </c>
      <c r="D24" s="39" t="s">
        <v>487</v>
      </c>
      <c r="E24" s="41" t="s">
        <v>557</v>
      </c>
      <c r="F24" s="40" t="s">
        <v>7</v>
      </c>
      <c r="G24" s="78">
        <f xml:space="preserve"> (20*(0.8*0.8*1))</f>
        <v>12.800000000000002</v>
      </c>
      <c r="H24" s="24">
        <v>777.36</v>
      </c>
      <c r="I24" s="123">
        <f>ROUND((H24*1.2634),2)</f>
        <v>982.12</v>
      </c>
      <c r="J24" s="25">
        <f>SUM(I24*G24)</f>
        <v>12571.136000000002</v>
      </c>
    </row>
    <row r="25" spans="1:10" ht="57" customHeight="1">
      <c r="A25" s="21" t="s">
        <v>524</v>
      </c>
      <c r="B25" s="38" t="s">
        <v>27</v>
      </c>
      <c r="C25" s="38" t="s">
        <v>49</v>
      </c>
      <c r="D25" s="39" t="s">
        <v>488</v>
      </c>
      <c r="E25" s="41" t="s">
        <v>529</v>
      </c>
      <c r="F25" s="40" t="s">
        <v>12</v>
      </c>
      <c r="G25" s="78">
        <f>(20*(20*1.2*0.617)) + (40*(4*1*0.617))</f>
        <v>394.88</v>
      </c>
      <c r="H25" s="24">
        <v>13.36</v>
      </c>
      <c r="I25" s="123">
        <f>ROUND((H25*1.2634),2)</f>
        <v>16.88</v>
      </c>
      <c r="J25" s="25">
        <f>SUM(I25*G25)</f>
        <v>6665.5743999999995</v>
      </c>
    </row>
    <row r="26" spans="1:10" ht="28.5" customHeight="1">
      <c r="A26" s="218">
        <v>4</v>
      </c>
      <c r="B26" s="212"/>
      <c r="C26" s="212"/>
      <c r="D26" s="213" t="s">
        <v>521</v>
      </c>
      <c r="E26" s="214"/>
      <c r="F26" s="215"/>
      <c r="G26" s="216"/>
      <c r="H26" s="217"/>
      <c r="I26" s="217"/>
      <c r="J26" s="220">
        <f>SUM(J27:J29)</f>
        <v>23432</v>
      </c>
    </row>
    <row r="27" spans="1:10" ht="57" customHeight="1">
      <c r="A27" s="21" t="s">
        <v>387</v>
      </c>
      <c r="B27" s="38" t="s">
        <v>522</v>
      </c>
      <c r="C27" s="38" t="s">
        <v>49</v>
      </c>
      <c r="D27" s="64" t="s">
        <v>523</v>
      </c>
      <c r="E27" s="89" t="s">
        <v>526</v>
      </c>
      <c r="F27" s="209" t="s">
        <v>5</v>
      </c>
      <c r="G27" s="210">
        <v>40</v>
      </c>
      <c r="H27" s="24">
        <v>44.85</v>
      </c>
      <c r="I27" s="123">
        <f>ROUND((H27*1.2634),2)</f>
        <v>56.66</v>
      </c>
      <c r="J27" s="25">
        <f>SUM(I27*G27)</f>
        <v>2266.3999999999996</v>
      </c>
    </row>
    <row r="28" spans="1:10" ht="99.75" customHeight="1">
      <c r="A28" s="21" t="s">
        <v>388</v>
      </c>
      <c r="B28" s="38" t="s">
        <v>508</v>
      </c>
      <c r="C28" s="38" t="s">
        <v>49</v>
      </c>
      <c r="D28" s="64" t="s">
        <v>509</v>
      </c>
      <c r="E28" s="89" t="str">
        <f>E27</f>
        <v>RESTAURAÇÃO ENTORNO DAS BASES (20*(2M²))</v>
      </c>
      <c r="F28" s="209" t="s">
        <v>5</v>
      </c>
      <c r="G28" s="210">
        <f>G27</f>
        <v>40</v>
      </c>
      <c r="H28" s="24">
        <v>131.74</v>
      </c>
      <c r="I28" s="123">
        <f>ROUND((H28*1.2634),2)</f>
        <v>166.44</v>
      </c>
      <c r="J28" s="25">
        <f>SUM(I28*G28)</f>
        <v>6657.6</v>
      </c>
    </row>
    <row r="29" spans="1:10" ht="47.25" customHeight="1">
      <c r="A29" s="21" t="s">
        <v>389</v>
      </c>
      <c r="B29" s="38" t="s">
        <v>511</v>
      </c>
      <c r="C29" s="38" t="s">
        <v>470</v>
      </c>
      <c r="D29" s="64" t="s">
        <v>510</v>
      </c>
      <c r="E29" s="89" t="str">
        <f>E28</f>
        <v>RESTAURAÇÃO ENTORNO DAS BASES (20*(2M²))</v>
      </c>
      <c r="F29" s="209" t="s">
        <v>5</v>
      </c>
      <c r="G29" s="210">
        <f>G28</f>
        <v>40</v>
      </c>
      <c r="H29" s="24">
        <v>287.08</v>
      </c>
      <c r="I29" s="123">
        <f>ROUND((H29*1.2634),2)</f>
        <v>362.7</v>
      </c>
      <c r="J29" s="25">
        <f>SUM(I29*G29)</f>
        <v>14508</v>
      </c>
    </row>
    <row r="30" spans="1:10" ht="30" customHeight="1">
      <c r="A30" s="218">
        <v>5</v>
      </c>
      <c r="B30" s="212"/>
      <c r="C30" s="212"/>
      <c r="D30" s="213" t="s">
        <v>18</v>
      </c>
      <c r="E30" s="214"/>
      <c r="F30" s="215"/>
      <c r="G30" s="216"/>
      <c r="H30" s="217"/>
      <c r="I30" s="217"/>
      <c r="J30" s="220">
        <f>SUM(J31:J34)</f>
        <v>304833.38</v>
      </c>
    </row>
    <row r="31" spans="1:10" ht="92.25" customHeight="1">
      <c r="A31" s="17" t="s">
        <v>471</v>
      </c>
      <c r="B31" s="42" t="s">
        <v>478</v>
      </c>
      <c r="C31" s="42" t="s">
        <v>49</v>
      </c>
      <c r="D31" s="43" t="s">
        <v>477</v>
      </c>
      <c r="E31" s="109" t="s">
        <v>556</v>
      </c>
      <c r="F31" s="109" t="s">
        <v>12</v>
      </c>
      <c r="G31" s="111">
        <v>7700</v>
      </c>
      <c r="H31" s="20">
        <v>22.63</v>
      </c>
      <c r="I31" s="123">
        <f>ROUND((H31*1.2634),2)</f>
        <v>28.59</v>
      </c>
      <c r="J31" s="25">
        <f>SUM(I31*G31)</f>
        <v>220143</v>
      </c>
    </row>
    <row r="32" spans="1:10" ht="49.5" customHeight="1">
      <c r="A32" s="17" t="s">
        <v>472</v>
      </c>
      <c r="B32" s="38" t="s">
        <v>483</v>
      </c>
      <c r="C32" s="38" t="s">
        <v>470</v>
      </c>
      <c r="D32" s="39" t="s">
        <v>484</v>
      </c>
      <c r="E32" s="41" t="s">
        <v>498</v>
      </c>
      <c r="F32" s="41" t="s">
        <v>5</v>
      </c>
      <c r="G32" s="78">
        <f>(6.44*2*50)</f>
        <v>644</v>
      </c>
      <c r="H32" s="24">
        <v>79.959999999999994</v>
      </c>
      <c r="I32" s="123">
        <f>ROUND((H32*1.2634),2)</f>
        <v>101.02</v>
      </c>
      <c r="J32" s="25">
        <f>SUM(I32*G32)</f>
        <v>65056.88</v>
      </c>
    </row>
    <row r="33" spans="1:10" ht="57" customHeight="1">
      <c r="A33" s="17" t="s">
        <v>473</v>
      </c>
      <c r="B33" s="38" t="s">
        <v>481</v>
      </c>
      <c r="C33" s="38" t="s">
        <v>49</v>
      </c>
      <c r="D33" s="39" t="s">
        <v>482</v>
      </c>
      <c r="E33" s="41" t="s">
        <v>497</v>
      </c>
      <c r="F33" s="41" t="s">
        <v>14</v>
      </c>
      <c r="G33" s="78">
        <f>(52*2)</f>
        <v>104</v>
      </c>
      <c r="H33" s="24">
        <v>119.48</v>
      </c>
      <c r="I33" s="123">
        <f>ROUND((H33*1.2634),2)</f>
        <v>150.94999999999999</v>
      </c>
      <c r="J33" s="25">
        <f>SUM(I33*G33)</f>
        <v>15698.8</v>
      </c>
    </row>
    <row r="34" spans="1:10" ht="57" customHeight="1">
      <c r="A34" s="17" t="s">
        <v>525</v>
      </c>
      <c r="B34" s="44" t="s">
        <v>479</v>
      </c>
      <c r="C34" s="44" t="s">
        <v>49</v>
      </c>
      <c r="D34" s="45" t="s">
        <v>480</v>
      </c>
      <c r="E34" s="46" t="s">
        <v>499</v>
      </c>
      <c r="F34" s="46" t="s">
        <v>14</v>
      </c>
      <c r="G34" s="91">
        <v>35</v>
      </c>
      <c r="H34" s="29">
        <v>88.98</v>
      </c>
      <c r="I34" s="123">
        <f>ROUND((H34*1.2634),2)</f>
        <v>112.42</v>
      </c>
      <c r="J34" s="25">
        <f>SUM(I34*G34)</f>
        <v>3934.7000000000003</v>
      </c>
    </row>
    <row r="35" spans="1:10" ht="29.25" customHeight="1">
      <c r="A35" s="218">
        <v>6</v>
      </c>
      <c r="B35" s="212"/>
      <c r="C35" s="212"/>
      <c r="D35" s="213" t="s">
        <v>531</v>
      </c>
      <c r="E35" s="214"/>
      <c r="F35" s="215"/>
      <c r="G35" s="216"/>
      <c r="H35" s="217"/>
      <c r="I35" s="217"/>
      <c r="J35" s="220">
        <f>SUM(J36:J37)</f>
        <v>14049</v>
      </c>
    </row>
    <row r="36" spans="1:10" ht="84" customHeight="1">
      <c r="A36" s="21" t="s">
        <v>475</v>
      </c>
      <c r="B36" s="38" t="s">
        <v>548</v>
      </c>
      <c r="C36" s="38" t="s">
        <v>541</v>
      </c>
      <c r="D36" s="289" t="s">
        <v>554</v>
      </c>
      <c r="E36" s="22" t="s">
        <v>551</v>
      </c>
      <c r="F36" s="265" t="s">
        <v>159</v>
      </c>
      <c r="G36" s="290">
        <v>10</v>
      </c>
      <c r="H36" s="291">
        <f>2*206.6</f>
        <v>413.2</v>
      </c>
      <c r="I36" s="123">
        <f>ROUND((H36*1.2634),2)</f>
        <v>522.04</v>
      </c>
      <c r="J36" s="25">
        <f>SUM(I36*G36)</f>
        <v>5220.3999999999996</v>
      </c>
    </row>
    <row r="37" spans="1:10" ht="82.5" customHeight="1">
      <c r="A37" s="21" t="s">
        <v>476</v>
      </c>
      <c r="B37" s="38" t="s">
        <v>553</v>
      </c>
      <c r="C37" s="38" t="s">
        <v>541</v>
      </c>
      <c r="D37" s="289" t="s">
        <v>547</v>
      </c>
      <c r="E37" s="22" t="s">
        <v>552</v>
      </c>
      <c r="F37" s="265" t="s">
        <v>159</v>
      </c>
      <c r="G37" s="290">
        <v>10</v>
      </c>
      <c r="H37" s="291">
        <f>2*349.4</f>
        <v>698.8</v>
      </c>
      <c r="I37" s="123">
        <f>ROUND((H37*1.2634),2)</f>
        <v>882.86</v>
      </c>
      <c r="J37" s="25">
        <f>SUM(I37*G37)</f>
        <v>8828.6</v>
      </c>
    </row>
    <row r="38" spans="1:10" ht="29.25" customHeight="1">
      <c r="A38" s="218">
        <v>7</v>
      </c>
      <c r="B38" s="212"/>
      <c r="C38" s="212"/>
      <c r="D38" s="213" t="s">
        <v>23</v>
      </c>
      <c r="E38" s="214"/>
      <c r="F38" s="215"/>
      <c r="G38" s="216"/>
      <c r="H38" s="217"/>
      <c r="I38" s="217"/>
      <c r="J38" s="220">
        <f>SUM(J39:J42)</f>
        <v>27943.399999999998</v>
      </c>
    </row>
    <row r="39" spans="1:10" ht="117" customHeight="1">
      <c r="A39" s="21" t="s">
        <v>532</v>
      </c>
      <c r="B39" s="38" t="s">
        <v>540</v>
      </c>
      <c r="C39" s="38" t="s">
        <v>49</v>
      </c>
      <c r="D39" s="289" t="s">
        <v>53</v>
      </c>
      <c r="E39" s="22" t="s">
        <v>555</v>
      </c>
      <c r="F39" s="265" t="s">
        <v>159</v>
      </c>
      <c r="G39" s="290">
        <v>30</v>
      </c>
      <c r="H39" s="291">
        <v>118.09</v>
      </c>
      <c r="I39" s="123">
        <f>ROUND((H39*1.2634),2)</f>
        <v>149.19</v>
      </c>
      <c r="J39" s="25">
        <f>ROUND((G39*I39),2)</f>
        <v>4475.7</v>
      </c>
    </row>
    <row r="40" spans="1:10" ht="151.5" customHeight="1">
      <c r="A40" s="21" t="s">
        <v>533</v>
      </c>
      <c r="B40" s="44" t="s">
        <v>543</v>
      </c>
      <c r="C40" s="44" t="s">
        <v>49</v>
      </c>
      <c r="D40" s="292" t="s">
        <v>384</v>
      </c>
      <c r="E40" s="26" t="s">
        <v>551</v>
      </c>
      <c r="F40" s="293" t="s">
        <v>159</v>
      </c>
      <c r="G40" s="294">
        <v>10</v>
      </c>
      <c r="H40" s="295">
        <v>311.41000000000003</v>
      </c>
      <c r="I40" s="123">
        <f>ROUND((H40*1.2634),2)</f>
        <v>393.44</v>
      </c>
      <c r="J40" s="25">
        <f>ROUND((G40*I40),2)</f>
        <v>3934.4</v>
      </c>
    </row>
    <row r="41" spans="1:10" ht="57" customHeight="1">
      <c r="A41" s="21" t="s">
        <v>534</v>
      </c>
      <c r="B41" s="38" t="s">
        <v>545</v>
      </c>
      <c r="C41" s="38" t="s">
        <v>541</v>
      </c>
      <c r="D41" s="289" t="s">
        <v>542</v>
      </c>
      <c r="E41" s="267" t="s">
        <v>549</v>
      </c>
      <c r="F41" s="265" t="s">
        <v>159</v>
      </c>
      <c r="G41" s="290">
        <v>8</v>
      </c>
      <c r="H41" s="291">
        <v>994.14</v>
      </c>
      <c r="I41" s="123">
        <f>ROUND((H41*1.2634),2)</f>
        <v>1256</v>
      </c>
      <c r="J41" s="25">
        <f>SUM(I41*G41)</f>
        <v>10048</v>
      </c>
    </row>
    <row r="42" spans="1:10" ht="99.75" customHeight="1">
      <c r="A42" s="21" t="s">
        <v>535</v>
      </c>
      <c r="B42" s="44" t="s">
        <v>546</v>
      </c>
      <c r="C42" s="44" t="s">
        <v>541</v>
      </c>
      <c r="D42" s="292" t="s">
        <v>544</v>
      </c>
      <c r="E42" s="296" t="s">
        <v>550</v>
      </c>
      <c r="F42" s="293" t="s">
        <v>159</v>
      </c>
      <c r="G42" s="294">
        <v>22</v>
      </c>
      <c r="H42" s="295">
        <v>341.26</v>
      </c>
      <c r="I42" s="123">
        <f>ROUND((H42*1.2634),2)</f>
        <v>431.15</v>
      </c>
      <c r="J42" s="25">
        <f>SUM(I42*G42)</f>
        <v>9485.2999999999993</v>
      </c>
    </row>
    <row r="43" spans="1:10" ht="33" customHeight="1">
      <c r="A43" s="218">
        <v>8</v>
      </c>
      <c r="B43" s="212"/>
      <c r="C43" s="212"/>
      <c r="D43" s="213" t="s">
        <v>520</v>
      </c>
      <c r="E43" s="214"/>
      <c r="F43" s="215"/>
      <c r="G43" s="216"/>
      <c r="H43" s="217"/>
      <c r="I43" s="217"/>
      <c r="J43" s="220">
        <f>SUM(J44:J47)</f>
        <v>36527.57</v>
      </c>
    </row>
    <row r="44" spans="1:10" ht="65.25" customHeight="1">
      <c r="A44" s="21" t="s">
        <v>536</v>
      </c>
      <c r="B44" s="22">
        <v>100717</v>
      </c>
      <c r="C44" s="22" t="s">
        <v>50</v>
      </c>
      <c r="D44" s="125" t="s">
        <v>507</v>
      </c>
      <c r="E44" s="31" t="s">
        <v>519</v>
      </c>
      <c r="F44" s="31" t="s">
        <v>5</v>
      </c>
      <c r="G44" s="126">
        <f>(50*12.58)</f>
        <v>629</v>
      </c>
      <c r="H44" s="24">
        <v>10.16</v>
      </c>
      <c r="I44" s="123">
        <f>ROUND((H44*1.2634),2)</f>
        <v>12.84</v>
      </c>
      <c r="J44" s="25">
        <f>SUM(I44*G44)</f>
        <v>8076.36</v>
      </c>
    </row>
    <row r="45" spans="1:10" ht="67.5" customHeight="1">
      <c r="A45" s="21" t="s">
        <v>537</v>
      </c>
      <c r="B45" s="22" t="s">
        <v>500</v>
      </c>
      <c r="C45" s="22" t="s">
        <v>49</v>
      </c>
      <c r="D45" s="125" t="s">
        <v>501</v>
      </c>
      <c r="E45" s="31" t="s">
        <v>519</v>
      </c>
      <c r="F45" s="31" t="s">
        <v>5</v>
      </c>
      <c r="G45" s="126">
        <f>(50*12.58)</f>
        <v>629</v>
      </c>
      <c r="H45" s="24">
        <v>34.35</v>
      </c>
      <c r="I45" s="123">
        <v>43.57</v>
      </c>
      <c r="J45" s="25">
        <f>SUM(I45*G45)</f>
        <v>27405.53</v>
      </c>
    </row>
    <row r="46" spans="1:10" ht="67.5" customHeight="1">
      <c r="A46" s="21" t="s">
        <v>538</v>
      </c>
      <c r="B46" s="22" t="s">
        <v>513</v>
      </c>
      <c r="C46" s="22" t="s">
        <v>49</v>
      </c>
      <c r="D46" s="125" t="s">
        <v>512</v>
      </c>
      <c r="E46" s="31" t="s">
        <v>514</v>
      </c>
      <c r="F46" s="31" t="s">
        <v>515</v>
      </c>
      <c r="G46" s="126">
        <v>20</v>
      </c>
      <c r="H46" s="24">
        <v>21.13</v>
      </c>
      <c r="I46" s="123">
        <v>43.57</v>
      </c>
      <c r="J46" s="25">
        <f>SUM(I46*G46)</f>
        <v>871.4</v>
      </c>
    </row>
    <row r="47" spans="1:10" ht="67.5" customHeight="1">
      <c r="A47" s="21" t="s">
        <v>539</v>
      </c>
      <c r="B47" s="22" t="s">
        <v>516</v>
      </c>
      <c r="C47" s="22" t="s">
        <v>49</v>
      </c>
      <c r="D47" s="125" t="s">
        <v>517</v>
      </c>
      <c r="E47" s="31" t="s">
        <v>518</v>
      </c>
      <c r="F47" s="31" t="s">
        <v>5</v>
      </c>
      <c r="G47" s="126">
        <v>4</v>
      </c>
      <c r="H47" s="24">
        <v>8.8800000000000008</v>
      </c>
      <c r="I47" s="123">
        <v>43.57</v>
      </c>
      <c r="J47" s="25">
        <f>SUM(I47*G47)</f>
        <v>174.28</v>
      </c>
    </row>
    <row r="48" spans="1:10" ht="24.75" customHeight="1">
      <c r="A48" s="313"/>
      <c r="B48" s="314"/>
      <c r="C48" s="314"/>
      <c r="D48" s="314"/>
      <c r="E48" s="314"/>
      <c r="F48" s="314"/>
      <c r="G48" s="314"/>
      <c r="H48" s="314"/>
      <c r="I48" s="314"/>
      <c r="J48" s="315"/>
    </row>
    <row r="49" spans="1:10" ht="28.5" customHeight="1">
      <c r="A49" s="339" t="s">
        <v>390</v>
      </c>
      <c r="B49" s="340"/>
      <c r="C49" s="340"/>
      <c r="D49" s="340"/>
      <c r="E49" s="340"/>
      <c r="F49" s="340"/>
      <c r="G49" s="340"/>
      <c r="H49" s="341"/>
      <c r="I49" s="342">
        <f>SUM(J43+J30+J20+J18+J13+J26+J38+J35)</f>
        <v>456904.74988180003</v>
      </c>
      <c r="J49" s="343"/>
    </row>
    <row r="50" spans="1:10" ht="11.25" customHeight="1">
      <c r="A50" s="81"/>
      <c r="B50" s="82"/>
      <c r="C50" s="82"/>
      <c r="D50" s="82"/>
      <c r="E50" s="82"/>
      <c r="F50" s="82"/>
      <c r="G50" s="82"/>
      <c r="H50" s="82"/>
      <c r="I50" s="82"/>
      <c r="J50" s="160"/>
    </row>
    <row r="51" spans="1:10" ht="13.5" customHeight="1">
      <c r="A51" s="81"/>
      <c r="B51" s="82"/>
      <c r="C51" s="82"/>
      <c r="D51" s="82"/>
      <c r="E51" s="82"/>
      <c r="F51" s="82"/>
      <c r="G51" s="82"/>
      <c r="H51" s="82"/>
      <c r="I51" s="82"/>
      <c r="J51" s="160"/>
    </row>
    <row r="52" spans="1:10" ht="53.25" customHeight="1">
      <c r="A52" s="81"/>
      <c r="B52" s="303"/>
      <c r="C52" s="303"/>
      <c r="D52" s="303"/>
      <c r="E52" s="83"/>
      <c r="F52" s="82"/>
      <c r="G52" s="82"/>
      <c r="H52" s="347"/>
      <c r="I52" s="347"/>
      <c r="J52" s="160"/>
    </row>
    <row r="53" spans="1:10" ht="24" customHeight="1">
      <c r="A53" s="81"/>
      <c r="B53" s="306" t="s">
        <v>381</v>
      </c>
      <c r="C53" s="306"/>
      <c r="D53" s="306"/>
      <c r="E53" s="303" t="s">
        <v>393</v>
      </c>
      <c r="F53" s="303"/>
      <c r="G53" s="303"/>
      <c r="H53" s="303"/>
      <c r="I53" s="303"/>
      <c r="J53" s="304"/>
    </row>
    <row r="54" spans="1:10" ht="15" hidden="1">
      <c r="A54" s="84"/>
      <c r="B54" s="85"/>
      <c r="C54" s="85"/>
      <c r="D54" s="85"/>
      <c r="E54" s="85"/>
      <c r="F54" s="85"/>
      <c r="G54" s="85"/>
      <c r="H54" s="85"/>
      <c r="I54" s="85"/>
      <c r="J54" s="161"/>
    </row>
    <row r="55" spans="1:10" ht="15">
      <c r="A55" s="84"/>
      <c r="B55" s="305" t="s">
        <v>380</v>
      </c>
      <c r="C55" s="305"/>
      <c r="D55" s="305"/>
      <c r="E55" s="86"/>
      <c r="F55" s="305"/>
      <c r="G55" s="305"/>
      <c r="H55" s="305"/>
      <c r="I55" s="305"/>
      <c r="J55" s="161"/>
    </row>
    <row r="56" spans="1:10" ht="15">
      <c r="A56" s="84"/>
      <c r="B56" s="305"/>
      <c r="C56" s="305"/>
      <c r="D56" s="305"/>
      <c r="E56" s="86"/>
      <c r="F56" s="85"/>
      <c r="G56" s="85"/>
      <c r="H56" s="85"/>
      <c r="I56" s="85"/>
      <c r="J56" s="161"/>
    </row>
    <row r="57" spans="1:10" ht="15">
      <c r="A57" s="84"/>
      <c r="B57" s="305"/>
      <c r="C57" s="305"/>
      <c r="D57" s="305"/>
      <c r="E57" s="86"/>
      <c r="F57" s="85"/>
      <c r="G57" s="85"/>
      <c r="H57" s="85"/>
      <c r="I57" s="85"/>
      <c r="J57" s="161"/>
    </row>
    <row r="58" spans="1:10" ht="15">
      <c r="A58" s="84"/>
      <c r="B58" s="86"/>
      <c r="C58" s="86"/>
      <c r="D58" s="86"/>
      <c r="E58" s="86"/>
      <c r="F58" s="85"/>
      <c r="G58" s="85"/>
      <c r="H58" s="85"/>
      <c r="I58" s="85"/>
      <c r="J58" s="161"/>
    </row>
    <row r="59" spans="1:10" ht="13.5" thickBot="1">
      <c r="A59" s="94"/>
      <c r="B59" s="95"/>
      <c r="C59" s="95"/>
      <c r="D59" s="95"/>
      <c r="E59" s="95"/>
      <c r="F59" s="96"/>
      <c r="G59" s="96"/>
      <c r="H59" s="96"/>
      <c r="I59" s="96"/>
      <c r="J59" s="97"/>
    </row>
    <row r="60" spans="1:10">
      <c r="A60" s="4"/>
      <c r="B60" s="5"/>
      <c r="C60" s="5"/>
      <c r="D60" s="5"/>
      <c r="E60" s="5"/>
      <c r="F60" s="4"/>
      <c r="G60" s="4"/>
      <c r="H60" s="4"/>
      <c r="I60" s="4"/>
      <c r="J60" s="4"/>
    </row>
    <row r="61" spans="1:10" ht="14.25" customHeight="1">
      <c r="A61" s="92"/>
      <c r="B61" s="300"/>
      <c r="C61" s="300"/>
      <c r="D61" s="300"/>
      <c r="E61" s="93"/>
      <c r="F61" s="92"/>
      <c r="G61" s="300"/>
      <c r="H61" s="300"/>
      <c r="I61" s="93"/>
      <c r="J61" s="92"/>
    </row>
    <row r="62" spans="1:10">
      <c r="A62" s="2"/>
      <c r="B62" s="301"/>
      <c r="C62" s="301"/>
      <c r="D62" s="302"/>
      <c r="E62" s="3"/>
      <c r="F62" s="2"/>
      <c r="G62" s="302"/>
      <c r="H62" s="302"/>
      <c r="I62" s="3"/>
      <c r="J62" s="2"/>
    </row>
    <row r="63" spans="1:10" ht="12" customHeight="1">
      <c r="A63" s="4"/>
      <c r="B63" s="4"/>
      <c r="C63" s="4"/>
      <c r="D63" s="4"/>
      <c r="E63" s="4"/>
      <c r="F63" s="4"/>
      <c r="G63" s="4"/>
      <c r="H63" s="4"/>
      <c r="I63" s="4"/>
      <c r="J63" s="4"/>
    </row>
    <row r="64" spans="1:10" ht="11.25" customHeight="1">
      <c r="A64" s="4"/>
      <c r="B64" s="4"/>
      <c r="C64" s="4"/>
      <c r="D64" s="4"/>
      <c r="E64" s="4"/>
      <c r="F64" s="4"/>
      <c r="G64" s="4"/>
      <c r="H64" s="4"/>
      <c r="I64" s="4"/>
      <c r="J64" s="4"/>
    </row>
    <row r="65" spans="1:10" ht="12" customHeight="1">
      <c r="A65" s="4"/>
      <c r="B65" s="4"/>
      <c r="C65" s="4"/>
      <c r="D65" s="4"/>
      <c r="E65" s="4"/>
      <c r="F65" s="4"/>
      <c r="G65" s="4"/>
      <c r="H65" s="4"/>
      <c r="I65" s="4"/>
      <c r="J65" s="4"/>
    </row>
    <row r="66" spans="1:10" ht="12" customHeight="1">
      <c r="A66" s="4"/>
      <c r="B66" s="4"/>
      <c r="C66" s="4"/>
      <c r="D66" s="4"/>
      <c r="E66" s="4"/>
      <c r="F66" s="4"/>
      <c r="G66" s="4"/>
      <c r="H66" s="4"/>
      <c r="I66" s="4"/>
      <c r="J66" s="4"/>
    </row>
    <row r="67" spans="1:10" ht="14.1" customHeight="1">
      <c r="A67" s="4"/>
      <c r="B67" s="4"/>
      <c r="C67" s="4"/>
      <c r="D67" s="4"/>
      <c r="E67" s="4"/>
      <c r="F67" s="4"/>
      <c r="G67" s="4"/>
      <c r="H67" s="4"/>
      <c r="I67" s="4"/>
      <c r="J67" s="4"/>
    </row>
    <row r="68" spans="1:10" ht="4.5" customHeight="1">
      <c r="A68" s="4"/>
      <c r="B68" s="4"/>
      <c r="C68" s="4"/>
      <c r="D68" s="4"/>
      <c r="E68" s="4"/>
      <c r="F68" s="4"/>
      <c r="G68" s="4"/>
      <c r="H68" s="4"/>
      <c r="I68" s="4"/>
      <c r="J68" s="4"/>
    </row>
    <row r="69" spans="1:10">
      <c r="A69" s="4"/>
      <c r="B69" s="4"/>
      <c r="C69" s="4"/>
      <c r="D69" s="4"/>
      <c r="E69" s="4"/>
      <c r="F69" s="4"/>
      <c r="G69" s="4"/>
      <c r="H69" s="4"/>
      <c r="I69" s="4"/>
      <c r="J69" s="4"/>
    </row>
    <row r="70" spans="1:10">
      <c r="A70" s="4"/>
      <c r="B70" s="4"/>
      <c r="C70" s="4"/>
      <c r="D70" s="4"/>
      <c r="E70" s="4"/>
      <c r="F70" s="4"/>
      <c r="G70" s="4"/>
      <c r="H70" s="4"/>
      <c r="I70" s="4"/>
      <c r="J70" s="4"/>
    </row>
    <row r="77" spans="1:10">
      <c r="G77" s="299"/>
      <c r="H77" s="299"/>
      <c r="I77" s="299"/>
    </row>
  </sheetData>
  <mergeCells count="30">
    <mergeCell ref="A10:F10"/>
    <mergeCell ref="A6:J6"/>
    <mergeCell ref="B55:D55"/>
    <mergeCell ref="A7:J7"/>
    <mergeCell ref="G9:H10"/>
    <mergeCell ref="A49:H49"/>
    <mergeCell ref="I49:J49"/>
    <mergeCell ref="A11:J11"/>
    <mergeCell ref="H52:I52"/>
    <mergeCell ref="B52:D52"/>
    <mergeCell ref="A1:J1"/>
    <mergeCell ref="I8:J8"/>
    <mergeCell ref="I9:J9"/>
    <mergeCell ref="G8:H8"/>
    <mergeCell ref="A48:J48"/>
    <mergeCell ref="A2:J2"/>
    <mergeCell ref="A3:J3"/>
    <mergeCell ref="A4:J4"/>
    <mergeCell ref="A8:F8"/>
    <mergeCell ref="A9:F9"/>
    <mergeCell ref="G77:I77"/>
    <mergeCell ref="B61:D61"/>
    <mergeCell ref="G61:H61"/>
    <mergeCell ref="B62:D62"/>
    <mergeCell ref="G62:H62"/>
    <mergeCell ref="E53:J53"/>
    <mergeCell ref="B56:D56"/>
    <mergeCell ref="B57:D57"/>
    <mergeCell ref="F55:I55"/>
    <mergeCell ref="B53:D53"/>
  </mergeCells>
  <phoneticPr fontId="10" type="noConversion"/>
  <printOptions horizontalCentered="1"/>
  <pageMargins left="0.59055118110236227" right="0.59055118110236227" top="0.59055118110236227" bottom="0.39370078740157483" header="0" footer="0"/>
  <pageSetup paperSize="9" scale="42" orientation="landscape" horizontalDpi="1200" verticalDpi="1200" r:id="rId1"/>
  <headerFooter alignWithMargins="0"/>
  <rowBreaks count="1" manualBreakCount="1">
    <brk id="25" max="9" man="1"/>
  </rowBreaks>
  <drawing r:id="rId2"/>
</worksheet>
</file>

<file path=xl/worksheets/sheet2.xml><?xml version="1.0" encoding="utf-8"?>
<worksheet xmlns="http://schemas.openxmlformats.org/spreadsheetml/2006/main" xmlns:r="http://schemas.openxmlformats.org/officeDocument/2006/relationships">
  <dimension ref="A1:S36"/>
  <sheetViews>
    <sheetView view="pageBreakPreview" topLeftCell="A14" zoomScale="80" zoomScaleNormal="80" zoomScaleSheetLayoutView="80" workbookViewId="0">
      <selection activeCell="H23" sqref="H23:J23"/>
    </sheetView>
  </sheetViews>
  <sheetFormatPr defaultRowHeight="12.75"/>
  <cols>
    <col min="1" max="1" width="9.7109375" customWidth="1"/>
    <col min="2" max="2" width="45" customWidth="1"/>
    <col min="3" max="3" width="17" customWidth="1"/>
    <col min="4" max="4" width="18.42578125" customWidth="1"/>
    <col min="7" max="7" width="17.140625" customWidth="1"/>
    <col min="10" max="10" width="19.5703125" customWidth="1"/>
    <col min="13" max="13" width="19.140625" customWidth="1"/>
  </cols>
  <sheetData>
    <row r="1" spans="1:19" ht="78.75" customHeight="1" thickBot="1">
      <c r="A1" s="410"/>
      <c r="B1" s="411"/>
      <c r="C1" s="411"/>
      <c r="D1" s="411"/>
      <c r="E1" s="411"/>
      <c r="F1" s="411"/>
      <c r="G1" s="411"/>
      <c r="H1" s="411"/>
      <c r="I1" s="411"/>
      <c r="J1" s="411"/>
      <c r="K1" s="411"/>
      <c r="L1" s="411"/>
      <c r="M1" s="412"/>
    </row>
    <row r="2" spans="1:19" ht="13.5" thickBot="1">
      <c r="A2" s="134"/>
      <c r="B2" s="135"/>
      <c r="C2" s="136"/>
      <c r="D2" s="136"/>
      <c r="E2" s="136"/>
      <c r="F2" s="136"/>
      <c r="G2" s="136"/>
      <c r="H2" s="136"/>
      <c r="I2" s="136"/>
      <c r="J2" s="136"/>
      <c r="K2" s="135"/>
      <c r="L2" s="135"/>
      <c r="M2" s="137"/>
    </row>
    <row r="3" spans="1:19" ht="20.25" customHeight="1" thickBot="1">
      <c r="A3" s="413" t="s">
        <v>366</v>
      </c>
      <c r="B3" s="414"/>
      <c r="C3" s="414"/>
      <c r="D3" s="414"/>
      <c r="E3" s="414"/>
      <c r="F3" s="414"/>
      <c r="G3" s="414"/>
      <c r="H3" s="414"/>
      <c r="I3" s="414"/>
      <c r="J3" s="414"/>
      <c r="K3" s="414"/>
      <c r="L3" s="414"/>
      <c r="M3" s="415"/>
    </row>
    <row r="4" spans="1:19" ht="15.75" thickBot="1">
      <c r="A4" s="138"/>
      <c r="B4" s="139"/>
      <c r="C4" s="140"/>
      <c r="D4" s="140"/>
      <c r="E4" s="139"/>
      <c r="F4" s="139"/>
      <c r="G4" s="139"/>
      <c r="H4" s="139"/>
      <c r="I4" s="139"/>
      <c r="J4" s="139"/>
      <c r="K4" s="139"/>
      <c r="L4" s="139"/>
      <c r="M4" s="141"/>
    </row>
    <row r="5" spans="1:19" ht="23.25" customHeight="1" thickBot="1">
      <c r="A5" s="416" t="s">
        <v>367</v>
      </c>
      <c r="B5" s="417"/>
      <c r="C5" s="417"/>
      <c r="D5" s="417"/>
      <c r="E5" s="417"/>
      <c r="F5" s="417"/>
      <c r="G5" s="417"/>
      <c r="H5" s="417"/>
      <c r="I5" s="417"/>
      <c r="J5" s="417"/>
      <c r="K5" s="417"/>
      <c r="L5" s="417"/>
      <c r="M5" s="418"/>
    </row>
    <row r="6" spans="1:19" ht="30.75" customHeight="1">
      <c r="A6" s="419" t="s">
        <v>368</v>
      </c>
      <c r="B6" s="420"/>
      <c r="C6" s="142" t="s">
        <v>395</v>
      </c>
      <c r="D6" s="151"/>
      <c r="E6" s="421">
        <f>SUM(E28:M28)</f>
        <v>456904.74988179997</v>
      </c>
      <c r="F6" s="421"/>
      <c r="G6" s="143"/>
      <c r="H6" s="143"/>
      <c r="I6" s="143"/>
      <c r="J6" s="143"/>
      <c r="K6" s="422" t="s">
        <v>502</v>
      </c>
      <c r="L6" s="423"/>
      <c r="M6" s="424"/>
    </row>
    <row r="7" spans="1:19" ht="42.75" customHeight="1" thickBot="1">
      <c r="A7" s="393" t="s">
        <v>504</v>
      </c>
      <c r="B7" s="394"/>
      <c r="C7" s="395" t="s">
        <v>505</v>
      </c>
      <c r="D7" s="396"/>
      <c r="E7" s="396"/>
      <c r="F7" s="396"/>
      <c r="G7" s="396"/>
      <c r="H7" s="396"/>
      <c r="I7" s="396"/>
      <c r="J7" s="397"/>
      <c r="K7" s="401" t="s">
        <v>394</v>
      </c>
      <c r="L7" s="402"/>
      <c r="M7" s="403"/>
      <c r="N7" s="150"/>
      <c r="O7" s="150"/>
      <c r="P7" s="150"/>
      <c r="Q7" s="150"/>
      <c r="R7" s="150"/>
      <c r="S7" s="150"/>
    </row>
    <row r="8" spans="1:19" ht="24" customHeight="1" thickBot="1">
      <c r="A8" s="404"/>
      <c r="B8" s="405"/>
      <c r="C8" s="405"/>
      <c r="D8" s="405"/>
      <c r="E8" s="405"/>
      <c r="F8" s="405"/>
      <c r="G8" s="405"/>
      <c r="H8" s="405"/>
      <c r="I8" s="405"/>
      <c r="J8" s="405"/>
      <c r="K8" s="405"/>
      <c r="L8" s="405"/>
      <c r="M8" s="406"/>
      <c r="N8" s="387"/>
      <c r="O8" s="387"/>
      <c r="P8" s="387"/>
      <c r="Q8" s="387"/>
      <c r="R8" s="387"/>
      <c r="S8" s="387"/>
    </row>
    <row r="9" spans="1:19" ht="38.25" customHeight="1" thickBot="1">
      <c r="A9" s="144" t="s">
        <v>0</v>
      </c>
      <c r="B9" s="145" t="s">
        <v>369</v>
      </c>
      <c r="C9" s="146" t="s">
        <v>370</v>
      </c>
      <c r="D9" s="147" t="s">
        <v>371</v>
      </c>
      <c r="E9" s="390" t="s">
        <v>372</v>
      </c>
      <c r="F9" s="391"/>
      <c r="G9" s="392"/>
      <c r="H9" s="390" t="s">
        <v>373</v>
      </c>
      <c r="I9" s="391"/>
      <c r="J9" s="392"/>
      <c r="K9" s="390" t="s">
        <v>374</v>
      </c>
      <c r="L9" s="391"/>
      <c r="M9" s="392"/>
      <c r="N9" s="387"/>
      <c r="O9" s="387"/>
      <c r="P9" s="387"/>
      <c r="Q9" s="387"/>
      <c r="R9" s="387"/>
      <c r="S9" s="387"/>
    </row>
    <row r="10" spans="1:19" ht="27" customHeight="1">
      <c r="A10" s="400">
        <v>1</v>
      </c>
      <c r="B10" s="398" t="str">
        <f>'Planilha Orç - Mem. de Cálculo'!D13</f>
        <v>CANTEIRO DE OBRA</v>
      </c>
      <c r="C10" s="272" t="s">
        <v>375</v>
      </c>
      <c r="D10" s="273">
        <f>SUM((D11*100)/D28)/100</f>
        <v>6.209281301483377E-2</v>
      </c>
      <c r="E10" s="388">
        <v>1</v>
      </c>
      <c r="F10" s="388"/>
      <c r="G10" s="388"/>
      <c r="H10" s="388"/>
      <c r="I10" s="388"/>
      <c r="J10" s="388"/>
      <c r="K10" s="388"/>
      <c r="L10" s="388"/>
      <c r="M10" s="389"/>
    </row>
    <row r="11" spans="1:19" ht="27" customHeight="1">
      <c r="A11" s="348"/>
      <c r="B11" s="399"/>
      <c r="C11" s="274" t="s">
        <v>376</v>
      </c>
      <c r="D11" s="275">
        <f>'Planilha Orç - Mem. de Cálculo'!J13</f>
        <v>28370.501199999999</v>
      </c>
      <c r="E11" s="409">
        <f>D11*E10</f>
        <v>28370.501199999999</v>
      </c>
      <c r="F11" s="409"/>
      <c r="G11" s="409"/>
      <c r="H11" s="407"/>
      <c r="I11" s="407"/>
      <c r="J11" s="407"/>
      <c r="K11" s="407"/>
      <c r="L11" s="407"/>
      <c r="M11" s="408"/>
    </row>
    <row r="12" spans="1:19" ht="29.25" customHeight="1">
      <c r="A12" s="355">
        <v>2</v>
      </c>
      <c r="B12" s="356" t="str">
        <f>'Planilha Orç - Mem. de Cálculo'!D18</f>
        <v>DEMOLIÇÕES/REMOÇÕES</v>
      </c>
      <c r="C12" s="38" t="s">
        <v>375</v>
      </c>
      <c r="D12" s="297">
        <f>SUM((D13*100)/D28)/100</f>
        <v>1.4864542340076326E-3</v>
      </c>
      <c r="E12" s="357">
        <v>1</v>
      </c>
      <c r="F12" s="357"/>
      <c r="G12" s="357"/>
      <c r="H12" s="357"/>
      <c r="I12" s="357"/>
      <c r="J12" s="357"/>
      <c r="K12" s="357"/>
      <c r="L12" s="357"/>
      <c r="M12" s="359"/>
    </row>
    <row r="13" spans="1:19" ht="27" customHeight="1">
      <c r="A13" s="355"/>
      <c r="B13" s="356"/>
      <c r="C13" s="38" t="s">
        <v>376</v>
      </c>
      <c r="D13" s="148">
        <f>'Planilha Orç - Mem. de Cálculo'!J18</f>
        <v>679.16800000000001</v>
      </c>
      <c r="E13" s="360">
        <f>D13*E12</f>
        <v>679.16800000000001</v>
      </c>
      <c r="F13" s="360"/>
      <c r="G13" s="360"/>
      <c r="H13" s="360"/>
      <c r="I13" s="360"/>
      <c r="J13" s="360"/>
      <c r="K13" s="357"/>
      <c r="L13" s="357"/>
      <c r="M13" s="359"/>
    </row>
    <row r="14" spans="1:19" ht="27" customHeight="1">
      <c r="A14" s="348">
        <v>3</v>
      </c>
      <c r="B14" s="399" t="str">
        <f>'Planilha Orç - Mem. de Cálculo'!D20</f>
        <v>BASE</v>
      </c>
      <c r="C14" s="274" t="s">
        <v>375</v>
      </c>
      <c r="D14" s="298">
        <f>SUM((D15*100)/D28)/100</f>
        <v>4.6114054816131109E-2</v>
      </c>
      <c r="E14" s="425">
        <v>1</v>
      </c>
      <c r="F14" s="425"/>
      <c r="G14" s="425"/>
      <c r="H14" s="425"/>
      <c r="I14" s="425"/>
      <c r="J14" s="425"/>
      <c r="K14" s="409"/>
      <c r="L14" s="409"/>
      <c r="M14" s="427"/>
    </row>
    <row r="15" spans="1:19" ht="27" customHeight="1">
      <c r="A15" s="348"/>
      <c r="B15" s="399"/>
      <c r="C15" s="274" t="s">
        <v>376</v>
      </c>
      <c r="D15" s="275">
        <f>'Planilha Orç - Mem. de Cálculo'!J20</f>
        <v>21069.7306818</v>
      </c>
      <c r="E15" s="353">
        <f>D15*E14</f>
        <v>21069.7306818</v>
      </c>
      <c r="F15" s="353"/>
      <c r="G15" s="353"/>
      <c r="H15" s="353"/>
      <c r="I15" s="353"/>
      <c r="J15" s="353"/>
      <c r="K15" s="353"/>
      <c r="L15" s="353"/>
      <c r="M15" s="354"/>
    </row>
    <row r="16" spans="1:19" ht="27" customHeight="1">
      <c r="A16" s="355">
        <v>4</v>
      </c>
      <c r="B16" s="356" t="str">
        <f>'Planilha Orç - Mem. de Cálculo'!D26</f>
        <v xml:space="preserve">RESTAURAÇÃO ENTORNO BASE </v>
      </c>
      <c r="C16" s="38" t="s">
        <v>375</v>
      </c>
      <c r="D16" s="297">
        <f>SUM((D17*100)/D28)/100</f>
        <v>5.1284211875805168E-2</v>
      </c>
      <c r="E16" s="428"/>
      <c r="F16" s="428"/>
      <c r="G16" s="428"/>
      <c r="H16" s="428">
        <v>0.5</v>
      </c>
      <c r="I16" s="428"/>
      <c r="J16" s="428"/>
      <c r="K16" s="428">
        <v>0.5</v>
      </c>
      <c r="L16" s="428"/>
      <c r="M16" s="429"/>
    </row>
    <row r="17" spans="1:13" ht="27" customHeight="1">
      <c r="A17" s="355"/>
      <c r="B17" s="356"/>
      <c r="C17" s="38" t="s">
        <v>376</v>
      </c>
      <c r="D17" s="148">
        <f>'Planilha Orç - Mem. de Cálculo'!J26</f>
        <v>23432</v>
      </c>
      <c r="E17" s="426"/>
      <c r="F17" s="426"/>
      <c r="G17" s="426"/>
      <c r="H17" s="426">
        <f>SUM(H16*D17)</f>
        <v>11716</v>
      </c>
      <c r="I17" s="426"/>
      <c r="J17" s="426"/>
      <c r="K17" s="426">
        <f>D17*K16</f>
        <v>11716</v>
      </c>
      <c r="L17" s="426"/>
      <c r="M17" s="430"/>
    </row>
    <row r="18" spans="1:13" ht="27" customHeight="1">
      <c r="A18" s="348">
        <v>5</v>
      </c>
      <c r="B18" s="349" t="str">
        <f>'Planilha Orç - Mem. de Cálculo'!D30</f>
        <v>COBERTURA</v>
      </c>
      <c r="C18" s="274" t="s">
        <v>375</v>
      </c>
      <c r="D18" s="298">
        <f>SUM((D19*100)/D28)/100</f>
        <v>0.66717052094306206</v>
      </c>
      <c r="E18" s="350">
        <v>0.3</v>
      </c>
      <c r="F18" s="350"/>
      <c r="G18" s="350"/>
      <c r="H18" s="350">
        <v>0.4</v>
      </c>
      <c r="I18" s="350"/>
      <c r="J18" s="350"/>
      <c r="K18" s="350">
        <v>0.3</v>
      </c>
      <c r="L18" s="350"/>
      <c r="M18" s="351"/>
    </row>
    <row r="19" spans="1:13" ht="27" customHeight="1">
      <c r="A19" s="348"/>
      <c r="B19" s="349"/>
      <c r="C19" s="274" t="s">
        <v>376</v>
      </c>
      <c r="D19" s="275">
        <f>'Planilha Orç - Mem. de Cálculo'!J30</f>
        <v>304833.38</v>
      </c>
      <c r="E19" s="352">
        <f>D19*E18</f>
        <v>91450.013999999996</v>
      </c>
      <c r="F19" s="352"/>
      <c r="G19" s="352"/>
      <c r="H19" s="353">
        <f>SUM(H18*D19)</f>
        <v>121933.35200000001</v>
      </c>
      <c r="I19" s="353"/>
      <c r="J19" s="353"/>
      <c r="K19" s="353">
        <f>D19*K18</f>
        <v>91450.013999999996</v>
      </c>
      <c r="L19" s="353"/>
      <c r="M19" s="354"/>
    </row>
    <row r="20" spans="1:13" ht="27" customHeight="1">
      <c r="A20" s="355">
        <v>6</v>
      </c>
      <c r="B20" s="356" t="str">
        <f>'Planilha Orç - Mem. de Cálculo'!D35</f>
        <v xml:space="preserve">INSTALAÇÕES HIDRÁULICAS </v>
      </c>
      <c r="C20" s="38" t="s">
        <v>375</v>
      </c>
      <c r="D20" s="297">
        <f>SUM((D21*100)/D28)/100</f>
        <v>3.0748202997746107E-2</v>
      </c>
      <c r="E20" s="357"/>
      <c r="F20" s="357"/>
      <c r="G20" s="357"/>
      <c r="H20" s="358"/>
      <c r="I20" s="358"/>
      <c r="J20" s="358"/>
      <c r="K20" s="357">
        <v>1</v>
      </c>
      <c r="L20" s="357"/>
      <c r="M20" s="359"/>
    </row>
    <row r="21" spans="1:13" ht="27" customHeight="1">
      <c r="A21" s="355"/>
      <c r="B21" s="356"/>
      <c r="C21" s="38" t="s">
        <v>376</v>
      </c>
      <c r="D21" s="148">
        <f>'Planilha Orç - Mem. de Cálculo'!J35</f>
        <v>14049</v>
      </c>
      <c r="E21" s="360"/>
      <c r="F21" s="360"/>
      <c r="G21" s="360"/>
      <c r="H21" s="360"/>
      <c r="I21" s="360"/>
      <c r="J21" s="360"/>
      <c r="K21" s="360">
        <f>D21*K20</f>
        <v>14049</v>
      </c>
      <c r="L21" s="360"/>
      <c r="M21" s="361"/>
    </row>
    <row r="22" spans="1:13" ht="27" customHeight="1">
      <c r="A22" s="348">
        <v>7</v>
      </c>
      <c r="B22" s="349" t="str">
        <f>'Planilha Orç - Mem. de Cálculo'!D38</f>
        <v>INSTALAÇÕES ELÉTRICAS</v>
      </c>
      <c r="C22" s="274" t="s">
        <v>375</v>
      </c>
      <c r="D22" s="298">
        <f>SUM((D23*100)/D28)/100</f>
        <v>6.1158042255478585E-2</v>
      </c>
      <c r="E22" s="350">
        <v>0.3</v>
      </c>
      <c r="F22" s="350"/>
      <c r="G22" s="350"/>
      <c r="H22" s="350">
        <v>0.4</v>
      </c>
      <c r="I22" s="350"/>
      <c r="J22" s="350"/>
      <c r="K22" s="350">
        <v>0.3</v>
      </c>
      <c r="L22" s="350"/>
      <c r="M22" s="351"/>
    </row>
    <row r="23" spans="1:13" ht="27" customHeight="1">
      <c r="A23" s="348"/>
      <c r="B23" s="349"/>
      <c r="C23" s="274" t="s">
        <v>376</v>
      </c>
      <c r="D23" s="275">
        <f>'Planilha Orç - Mem. de Cálculo'!J38</f>
        <v>27943.399999999998</v>
      </c>
      <c r="E23" s="352">
        <f>D23*E22</f>
        <v>8383.0199999999986</v>
      </c>
      <c r="F23" s="352"/>
      <c r="G23" s="352"/>
      <c r="H23" s="353">
        <f>SUM(H22*D23)</f>
        <v>11177.36</v>
      </c>
      <c r="I23" s="353"/>
      <c r="J23" s="353"/>
      <c r="K23" s="353">
        <f>D23*K22</f>
        <v>8383.0199999999986</v>
      </c>
      <c r="L23" s="353"/>
      <c r="M23" s="354"/>
    </row>
    <row r="24" spans="1:13" ht="31.5" customHeight="1">
      <c r="A24" s="355">
        <v>8</v>
      </c>
      <c r="B24" s="356" t="str">
        <f>'Planilha Orç - Mem. de Cálculo'!D43</f>
        <v xml:space="preserve">PINTURA   </v>
      </c>
      <c r="C24" s="38" t="s">
        <v>375</v>
      </c>
      <c r="D24" s="297">
        <f>SUM((D25*100)/D28)/100</f>
        <v>7.9945699862935496E-2</v>
      </c>
      <c r="E24" s="357"/>
      <c r="F24" s="357"/>
      <c r="G24" s="357"/>
      <c r="H24" s="358"/>
      <c r="I24" s="358"/>
      <c r="J24" s="358"/>
      <c r="K24" s="357">
        <v>1</v>
      </c>
      <c r="L24" s="357"/>
      <c r="M24" s="359"/>
    </row>
    <row r="25" spans="1:13" ht="33.75" customHeight="1" thickBot="1">
      <c r="A25" s="371"/>
      <c r="B25" s="372"/>
      <c r="C25" s="53" t="s">
        <v>376</v>
      </c>
      <c r="D25" s="286">
        <f>'Planilha Orç - Mem. de Cálculo'!J43</f>
        <v>36527.57</v>
      </c>
      <c r="E25" s="378"/>
      <c r="F25" s="378"/>
      <c r="G25" s="378"/>
      <c r="H25" s="378"/>
      <c r="I25" s="378"/>
      <c r="J25" s="378"/>
      <c r="K25" s="378">
        <f>D25*K24</f>
        <v>36527.57</v>
      </c>
      <c r="L25" s="378"/>
      <c r="M25" s="379"/>
    </row>
    <row r="26" spans="1:13" ht="15.75" thickBot="1">
      <c r="A26" s="280"/>
      <c r="B26" s="281"/>
      <c r="C26" s="282"/>
      <c r="D26" s="283"/>
      <c r="E26" s="284"/>
      <c r="F26" s="284"/>
      <c r="G26" s="284"/>
      <c r="H26" s="284"/>
      <c r="I26" s="284"/>
      <c r="J26" s="284"/>
      <c r="K26" s="284"/>
      <c r="L26" s="284"/>
      <c r="M26" s="285"/>
    </row>
    <row r="27" spans="1:13" ht="22.5" customHeight="1" thickBot="1">
      <c r="A27" s="380" t="s">
        <v>377</v>
      </c>
      <c r="B27" s="381"/>
      <c r="C27" s="276" t="s">
        <v>375</v>
      </c>
      <c r="D27" s="277">
        <f>SUM(D24+D12+D10+D16+D14+D18+D22+D20)</f>
        <v>0.99999999999999989</v>
      </c>
      <c r="E27" s="384">
        <f>SUM((E28*100)/D28)/100</f>
        <v>0.32819189102453467</v>
      </c>
      <c r="F27" s="385"/>
      <c r="G27" s="386"/>
      <c r="H27" s="364">
        <f>SUM((H28*100)/D28)/100</f>
        <v>0.3169735312173188</v>
      </c>
      <c r="I27" s="365"/>
      <c r="J27" s="366"/>
      <c r="K27" s="365">
        <f>SUM((K28*100)/D28)/100</f>
        <v>0.35483457775814636</v>
      </c>
      <c r="L27" s="365"/>
      <c r="M27" s="366"/>
    </row>
    <row r="28" spans="1:13" ht="25.5" customHeight="1" thickBot="1">
      <c r="A28" s="382"/>
      <c r="B28" s="383"/>
      <c r="C28" s="278" t="s">
        <v>376</v>
      </c>
      <c r="D28" s="279">
        <f>SUM(D25+D19+D17+D15+D13+D11+D23+D21)</f>
        <v>456904.74988180003</v>
      </c>
      <c r="E28" s="368">
        <f>SUM(E11+E13+E25+E15+E17+E19+E23+E21)</f>
        <v>149952.43388179998</v>
      </c>
      <c r="F28" s="369"/>
      <c r="G28" s="370"/>
      <c r="H28" s="368">
        <f>SUM(H11+H13+H25+H15+H17+H19+H23+H21)</f>
        <v>144826.712</v>
      </c>
      <c r="I28" s="369"/>
      <c r="J28" s="370"/>
      <c r="K28" s="368">
        <f>SUM(K11+K13+K25+K15+K17+K19+K23+K21)</f>
        <v>162125.60399999999</v>
      </c>
      <c r="L28" s="369"/>
      <c r="M28" s="370"/>
    </row>
    <row r="29" spans="1:13">
      <c r="A29" s="152"/>
      <c r="B29" s="151"/>
      <c r="C29" s="151"/>
      <c r="D29" s="151"/>
      <c r="E29" s="151"/>
      <c r="F29" s="151"/>
      <c r="G29" s="151"/>
      <c r="H29" s="151"/>
      <c r="I29" s="151"/>
      <c r="J29" s="151"/>
      <c r="K29" s="151"/>
      <c r="L29" s="151"/>
      <c r="M29" s="153"/>
    </row>
    <row r="30" spans="1:13">
      <c r="A30" s="154"/>
      <c r="B30" s="149"/>
      <c r="C30" s="149"/>
      <c r="D30" s="149"/>
      <c r="E30" s="149"/>
      <c r="F30" s="149"/>
      <c r="G30" s="149"/>
      <c r="H30" s="149"/>
      <c r="I30" s="149"/>
      <c r="J30" s="149"/>
      <c r="K30" s="149"/>
      <c r="L30" s="149"/>
      <c r="M30" s="155"/>
    </row>
    <row r="31" spans="1:13" ht="15">
      <c r="A31" s="154"/>
      <c r="B31" s="367"/>
      <c r="C31" s="367"/>
      <c r="D31" s="367"/>
      <c r="E31" s="149"/>
      <c r="F31" s="149"/>
      <c r="G31" s="374"/>
      <c r="H31" s="375"/>
      <c r="I31" s="375"/>
      <c r="J31" s="375"/>
      <c r="K31" s="149"/>
      <c r="L31" s="149"/>
      <c r="M31" s="155"/>
    </row>
    <row r="32" spans="1:13" ht="15.75" customHeight="1">
      <c r="A32" s="154"/>
      <c r="B32" s="367" t="s">
        <v>381</v>
      </c>
      <c r="C32" s="367"/>
      <c r="D32" s="367"/>
      <c r="E32" s="149"/>
      <c r="F32" s="149"/>
      <c r="G32" s="149"/>
      <c r="H32" s="367" t="s">
        <v>503</v>
      </c>
      <c r="I32" s="367"/>
      <c r="J32" s="367"/>
      <c r="K32" s="367"/>
      <c r="L32" s="367"/>
      <c r="M32" s="155"/>
    </row>
    <row r="33" spans="1:13" ht="17.25" customHeight="1">
      <c r="A33" s="154"/>
      <c r="B33" s="373" t="s">
        <v>380</v>
      </c>
      <c r="C33" s="373"/>
      <c r="D33" s="373"/>
      <c r="E33" s="204"/>
      <c r="F33" s="204"/>
      <c r="G33" s="149"/>
      <c r="H33" s="149"/>
      <c r="I33" s="362"/>
      <c r="J33" s="362"/>
      <c r="K33" s="149"/>
      <c r="L33" s="149"/>
      <c r="M33" s="155"/>
    </row>
    <row r="34" spans="1:13" ht="13.5" thickBot="1">
      <c r="A34" s="156"/>
      <c r="B34" s="376"/>
      <c r="C34" s="377"/>
      <c r="D34" s="377"/>
      <c r="E34" s="377"/>
      <c r="F34" s="377"/>
      <c r="G34" s="157"/>
      <c r="H34" s="157"/>
      <c r="I34" s="157"/>
      <c r="J34" s="157"/>
      <c r="K34" s="157"/>
      <c r="L34" s="157"/>
      <c r="M34" s="158"/>
    </row>
    <row r="35" spans="1:13">
      <c r="A35" s="149"/>
      <c r="B35" s="362"/>
      <c r="C35" s="363"/>
      <c r="D35" s="363"/>
      <c r="E35" s="363"/>
      <c r="F35" s="363"/>
      <c r="G35" s="149"/>
      <c r="H35" s="149"/>
      <c r="I35" s="149"/>
      <c r="J35" s="149"/>
      <c r="K35" s="149"/>
      <c r="L35" s="149"/>
      <c r="M35" s="149"/>
    </row>
    <row r="36" spans="1:13">
      <c r="A36" s="149"/>
      <c r="B36" s="149"/>
      <c r="C36" s="149"/>
      <c r="D36" s="149"/>
      <c r="E36" s="149"/>
      <c r="F36" s="149"/>
      <c r="G36" s="149"/>
      <c r="H36" s="149"/>
      <c r="I36" s="149"/>
      <c r="J36" s="149"/>
      <c r="K36" s="149"/>
      <c r="L36" s="149"/>
      <c r="M36" s="149"/>
    </row>
  </sheetData>
  <mergeCells count="95">
    <mergeCell ref="K17:M17"/>
    <mergeCell ref="H32:L32"/>
    <mergeCell ref="A18:A19"/>
    <mergeCell ref="B18:B19"/>
    <mergeCell ref="E18:G18"/>
    <mergeCell ref="H18:J18"/>
    <mergeCell ref="K18:M18"/>
    <mergeCell ref="E19:G19"/>
    <mergeCell ref="H19:J19"/>
    <mergeCell ref="K19:M19"/>
    <mergeCell ref="E15:G15"/>
    <mergeCell ref="H15:J15"/>
    <mergeCell ref="K15:M15"/>
    <mergeCell ref="E16:G16"/>
    <mergeCell ref="H16:J16"/>
    <mergeCell ref="K16:M16"/>
    <mergeCell ref="K6:M6"/>
    <mergeCell ref="A14:A15"/>
    <mergeCell ref="A16:A17"/>
    <mergeCell ref="B14:B15"/>
    <mergeCell ref="B16:B17"/>
    <mergeCell ref="E14:G14"/>
    <mergeCell ref="H14:J14"/>
    <mergeCell ref="E17:G17"/>
    <mergeCell ref="H17:J17"/>
    <mergeCell ref="K14:M14"/>
    <mergeCell ref="K9:M9"/>
    <mergeCell ref="A8:M8"/>
    <mergeCell ref="K11:M11"/>
    <mergeCell ref="E11:G11"/>
    <mergeCell ref="H11:J11"/>
    <mergeCell ref="A1:M1"/>
    <mergeCell ref="A3:M3"/>
    <mergeCell ref="A5:M5"/>
    <mergeCell ref="A6:B6"/>
    <mergeCell ref="E6:F6"/>
    <mergeCell ref="A12:A13"/>
    <mergeCell ref="B12:B13"/>
    <mergeCell ref="A7:B7"/>
    <mergeCell ref="C7:J7"/>
    <mergeCell ref="N9:P9"/>
    <mergeCell ref="B10:B11"/>
    <mergeCell ref="E13:G13"/>
    <mergeCell ref="A10:A11"/>
    <mergeCell ref="K7:M7"/>
    <mergeCell ref="E9:G9"/>
    <mergeCell ref="Q9:S9"/>
    <mergeCell ref="N8:S8"/>
    <mergeCell ref="H13:J13"/>
    <mergeCell ref="H10:J10"/>
    <mergeCell ref="E10:G10"/>
    <mergeCell ref="K10:M10"/>
    <mergeCell ref="H12:J12"/>
    <mergeCell ref="K12:M12"/>
    <mergeCell ref="E12:G12"/>
    <mergeCell ref="H9:J9"/>
    <mergeCell ref="K27:M27"/>
    <mergeCell ref="H25:J25"/>
    <mergeCell ref="K25:M25"/>
    <mergeCell ref="K28:M28"/>
    <mergeCell ref="K13:M13"/>
    <mergeCell ref="A27:B28"/>
    <mergeCell ref="E27:G27"/>
    <mergeCell ref="H24:J24"/>
    <mergeCell ref="K24:M24"/>
    <mergeCell ref="E25:G25"/>
    <mergeCell ref="A24:A25"/>
    <mergeCell ref="B24:B25"/>
    <mergeCell ref="E24:G24"/>
    <mergeCell ref="B33:D33"/>
    <mergeCell ref="G31:J31"/>
    <mergeCell ref="B34:F34"/>
    <mergeCell ref="B35:F35"/>
    <mergeCell ref="I33:J33"/>
    <mergeCell ref="H27:J27"/>
    <mergeCell ref="B31:D31"/>
    <mergeCell ref="E28:G28"/>
    <mergeCell ref="H28:J28"/>
    <mergeCell ref="B32:D32"/>
    <mergeCell ref="A20:A21"/>
    <mergeCell ref="B20:B21"/>
    <mergeCell ref="E20:G20"/>
    <mergeCell ref="H20:J20"/>
    <mergeCell ref="K20:M20"/>
    <mergeCell ref="E21:G21"/>
    <mergeCell ref="H21:J21"/>
    <mergeCell ref="K21:M21"/>
    <mergeCell ref="A22:A23"/>
    <mergeCell ref="B22:B23"/>
    <mergeCell ref="E22:G22"/>
    <mergeCell ref="H22:J22"/>
    <mergeCell ref="K22:M22"/>
    <mergeCell ref="E23:G23"/>
    <mergeCell ref="H23:J23"/>
    <mergeCell ref="K23:M23"/>
  </mergeCells>
  <printOptions horizontalCentered="1"/>
  <pageMargins left="0.51181102362204722" right="0.51181102362204722" top="0.78740157480314965" bottom="0.78740157480314965" header="0.31496062992125984" footer="0.31496062992125984"/>
  <pageSetup paperSize="9" scale="50" orientation="landscape" r:id="rId1"/>
  <drawing r:id="rId2"/>
</worksheet>
</file>

<file path=xl/worksheets/sheet3.xml><?xml version="1.0" encoding="utf-8"?>
<worksheet xmlns="http://schemas.openxmlformats.org/spreadsheetml/2006/main" xmlns:r="http://schemas.openxmlformats.org/officeDocument/2006/relationships">
  <dimension ref="A1:J48"/>
  <sheetViews>
    <sheetView topLeftCell="A34" workbookViewId="0">
      <selection activeCell="F44" sqref="F44"/>
    </sheetView>
  </sheetViews>
  <sheetFormatPr defaultRowHeight="12.75"/>
  <cols>
    <col min="4" max="4" width="11.28515625" customWidth="1"/>
    <col min="7" max="7" width="14.42578125" customWidth="1"/>
    <col min="8" max="8" width="12" customWidth="1"/>
  </cols>
  <sheetData>
    <row r="1" spans="1:10">
      <c r="A1" s="431" t="s">
        <v>396</v>
      </c>
      <c r="B1" s="432"/>
      <c r="C1" s="432"/>
      <c r="D1" s="432"/>
      <c r="E1" s="432"/>
      <c r="F1" s="432"/>
      <c r="G1" s="432"/>
      <c r="H1" s="432"/>
      <c r="I1" s="151"/>
      <c r="J1" s="153"/>
    </row>
    <row r="2" spans="1:10">
      <c r="A2" s="433"/>
      <c r="B2" s="434"/>
      <c r="C2" s="434"/>
      <c r="D2" s="434"/>
      <c r="E2" s="434"/>
      <c r="F2" s="434"/>
      <c r="G2" s="434"/>
      <c r="H2" s="434"/>
      <c r="I2" s="149"/>
      <c r="J2" s="155"/>
    </row>
    <row r="3" spans="1:10">
      <c r="A3" s="221"/>
      <c r="B3" s="222"/>
      <c r="C3" s="222"/>
      <c r="D3" s="222"/>
      <c r="E3" s="222"/>
      <c r="F3" s="222"/>
      <c r="G3" s="222"/>
      <c r="H3" s="222"/>
      <c r="I3" s="222"/>
      <c r="J3" s="223"/>
    </row>
    <row r="4" spans="1:10">
      <c r="A4" s="435" t="s">
        <v>397</v>
      </c>
      <c r="B4" s="436"/>
      <c r="C4" s="437" t="s">
        <v>398</v>
      </c>
      <c r="D4" s="438"/>
      <c r="E4" s="438"/>
      <c r="F4" s="438"/>
      <c r="G4" s="438"/>
      <c r="H4" s="438"/>
      <c r="I4" s="438"/>
      <c r="J4" s="439"/>
    </row>
    <row r="5" spans="1:10">
      <c r="A5" s="440" t="s">
        <v>399</v>
      </c>
      <c r="B5" s="441"/>
      <c r="C5" s="442" t="s">
        <v>400</v>
      </c>
      <c r="D5" s="443"/>
      <c r="E5" s="443"/>
      <c r="F5" s="443"/>
      <c r="G5" s="443"/>
      <c r="H5" s="443"/>
      <c r="I5" s="443"/>
      <c r="J5" s="444"/>
    </row>
    <row r="6" spans="1:10">
      <c r="A6" s="226"/>
      <c r="B6" s="227"/>
      <c r="C6" s="227"/>
      <c r="D6" s="227"/>
      <c r="E6" s="227"/>
      <c r="F6" s="227"/>
      <c r="G6" s="227"/>
      <c r="H6" s="227"/>
      <c r="I6" s="227"/>
      <c r="J6" s="228"/>
    </row>
    <row r="7" spans="1:10">
      <c r="A7" s="435" t="s">
        <v>401</v>
      </c>
      <c r="B7" s="438"/>
      <c r="C7" s="438"/>
      <c r="D7" s="438"/>
      <c r="E7" s="438"/>
      <c r="F7" s="438"/>
      <c r="G7" s="438"/>
      <c r="H7" s="438"/>
      <c r="I7" s="438"/>
      <c r="J7" s="439"/>
    </row>
    <row r="8" spans="1:10">
      <c r="A8" s="445" t="s">
        <v>506</v>
      </c>
      <c r="B8" s="446"/>
      <c r="C8" s="446"/>
      <c r="D8" s="446"/>
      <c r="E8" s="446"/>
      <c r="F8" s="446"/>
      <c r="G8" s="446"/>
      <c r="H8" s="446"/>
      <c r="I8" s="446"/>
      <c r="J8" s="447"/>
    </row>
    <row r="9" spans="1:10">
      <c r="A9" s="226"/>
      <c r="B9" s="227"/>
      <c r="C9" s="227"/>
      <c r="D9" s="227"/>
      <c r="E9" s="227"/>
      <c r="F9" s="227"/>
      <c r="G9" s="227"/>
      <c r="H9" s="227"/>
      <c r="I9" s="227"/>
      <c r="J9" s="228"/>
    </row>
    <row r="10" spans="1:10">
      <c r="A10" s="435" t="s">
        <v>402</v>
      </c>
      <c r="B10" s="438"/>
      <c r="C10" s="438"/>
      <c r="D10" s="438"/>
      <c r="E10" s="438"/>
      <c r="F10" s="438"/>
      <c r="G10" s="438"/>
      <c r="H10" s="438"/>
      <c r="I10" s="437" t="s">
        <v>403</v>
      </c>
      <c r="J10" s="439"/>
    </row>
    <row r="11" spans="1:10">
      <c r="A11" s="448" t="s">
        <v>404</v>
      </c>
      <c r="B11" s="449"/>
      <c r="C11" s="449"/>
      <c r="D11" s="449"/>
      <c r="E11" s="449"/>
      <c r="F11" s="449"/>
      <c r="G11" s="449"/>
      <c r="H11" s="450"/>
      <c r="I11" s="451" t="s">
        <v>405</v>
      </c>
      <c r="J11" s="452"/>
    </row>
    <row r="12" spans="1:10">
      <c r="A12" s="221"/>
      <c r="B12" s="222"/>
      <c r="C12" s="222"/>
      <c r="D12" s="222"/>
      <c r="E12" s="222"/>
      <c r="F12" s="222"/>
      <c r="G12" s="222"/>
      <c r="H12" s="222"/>
      <c r="I12" s="222"/>
      <c r="J12" s="223"/>
    </row>
    <row r="13" spans="1:10">
      <c r="A13" s="453" t="s">
        <v>406</v>
      </c>
      <c r="B13" s="454"/>
      <c r="C13" s="454"/>
      <c r="D13" s="454"/>
      <c r="E13" s="454"/>
      <c r="F13" s="454"/>
      <c r="G13" s="454"/>
      <c r="H13" s="454"/>
      <c r="I13" s="455">
        <v>0.5</v>
      </c>
      <c r="J13" s="456"/>
    </row>
    <row r="14" spans="1:10" ht="13.5" customHeight="1">
      <c r="A14" s="457" t="s">
        <v>407</v>
      </c>
      <c r="B14" s="458"/>
      <c r="C14" s="458"/>
      <c r="D14" s="458"/>
      <c r="E14" s="458"/>
      <c r="F14" s="458"/>
      <c r="G14" s="458"/>
      <c r="H14" s="458"/>
      <c r="I14" s="455">
        <v>0.03</v>
      </c>
      <c r="J14" s="456"/>
    </row>
    <row r="15" spans="1:10">
      <c r="A15" s="221"/>
      <c r="B15" s="222"/>
      <c r="C15" s="222"/>
      <c r="D15" s="222"/>
      <c r="E15" s="222"/>
      <c r="F15" s="222"/>
      <c r="G15" s="222"/>
      <c r="H15" s="222"/>
      <c r="I15" s="222"/>
      <c r="J15" s="223"/>
    </row>
    <row r="16" spans="1:10">
      <c r="A16" s="459" t="s">
        <v>408</v>
      </c>
      <c r="B16" s="460"/>
      <c r="C16" s="460"/>
      <c r="D16" s="461"/>
      <c r="E16" s="465" t="s">
        <v>409</v>
      </c>
      <c r="F16" s="467" t="s">
        <v>410</v>
      </c>
      <c r="G16" s="467" t="s">
        <v>411</v>
      </c>
      <c r="H16" s="469" t="s">
        <v>412</v>
      </c>
      <c r="I16" s="469" t="s">
        <v>413</v>
      </c>
      <c r="J16" s="471" t="s">
        <v>414</v>
      </c>
    </row>
    <row r="17" spans="1:10" ht="20.25" customHeight="1">
      <c r="A17" s="462"/>
      <c r="B17" s="463"/>
      <c r="C17" s="463"/>
      <c r="D17" s="464"/>
      <c r="E17" s="466"/>
      <c r="F17" s="468"/>
      <c r="G17" s="468"/>
      <c r="H17" s="470"/>
      <c r="I17" s="470"/>
      <c r="J17" s="472"/>
    </row>
    <row r="18" spans="1:10" ht="30" customHeight="1">
      <c r="A18" s="473" t="s">
        <v>415</v>
      </c>
      <c r="B18" s="474"/>
      <c r="C18" s="474"/>
      <c r="D18" s="475"/>
      <c r="E18" s="229" t="s">
        <v>416</v>
      </c>
      <c r="F18" s="230">
        <v>0.03</v>
      </c>
      <c r="G18" s="231" t="s">
        <v>417</v>
      </c>
      <c r="H18" s="232">
        <v>0.03</v>
      </c>
      <c r="I18" s="232">
        <v>0.04</v>
      </c>
      <c r="J18" s="233">
        <v>5.5E-2</v>
      </c>
    </row>
    <row r="19" spans="1:10" ht="15">
      <c r="A19" s="473" t="s">
        <v>418</v>
      </c>
      <c r="B19" s="474"/>
      <c r="C19" s="474"/>
      <c r="D19" s="475"/>
      <c r="E19" s="229" t="s">
        <v>419</v>
      </c>
      <c r="F19" s="230">
        <v>8.0000000000000002E-3</v>
      </c>
      <c r="G19" s="231" t="s">
        <v>417</v>
      </c>
      <c r="H19" s="232">
        <v>8.0000000000000002E-3</v>
      </c>
      <c r="I19" s="232">
        <v>8.0000000000000002E-3</v>
      </c>
      <c r="J19" s="233">
        <v>0.01</v>
      </c>
    </row>
    <row r="20" spans="1:10" ht="15">
      <c r="A20" s="473" t="s">
        <v>420</v>
      </c>
      <c r="B20" s="474"/>
      <c r="C20" s="474"/>
      <c r="D20" s="475"/>
      <c r="E20" s="229" t="s">
        <v>421</v>
      </c>
      <c r="F20" s="230">
        <v>9.7000000000000003E-3</v>
      </c>
      <c r="G20" s="231" t="s">
        <v>417</v>
      </c>
      <c r="H20" s="232">
        <v>9.7000000000000003E-3</v>
      </c>
      <c r="I20" s="232">
        <v>1.2699999999999999E-2</v>
      </c>
      <c r="J20" s="233">
        <v>1.2699999999999999E-2</v>
      </c>
    </row>
    <row r="21" spans="1:10" ht="15">
      <c r="A21" s="473" t="s">
        <v>422</v>
      </c>
      <c r="B21" s="474"/>
      <c r="C21" s="474"/>
      <c r="D21" s="475"/>
      <c r="E21" s="229" t="s">
        <v>423</v>
      </c>
      <c r="F21" s="230">
        <v>5.8999999999999999E-3</v>
      </c>
      <c r="G21" s="231" t="s">
        <v>417</v>
      </c>
      <c r="H21" s="232">
        <v>5.8999999999999999E-3</v>
      </c>
      <c r="I21" s="232">
        <v>1.23E-2</v>
      </c>
      <c r="J21" s="233">
        <v>1.3899999999999999E-2</v>
      </c>
    </row>
    <row r="22" spans="1:10" ht="15">
      <c r="A22" s="473" t="s">
        <v>424</v>
      </c>
      <c r="B22" s="474"/>
      <c r="C22" s="474"/>
      <c r="D22" s="475"/>
      <c r="E22" s="229" t="s">
        <v>425</v>
      </c>
      <c r="F22" s="230">
        <v>8.3099999999999993E-2</v>
      </c>
      <c r="G22" s="231" t="s">
        <v>417</v>
      </c>
      <c r="H22" s="232">
        <v>6.1600000000000002E-2</v>
      </c>
      <c r="I22" s="232">
        <v>7.400000000000001E-2</v>
      </c>
      <c r="J22" s="233">
        <v>8.9600000000000013E-2</v>
      </c>
    </row>
    <row r="23" spans="1:10" ht="21.75" customHeight="1">
      <c r="A23" s="476" t="s">
        <v>426</v>
      </c>
      <c r="B23" s="477"/>
      <c r="C23" s="477"/>
      <c r="D23" s="478"/>
      <c r="E23" s="229" t="s">
        <v>427</v>
      </c>
      <c r="F23" s="230">
        <v>3.6499999999999998E-2</v>
      </c>
      <c r="G23" s="231" t="s">
        <v>417</v>
      </c>
      <c r="H23" s="232">
        <v>3.6499999999999998E-2</v>
      </c>
      <c r="I23" s="232">
        <v>3.6499999999999998E-2</v>
      </c>
      <c r="J23" s="233">
        <v>3.6499999999999998E-2</v>
      </c>
    </row>
    <row r="24" spans="1:10" ht="32.25" customHeight="1">
      <c r="A24" s="473" t="s">
        <v>428</v>
      </c>
      <c r="B24" s="474"/>
      <c r="C24" s="474"/>
      <c r="D24" s="475"/>
      <c r="E24" s="229" t="s">
        <v>429</v>
      </c>
      <c r="F24" s="232">
        <v>1.4999999999999999E-2</v>
      </c>
      <c r="G24" s="231" t="s">
        <v>417</v>
      </c>
      <c r="H24" s="232">
        <v>0</v>
      </c>
      <c r="I24" s="232">
        <v>2.5000000000000001E-2</v>
      </c>
      <c r="J24" s="233">
        <v>0.05</v>
      </c>
    </row>
    <row r="25" spans="1:10" ht="34.5" customHeight="1">
      <c r="A25" s="473" t="s">
        <v>430</v>
      </c>
      <c r="B25" s="474"/>
      <c r="C25" s="474"/>
      <c r="D25" s="475"/>
      <c r="E25" s="229" t="s">
        <v>431</v>
      </c>
      <c r="F25" s="232">
        <v>4.4999999999999998E-2</v>
      </c>
      <c r="G25" s="231" t="s">
        <v>432</v>
      </c>
      <c r="H25" s="234">
        <v>0</v>
      </c>
      <c r="I25" s="234">
        <v>4.4999999999999998E-2</v>
      </c>
      <c r="J25" s="235">
        <v>4.4999999999999998E-2</v>
      </c>
    </row>
    <row r="26" spans="1:10" ht="28.5">
      <c r="A26" s="473" t="s">
        <v>433</v>
      </c>
      <c r="B26" s="474"/>
      <c r="C26" s="474"/>
      <c r="D26" s="475"/>
      <c r="E26" s="236" t="s">
        <v>434</v>
      </c>
      <c r="F26" s="232">
        <v>0.2034</v>
      </c>
      <c r="G26" s="237" t="s">
        <v>432</v>
      </c>
      <c r="H26" s="232">
        <v>0.2034</v>
      </c>
      <c r="I26" s="232">
        <v>0.22120000000000001</v>
      </c>
      <c r="J26" s="233">
        <v>0.25</v>
      </c>
    </row>
    <row r="27" spans="1:10" ht="34.5" customHeight="1">
      <c r="A27" s="479" t="s">
        <v>435</v>
      </c>
      <c r="B27" s="480"/>
      <c r="C27" s="480"/>
      <c r="D27" s="481"/>
      <c r="E27" s="238" t="s">
        <v>436</v>
      </c>
      <c r="F27" s="239">
        <v>0.26340000000000002</v>
      </c>
      <c r="G27" s="240" t="s">
        <v>432</v>
      </c>
      <c r="H27" s="482"/>
      <c r="I27" s="483"/>
      <c r="J27" s="484"/>
    </row>
    <row r="28" spans="1:10">
      <c r="A28" s="221"/>
      <c r="B28" s="222"/>
      <c r="C28" s="222"/>
      <c r="D28" s="222"/>
      <c r="E28" s="222"/>
      <c r="F28" s="222"/>
      <c r="G28" s="222"/>
      <c r="H28" s="222"/>
      <c r="I28" s="222"/>
      <c r="J28" s="223"/>
    </row>
    <row r="29" spans="1:10">
      <c r="A29" s="221"/>
      <c r="B29" s="222"/>
      <c r="C29" s="222"/>
      <c r="D29" s="222"/>
      <c r="E29" s="222"/>
      <c r="F29" s="222"/>
      <c r="G29" s="222"/>
      <c r="H29" s="222"/>
      <c r="I29" s="222"/>
      <c r="J29" s="223"/>
    </row>
    <row r="30" spans="1:10">
      <c r="A30" s="485" t="s">
        <v>437</v>
      </c>
      <c r="B30" s="486"/>
      <c r="C30" s="486"/>
      <c r="D30" s="486"/>
      <c r="E30" s="486"/>
      <c r="F30" s="486"/>
      <c r="G30" s="486"/>
      <c r="H30" s="486"/>
      <c r="I30" s="486"/>
      <c r="J30" s="487"/>
    </row>
    <row r="31" spans="1:10" ht="15.75">
      <c r="A31" s="241"/>
      <c r="B31" s="242"/>
      <c r="C31" s="242"/>
      <c r="D31" s="488" t="s">
        <v>438</v>
      </c>
      <c r="E31" s="489" t="s">
        <v>439</v>
      </c>
      <c r="F31" s="489"/>
      <c r="G31" s="489"/>
      <c r="H31" s="490" t="s">
        <v>440</v>
      </c>
      <c r="I31" s="242"/>
      <c r="J31" s="243"/>
    </row>
    <row r="32" spans="1:10" ht="15.75">
      <c r="A32" s="241"/>
      <c r="B32" s="242"/>
      <c r="C32" s="242"/>
      <c r="D32" s="488"/>
      <c r="E32" s="491" t="s">
        <v>441</v>
      </c>
      <c r="F32" s="491"/>
      <c r="G32" s="491"/>
      <c r="H32" s="490"/>
      <c r="I32" s="242"/>
      <c r="J32" s="243"/>
    </row>
    <row r="33" spans="1:10">
      <c r="A33" s="244"/>
      <c r="B33" s="245"/>
      <c r="C33" s="245"/>
      <c r="D33" s="245"/>
      <c r="E33" s="245"/>
      <c r="F33" s="245"/>
      <c r="G33" s="245"/>
      <c r="H33" s="245"/>
      <c r="I33" s="245"/>
      <c r="J33" s="246"/>
    </row>
    <row r="34" spans="1:10" ht="46.5" customHeight="1">
      <c r="A34" s="492" t="s">
        <v>442</v>
      </c>
      <c r="B34" s="493"/>
      <c r="C34" s="493"/>
      <c r="D34" s="493"/>
      <c r="E34" s="493"/>
      <c r="F34" s="493"/>
      <c r="G34" s="493"/>
      <c r="H34" s="493"/>
      <c r="I34" s="493"/>
      <c r="J34" s="494"/>
    </row>
    <row r="35" spans="1:10">
      <c r="A35" s="221"/>
      <c r="B35" s="222"/>
      <c r="C35" s="222"/>
      <c r="D35" s="222"/>
      <c r="E35" s="222"/>
      <c r="F35" s="222"/>
      <c r="G35" s="222"/>
      <c r="H35" s="222"/>
      <c r="I35" s="222"/>
      <c r="J35" s="223"/>
    </row>
    <row r="36" spans="1:10" ht="61.5" customHeight="1">
      <c r="A36" s="492" t="s">
        <v>443</v>
      </c>
      <c r="B36" s="493"/>
      <c r="C36" s="493"/>
      <c r="D36" s="493"/>
      <c r="E36" s="493"/>
      <c r="F36" s="493"/>
      <c r="G36" s="493"/>
      <c r="H36" s="493"/>
      <c r="I36" s="493"/>
      <c r="J36" s="494"/>
    </row>
    <row r="37" spans="1:10">
      <c r="A37" s="221"/>
      <c r="B37" s="222"/>
      <c r="C37" s="222"/>
      <c r="D37" s="222"/>
      <c r="E37" s="222"/>
      <c r="F37" s="222"/>
      <c r="G37" s="222"/>
      <c r="H37" s="222"/>
      <c r="I37" s="222"/>
      <c r="J37" s="223"/>
    </row>
    <row r="38" spans="1:10">
      <c r="A38" s="221" t="s">
        <v>444</v>
      </c>
      <c r="B38" s="222"/>
      <c r="C38" s="222"/>
      <c r="D38" s="222"/>
      <c r="E38" s="222"/>
      <c r="F38" s="222"/>
      <c r="G38" s="222"/>
      <c r="H38" s="222"/>
      <c r="I38" s="222"/>
      <c r="J38" s="223"/>
    </row>
    <row r="39" spans="1:10">
      <c r="A39" s="495"/>
      <c r="B39" s="496"/>
      <c r="C39" s="496"/>
      <c r="D39" s="496"/>
      <c r="E39" s="496"/>
      <c r="F39" s="496"/>
      <c r="G39" s="496"/>
      <c r="H39" s="496"/>
      <c r="I39" s="496"/>
      <c r="J39" s="497"/>
    </row>
    <row r="40" spans="1:10">
      <c r="A40" s="221"/>
      <c r="B40" s="222"/>
      <c r="C40" s="222"/>
      <c r="D40" s="222"/>
      <c r="E40" s="222"/>
      <c r="F40" s="222"/>
      <c r="G40" s="222"/>
      <c r="H40" s="222"/>
      <c r="I40" s="222"/>
      <c r="J40" s="223"/>
    </row>
    <row r="41" spans="1:10">
      <c r="A41" s="498" t="s">
        <v>445</v>
      </c>
      <c r="B41" s="499"/>
      <c r="C41" s="499"/>
      <c r="D41" s="499"/>
      <c r="E41" s="222"/>
      <c r="F41" s="222"/>
      <c r="G41" s="500">
        <v>45986</v>
      </c>
      <c r="H41" s="500"/>
      <c r="I41" s="500"/>
      <c r="J41" s="501"/>
    </row>
    <row r="42" spans="1:10">
      <c r="A42" s="502" t="s">
        <v>446</v>
      </c>
      <c r="B42" s="503"/>
      <c r="C42" s="503"/>
      <c r="D42" s="503"/>
      <c r="E42" s="222"/>
      <c r="F42" s="247"/>
      <c r="G42" s="248" t="s">
        <v>447</v>
      </c>
      <c r="H42" s="249"/>
      <c r="I42" s="249"/>
      <c r="J42" s="250"/>
    </row>
    <row r="43" spans="1:10">
      <c r="A43" s="221"/>
      <c r="B43" s="222"/>
      <c r="C43" s="222"/>
      <c r="D43" s="222"/>
      <c r="E43" s="222"/>
      <c r="F43" s="222"/>
      <c r="G43" s="222"/>
      <c r="H43" s="222"/>
      <c r="I43" s="222"/>
      <c r="J43" s="223"/>
    </row>
    <row r="44" spans="1:10" ht="15">
      <c r="A44" s="504"/>
      <c r="B44" s="505"/>
      <c r="C44" s="505"/>
      <c r="D44" s="505"/>
      <c r="E44" s="251"/>
      <c r="F44" s="251"/>
      <c r="G44" s="505"/>
      <c r="H44" s="505"/>
      <c r="I44" s="505"/>
      <c r="J44" s="506"/>
    </row>
    <row r="45" spans="1:10">
      <c r="A45" s="508" t="s">
        <v>448</v>
      </c>
      <c r="B45" s="509"/>
      <c r="C45" s="509"/>
      <c r="D45" s="509"/>
      <c r="E45" s="222"/>
      <c r="F45" s="222"/>
      <c r="G45" s="509" t="s">
        <v>449</v>
      </c>
      <c r="H45" s="509"/>
      <c r="I45" s="509"/>
      <c r="J45" s="510"/>
    </row>
    <row r="46" spans="1:10" ht="14.25">
      <c r="A46" s="224" t="s">
        <v>450</v>
      </c>
      <c r="B46" s="511" t="s">
        <v>378</v>
      </c>
      <c r="C46" s="511"/>
      <c r="D46" s="511"/>
      <c r="E46" s="251"/>
      <c r="F46" s="251"/>
      <c r="G46" s="225" t="s">
        <v>450</v>
      </c>
      <c r="H46" s="512" t="s">
        <v>456</v>
      </c>
      <c r="I46" s="512"/>
      <c r="J46" s="513"/>
    </row>
    <row r="47" spans="1:10" ht="14.25">
      <c r="A47" s="224" t="s">
        <v>451</v>
      </c>
      <c r="B47" s="511" t="s">
        <v>452</v>
      </c>
      <c r="C47" s="511"/>
      <c r="D47" s="511"/>
      <c r="E47" s="251"/>
      <c r="F47" s="251"/>
      <c r="G47" s="225" t="s">
        <v>453</v>
      </c>
      <c r="H47" s="512" t="s">
        <v>454</v>
      </c>
      <c r="I47" s="512"/>
      <c r="J47" s="513"/>
    </row>
    <row r="48" spans="1:10" ht="15" thickBot="1">
      <c r="A48" s="252" t="s">
        <v>455</v>
      </c>
      <c r="B48" s="507" t="s">
        <v>379</v>
      </c>
      <c r="C48" s="507"/>
      <c r="D48" s="507"/>
      <c r="E48" s="253"/>
      <c r="F48" s="253"/>
      <c r="G48" s="253"/>
      <c r="H48" s="253"/>
      <c r="I48" s="253"/>
      <c r="J48" s="254"/>
    </row>
  </sheetData>
  <mergeCells count="53">
    <mergeCell ref="B48:D48"/>
    <mergeCell ref="A45:D45"/>
    <mergeCell ref="G45:J45"/>
    <mergeCell ref="B46:D46"/>
    <mergeCell ref="H46:J46"/>
    <mergeCell ref="B47:D47"/>
    <mergeCell ref="H47:J47"/>
    <mergeCell ref="A39:J39"/>
    <mergeCell ref="A41:D41"/>
    <mergeCell ref="G41:J41"/>
    <mergeCell ref="A42:D42"/>
    <mergeCell ref="A44:D44"/>
    <mergeCell ref="G44:J44"/>
    <mergeCell ref="D31:D32"/>
    <mergeCell ref="E31:G31"/>
    <mergeCell ref="H31:H32"/>
    <mergeCell ref="E32:G32"/>
    <mergeCell ref="A34:J34"/>
    <mergeCell ref="A36:J36"/>
    <mergeCell ref="A24:D24"/>
    <mergeCell ref="A25:D25"/>
    <mergeCell ref="A26:D26"/>
    <mergeCell ref="A27:D27"/>
    <mergeCell ref="H27:J27"/>
    <mergeCell ref="A30:J30"/>
    <mergeCell ref="A18:D18"/>
    <mergeCell ref="A19:D19"/>
    <mergeCell ref="A20:D20"/>
    <mergeCell ref="A21:D21"/>
    <mergeCell ref="A22:D22"/>
    <mergeCell ref="A23:D23"/>
    <mergeCell ref="A14:H14"/>
    <mergeCell ref="I14:J14"/>
    <mergeCell ref="A16:D17"/>
    <mergeCell ref="E16:E17"/>
    <mergeCell ref="F16:F17"/>
    <mergeCell ref="G16:G17"/>
    <mergeCell ref="H16:H17"/>
    <mergeCell ref="I16:I17"/>
    <mergeCell ref="J16:J17"/>
    <mergeCell ref="A8:J8"/>
    <mergeCell ref="A10:H10"/>
    <mergeCell ref="I10:J10"/>
    <mergeCell ref="A11:H11"/>
    <mergeCell ref="I11:J11"/>
    <mergeCell ref="A13:H13"/>
    <mergeCell ref="I13:J13"/>
    <mergeCell ref="A1:H2"/>
    <mergeCell ref="A4:B4"/>
    <mergeCell ref="C4:J4"/>
    <mergeCell ref="A5:B5"/>
    <mergeCell ref="C5:J5"/>
    <mergeCell ref="A7:J7"/>
  </mergeCells>
  <conditionalFormatting sqref="H27:J27">
    <cfRule type="expression" dxfId="9" priority="10" stopIfTrue="1">
      <formula>$Q$11="sim"</formula>
    </cfRule>
  </conditionalFormatting>
  <conditionalFormatting sqref="G41">
    <cfRule type="expression" dxfId="8" priority="9" stopIfTrue="1">
      <formula>$O$41=""</formula>
    </cfRule>
  </conditionalFormatting>
  <conditionalFormatting sqref="G18:G26">
    <cfRule type="expression" dxfId="7" priority="7" stopIfTrue="1">
      <formula>AND(G18&lt;&gt;"OK",G18&lt;&gt;"-",G18&lt;&gt;"")</formula>
    </cfRule>
    <cfRule type="cellIs" dxfId="6" priority="8" stopIfTrue="1" operator="equal">
      <formula>"OK"</formula>
    </cfRule>
  </conditionalFormatting>
  <conditionalFormatting sqref="A26:F26">
    <cfRule type="expression" dxfId="5" priority="6" stopIfTrue="1">
      <formula>$Q$11="Não"</formula>
    </cfRule>
  </conditionalFormatting>
  <conditionalFormatting sqref="H46:J47">
    <cfRule type="expression" dxfId="4" priority="5" stopIfTrue="1">
      <formula>H46=""</formula>
    </cfRule>
  </conditionalFormatting>
  <conditionalFormatting sqref="G27">
    <cfRule type="expression" dxfId="3" priority="3" stopIfTrue="1">
      <formula>AND(G27&lt;&gt;"OK",G27&lt;&gt;"-",G27&lt;&gt;"")</formula>
    </cfRule>
    <cfRule type="cellIs" dxfId="2" priority="4" stopIfTrue="1" operator="equal">
      <formula>"OK"</formula>
    </cfRule>
  </conditionalFormatting>
  <conditionalFormatting sqref="A27:F27">
    <cfRule type="expression" dxfId="1" priority="2" stopIfTrue="1">
      <formula>$Q$11="sim"</formula>
    </cfRule>
  </conditionalFormatting>
  <conditionalFormatting sqref="H18:J26">
    <cfRule type="expression" dxfId="0" priority="1" stopIfTrue="1">
      <formula>$I$11=$A$57</formula>
    </cfRule>
  </conditionalFormatting>
  <dataValidations disablePrompts="1" count="6">
    <dataValidation type="decimal" allowBlank="1" showInputMessage="1" showErrorMessage="1" errorTitle="Erro de valores" error="Digite um valor entre 0% e 100%" sqref="F18:F23">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I14:J14">
      <formula1>0</formula1>
    </dataValidation>
    <dataValidation type="decimal" allowBlank="1" showInputMessage="1" showErrorMessage="1" errorTitle="Valor não permitido" error="Digite um percentual entre 0% e 100%." promptTitle="Valores admissíveis:" prompt="Insira valores entre 0 e 100%." sqref="I13:J13">
      <formula1>0</formula1>
      <formula2>1</formula2>
    </dataValidation>
    <dataValidation type="decimal" allowBlank="1" showInputMessage="1" showErrorMessage="1" errorTitle="Erro de valores" error="Digite um valor maior do que 0." sqref="F24">
      <formula1>0</formula1>
      <formula2>1</formula2>
    </dataValidation>
    <dataValidation operator="greaterThanOrEqual" allowBlank="1" showInputMessage="1" showErrorMessage="1" errorTitle="Erro de valores" error="Digite um valor igual a 0% ou 2%." sqref="F25"/>
    <dataValidation type="list" allowBlank="1" showInputMessage="1" showErrorMessage="1" sqref="A11:H11">
      <formula1>$A$51:$A$58</formula1>
    </dataValidation>
  </dataValidations>
  <printOptions horizontalCentered="1"/>
  <pageMargins left="0.51181102362204722" right="0.51181102362204722" top="0.78740157480314965" bottom="0.78740157480314965" header="0.31496062992125984" footer="0.31496062992125984"/>
  <pageSetup paperSize="9" scale="80" orientation="portrait" r:id="rId1"/>
  <legacyDrawing r:id="rId2"/>
</worksheet>
</file>

<file path=xl/worksheets/sheet4.xml><?xml version="1.0" encoding="utf-8"?>
<worksheet xmlns="http://schemas.openxmlformats.org/spreadsheetml/2006/main" xmlns:r="http://schemas.openxmlformats.org/officeDocument/2006/relationships">
  <dimension ref="A1:H129"/>
  <sheetViews>
    <sheetView zoomScale="70" zoomScaleNormal="70" workbookViewId="0">
      <selection activeCell="G105" sqref="G105"/>
    </sheetView>
  </sheetViews>
  <sheetFormatPr defaultRowHeight="12.75"/>
  <cols>
    <col min="1" max="1" width="8.85546875" bestFit="1" customWidth="1"/>
    <col min="2" max="2" width="13.85546875" customWidth="1"/>
    <col min="3" max="3" width="12.7109375" customWidth="1"/>
    <col min="4" max="5" width="40.7109375" customWidth="1"/>
    <col min="6" max="6" width="50.28515625" customWidth="1"/>
    <col min="7" max="7" width="29.28515625" customWidth="1"/>
    <col min="8" max="8" width="16" customWidth="1"/>
  </cols>
  <sheetData>
    <row r="1" spans="1:8" ht="87.75" customHeight="1" thickBot="1">
      <c r="A1" s="307"/>
      <c r="B1" s="308"/>
      <c r="C1" s="308"/>
      <c r="D1" s="308"/>
      <c r="E1" s="308"/>
      <c r="F1" s="308"/>
      <c r="G1" s="308"/>
      <c r="H1" s="309"/>
    </row>
    <row r="2" spans="1:8" ht="16.5" thickBot="1">
      <c r="A2" s="316" t="s">
        <v>9</v>
      </c>
      <c r="B2" s="317"/>
      <c r="C2" s="317"/>
      <c r="D2" s="317"/>
      <c r="E2" s="317"/>
      <c r="F2" s="317"/>
      <c r="G2" s="317"/>
      <c r="H2" s="318"/>
    </row>
    <row r="3" spans="1:8" ht="15">
      <c r="A3" s="524"/>
      <c r="B3" s="525"/>
      <c r="C3" s="525"/>
      <c r="D3" s="525"/>
      <c r="E3" s="525"/>
      <c r="F3" s="525"/>
      <c r="G3" s="525"/>
      <c r="H3" s="526"/>
    </row>
    <row r="4" spans="1:8" ht="15.75">
      <c r="A4" s="527" t="s">
        <v>317</v>
      </c>
      <c r="B4" s="312"/>
      <c r="C4" s="312"/>
      <c r="D4" s="312"/>
      <c r="E4" s="312"/>
      <c r="F4" s="312"/>
      <c r="G4" s="312"/>
      <c r="H4" s="528"/>
    </row>
    <row r="5" spans="1:8" ht="15.75">
      <c r="A5" s="527"/>
      <c r="B5" s="312"/>
      <c r="C5" s="312"/>
      <c r="D5" s="312"/>
      <c r="E5" s="312"/>
      <c r="F5" s="312"/>
      <c r="G5" s="312"/>
      <c r="H5" s="528"/>
    </row>
    <row r="6" spans="1:8" ht="20.25" customHeight="1">
      <c r="A6" s="514" t="s">
        <v>166</v>
      </c>
      <c r="B6" s="515"/>
      <c r="C6" s="515"/>
      <c r="D6" s="515"/>
      <c r="E6" s="515"/>
      <c r="F6" s="515"/>
      <c r="G6" s="515"/>
      <c r="H6" s="516"/>
    </row>
    <row r="7" spans="1:8" ht="22.5" customHeight="1">
      <c r="A7" s="514" t="s">
        <v>208</v>
      </c>
      <c r="B7" s="515"/>
      <c r="C7" s="515"/>
      <c r="D7" s="515"/>
      <c r="E7" s="515"/>
      <c r="F7" s="515"/>
      <c r="G7" s="515"/>
      <c r="H7" s="516"/>
    </row>
    <row r="8" spans="1:8" ht="22.5" customHeight="1">
      <c r="A8" s="514" t="s">
        <v>167</v>
      </c>
      <c r="B8" s="515"/>
      <c r="C8" s="515"/>
      <c r="D8" s="515"/>
      <c r="E8" s="515"/>
      <c r="F8" s="515"/>
      <c r="G8" s="515"/>
      <c r="H8" s="162" t="s">
        <v>385</v>
      </c>
    </row>
    <row r="9" spans="1:8" ht="23.25" customHeight="1">
      <c r="A9" s="514" t="s">
        <v>277</v>
      </c>
      <c r="B9" s="515"/>
      <c r="C9" s="515"/>
      <c r="D9" s="515"/>
      <c r="E9" s="515"/>
      <c r="F9" s="515"/>
      <c r="G9" s="515"/>
      <c r="H9" s="203">
        <v>45580</v>
      </c>
    </row>
    <row r="10" spans="1:8" ht="22.5" customHeight="1">
      <c r="A10" s="521" t="s">
        <v>168</v>
      </c>
      <c r="B10" s="522"/>
      <c r="C10" s="522"/>
      <c r="D10" s="522"/>
      <c r="E10" s="522"/>
      <c r="F10" s="522"/>
      <c r="G10" s="522"/>
      <c r="H10" s="523"/>
    </row>
    <row r="11" spans="1:8" ht="16.5" thickBot="1">
      <c r="A11" s="344"/>
      <c r="B11" s="345"/>
      <c r="C11" s="345"/>
      <c r="D11" s="345"/>
      <c r="E11" s="345"/>
      <c r="F11" s="345"/>
      <c r="G11" s="345"/>
      <c r="H11" s="346"/>
    </row>
    <row r="12" spans="1:8" ht="31.5" customHeight="1" thickBot="1">
      <c r="A12" s="11" t="s">
        <v>0</v>
      </c>
      <c r="B12" s="12" t="s">
        <v>2</v>
      </c>
      <c r="C12" s="12" t="s">
        <v>48</v>
      </c>
      <c r="D12" s="530" t="s">
        <v>1</v>
      </c>
      <c r="E12" s="531"/>
      <c r="F12" s="12" t="s">
        <v>36</v>
      </c>
      <c r="G12" s="12" t="s">
        <v>159</v>
      </c>
      <c r="H12" s="163" t="s">
        <v>314</v>
      </c>
    </row>
    <row r="13" spans="1:8" ht="31.5" customHeight="1" thickBot="1">
      <c r="A13" s="98">
        <v>1</v>
      </c>
      <c r="B13" s="99"/>
      <c r="C13" s="99"/>
      <c r="D13" s="100" t="s">
        <v>209</v>
      </c>
      <c r="E13" s="100"/>
      <c r="F13" s="99"/>
      <c r="G13" s="99"/>
      <c r="H13" s="164"/>
    </row>
    <row r="14" spans="1:8" ht="33.75" customHeight="1" thickBot="1">
      <c r="A14" s="13" t="s">
        <v>6</v>
      </c>
      <c r="B14" s="14"/>
      <c r="C14" s="14"/>
      <c r="D14" s="15" t="s">
        <v>79</v>
      </c>
      <c r="E14" s="15"/>
      <c r="F14" s="15"/>
      <c r="G14" s="16"/>
      <c r="H14" s="165"/>
    </row>
    <row r="15" spans="1:8" ht="201" customHeight="1">
      <c r="A15" s="17" t="s">
        <v>210</v>
      </c>
      <c r="B15" s="18" t="s">
        <v>24</v>
      </c>
      <c r="C15" s="18" t="s">
        <v>49</v>
      </c>
      <c r="D15" s="517" t="s">
        <v>37</v>
      </c>
      <c r="E15" s="518"/>
      <c r="F15" s="19" t="s">
        <v>73</v>
      </c>
      <c r="G15" s="19" t="s">
        <v>5</v>
      </c>
      <c r="H15" s="166">
        <f>(2.5*2)</f>
        <v>5</v>
      </c>
    </row>
    <row r="16" spans="1:8" ht="147" customHeight="1">
      <c r="A16" s="21" t="s">
        <v>211</v>
      </c>
      <c r="B16" s="22" t="s">
        <v>47</v>
      </c>
      <c r="C16" s="22" t="s">
        <v>49</v>
      </c>
      <c r="D16" s="532" t="s">
        <v>315</v>
      </c>
      <c r="E16" s="533"/>
      <c r="F16" s="23" t="s">
        <v>87</v>
      </c>
      <c r="G16" s="23" t="s">
        <v>14</v>
      </c>
      <c r="H16" s="167">
        <f>(2.8*8) + (12.25)</f>
        <v>34.65</v>
      </c>
    </row>
    <row r="17" spans="1:8" ht="148.5" customHeight="1">
      <c r="A17" s="21" t="s">
        <v>212</v>
      </c>
      <c r="B17" s="22" t="s">
        <v>58</v>
      </c>
      <c r="C17" s="22" t="s">
        <v>49</v>
      </c>
      <c r="D17" s="532" t="s">
        <v>59</v>
      </c>
      <c r="E17" s="533"/>
      <c r="F17" s="23" t="s">
        <v>109</v>
      </c>
      <c r="G17" s="23" t="s">
        <v>14</v>
      </c>
      <c r="H17" s="167">
        <f>4*18</f>
        <v>72</v>
      </c>
    </row>
    <row r="18" spans="1:8" ht="77.25" customHeight="1">
      <c r="A18" s="21" t="s">
        <v>213</v>
      </c>
      <c r="B18" s="26" t="s">
        <v>107</v>
      </c>
      <c r="C18" s="26" t="s">
        <v>49</v>
      </c>
      <c r="D18" s="532" t="s">
        <v>108</v>
      </c>
      <c r="E18" s="533"/>
      <c r="F18" s="27" t="s">
        <v>111</v>
      </c>
      <c r="G18" s="27" t="s">
        <v>7</v>
      </c>
      <c r="H18" s="168">
        <f>(57.8*0.15)</f>
        <v>8.67</v>
      </c>
    </row>
    <row r="19" spans="1:8" ht="195.75" customHeight="1" thickBot="1">
      <c r="A19" s="28" t="s">
        <v>214</v>
      </c>
      <c r="B19" s="26" t="s">
        <v>51</v>
      </c>
      <c r="C19" s="26" t="s">
        <v>49</v>
      </c>
      <c r="D19" s="519" t="s">
        <v>57</v>
      </c>
      <c r="E19" s="520"/>
      <c r="F19" s="27" t="s">
        <v>83</v>
      </c>
      <c r="G19" s="27" t="s">
        <v>38</v>
      </c>
      <c r="H19" s="168">
        <v>3</v>
      </c>
    </row>
    <row r="20" spans="1:8" ht="27" customHeight="1" thickBot="1">
      <c r="A20" s="13" t="s">
        <v>11</v>
      </c>
      <c r="B20" s="14"/>
      <c r="C20" s="14"/>
      <c r="D20" s="15" t="s">
        <v>93</v>
      </c>
      <c r="E20" s="15"/>
      <c r="F20" s="56"/>
      <c r="G20" s="116"/>
      <c r="H20" s="169"/>
    </row>
    <row r="21" spans="1:8" ht="134.25" customHeight="1">
      <c r="A21" s="17" t="s">
        <v>215</v>
      </c>
      <c r="B21" s="18" t="s">
        <v>102</v>
      </c>
      <c r="C21" s="18" t="s">
        <v>49</v>
      </c>
      <c r="D21" s="517" t="s">
        <v>103</v>
      </c>
      <c r="E21" s="518"/>
      <c r="F21" s="122" t="s">
        <v>110</v>
      </c>
      <c r="G21" s="19" t="s">
        <v>5</v>
      </c>
      <c r="H21" s="166">
        <v>57.8</v>
      </c>
    </row>
    <row r="22" spans="1:8" ht="120.75" customHeight="1" thickBot="1">
      <c r="A22" s="21" t="s">
        <v>216</v>
      </c>
      <c r="B22" s="22" t="s">
        <v>104</v>
      </c>
      <c r="C22" s="22" t="s">
        <v>49</v>
      </c>
      <c r="D22" s="519" t="s">
        <v>105</v>
      </c>
      <c r="E22" s="520"/>
      <c r="F22" s="31" t="s">
        <v>110</v>
      </c>
      <c r="G22" s="23" t="s">
        <v>5</v>
      </c>
      <c r="H22" s="167">
        <v>57.8</v>
      </c>
    </row>
    <row r="23" spans="1:8" ht="24" customHeight="1" thickBot="1">
      <c r="A23" s="13" t="s">
        <v>77</v>
      </c>
      <c r="B23" s="14"/>
      <c r="C23" s="14"/>
      <c r="D23" s="15" t="s">
        <v>17</v>
      </c>
      <c r="E23" s="15"/>
      <c r="F23" s="56"/>
      <c r="G23" s="116"/>
      <c r="H23" s="169"/>
    </row>
    <row r="24" spans="1:8" ht="92.25">
      <c r="A24" s="17" t="s">
        <v>217</v>
      </c>
      <c r="B24" s="18" t="s">
        <v>25</v>
      </c>
      <c r="C24" s="18" t="s">
        <v>49</v>
      </c>
      <c r="D24" s="517" t="s">
        <v>60</v>
      </c>
      <c r="E24" s="518"/>
      <c r="F24" s="122" t="s">
        <v>177</v>
      </c>
      <c r="G24" s="19" t="s">
        <v>7</v>
      </c>
      <c r="H24" s="166">
        <v>7.54</v>
      </c>
    </row>
    <row r="25" spans="1:8" ht="120" customHeight="1" thickBot="1">
      <c r="A25" s="32" t="s">
        <v>218</v>
      </c>
      <c r="B25" s="33" t="s">
        <v>74</v>
      </c>
      <c r="C25" s="33" t="s">
        <v>49</v>
      </c>
      <c r="D25" s="519" t="s">
        <v>75</v>
      </c>
      <c r="E25" s="520"/>
      <c r="F25" s="88" t="s">
        <v>86</v>
      </c>
      <c r="G25" s="34" t="s">
        <v>7</v>
      </c>
      <c r="H25" s="170">
        <v>0.75</v>
      </c>
    </row>
    <row r="26" spans="1:8" ht="81.75" customHeight="1" thickBot="1">
      <c r="A26" s="47" t="s">
        <v>219</v>
      </c>
      <c r="B26" s="87" t="s">
        <v>54</v>
      </c>
      <c r="C26" s="87" t="s">
        <v>49</v>
      </c>
      <c r="D26" s="539" t="s">
        <v>61</v>
      </c>
      <c r="E26" s="540"/>
      <c r="F26" s="49" t="s">
        <v>84</v>
      </c>
      <c r="G26" s="49" t="s">
        <v>7</v>
      </c>
      <c r="H26" s="171">
        <v>69.5</v>
      </c>
    </row>
    <row r="27" spans="1:8" ht="28.5" customHeight="1" thickBot="1">
      <c r="A27" s="13" t="s">
        <v>78</v>
      </c>
      <c r="B27" s="35"/>
      <c r="C27" s="35"/>
      <c r="D27" s="36" t="s">
        <v>92</v>
      </c>
      <c r="E27" s="36"/>
      <c r="F27" s="37"/>
      <c r="G27" s="16"/>
      <c r="H27" s="169"/>
    </row>
    <row r="28" spans="1:8" ht="92.25">
      <c r="A28" s="21" t="s">
        <v>220</v>
      </c>
      <c r="B28" s="38" t="s">
        <v>28</v>
      </c>
      <c r="C28" s="38" t="s">
        <v>49</v>
      </c>
      <c r="D28" s="541" t="s">
        <v>29</v>
      </c>
      <c r="E28" s="542"/>
      <c r="F28" s="40" t="s">
        <v>169</v>
      </c>
      <c r="G28" s="23" t="s">
        <v>7</v>
      </c>
      <c r="H28" s="167">
        <v>2.4</v>
      </c>
    </row>
    <row r="29" spans="1:8" ht="113.25" customHeight="1">
      <c r="A29" s="21" t="s">
        <v>221</v>
      </c>
      <c r="B29" s="38" t="s">
        <v>88</v>
      </c>
      <c r="C29" s="38" t="s">
        <v>49</v>
      </c>
      <c r="D29" s="534" t="s">
        <v>89</v>
      </c>
      <c r="E29" s="535"/>
      <c r="F29" s="41" t="s">
        <v>190</v>
      </c>
      <c r="G29" s="23" t="s">
        <v>7</v>
      </c>
      <c r="H29" s="167">
        <v>0.08</v>
      </c>
    </row>
    <row r="30" spans="1:8" ht="156" customHeight="1">
      <c r="A30" s="21" t="s">
        <v>222</v>
      </c>
      <c r="B30" s="38" t="s">
        <v>176</v>
      </c>
      <c r="C30" s="38" t="s">
        <v>49</v>
      </c>
      <c r="D30" s="534" t="s">
        <v>383</v>
      </c>
      <c r="E30" s="535"/>
      <c r="F30" s="89" t="s">
        <v>191</v>
      </c>
      <c r="G30" s="23" t="s">
        <v>14</v>
      </c>
      <c r="H30" s="167">
        <v>13.65</v>
      </c>
    </row>
    <row r="31" spans="1:8" ht="120" customHeight="1">
      <c r="A31" s="21" t="s">
        <v>223</v>
      </c>
      <c r="B31" s="38" t="s">
        <v>90</v>
      </c>
      <c r="C31" s="38" t="s">
        <v>49</v>
      </c>
      <c r="D31" s="534" t="s">
        <v>91</v>
      </c>
      <c r="E31" s="535"/>
      <c r="F31" s="89" t="s">
        <v>197</v>
      </c>
      <c r="G31" s="23" t="s">
        <v>7</v>
      </c>
      <c r="H31" s="167">
        <f>(3.46+2.25+4.89+0.55)</f>
        <v>11.15</v>
      </c>
    </row>
    <row r="32" spans="1:8" ht="75" customHeight="1">
      <c r="A32" s="21" t="s">
        <v>224</v>
      </c>
      <c r="B32" s="42" t="s">
        <v>30</v>
      </c>
      <c r="C32" s="42" t="s">
        <v>49</v>
      </c>
      <c r="D32" s="534" t="s">
        <v>45</v>
      </c>
      <c r="E32" s="535"/>
      <c r="F32" s="90" t="s">
        <v>196</v>
      </c>
      <c r="G32" s="19" t="s">
        <v>5</v>
      </c>
      <c r="H32" s="166">
        <f>(33.19+22.7+1.85)</f>
        <v>57.74</v>
      </c>
    </row>
    <row r="33" spans="1:8" ht="59.25" customHeight="1">
      <c r="A33" s="21" t="s">
        <v>225</v>
      </c>
      <c r="B33" s="38" t="s">
        <v>27</v>
      </c>
      <c r="C33" s="38" t="s">
        <v>49</v>
      </c>
      <c r="D33" s="534" t="s">
        <v>13</v>
      </c>
      <c r="E33" s="535"/>
      <c r="F33" s="89" t="s">
        <v>207</v>
      </c>
      <c r="G33" s="23" t="s">
        <v>12</v>
      </c>
      <c r="H33" s="167">
        <f>529.66 + 141.17</f>
        <v>670.82999999999993</v>
      </c>
    </row>
    <row r="34" spans="1:8" ht="127.5" customHeight="1">
      <c r="A34" s="21" t="s">
        <v>226</v>
      </c>
      <c r="B34" s="38" t="s">
        <v>126</v>
      </c>
      <c r="C34" s="38" t="s">
        <v>50</v>
      </c>
      <c r="D34" s="534" t="s">
        <v>128</v>
      </c>
      <c r="E34" s="535"/>
      <c r="F34" s="41" t="s">
        <v>127</v>
      </c>
      <c r="G34" s="23" t="s">
        <v>5</v>
      </c>
      <c r="H34" s="167">
        <v>50.26</v>
      </c>
    </row>
    <row r="35" spans="1:8" ht="117" customHeight="1" thickBot="1">
      <c r="A35" s="28" t="s">
        <v>227</v>
      </c>
      <c r="B35" s="44" t="s">
        <v>129</v>
      </c>
      <c r="C35" s="44" t="s">
        <v>49</v>
      </c>
      <c r="D35" s="543" t="s">
        <v>130</v>
      </c>
      <c r="E35" s="544"/>
      <c r="F35" s="46" t="s">
        <v>132</v>
      </c>
      <c r="G35" s="27" t="s">
        <v>131</v>
      </c>
      <c r="H35" s="168">
        <f>(50.26*2)</f>
        <v>100.52</v>
      </c>
    </row>
    <row r="36" spans="1:8" ht="27" customHeight="1" thickBot="1">
      <c r="A36" s="13" t="s">
        <v>106</v>
      </c>
      <c r="B36" s="35"/>
      <c r="C36" s="35"/>
      <c r="D36" s="36" t="s">
        <v>19</v>
      </c>
      <c r="E36" s="36"/>
      <c r="F36" s="37"/>
      <c r="G36" s="16"/>
      <c r="H36" s="169"/>
    </row>
    <row r="37" spans="1:8" ht="81.75" customHeight="1" thickBot="1">
      <c r="A37" s="72" t="s">
        <v>228</v>
      </c>
      <c r="B37" s="73" t="s">
        <v>31</v>
      </c>
      <c r="C37" s="73" t="s">
        <v>50</v>
      </c>
      <c r="D37" s="545" t="s">
        <v>32</v>
      </c>
      <c r="E37" s="546"/>
      <c r="F37" s="117" t="s">
        <v>85</v>
      </c>
      <c r="G37" s="115" t="s">
        <v>5</v>
      </c>
      <c r="H37" s="172">
        <v>30.16</v>
      </c>
    </row>
    <row r="38" spans="1:8" ht="27" customHeight="1" thickBot="1">
      <c r="A38" s="13" t="s">
        <v>265</v>
      </c>
      <c r="B38" s="35"/>
      <c r="C38" s="35"/>
      <c r="D38" s="36" t="s">
        <v>46</v>
      </c>
      <c r="E38" s="36"/>
      <c r="F38" s="37"/>
      <c r="G38" s="16"/>
      <c r="H38" s="169"/>
    </row>
    <row r="39" spans="1:8" ht="147" customHeight="1" thickBot="1">
      <c r="A39" s="118" t="s">
        <v>229</v>
      </c>
      <c r="B39" s="119" t="s">
        <v>97</v>
      </c>
      <c r="C39" s="119" t="s">
        <v>49</v>
      </c>
      <c r="D39" s="545" t="s">
        <v>98</v>
      </c>
      <c r="E39" s="546"/>
      <c r="F39" s="120" t="s">
        <v>178</v>
      </c>
      <c r="G39" s="121" t="s">
        <v>5</v>
      </c>
      <c r="H39" s="173">
        <v>65.41</v>
      </c>
    </row>
    <row r="40" spans="1:8" ht="108" customHeight="1" thickBot="1">
      <c r="A40" s="72" t="s">
        <v>230</v>
      </c>
      <c r="B40" s="73" t="s">
        <v>99</v>
      </c>
      <c r="C40" s="73" t="s">
        <v>49</v>
      </c>
      <c r="D40" s="545" t="s">
        <v>100</v>
      </c>
      <c r="E40" s="546"/>
      <c r="F40" s="74" t="s">
        <v>101</v>
      </c>
      <c r="G40" s="115" t="s">
        <v>5</v>
      </c>
      <c r="H40" s="172">
        <f>(2*1.17) + (5*(0.6*3.85))</f>
        <v>13.89</v>
      </c>
    </row>
    <row r="41" spans="1:8" ht="32.25" customHeight="1" thickBot="1">
      <c r="A41" s="13" t="s">
        <v>264</v>
      </c>
      <c r="B41" s="56"/>
      <c r="C41" s="56"/>
      <c r="D41" s="15" t="s">
        <v>18</v>
      </c>
      <c r="E41" s="15"/>
      <c r="F41" s="56"/>
      <c r="G41" s="116"/>
      <c r="H41" s="169"/>
    </row>
    <row r="42" spans="1:8" ht="62.25" customHeight="1">
      <c r="A42" s="17" t="s">
        <v>231</v>
      </c>
      <c r="B42" s="42" t="s">
        <v>26</v>
      </c>
      <c r="C42" s="42" t="s">
        <v>49</v>
      </c>
      <c r="D42" s="517" t="s">
        <v>44</v>
      </c>
      <c r="E42" s="518"/>
      <c r="F42" s="19" t="s">
        <v>95</v>
      </c>
      <c r="G42" s="19" t="s">
        <v>5</v>
      </c>
      <c r="H42" s="166">
        <f>(41.31) +  (0.79)</f>
        <v>42.1</v>
      </c>
    </row>
    <row r="43" spans="1:8" ht="30">
      <c r="A43" s="21" t="s">
        <v>232</v>
      </c>
      <c r="B43" s="38" t="s">
        <v>55</v>
      </c>
      <c r="C43" s="38" t="s">
        <v>49</v>
      </c>
      <c r="D43" s="532" t="s">
        <v>56</v>
      </c>
      <c r="E43" s="533"/>
      <c r="F43" s="23" t="s">
        <v>94</v>
      </c>
      <c r="G43" s="23" t="s">
        <v>5</v>
      </c>
      <c r="H43" s="167">
        <v>59.54</v>
      </c>
    </row>
    <row r="44" spans="1:8" ht="121.5" customHeight="1" thickBot="1">
      <c r="A44" s="32" t="s">
        <v>233</v>
      </c>
      <c r="B44" s="53" t="s">
        <v>81</v>
      </c>
      <c r="C44" s="53" t="s">
        <v>50</v>
      </c>
      <c r="D44" s="519" t="s">
        <v>82</v>
      </c>
      <c r="E44" s="520"/>
      <c r="F44" s="34" t="s">
        <v>96</v>
      </c>
      <c r="G44" s="34" t="s">
        <v>14</v>
      </c>
      <c r="H44" s="170">
        <v>32.56</v>
      </c>
    </row>
    <row r="45" spans="1:8" ht="32.25" customHeight="1" thickBot="1">
      <c r="A45" s="13" t="s">
        <v>263</v>
      </c>
      <c r="B45" s="55"/>
      <c r="C45" s="55"/>
      <c r="D45" s="549" t="s">
        <v>42</v>
      </c>
      <c r="E45" s="549"/>
      <c r="F45" s="56"/>
      <c r="G45" s="57"/>
      <c r="H45" s="174"/>
    </row>
    <row r="46" spans="1:8" ht="30" customHeight="1">
      <c r="A46" s="58"/>
      <c r="B46" s="59"/>
      <c r="C46" s="59"/>
      <c r="D46" s="60" t="s">
        <v>20</v>
      </c>
      <c r="E46" s="60"/>
      <c r="F46" s="61"/>
      <c r="G46" s="62"/>
      <c r="H46" s="175"/>
    </row>
    <row r="47" spans="1:8" ht="67.5" customHeight="1">
      <c r="A47" s="21" t="s">
        <v>234</v>
      </c>
      <c r="B47" s="38" t="s">
        <v>62</v>
      </c>
      <c r="C47" s="38" t="s">
        <v>49</v>
      </c>
      <c r="D47" s="534" t="s">
        <v>76</v>
      </c>
      <c r="E47" s="535"/>
      <c r="F47" s="22" t="s">
        <v>112</v>
      </c>
      <c r="G47" s="63" t="s">
        <v>7</v>
      </c>
      <c r="H47" s="176">
        <v>3.37</v>
      </c>
    </row>
    <row r="48" spans="1:8" ht="56.25" customHeight="1">
      <c r="A48" s="21" t="s">
        <v>235</v>
      </c>
      <c r="B48" s="38" t="s">
        <v>63</v>
      </c>
      <c r="C48" s="38" t="s">
        <v>49</v>
      </c>
      <c r="D48" s="547" t="s">
        <v>64</v>
      </c>
      <c r="E48" s="548"/>
      <c r="F48" s="41" t="s">
        <v>113</v>
      </c>
      <c r="G48" s="23" t="s">
        <v>5</v>
      </c>
      <c r="H48" s="167">
        <f xml:space="preserve"> (50.26) +  (17.15)</f>
        <v>67.41</v>
      </c>
    </row>
    <row r="49" spans="1:8" ht="75" customHeight="1">
      <c r="A49" s="21" t="s">
        <v>236</v>
      </c>
      <c r="B49" s="38" t="s">
        <v>172</v>
      </c>
      <c r="C49" s="38" t="s">
        <v>49</v>
      </c>
      <c r="D49" s="534" t="s">
        <v>174</v>
      </c>
      <c r="E49" s="535"/>
      <c r="F49" s="41" t="s">
        <v>173</v>
      </c>
      <c r="G49" s="23" t="s">
        <v>5</v>
      </c>
      <c r="H49" s="167">
        <f>(50.26) +  (17.15) +  (7.25)</f>
        <v>74.66</v>
      </c>
    </row>
    <row r="50" spans="1:8" ht="33.75" customHeight="1">
      <c r="A50" s="21" t="s">
        <v>237</v>
      </c>
      <c r="B50" s="38" t="s">
        <v>33</v>
      </c>
      <c r="C50" s="38" t="s">
        <v>49</v>
      </c>
      <c r="D50" s="532" t="s">
        <v>34</v>
      </c>
      <c r="E50" s="533"/>
      <c r="F50" s="23" t="s">
        <v>114</v>
      </c>
      <c r="G50" s="23" t="s">
        <v>5</v>
      </c>
      <c r="H50" s="167">
        <v>0.24</v>
      </c>
    </row>
    <row r="51" spans="1:8" ht="27" customHeight="1">
      <c r="A51" s="65"/>
      <c r="B51" s="66"/>
      <c r="C51" s="66"/>
      <c r="D51" s="67" t="s">
        <v>21</v>
      </c>
      <c r="E51" s="67"/>
      <c r="F51" s="68"/>
      <c r="G51" s="69"/>
      <c r="H51" s="177"/>
    </row>
    <row r="52" spans="1:8" ht="105" customHeight="1">
      <c r="A52" s="21" t="s">
        <v>238</v>
      </c>
      <c r="B52" s="38" t="s">
        <v>39</v>
      </c>
      <c r="C52" s="38" t="s">
        <v>49</v>
      </c>
      <c r="D52" s="532" t="s">
        <v>40</v>
      </c>
      <c r="E52" s="533"/>
      <c r="F52" s="23" t="s">
        <v>119</v>
      </c>
      <c r="G52" s="23" t="s">
        <v>5</v>
      </c>
      <c r="H52" s="167">
        <v>30.16</v>
      </c>
    </row>
    <row r="53" spans="1:8" ht="90" customHeight="1">
      <c r="A53" s="21" t="s">
        <v>239</v>
      </c>
      <c r="B53" s="38" t="s">
        <v>115</v>
      </c>
      <c r="C53" s="38" t="s">
        <v>49</v>
      </c>
      <c r="D53" s="532" t="s">
        <v>116</v>
      </c>
      <c r="E53" s="533"/>
      <c r="F53" s="23" t="s">
        <v>119</v>
      </c>
      <c r="G53" s="23" t="s">
        <v>5</v>
      </c>
      <c r="H53" s="167">
        <v>30.16</v>
      </c>
    </row>
    <row r="54" spans="1:8" ht="135" customHeight="1">
      <c r="A54" s="21" t="s">
        <v>240</v>
      </c>
      <c r="B54" s="38" t="s">
        <v>117</v>
      </c>
      <c r="C54" s="38" t="s">
        <v>49</v>
      </c>
      <c r="D54" s="532" t="s">
        <v>118</v>
      </c>
      <c r="E54" s="533"/>
      <c r="F54" s="23" t="s">
        <v>119</v>
      </c>
      <c r="G54" s="23" t="s">
        <v>5</v>
      </c>
      <c r="H54" s="167">
        <v>30.16</v>
      </c>
    </row>
    <row r="55" spans="1:8" ht="27" customHeight="1">
      <c r="A55" s="65"/>
      <c r="B55" s="66"/>
      <c r="C55" s="66"/>
      <c r="D55" s="67" t="s">
        <v>22</v>
      </c>
      <c r="E55" s="67"/>
      <c r="F55" s="68"/>
      <c r="G55" s="69"/>
      <c r="H55" s="177"/>
    </row>
    <row r="56" spans="1:8" ht="75" customHeight="1">
      <c r="A56" s="21" t="s">
        <v>241</v>
      </c>
      <c r="B56" s="38" t="s">
        <v>35</v>
      </c>
      <c r="C56" s="38" t="s">
        <v>49</v>
      </c>
      <c r="D56" s="532" t="s">
        <v>41</v>
      </c>
      <c r="E56" s="533"/>
      <c r="F56" s="23" t="s">
        <v>187</v>
      </c>
      <c r="G56" s="23" t="s">
        <v>5</v>
      </c>
      <c r="H56" s="167">
        <v>43.01</v>
      </c>
    </row>
    <row r="57" spans="1:8" ht="90.75" customHeight="1" thickBot="1">
      <c r="A57" s="21" t="s">
        <v>242</v>
      </c>
      <c r="B57" s="38" t="s">
        <v>186</v>
      </c>
      <c r="C57" s="38" t="s">
        <v>49</v>
      </c>
      <c r="D57" s="519" t="s">
        <v>382</v>
      </c>
      <c r="E57" s="520"/>
      <c r="F57" s="23" t="s">
        <v>187</v>
      </c>
      <c r="G57" s="23" t="s">
        <v>5</v>
      </c>
      <c r="H57" s="167">
        <v>43.01</v>
      </c>
    </row>
    <row r="58" spans="1:8" ht="31.5" customHeight="1" thickBot="1">
      <c r="A58" s="13" t="s">
        <v>262</v>
      </c>
      <c r="B58" s="35"/>
      <c r="C58" s="35"/>
      <c r="D58" s="36" t="s">
        <v>80</v>
      </c>
      <c r="E58" s="36"/>
      <c r="F58" s="37"/>
      <c r="G58" s="16"/>
      <c r="H58" s="169"/>
    </row>
    <row r="59" spans="1:8" ht="165.75" customHeight="1" thickBot="1">
      <c r="A59" s="47" t="s">
        <v>243</v>
      </c>
      <c r="B59" s="48" t="s">
        <v>120</v>
      </c>
      <c r="C59" s="48" t="s">
        <v>49</v>
      </c>
      <c r="D59" s="545" t="s">
        <v>121</v>
      </c>
      <c r="E59" s="546"/>
      <c r="F59" s="70" t="s">
        <v>122</v>
      </c>
      <c r="G59" s="71" t="s">
        <v>170</v>
      </c>
      <c r="H59" s="178">
        <v>3</v>
      </c>
    </row>
    <row r="60" spans="1:8" ht="90.75" customHeight="1" thickBot="1">
      <c r="A60" s="72" t="s">
        <v>244</v>
      </c>
      <c r="B60" s="73" t="s">
        <v>123</v>
      </c>
      <c r="C60" s="73" t="s">
        <v>49</v>
      </c>
      <c r="D60" s="545" t="s">
        <v>124</v>
      </c>
      <c r="E60" s="546"/>
      <c r="F60" s="74" t="s">
        <v>122</v>
      </c>
      <c r="G60" s="75" t="s">
        <v>170</v>
      </c>
      <c r="H60" s="179">
        <v>3</v>
      </c>
    </row>
    <row r="61" spans="1:8" ht="32.25" customHeight="1" thickBot="1">
      <c r="A61" s="193" t="s">
        <v>261</v>
      </c>
      <c r="B61" s="194"/>
      <c r="C61" s="194"/>
      <c r="D61" s="195" t="s">
        <v>23</v>
      </c>
      <c r="E61" s="195"/>
      <c r="F61" s="196"/>
      <c r="G61" s="197"/>
      <c r="H61" s="198"/>
    </row>
    <row r="62" spans="1:8" ht="45" customHeight="1">
      <c r="A62" s="30" t="s">
        <v>245</v>
      </c>
      <c r="B62" s="52" t="s">
        <v>71</v>
      </c>
      <c r="C62" s="52" t="s">
        <v>49</v>
      </c>
      <c r="D62" s="550" t="s">
        <v>72</v>
      </c>
      <c r="E62" s="550"/>
      <c r="F62" s="76" t="s">
        <v>140</v>
      </c>
      <c r="G62" s="77" t="s">
        <v>70</v>
      </c>
      <c r="H62" s="187">
        <v>1</v>
      </c>
    </row>
    <row r="63" spans="1:8" ht="33.75" customHeight="1">
      <c r="A63" s="21" t="s">
        <v>246</v>
      </c>
      <c r="B63" s="38" t="s">
        <v>158</v>
      </c>
      <c r="C63" s="38" t="s">
        <v>49</v>
      </c>
      <c r="D63" s="551" t="s">
        <v>156</v>
      </c>
      <c r="E63" s="551"/>
      <c r="F63" s="41" t="s">
        <v>157</v>
      </c>
      <c r="G63" s="40" t="s">
        <v>70</v>
      </c>
      <c r="H63" s="181">
        <v>2</v>
      </c>
    </row>
    <row r="64" spans="1:8" ht="96" customHeight="1">
      <c r="A64" s="21" t="s">
        <v>247</v>
      </c>
      <c r="B64" s="38" t="s">
        <v>160</v>
      </c>
      <c r="C64" s="38" t="s">
        <v>49</v>
      </c>
      <c r="D64" s="551" t="s">
        <v>161</v>
      </c>
      <c r="E64" s="551"/>
      <c r="F64" s="22" t="s">
        <v>140</v>
      </c>
      <c r="G64" s="79" t="s">
        <v>159</v>
      </c>
      <c r="H64" s="183">
        <v>1</v>
      </c>
    </row>
    <row r="65" spans="1:8" ht="66" customHeight="1">
      <c r="A65" s="21" t="s">
        <v>248</v>
      </c>
      <c r="B65" s="38" t="s">
        <v>153</v>
      </c>
      <c r="C65" s="38" t="s">
        <v>49</v>
      </c>
      <c r="D65" s="551" t="s">
        <v>154</v>
      </c>
      <c r="E65" s="551"/>
      <c r="F65" s="41" t="s">
        <v>155</v>
      </c>
      <c r="G65" s="40" t="s">
        <v>144</v>
      </c>
      <c r="H65" s="181">
        <v>1</v>
      </c>
    </row>
    <row r="66" spans="1:8" ht="69" customHeight="1">
      <c r="A66" s="21" t="s">
        <v>249</v>
      </c>
      <c r="B66" s="38" t="s">
        <v>164</v>
      </c>
      <c r="C66" s="38" t="s">
        <v>50</v>
      </c>
      <c r="D66" s="551" t="s">
        <v>162</v>
      </c>
      <c r="E66" s="551"/>
      <c r="F66" s="22" t="s">
        <v>140</v>
      </c>
      <c r="G66" s="79" t="s">
        <v>159</v>
      </c>
      <c r="H66" s="183">
        <v>1</v>
      </c>
    </row>
    <row r="67" spans="1:8" ht="57.75" customHeight="1">
      <c r="A67" s="21" t="s">
        <v>250</v>
      </c>
      <c r="B67" s="38" t="s">
        <v>165</v>
      </c>
      <c r="C67" s="38" t="s">
        <v>49</v>
      </c>
      <c r="D67" s="551" t="s">
        <v>163</v>
      </c>
      <c r="E67" s="551"/>
      <c r="F67" s="22" t="s">
        <v>140</v>
      </c>
      <c r="G67" s="79" t="s">
        <v>159</v>
      </c>
      <c r="H67" s="183">
        <v>1</v>
      </c>
    </row>
    <row r="68" spans="1:8" ht="75" customHeight="1">
      <c r="A68" s="21" t="s">
        <v>251</v>
      </c>
      <c r="B68" s="38" t="s">
        <v>146</v>
      </c>
      <c r="C68" s="38" t="s">
        <v>49</v>
      </c>
      <c r="D68" s="551" t="s">
        <v>147</v>
      </c>
      <c r="E68" s="551"/>
      <c r="F68" s="41" t="s">
        <v>148</v>
      </c>
      <c r="G68" s="40" t="s">
        <v>170</v>
      </c>
      <c r="H68" s="181">
        <v>8</v>
      </c>
    </row>
    <row r="69" spans="1:8" ht="39.75" customHeight="1">
      <c r="A69" s="21" t="s">
        <v>252</v>
      </c>
      <c r="B69" s="38" t="s">
        <v>143</v>
      </c>
      <c r="C69" s="38" t="s">
        <v>141</v>
      </c>
      <c r="D69" s="551" t="s">
        <v>142</v>
      </c>
      <c r="E69" s="551"/>
      <c r="F69" s="41" t="s">
        <v>145</v>
      </c>
      <c r="G69" s="40" t="s">
        <v>144</v>
      </c>
      <c r="H69" s="181">
        <v>4</v>
      </c>
    </row>
    <row r="70" spans="1:8" ht="80.25" customHeight="1">
      <c r="A70" s="21" t="s">
        <v>253</v>
      </c>
      <c r="B70" s="38" t="s">
        <v>150</v>
      </c>
      <c r="C70" s="38" t="s">
        <v>49</v>
      </c>
      <c r="D70" s="551" t="s">
        <v>151</v>
      </c>
      <c r="E70" s="551"/>
      <c r="F70" s="41" t="s">
        <v>149</v>
      </c>
      <c r="G70" s="40" t="s">
        <v>170</v>
      </c>
      <c r="H70" s="181">
        <v>1</v>
      </c>
    </row>
    <row r="71" spans="1:8" ht="149.25" customHeight="1">
      <c r="A71" s="21" t="s">
        <v>254</v>
      </c>
      <c r="B71" s="38" t="s">
        <v>43</v>
      </c>
      <c r="C71" s="38" t="s">
        <v>49</v>
      </c>
      <c r="D71" s="534" t="s">
        <v>384</v>
      </c>
      <c r="E71" s="535"/>
      <c r="F71" s="41" t="s">
        <v>122</v>
      </c>
      <c r="G71" s="40" t="s">
        <v>170</v>
      </c>
      <c r="H71" s="181">
        <v>3</v>
      </c>
    </row>
    <row r="72" spans="1:8" ht="129.75" customHeight="1" thickBot="1">
      <c r="A72" s="32" t="s">
        <v>255</v>
      </c>
      <c r="B72" s="53" t="s">
        <v>52</v>
      </c>
      <c r="C72" s="53" t="s">
        <v>49</v>
      </c>
      <c r="D72" s="552" t="s">
        <v>53</v>
      </c>
      <c r="E72" s="552"/>
      <c r="F72" s="54" t="s">
        <v>152</v>
      </c>
      <c r="G72" s="80" t="s">
        <v>171</v>
      </c>
      <c r="H72" s="182">
        <v>13</v>
      </c>
    </row>
    <row r="73" spans="1:8" ht="30.75" customHeight="1" thickBot="1">
      <c r="A73" s="128" t="s">
        <v>256</v>
      </c>
      <c r="B73" s="199"/>
      <c r="C73" s="199"/>
      <c r="D73" s="200" t="s">
        <v>175</v>
      </c>
      <c r="E73" s="200"/>
      <c r="F73" s="201"/>
      <c r="G73" s="131"/>
      <c r="H73" s="202"/>
    </row>
    <row r="74" spans="1:8" ht="57" customHeight="1">
      <c r="A74" s="17" t="s">
        <v>257</v>
      </c>
      <c r="B74" s="42" t="s">
        <v>65</v>
      </c>
      <c r="C74" s="42" t="s">
        <v>49</v>
      </c>
      <c r="D74" s="534" t="s">
        <v>183</v>
      </c>
      <c r="E74" s="535"/>
      <c r="F74" s="109" t="s">
        <v>189</v>
      </c>
      <c r="G74" s="109" t="s">
        <v>5</v>
      </c>
      <c r="H74" s="180">
        <v>47.28</v>
      </c>
    </row>
    <row r="75" spans="1:8" ht="56.25" customHeight="1">
      <c r="A75" s="21" t="s">
        <v>258</v>
      </c>
      <c r="B75" s="38" t="s">
        <v>184</v>
      </c>
      <c r="C75" s="38" t="s">
        <v>49</v>
      </c>
      <c r="D75" s="534" t="s">
        <v>67</v>
      </c>
      <c r="E75" s="535"/>
      <c r="F75" s="41" t="s">
        <v>189</v>
      </c>
      <c r="G75" s="40" t="s">
        <v>5</v>
      </c>
      <c r="H75" s="181">
        <v>47.28</v>
      </c>
    </row>
    <row r="76" spans="1:8" ht="66.75" customHeight="1">
      <c r="A76" s="21" t="s">
        <v>259</v>
      </c>
      <c r="B76" s="38" t="s">
        <v>66</v>
      </c>
      <c r="C76" s="38" t="s">
        <v>49</v>
      </c>
      <c r="D76" s="534" t="s">
        <v>188</v>
      </c>
      <c r="E76" s="535"/>
      <c r="F76" s="41" t="s">
        <v>185</v>
      </c>
      <c r="G76" s="41" t="s">
        <v>5</v>
      </c>
      <c r="H76" s="181">
        <v>43.01</v>
      </c>
    </row>
    <row r="77" spans="1:8" ht="61.5" customHeight="1" thickBot="1">
      <c r="A77" s="32" t="s">
        <v>260</v>
      </c>
      <c r="B77" s="53" t="s">
        <v>68</v>
      </c>
      <c r="C77" s="53" t="s">
        <v>49</v>
      </c>
      <c r="D77" s="534" t="s">
        <v>69</v>
      </c>
      <c r="E77" s="535"/>
      <c r="F77" s="54" t="s">
        <v>185</v>
      </c>
      <c r="G77" s="80" t="s">
        <v>5</v>
      </c>
      <c r="H77" s="182">
        <v>43.01</v>
      </c>
    </row>
    <row r="78" spans="1:8" ht="27.75" customHeight="1" thickBot="1">
      <c r="A78" s="13" t="s">
        <v>266</v>
      </c>
      <c r="B78" s="35"/>
      <c r="C78" s="35"/>
      <c r="D78" s="36" t="s">
        <v>125</v>
      </c>
      <c r="E78" s="36"/>
      <c r="F78" s="37"/>
      <c r="G78" s="16"/>
      <c r="H78" s="169"/>
    </row>
    <row r="79" spans="1:8" ht="40.5" customHeight="1">
      <c r="A79" s="17" t="s">
        <v>267</v>
      </c>
      <c r="B79" s="42" t="s">
        <v>181</v>
      </c>
      <c r="C79" s="42" t="s">
        <v>49</v>
      </c>
      <c r="D79" s="534" t="s">
        <v>182</v>
      </c>
      <c r="E79" s="535"/>
      <c r="F79" s="109" t="s">
        <v>180</v>
      </c>
      <c r="G79" s="109" t="s">
        <v>7</v>
      </c>
      <c r="H79" s="180">
        <v>254.04</v>
      </c>
    </row>
    <row r="80" spans="1:8" ht="63.75" customHeight="1">
      <c r="A80" s="21" t="s">
        <v>268</v>
      </c>
      <c r="B80" s="38" t="s">
        <v>133</v>
      </c>
      <c r="C80" s="38" t="s">
        <v>49</v>
      </c>
      <c r="D80" s="534" t="s">
        <v>134</v>
      </c>
      <c r="E80" s="535"/>
      <c r="F80" s="41" t="s">
        <v>179</v>
      </c>
      <c r="G80" s="41" t="s">
        <v>5</v>
      </c>
      <c r="H80" s="181">
        <v>2540.4299999999998</v>
      </c>
    </row>
    <row r="81" spans="1:8" ht="85.5" customHeight="1">
      <c r="A81" s="21" t="s">
        <v>269</v>
      </c>
      <c r="B81" s="38" t="s">
        <v>135</v>
      </c>
      <c r="C81" s="38" t="s">
        <v>49</v>
      </c>
      <c r="D81" s="534" t="s">
        <v>136</v>
      </c>
      <c r="E81" s="535"/>
      <c r="F81" s="41" t="s">
        <v>137</v>
      </c>
      <c r="G81" s="40" t="s">
        <v>14</v>
      </c>
      <c r="H81" s="181">
        <v>20.420000000000002</v>
      </c>
    </row>
    <row r="82" spans="1:8" ht="85.5" customHeight="1">
      <c r="A82" s="21" t="s">
        <v>270</v>
      </c>
      <c r="B82" s="38" t="s">
        <v>192</v>
      </c>
      <c r="C82" s="38" t="s">
        <v>49</v>
      </c>
      <c r="D82" s="534" t="s">
        <v>193</v>
      </c>
      <c r="E82" s="535"/>
      <c r="F82" s="41" t="s">
        <v>198</v>
      </c>
      <c r="G82" s="40" t="s">
        <v>14</v>
      </c>
      <c r="H82" s="181">
        <v>18.600000000000001</v>
      </c>
    </row>
    <row r="83" spans="1:8" ht="86.25" customHeight="1">
      <c r="A83" s="21" t="s">
        <v>271</v>
      </c>
      <c r="B83" s="38" t="s">
        <v>194</v>
      </c>
      <c r="C83" s="38" t="s">
        <v>49</v>
      </c>
      <c r="D83" s="534" t="s">
        <v>195</v>
      </c>
      <c r="E83" s="535"/>
      <c r="F83" s="41" t="s">
        <v>199</v>
      </c>
      <c r="G83" s="41" t="s">
        <v>14</v>
      </c>
      <c r="H83" s="181">
        <v>24</v>
      </c>
    </row>
    <row r="84" spans="1:8" ht="78" customHeight="1">
      <c r="A84" s="21" t="s">
        <v>272</v>
      </c>
      <c r="B84" s="44" t="s">
        <v>200</v>
      </c>
      <c r="C84" s="44" t="s">
        <v>49</v>
      </c>
      <c r="D84" s="534" t="s">
        <v>201</v>
      </c>
      <c r="E84" s="535"/>
      <c r="F84" s="46" t="s">
        <v>202</v>
      </c>
      <c r="G84" s="46" t="s">
        <v>14</v>
      </c>
      <c r="H84" s="184">
        <v>12.32</v>
      </c>
    </row>
    <row r="85" spans="1:8" ht="55.5" customHeight="1">
      <c r="A85" s="21" t="s">
        <v>273</v>
      </c>
      <c r="B85" s="44" t="s">
        <v>204</v>
      </c>
      <c r="C85" s="44" t="s">
        <v>49</v>
      </c>
      <c r="D85" s="534" t="s">
        <v>205</v>
      </c>
      <c r="E85" s="535"/>
      <c r="F85" s="46" t="s">
        <v>206</v>
      </c>
      <c r="G85" s="46" t="s">
        <v>14</v>
      </c>
      <c r="H85" s="184">
        <f>12.32+18.6+(18.6*7)</f>
        <v>161.12</v>
      </c>
    </row>
    <row r="86" spans="1:8" ht="58.5" customHeight="1" thickBot="1">
      <c r="A86" s="28" t="s">
        <v>274</v>
      </c>
      <c r="B86" s="44" t="s">
        <v>138</v>
      </c>
      <c r="C86" s="44" t="s">
        <v>49</v>
      </c>
      <c r="D86" s="534" t="s">
        <v>139</v>
      </c>
      <c r="E86" s="535"/>
      <c r="F86" s="46" t="s">
        <v>203</v>
      </c>
      <c r="G86" s="101" t="s">
        <v>5</v>
      </c>
      <c r="H86" s="184">
        <f>(2*(1.3*24))</f>
        <v>62.400000000000006</v>
      </c>
    </row>
    <row r="87" spans="1:8" ht="26.25" customHeight="1" thickBot="1">
      <c r="A87" s="102">
        <v>2</v>
      </c>
      <c r="B87" s="103"/>
      <c r="C87" s="103"/>
      <c r="D87" s="104" t="s">
        <v>275</v>
      </c>
      <c r="E87" s="104"/>
      <c r="F87" s="105"/>
      <c r="G87" s="106"/>
      <c r="H87" s="185"/>
    </row>
    <row r="88" spans="1:8" ht="33" customHeight="1" thickBot="1">
      <c r="A88" s="50" t="s">
        <v>15</v>
      </c>
      <c r="B88" s="51"/>
      <c r="C88" s="51"/>
      <c r="D88" s="553" t="s">
        <v>276</v>
      </c>
      <c r="E88" s="553"/>
      <c r="F88" s="107"/>
      <c r="G88" s="108"/>
      <c r="H88" s="186"/>
    </row>
    <row r="89" spans="1:8" ht="60.75" customHeight="1">
      <c r="A89" s="30" t="s">
        <v>279</v>
      </c>
      <c r="B89" s="52" t="s">
        <v>278</v>
      </c>
      <c r="C89" s="52" t="s">
        <v>50</v>
      </c>
      <c r="D89" s="534" t="s">
        <v>281</v>
      </c>
      <c r="E89" s="535"/>
      <c r="F89" s="76" t="s">
        <v>312</v>
      </c>
      <c r="G89" s="77" t="s">
        <v>5</v>
      </c>
      <c r="H89" s="187">
        <v>460</v>
      </c>
    </row>
    <row r="90" spans="1:8" ht="81.75" customHeight="1" thickBot="1">
      <c r="A90" s="32" t="s">
        <v>280</v>
      </c>
      <c r="B90" s="53" t="s">
        <v>282</v>
      </c>
      <c r="C90" s="53" t="s">
        <v>49</v>
      </c>
      <c r="D90" s="534" t="s">
        <v>283</v>
      </c>
      <c r="E90" s="535"/>
      <c r="F90" s="54" t="s">
        <v>312</v>
      </c>
      <c r="G90" s="80" t="s">
        <v>5</v>
      </c>
      <c r="H90" s="182">
        <v>460</v>
      </c>
    </row>
    <row r="91" spans="1:8" ht="27.75" customHeight="1" thickBot="1">
      <c r="A91" s="13" t="s">
        <v>16</v>
      </c>
      <c r="B91" s="35"/>
      <c r="C91" s="35"/>
      <c r="D91" s="112" t="s">
        <v>284</v>
      </c>
      <c r="E91" s="112"/>
      <c r="F91" s="113"/>
      <c r="G91" s="114"/>
      <c r="H91" s="188"/>
    </row>
    <row r="92" spans="1:8" ht="63.75" customHeight="1">
      <c r="A92" s="17" t="s">
        <v>289</v>
      </c>
      <c r="B92" s="42" t="s">
        <v>285</v>
      </c>
      <c r="C92" s="42" t="s">
        <v>49</v>
      </c>
      <c r="D92" s="534" t="s">
        <v>286</v>
      </c>
      <c r="E92" s="535"/>
      <c r="F92" s="109" t="s">
        <v>311</v>
      </c>
      <c r="G92" s="110" t="s">
        <v>159</v>
      </c>
      <c r="H92" s="180">
        <v>6</v>
      </c>
    </row>
    <row r="93" spans="1:8" ht="67.5" customHeight="1">
      <c r="A93" s="21" t="s">
        <v>290</v>
      </c>
      <c r="B93" s="38" t="s">
        <v>287</v>
      </c>
      <c r="C93" s="38" t="s">
        <v>50</v>
      </c>
      <c r="D93" s="534" t="s">
        <v>288</v>
      </c>
      <c r="E93" s="535"/>
      <c r="F93" s="41" t="s">
        <v>310</v>
      </c>
      <c r="G93" s="40" t="s">
        <v>14</v>
      </c>
      <c r="H93" s="181">
        <v>120</v>
      </c>
    </row>
    <row r="94" spans="1:8" ht="48" customHeight="1" thickBot="1">
      <c r="A94" s="32" t="s">
        <v>291</v>
      </c>
      <c r="B94" s="53" t="s">
        <v>296</v>
      </c>
      <c r="C94" s="53" t="s">
        <v>50</v>
      </c>
      <c r="D94" s="534" t="s">
        <v>297</v>
      </c>
      <c r="E94" s="535"/>
      <c r="F94" s="54" t="s">
        <v>309</v>
      </c>
      <c r="G94" s="80" t="s">
        <v>159</v>
      </c>
      <c r="H94" s="182">
        <v>6</v>
      </c>
    </row>
    <row r="95" spans="1:8" ht="72" customHeight="1">
      <c r="A95" s="30" t="s">
        <v>292</v>
      </c>
      <c r="B95" s="52" t="s">
        <v>298</v>
      </c>
      <c r="C95" s="52" t="s">
        <v>49</v>
      </c>
      <c r="D95" s="534" t="s">
        <v>299</v>
      </c>
      <c r="E95" s="535"/>
      <c r="F95" s="76" t="s">
        <v>308</v>
      </c>
      <c r="G95" s="77" t="s">
        <v>159</v>
      </c>
      <c r="H95" s="187">
        <v>18</v>
      </c>
    </row>
    <row r="96" spans="1:8" ht="69.75" customHeight="1">
      <c r="A96" s="21" t="s">
        <v>293</v>
      </c>
      <c r="B96" s="38" t="s">
        <v>160</v>
      </c>
      <c r="C96" s="38" t="s">
        <v>49</v>
      </c>
      <c r="D96" s="534" t="s">
        <v>300</v>
      </c>
      <c r="E96" s="535"/>
      <c r="F96" s="41" t="s">
        <v>307</v>
      </c>
      <c r="G96" s="40" t="s">
        <v>159</v>
      </c>
      <c r="H96" s="181">
        <v>1</v>
      </c>
    </row>
    <row r="97" spans="1:8" ht="54.75" customHeight="1">
      <c r="A97" s="21" t="s">
        <v>294</v>
      </c>
      <c r="B97" s="38" t="s">
        <v>301</v>
      </c>
      <c r="C97" s="38" t="s">
        <v>49</v>
      </c>
      <c r="D97" s="534" t="s">
        <v>302</v>
      </c>
      <c r="E97" s="535"/>
      <c r="F97" s="41" t="s">
        <v>306</v>
      </c>
      <c r="G97" s="40" t="s">
        <v>14</v>
      </c>
      <c r="H97" s="181">
        <v>4</v>
      </c>
    </row>
    <row r="98" spans="1:8" ht="60.75" customHeight="1" thickBot="1">
      <c r="A98" s="28" t="s">
        <v>295</v>
      </c>
      <c r="B98" s="44" t="s">
        <v>303</v>
      </c>
      <c r="C98" s="44" t="s">
        <v>50</v>
      </c>
      <c r="D98" s="534" t="s">
        <v>304</v>
      </c>
      <c r="E98" s="535"/>
      <c r="F98" s="46" t="s">
        <v>305</v>
      </c>
      <c r="G98" s="101" t="s">
        <v>14</v>
      </c>
      <c r="H98" s="184">
        <v>240</v>
      </c>
    </row>
    <row r="99" spans="1:8" ht="27.75" customHeight="1" thickBot="1">
      <c r="A99" s="102">
        <v>3</v>
      </c>
      <c r="B99" s="103"/>
      <c r="C99" s="103"/>
      <c r="D99" s="104" t="s">
        <v>318</v>
      </c>
      <c r="E99" s="104"/>
      <c r="F99" s="105"/>
      <c r="G99" s="106"/>
      <c r="H99" s="185"/>
    </row>
    <row r="100" spans="1:8" ht="30" customHeight="1" thickBot="1">
      <c r="A100" s="11" t="s">
        <v>0</v>
      </c>
      <c r="B100" s="12" t="s">
        <v>2</v>
      </c>
      <c r="C100" s="12" t="s">
        <v>48</v>
      </c>
      <c r="D100" s="12" t="s">
        <v>1</v>
      </c>
      <c r="E100" s="12"/>
      <c r="F100" s="12" t="s">
        <v>36</v>
      </c>
      <c r="G100" s="12" t="s">
        <v>159</v>
      </c>
      <c r="H100" s="163" t="s">
        <v>314</v>
      </c>
    </row>
    <row r="101" spans="1:8" ht="30.75" customHeight="1" thickBot="1">
      <c r="A101" s="128" t="s">
        <v>336</v>
      </c>
      <c r="B101" s="129"/>
      <c r="C101" s="129"/>
      <c r="D101" s="130" t="s">
        <v>93</v>
      </c>
      <c r="E101" s="130"/>
      <c r="F101" s="130"/>
      <c r="G101" s="131"/>
      <c r="H101" s="189"/>
    </row>
    <row r="102" spans="1:8" ht="60.75" customHeight="1" thickBot="1">
      <c r="A102" s="21" t="s">
        <v>351</v>
      </c>
      <c r="B102" s="26" t="s">
        <v>107</v>
      </c>
      <c r="C102" s="26" t="s">
        <v>49</v>
      </c>
      <c r="D102" s="534" t="s">
        <v>108</v>
      </c>
      <c r="E102" s="535"/>
      <c r="F102" s="27" t="s">
        <v>319</v>
      </c>
      <c r="G102" s="27" t="s">
        <v>7</v>
      </c>
      <c r="H102" s="168">
        <v>15.4</v>
      </c>
    </row>
    <row r="103" spans="1:8" ht="26.25" customHeight="1" thickBot="1">
      <c r="A103" s="13" t="s">
        <v>338</v>
      </c>
      <c r="B103" s="35"/>
      <c r="C103" s="35"/>
      <c r="D103" s="112" t="s">
        <v>284</v>
      </c>
      <c r="E103" s="112"/>
      <c r="F103" s="113"/>
      <c r="G103" s="114"/>
      <c r="H103" s="188"/>
    </row>
    <row r="104" spans="1:8" ht="75.75" customHeight="1">
      <c r="A104" s="17" t="s">
        <v>352</v>
      </c>
      <c r="B104" s="42" t="s">
        <v>320</v>
      </c>
      <c r="C104" s="42" t="s">
        <v>49</v>
      </c>
      <c r="D104" s="534" t="s">
        <v>321</v>
      </c>
      <c r="E104" s="535"/>
      <c r="F104" s="109" t="s">
        <v>386</v>
      </c>
      <c r="G104" s="110" t="s">
        <v>159</v>
      </c>
      <c r="H104" s="180">
        <v>8</v>
      </c>
    </row>
    <row r="105" spans="1:8" ht="41.25" customHeight="1">
      <c r="A105" s="21" t="s">
        <v>353</v>
      </c>
      <c r="B105" s="38" t="s">
        <v>322</v>
      </c>
      <c r="C105" s="38" t="s">
        <v>50</v>
      </c>
      <c r="D105" s="534" t="s">
        <v>323</v>
      </c>
      <c r="E105" s="535"/>
      <c r="F105" s="41" t="s">
        <v>324</v>
      </c>
      <c r="G105" s="40" t="s">
        <v>159</v>
      </c>
      <c r="H105" s="181">
        <v>18</v>
      </c>
    </row>
    <row r="106" spans="1:8" ht="48.75" customHeight="1">
      <c r="A106" s="21" t="s">
        <v>354</v>
      </c>
      <c r="B106" s="38" t="s">
        <v>325</v>
      </c>
      <c r="C106" s="38" t="s">
        <v>49</v>
      </c>
      <c r="D106" s="534" t="s">
        <v>326</v>
      </c>
      <c r="E106" s="535"/>
      <c r="F106" s="89" t="s">
        <v>327</v>
      </c>
      <c r="G106" s="40" t="s">
        <v>7</v>
      </c>
      <c r="H106" s="181">
        <v>0.43</v>
      </c>
    </row>
    <row r="107" spans="1:8" ht="59.25" customHeight="1">
      <c r="A107" s="21" t="s">
        <v>355</v>
      </c>
      <c r="B107" s="38" t="s">
        <v>296</v>
      </c>
      <c r="C107" s="38" t="s">
        <v>50</v>
      </c>
      <c r="D107" s="534" t="s">
        <v>297</v>
      </c>
      <c r="E107" s="535"/>
      <c r="F107" s="41" t="s">
        <v>328</v>
      </c>
      <c r="G107" s="40" t="s">
        <v>159</v>
      </c>
      <c r="H107" s="181">
        <v>2</v>
      </c>
    </row>
    <row r="108" spans="1:8" ht="65.25" customHeight="1">
      <c r="A108" s="21" t="s">
        <v>356</v>
      </c>
      <c r="B108" s="38" t="s">
        <v>329</v>
      </c>
      <c r="C108" s="38" t="s">
        <v>49</v>
      </c>
      <c r="D108" s="534" t="s">
        <v>330</v>
      </c>
      <c r="E108" s="535"/>
      <c r="F108" s="41" t="s">
        <v>331</v>
      </c>
      <c r="G108" s="40" t="s">
        <v>159</v>
      </c>
      <c r="H108" s="181">
        <v>8</v>
      </c>
    </row>
    <row r="109" spans="1:8" ht="74.25" customHeight="1" thickBot="1">
      <c r="A109" s="32" t="s">
        <v>357</v>
      </c>
      <c r="B109" s="53" t="s">
        <v>332</v>
      </c>
      <c r="C109" s="53" t="s">
        <v>49</v>
      </c>
      <c r="D109" s="534" t="s">
        <v>333</v>
      </c>
      <c r="E109" s="535"/>
      <c r="F109" s="124" t="s">
        <v>334</v>
      </c>
      <c r="G109" s="80" t="s">
        <v>14</v>
      </c>
      <c r="H109" s="182">
        <v>160</v>
      </c>
    </row>
    <row r="110" spans="1:8" ht="32.25" customHeight="1" thickBot="1">
      <c r="A110" s="13" t="s">
        <v>340</v>
      </c>
      <c r="B110" s="35"/>
      <c r="C110" s="35"/>
      <c r="D110" s="112" t="s">
        <v>335</v>
      </c>
      <c r="E110" s="112"/>
      <c r="F110" s="113"/>
      <c r="G110" s="114"/>
      <c r="H110" s="188"/>
    </row>
    <row r="111" spans="1:8" ht="53.25" customHeight="1">
      <c r="A111" s="30" t="s">
        <v>358</v>
      </c>
      <c r="B111" s="52" t="s">
        <v>181</v>
      </c>
      <c r="C111" s="52" t="s">
        <v>49</v>
      </c>
      <c r="D111" s="534" t="s">
        <v>182</v>
      </c>
      <c r="E111" s="535"/>
      <c r="F111" s="76" t="s">
        <v>337</v>
      </c>
      <c r="G111" s="76" t="s">
        <v>7</v>
      </c>
      <c r="H111" s="187">
        <v>33.35</v>
      </c>
    </row>
    <row r="112" spans="1:8" ht="77.25" customHeight="1">
      <c r="A112" s="17" t="s">
        <v>359</v>
      </c>
      <c r="B112" s="38" t="s">
        <v>133</v>
      </c>
      <c r="C112" s="38" t="s">
        <v>49</v>
      </c>
      <c r="D112" s="534" t="s">
        <v>134</v>
      </c>
      <c r="E112" s="535"/>
      <c r="F112" s="41" t="s">
        <v>339</v>
      </c>
      <c r="G112" s="41" t="s">
        <v>5</v>
      </c>
      <c r="H112" s="181">
        <v>666.97000000000025</v>
      </c>
    </row>
    <row r="113" spans="1:8" ht="97.5" customHeight="1" thickBot="1">
      <c r="A113" s="118" t="s">
        <v>360</v>
      </c>
      <c r="B113" s="53" t="s">
        <v>341</v>
      </c>
      <c r="C113" s="53" t="s">
        <v>49</v>
      </c>
      <c r="D113" s="534" t="s">
        <v>342</v>
      </c>
      <c r="E113" s="535"/>
      <c r="F113" s="54" t="s">
        <v>343</v>
      </c>
      <c r="G113" s="54" t="s">
        <v>14</v>
      </c>
      <c r="H113" s="182">
        <v>42.78</v>
      </c>
    </row>
    <row r="114" spans="1:8" ht="34.5" customHeight="1" thickBot="1">
      <c r="A114" s="13" t="s">
        <v>361</v>
      </c>
      <c r="B114" s="35"/>
      <c r="C114" s="35"/>
      <c r="D114" s="553" t="s">
        <v>276</v>
      </c>
      <c r="E114" s="553"/>
      <c r="F114" s="113"/>
      <c r="G114" s="114"/>
      <c r="H114" s="188"/>
    </row>
    <row r="115" spans="1:8" ht="96.75" customHeight="1">
      <c r="A115" s="17" t="s">
        <v>362</v>
      </c>
      <c r="B115" s="18" t="s">
        <v>104</v>
      </c>
      <c r="C115" s="18" t="s">
        <v>49</v>
      </c>
      <c r="D115" s="534" t="s">
        <v>105</v>
      </c>
      <c r="E115" s="535"/>
      <c r="F115" s="122" t="s">
        <v>344</v>
      </c>
      <c r="G115" s="122" t="s">
        <v>5</v>
      </c>
      <c r="H115" s="190">
        <v>154</v>
      </c>
    </row>
    <row r="116" spans="1:8" ht="107.25" customHeight="1">
      <c r="A116" s="21" t="s">
        <v>363</v>
      </c>
      <c r="B116" s="22" t="s">
        <v>345</v>
      </c>
      <c r="C116" s="22" t="s">
        <v>49</v>
      </c>
      <c r="D116" s="534" t="s">
        <v>346</v>
      </c>
      <c r="E116" s="535"/>
      <c r="F116" s="31" t="s">
        <v>347</v>
      </c>
      <c r="G116" s="31" t="s">
        <v>7</v>
      </c>
      <c r="H116" s="191">
        <v>30.8</v>
      </c>
    </row>
    <row r="117" spans="1:8" ht="57.75" customHeight="1">
      <c r="A117" s="21" t="s">
        <v>364</v>
      </c>
      <c r="B117" s="38" t="s">
        <v>181</v>
      </c>
      <c r="C117" s="38" t="s">
        <v>49</v>
      </c>
      <c r="D117" s="534" t="s">
        <v>182</v>
      </c>
      <c r="E117" s="535"/>
      <c r="F117" s="41" t="s">
        <v>348</v>
      </c>
      <c r="G117" s="41" t="s">
        <v>7</v>
      </c>
      <c r="H117" s="181">
        <v>30.8</v>
      </c>
    </row>
    <row r="118" spans="1:8" ht="141" customHeight="1" thickBot="1">
      <c r="A118" s="32" t="s">
        <v>365</v>
      </c>
      <c r="B118" s="53" t="s">
        <v>349</v>
      </c>
      <c r="C118" s="53" t="s">
        <v>49</v>
      </c>
      <c r="D118" s="534" t="s">
        <v>350</v>
      </c>
      <c r="E118" s="535"/>
      <c r="F118" s="124" t="s">
        <v>344</v>
      </c>
      <c r="G118" s="127" t="s">
        <v>5</v>
      </c>
      <c r="H118" s="192">
        <v>154</v>
      </c>
    </row>
    <row r="119" spans="1:8" ht="15.75" thickBot="1">
      <c r="A119" s="536"/>
      <c r="B119" s="537"/>
      <c r="C119" s="537"/>
      <c r="D119" s="537"/>
      <c r="E119" s="537"/>
      <c r="F119" s="537"/>
      <c r="G119" s="537"/>
      <c r="H119" s="538"/>
    </row>
    <row r="120" spans="1:8" ht="15">
      <c r="A120" s="132"/>
      <c r="B120" s="133"/>
      <c r="C120" s="133"/>
      <c r="D120" s="133"/>
      <c r="E120" s="133"/>
      <c r="F120" s="133"/>
      <c r="G120" s="133"/>
      <c r="H120" s="159"/>
    </row>
    <row r="121" spans="1:8" ht="15">
      <c r="A121" s="81"/>
      <c r="B121" s="82"/>
      <c r="C121" s="82"/>
      <c r="D121" s="82"/>
      <c r="E121" s="82"/>
      <c r="F121" s="82"/>
      <c r="G121" s="82"/>
      <c r="H121" s="160"/>
    </row>
    <row r="122" spans="1:8" ht="34.5" customHeight="1">
      <c r="A122" s="81"/>
      <c r="B122" s="303"/>
      <c r="C122" s="303"/>
      <c r="D122" s="303"/>
      <c r="E122" s="83"/>
      <c r="F122" s="83"/>
      <c r="G122" s="82"/>
      <c r="H122" s="160"/>
    </row>
    <row r="123" spans="1:8" ht="19.5" customHeight="1">
      <c r="A123" s="81"/>
      <c r="B123" s="306" t="s">
        <v>381</v>
      </c>
      <c r="C123" s="306"/>
      <c r="D123" s="306"/>
      <c r="E123" s="306"/>
      <c r="F123" s="303" t="s">
        <v>313</v>
      </c>
      <c r="G123" s="303"/>
      <c r="H123" s="304"/>
    </row>
    <row r="124" spans="1:8" ht="18" customHeight="1">
      <c r="A124" s="84"/>
      <c r="B124" s="303" t="s">
        <v>380</v>
      </c>
      <c r="C124" s="303"/>
      <c r="D124" s="303"/>
      <c r="E124" s="303"/>
      <c r="F124" s="85"/>
      <c r="G124" s="85"/>
      <c r="H124" s="161"/>
    </row>
    <row r="125" spans="1:8" ht="15">
      <c r="A125" s="84"/>
      <c r="B125" s="305"/>
      <c r="C125" s="305"/>
      <c r="D125" s="305"/>
      <c r="E125" s="86"/>
      <c r="F125" s="86"/>
      <c r="G125" s="305"/>
      <c r="H125" s="529"/>
    </row>
    <row r="126" spans="1:8" ht="15">
      <c r="A126" s="84"/>
      <c r="B126" s="305"/>
      <c r="C126" s="305"/>
      <c r="D126" s="305"/>
      <c r="E126" s="86"/>
      <c r="F126" s="86"/>
      <c r="G126" s="85"/>
      <c r="H126" s="161"/>
    </row>
    <row r="127" spans="1:8" ht="15">
      <c r="A127" s="84"/>
      <c r="B127" s="305"/>
      <c r="C127" s="305"/>
      <c r="D127" s="305"/>
      <c r="E127" s="86"/>
      <c r="F127" s="86"/>
      <c r="G127" s="85"/>
      <c r="H127" s="161"/>
    </row>
    <row r="128" spans="1:8" ht="15">
      <c r="A128" s="84"/>
      <c r="B128" s="86"/>
      <c r="C128" s="86"/>
      <c r="D128" s="86"/>
      <c r="E128" s="86"/>
      <c r="F128" s="86"/>
      <c r="G128" s="85"/>
      <c r="H128" s="161"/>
    </row>
    <row r="129" spans="1:8" ht="13.5" thickBot="1">
      <c r="A129" s="94"/>
      <c r="B129" s="95"/>
      <c r="C129" s="95"/>
      <c r="D129" s="95"/>
      <c r="E129" s="95"/>
      <c r="F129" s="95"/>
      <c r="G129" s="96"/>
      <c r="H129" s="97"/>
    </row>
  </sheetData>
  <mergeCells count="105">
    <mergeCell ref="B123:E123"/>
    <mergeCell ref="D107:E107"/>
    <mergeCell ref="D114:E114"/>
    <mergeCell ref="D115:E115"/>
    <mergeCell ref="D116:E116"/>
    <mergeCell ref="D117:E117"/>
    <mergeCell ref="D118:E118"/>
    <mergeCell ref="D95:E95"/>
    <mergeCell ref="D108:E108"/>
    <mergeCell ref="D109:E109"/>
    <mergeCell ref="D111:E111"/>
    <mergeCell ref="D112:E112"/>
    <mergeCell ref="D113:E113"/>
    <mergeCell ref="D102:E102"/>
    <mergeCell ref="D104:E104"/>
    <mergeCell ref="D105:E105"/>
    <mergeCell ref="D106:E106"/>
    <mergeCell ref="D86:E86"/>
    <mergeCell ref="D88:E88"/>
    <mergeCell ref="D89:E89"/>
    <mergeCell ref="D96:E96"/>
    <mergeCell ref="D97:E97"/>
    <mergeCell ref="D98:E98"/>
    <mergeCell ref="D90:E90"/>
    <mergeCell ref="D92:E92"/>
    <mergeCell ref="D93:E93"/>
    <mergeCell ref="D94:E94"/>
    <mergeCell ref="D80:E80"/>
    <mergeCell ref="D81:E81"/>
    <mergeCell ref="D82:E82"/>
    <mergeCell ref="D83:E83"/>
    <mergeCell ref="D84:E84"/>
    <mergeCell ref="D85:E85"/>
    <mergeCell ref="D72:E72"/>
    <mergeCell ref="D74:E74"/>
    <mergeCell ref="D75:E75"/>
    <mergeCell ref="D76:E76"/>
    <mergeCell ref="D77:E77"/>
    <mergeCell ref="D79:E79"/>
    <mergeCell ref="D66:E66"/>
    <mergeCell ref="D67:E67"/>
    <mergeCell ref="D68:E68"/>
    <mergeCell ref="D69:E69"/>
    <mergeCell ref="D70:E70"/>
    <mergeCell ref="D71:E71"/>
    <mergeCell ref="D59:E59"/>
    <mergeCell ref="D60:E60"/>
    <mergeCell ref="D62:E62"/>
    <mergeCell ref="D63:E63"/>
    <mergeCell ref="D64:E64"/>
    <mergeCell ref="D65:E65"/>
    <mergeCell ref="D50:E50"/>
    <mergeCell ref="D52:E52"/>
    <mergeCell ref="D53:E53"/>
    <mergeCell ref="D54:E54"/>
    <mergeCell ref="D56:E56"/>
    <mergeCell ref="D57:E57"/>
    <mergeCell ref="D43:E43"/>
    <mergeCell ref="D44:E44"/>
    <mergeCell ref="D47:E47"/>
    <mergeCell ref="D48:E48"/>
    <mergeCell ref="D45:E45"/>
    <mergeCell ref="D49:E49"/>
    <mergeCell ref="D34:E34"/>
    <mergeCell ref="D35:E35"/>
    <mergeCell ref="D37:E37"/>
    <mergeCell ref="D39:E39"/>
    <mergeCell ref="D40:E40"/>
    <mergeCell ref="D42:E42"/>
    <mergeCell ref="B126:D126"/>
    <mergeCell ref="A11:H11"/>
    <mergeCell ref="A119:H119"/>
    <mergeCell ref="D18:E18"/>
    <mergeCell ref="D19:E19"/>
    <mergeCell ref="D24:E24"/>
    <mergeCell ref="D25:E25"/>
    <mergeCell ref="D26:E26"/>
    <mergeCell ref="D28:E28"/>
    <mergeCell ref="D29:E29"/>
    <mergeCell ref="B124:E124"/>
    <mergeCell ref="A5:H5"/>
    <mergeCell ref="D15:E15"/>
    <mergeCell ref="D12:E12"/>
    <mergeCell ref="D16:E16"/>
    <mergeCell ref="D17:E17"/>
    <mergeCell ref="D30:E30"/>
    <mergeCell ref="D31:E31"/>
    <mergeCell ref="D32:E32"/>
    <mergeCell ref="D33:E33"/>
    <mergeCell ref="A1:H1"/>
    <mergeCell ref="A2:H2"/>
    <mergeCell ref="A3:H3"/>
    <mergeCell ref="A4:H4"/>
    <mergeCell ref="A6:H6"/>
    <mergeCell ref="B127:D127"/>
    <mergeCell ref="B122:D122"/>
    <mergeCell ref="F123:H123"/>
    <mergeCell ref="B125:D125"/>
    <mergeCell ref="G125:H125"/>
    <mergeCell ref="A7:H7"/>
    <mergeCell ref="D21:E21"/>
    <mergeCell ref="D22:E22"/>
    <mergeCell ref="A8:G8"/>
    <mergeCell ref="A9:G9"/>
    <mergeCell ref="A10:H10"/>
  </mergeCells>
  <printOptions horizontalCentered="1"/>
  <pageMargins left="0.51181102362204722" right="0.51181102362204722" top="0.78740157480314965" bottom="0.78740157480314965" header="0.31496062992125984" footer="0.31496062992125984"/>
  <pageSetup paperSize="9" scale="6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4</vt:i4>
      </vt:variant>
      <vt:variant>
        <vt:lpstr>Intervalos nomeados</vt:lpstr>
      </vt:variant>
      <vt:variant>
        <vt:i4>2</vt:i4>
      </vt:variant>
    </vt:vector>
  </HeadingPairs>
  <TitlesOfParts>
    <vt:vector size="6" baseType="lpstr">
      <vt:lpstr>Planilha Orç - Mem. de Cálculo</vt:lpstr>
      <vt:lpstr>Cronograma Fisico-Financeiro</vt:lpstr>
      <vt:lpstr>BDI</vt:lpstr>
      <vt:lpstr>Memoria de Calculo</vt:lpstr>
      <vt:lpstr>'Cronograma Fisico-Financeiro'!Area_de_impressao</vt:lpstr>
      <vt:lpstr>'Planilha Orç - Mem. de Cálculo'!Area_de_impressao</vt:lpstr>
    </vt:vector>
  </TitlesOfParts>
  <Company>Setop</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Setop</dc:creator>
  <cp:lastModifiedBy>Engenharia PMC</cp:lastModifiedBy>
  <cp:lastPrinted>2026-05-05T13:00:46Z</cp:lastPrinted>
  <dcterms:created xsi:type="dcterms:W3CDTF">2006-09-22T13:55:22Z</dcterms:created>
  <dcterms:modified xsi:type="dcterms:W3CDTF">2026-05-18T17:27:09Z</dcterms:modified>
</cp:coreProperties>
</file>