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2760" yWindow="32760" windowWidth="20400" windowHeight="7155"/>
  </bookViews>
  <sheets>
    <sheet name="Planilha Orç - Mem. de Cálculo" sheetId="7" r:id="rId1"/>
    <sheet name="Cronograma Físico - Financeiro" sheetId="8" r:id="rId2"/>
    <sheet name="BDI" sheetId="9" r:id="rId3"/>
  </sheets>
  <externalReferences>
    <externalReference r:id="rId4"/>
  </externalReferences>
  <definedNames>
    <definedName name="_xlnm.Print_Area" localSheetId="1">'Cronograma Físico - Financeiro'!$A$1:$S$37</definedName>
    <definedName name="_xlnm.Print_Area" localSheetId="0">'Planilha Orç - Mem. de Cálculo'!$A$1:$J$74</definedName>
  </definedNames>
  <calcPr calcId="124519"/>
</workbook>
</file>

<file path=xl/calcChain.xml><?xml version="1.0" encoding="utf-8"?>
<calcChain xmlns="http://schemas.openxmlformats.org/spreadsheetml/2006/main">
  <c r="I19" i="7"/>
  <c r="J19"/>
  <c r="G36"/>
  <c r="G37"/>
  <c r="G29"/>
  <c r="I29"/>
  <c r="G45"/>
  <c r="G47"/>
  <c r="I38"/>
  <c r="G31"/>
  <c r="I26"/>
  <c r="J26"/>
  <c r="G24"/>
  <c r="I60"/>
  <c r="J60"/>
  <c r="G40"/>
  <c r="G41"/>
  <c r="G42"/>
  <c r="I47"/>
  <c r="J47"/>
  <c r="I46"/>
  <c r="J46"/>
  <c r="I45"/>
  <c r="J45"/>
  <c r="E61"/>
  <c r="E37"/>
  <c r="E38"/>
  <c r="I44"/>
  <c r="J44"/>
  <c r="E40"/>
  <c r="E41"/>
  <c r="E42"/>
  <c r="I37"/>
  <c r="I18"/>
  <c r="J18"/>
  <c r="B23" i="8"/>
  <c r="I59" i="7"/>
  <c r="J59"/>
  <c r="I54"/>
  <c r="J54"/>
  <c r="I61"/>
  <c r="B29" i="8"/>
  <c r="B27"/>
  <c r="B25"/>
  <c r="B21"/>
  <c r="B19"/>
  <c r="B17"/>
  <c r="B15"/>
  <c r="B13"/>
  <c r="B11"/>
  <c r="I36" i="7"/>
  <c r="I16"/>
  <c r="J16"/>
  <c r="I15"/>
  <c r="J15"/>
  <c r="I25"/>
  <c r="J25"/>
  <c r="I55"/>
  <c r="J55"/>
  <c r="I53"/>
  <c r="J53"/>
  <c r="I52"/>
  <c r="I56"/>
  <c r="I57"/>
  <c r="I42"/>
  <c r="I24"/>
  <c r="I50"/>
  <c r="J50"/>
  <c r="I49"/>
  <c r="J49"/>
  <c r="I31"/>
  <c r="I41"/>
  <c r="I40"/>
  <c r="I27"/>
  <c r="J27"/>
  <c r="I28"/>
  <c r="J28"/>
  <c r="I33"/>
  <c r="J33"/>
  <c r="J32"/>
  <c r="D20" i="8"/>
  <c r="K20" s="1"/>
  <c r="I22" i="7"/>
  <c r="I21"/>
  <c r="I14"/>
  <c r="J17"/>
  <c r="D12" i="8"/>
  <c r="E12" s="1"/>
  <c r="J42" i="7"/>
  <c r="J48"/>
  <c r="D26" i="8"/>
  <c r="J41" i="7"/>
  <c r="J40"/>
  <c r="J29"/>
  <c r="J43"/>
  <c r="D24" i="8"/>
  <c r="Q24" s="1"/>
  <c r="G38" i="7"/>
  <c r="J37"/>
  <c r="J58"/>
  <c r="J21"/>
  <c r="J52"/>
  <c r="J61"/>
  <c r="J22"/>
  <c r="J31"/>
  <c r="J30"/>
  <c r="D18" i="8"/>
  <c r="J56" i="7"/>
  <c r="J57"/>
  <c r="J36"/>
  <c r="J24"/>
  <c r="J14"/>
  <c r="J13"/>
  <c r="D10" i="8"/>
  <c r="J23" i="7"/>
  <c r="D16" i="8"/>
  <c r="H16" s="1"/>
  <c r="K18"/>
  <c r="Q10"/>
  <c r="N10"/>
  <c r="H10"/>
  <c r="E10"/>
  <c r="K10"/>
  <c r="D30"/>
  <c r="J38" i="7"/>
  <c r="J34"/>
  <c r="D22" i="8"/>
  <c r="J20" i="7"/>
  <c r="D14" i="8"/>
  <c r="J51" i="7"/>
  <c r="D28" i="8"/>
  <c r="N28" s="1"/>
  <c r="J63" i="7"/>
  <c r="H14" i="8"/>
  <c r="E14"/>
  <c r="D17" l="1"/>
  <c r="D25"/>
  <c r="E32"/>
  <c r="D13"/>
  <c r="D9"/>
  <c r="D21"/>
  <c r="N32"/>
  <c r="N31" s="1"/>
  <c r="D29"/>
  <c r="K26"/>
  <c r="K16"/>
  <c r="Q30"/>
  <c r="Q32" s="1"/>
  <c r="Q31" s="1"/>
  <c r="D27"/>
  <c r="D32"/>
  <c r="H28"/>
  <c r="H32" s="1"/>
  <c r="N22"/>
  <c r="Q22"/>
  <c r="H12"/>
  <c r="K28"/>
  <c r="E6" l="1"/>
  <c r="E31"/>
  <c r="U31" s="1"/>
  <c r="D15"/>
  <c r="D11"/>
  <c r="D31" s="1"/>
  <c r="D19"/>
  <c r="H31"/>
  <c r="D23"/>
  <c r="K32"/>
  <c r="K31" s="1"/>
</calcChain>
</file>

<file path=xl/sharedStrings.xml><?xml version="1.0" encoding="utf-8"?>
<sst xmlns="http://schemas.openxmlformats.org/spreadsheetml/2006/main" count="367" uniqueCount="271">
  <si>
    <t>ITEM</t>
  </si>
  <si>
    <t>DESCRIÇÃO</t>
  </si>
  <si>
    <t>CÓDIGO</t>
  </si>
  <si>
    <t>PREÇO TOTAL</t>
  </si>
  <si>
    <t xml:space="preserve">FORMA DE EXECUÇÃO: </t>
  </si>
  <si>
    <t>M2</t>
  </si>
  <si>
    <t>1.1</t>
  </si>
  <si>
    <t>M3</t>
  </si>
  <si>
    <t>BDI</t>
  </si>
  <si>
    <t xml:space="preserve">A N E X O   I </t>
  </si>
  <si>
    <t>PLANILHA ORÇAMENTÁRIA COM MEMORIA DE CÁLCULO</t>
  </si>
  <si>
    <t/>
  </si>
  <si>
    <t>CRONOGRAMA FÍSICO-FINANCEIRO</t>
  </si>
  <si>
    <t>ETAPAS/DESCRIÇÃO</t>
  </si>
  <si>
    <t>FÍSICO/ FINANCEIRO</t>
  </si>
  <si>
    <t>TOTAL  ETAPAS</t>
  </si>
  <si>
    <t>MÊS 1</t>
  </si>
  <si>
    <t>Físico %</t>
  </si>
  <si>
    <t>Financeiro</t>
  </si>
  <si>
    <t>TOTAL</t>
  </si>
  <si>
    <t xml:space="preserve">A N E X O   I I </t>
  </si>
  <si>
    <t>FOLHA Nº: 01</t>
  </si>
  <si>
    <t>1.2</t>
  </si>
  <si>
    <t>KG</t>
  </si>
  <si>
    <t>QUADRO DE COMPOSIÇÃO DO BDI</t>
  </si>
  <si>
    <t>ESTADO</t>
  </si>
  <si>
    <t>PROPONENTE / TOMADOR</t>
  </si>
  <si>
    <t>MINAS GERAIS</t>
  </si>
  <si>
    <t>MUNICÍPIO DE CRISTAIS/MG</t>
  </si>
  <si>
    <t>OBJETO</t>
  </si>
  <si>
    <t>TIPO DE OBRA DO EMPREENDIMENTO</t>
  </si>
  <si>
    <t>DESONERAÇÃO</t>
  </si>
  <si>
    <t>Construção e Reforma de Edifícios</t>
  </si>
  <si>
    <t>Sim</t>
  </si>
  <si>
    <t>Conforme legislação tributária municipal, definir estimativa de percentual da base de cálculo para o ISS:</t>
  </si>
  <si>
    <t>Sobre a base de cálculo, definir a respectiva alíquota do ISS (entre 2% e 5%):</t>
  </si>
  <si>
    <t>Itens</t>
  </si>
  <si>
    <t>Siglas</t>
  </si>
  <si>
    <t>% Adotado</t>
  </si>
  <si>
    <t>Situação</t>
  </si>
  <si>
    <t>1º Quartil</t>
  </si>
  <si>
    <t>Médio</t>
  </si>
  <si>
    <t>3º Quartil</t>
  </si>
  <si>
    <t>Administração Central</t>
  </si>
  <si>
    <t>AC</t>
  </si>
  <si>
    <t>-</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</si>
  <si>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</si>
  <si>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</si>
  <si>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</si>
  <si>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</si>
  <si>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</si>
  <si>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</si>
  <si>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</si>
  <si>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</si>
  <si>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</si>
  <si>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</si>
  <si>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</si>
  <si>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</si>
  <si>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ou 4,5% - Desoneração)</t>
  </si>
  <si>
    <t>CPRB</t>
  </si>
  <si>
    <t>OK</t>
  </si>
  <si>
    <t>BDI SEM desoneração
(Fórmula Acórdão TCU)</t>
  </si>
  <si>
    <t>BDI PAD</t>
  </si>
  <si>
    <t>BDI COM desoneração
(Fórmula Acórdão TCU)</t>
  </si>
  <si>
    <t>BDI DES</t>
  </si>
  <si>
    <t>Os valores de BDI foram calculados com o emprego da fórmula:</t>
  </si>
  <si>
    <t>BDI.DES =</t>
  </si>
  <si>
    <t>(1+AC + S + R + G)*(1 + DF)*(1+L)</t>
  </si>
  <si>
    <t xml:space="preserve"> - 1</t>
  </si>
  <si>
    <t>(1-CP-ISS-CRPB)</t>
  </si>
  <si>
    <t>Declaro para os devidos fins que, conforme legislação tributária municipal, a base de cálculo para Construção e Reforma de Edifícios, é de 50%, com a respectiva alíquota de 3,00 %.</t>
  </si>
  <si>
    <t>Declaro para os devidos fins que o regime de Contribuição Previdenciária sobre a Receita Bruta adotado para elaboração do orçamento foi COM Desoneração, e que esta é a alternativa mais adequada para a Administração Pública.</t>
  </si>
  <si>
    <t>Observações:</t>
  </si>
  <si>
    <t>Cristais</t>
  </si>
  <si>
    <t>Local</t>
  </si>
  <si>
    <t>Data</t>
  </si>
  <si>
    <t>Responsável Técnico</t>
  </si>
  <si>
    <t>Responsável Tomador</t>
  </si>
  <si>
    <t>Nome:</t>
  </si>
  <si>
    <t>Título:</t>
  </si>
  <si>
    <t>Engenheiro Civil</t>
  </si>
  <si>
    <t>Cargo:</t>
  </si>
  <si>
    <t>Prefeito Municipal de Cristais</t>
  </si>
  <si>
    <t>CREA:</t>
  </si>
  <si>
    <t>CORTE, DOBRA E MONTAGEM DE AÇO CA-50/60</t>
  </si>
  <si>
    <t>MÊS 2</t>
  </si>
  <si>
    <t>M</t>
  </si>
  <si>
    <t>MÊS 3</t>
  </si>
  <si>
    <t>Bruno Alves Lara Silva</t>
  </si>
  <si>
    <t>CREA-MG 142018256-0</t>
  </si>
  <si>
    <t>VALOR DO CONVÊNIO:</t>
  </si>
  <si>
    <t>MOVIMENTO DE TERRA</t>
  </si>
  <si>
    <t xml:space="preserve">IMPERMEABILIZAÇÃO  </t>
  </si>
  <si>
    <t>PISOS</t>
  </si>
  <si>
    <t>PAREDES</t>
  </si>
  <si>
    <t>INSTALAÇÕES ELÉTRICAS</t>
  </si>
  <si>
    <t xml:space="preserve">ED-16660 </t>
  </si>
  <si>
    <t xml:space="preserve">ED-51110 </t>
  </si>
  <si>
    <t>ED-48298</t>
  </si>
  <si>
    <t>98557</t>
  </si>
  <si>
    <t>IMPERMEABILIZAÇÃO DE SUPERFÍCIE COM EMULSÃO ASFÁLTICA, 2 DEMÃOS AF_06/2018 (VIGAS)</t>
  </si>
  <si>
    <t>MEMÓRIA DE CALCULO</t>
  </si>
  <si>
    <t xml:space="preserve">                                                                                                                                                                             FORNECIMENTO E COLOCAÇÃO DE PLACA DE OBRA EM CHAPA GALVANIZADA #26, ESP. 0,45 MM, PLOTADA COM ADESIVO VINÍLICO, AFIXADA COM REBITES 4,8X40 MM, EM ESTRUTURA METÁLICA DE METALON 20X20 MM, ESP. 1,25 MM, INCLUSIVE SUPORTE EM EUCALIPTO AUTOCLAVADO PINTADO COM TINTA PVA DUAS (2) DEMÃOS
</t>
  </si>
  <si>
    <t>MÊS</t>
  </si>
  <si>
    <t xml:space="preserve">ED-50731 </t>
  </si>
  <si>
    <t>CHAPISCO COM ARGAMASSA INDUSTRIALIZADA, ESP. 5MM, APLICADO EM ALVENARIA/ESTRUTURA DE CONCRETO COM DESEMPENADEIRA METÁLICA, PREPARO MECÂNICO</t>
  </si>
  <si>
    <t>REVESTIMENTOS - PISOS, PAREDES E TETOS</t>
  </si>
  <si>
    <t xml:space="preserve">ALVENARIA </t>
  </si>
  <si>
    <t>FONTE</t>
  </si>
  <si>
    <t>SETOP</t>
  </si>
  <si>
    <t>SINAPI</t>
  </si>
  <si>
    <t>ESCAVAÇÃO MANUAL DE TERRA (DESATERRO MANUAL), INCLUSIVE DESCARGA LATERAL, EXCLUSIVE RETIRADA E TRANSPORTE DO MATERIAL ESCAVADO</t>
  </si>
  <si>
    <t>1.3</t>
  </si>
  <si>
    <t xml:space="preserve">CANTEIRO DE OBRAS </t>
  </si>
  <si>
    <t>ED-49787</t>
  </si>
  <si>
    <t xml:space="preserve">                                                                                                                                                     FORNECIMENTO DE CONCRETO ESTRUTURAL, PREPARADO EM OBRA COM BETONEIRA, COM FCK 25MPA, INCLUSIVE LANÇAMENTO, ADENSAMENTO E ACABAMENTO (FUNDAÇÃO)
</t>
  </si>
  <si>
    <t>ESTRUTURAL</t>
  </si>
  <si>
    <t>DEMOLIÇÕES/REMOÇÕES</t>
  </si>
  <si>
    <t>ED-50732</t>
  </si>
  <si>
    <t xml:space="preserve">                                                                                                                                                                             EMBOÇO COM ARGAMASSA, TRAÇO 1:6 (CIMENTO E AREIA), ESP.20MM, APLICAÇÃO MANUAL, PREPARO MECÂNICO
</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</si>
  <si>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</si>
  <si>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</si>
  <si>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3 UNIDADES</t>
  </si>
  <si>
    <t>ED-50323</t>
  </si>
  <si>
    <t>TORNEIRA METÁLICA PARA IRRIGAÇÃO/JARDIM, ACABAMENTO CROMADO, APLICAÇÃO DE PAREDE, INCLUSIVE FORNECIMENTO E INSTALAÇÃO</t>
  </si>
  <si>
    <t>1 UNIDADE</t>
  </si>
  <si>
    <t>UNID.</t>
  </si>
  <si>
    <r>
      <t xml:space="preserve">PREFEITURA: </t>
    </r>
    <r>
      <rPr>
        <sz val="12"/>
        <color indexed="8"/>
        <rFont val="Arial"/>
        <family val="2"/>
      </rPr>
      <t>MUNICÍPIO DE CRISTAIS/MG.</t>
    </r>
  </si>
  <si>
    <r>
      <rPr>
        <sz val="12"/>
        <rFont val="Arial MT"/>
        <family val="2"/>
      </rPr>
      <t>UN</t>
    </r>
  </si>
  <si>
    <t xml:space="preserve">ED-48391 </t>
  </si>
  <si>
    <t>CANTEIRO DE OBRAS</t>
  </si>
  <si>
    <t>Carimbo e Assinatura do Prefeito</t>
  </si>
  <si>
    <r>
      <t xml:space="preserve">PREFEITURA: </t>
    </r>
    <r>
      <rPr>
        <sz val="12"/>
        <rFont val="Arial"/>
        <family val="2"/>
      </rPr>
      <t>MUNICÍPIO DE CRISTAIS/MG.</t>
    </r>
  </si>
  <si>
    <t>100619</t>
  </si>
  <si>
    <t>Assinatura do Prefeito</t>
  </si>
  <si>
    <t>QUANT.</t>
  </si>
  <si>
    <t>ED-50842</t>
  </si>
  <si>
    <t>PILAR EM CONCRETO APARENTE 20 MPa, INCLUSIVE ARMAÇÃO,
FÔRMA PLASTIFICADA E DESFORMA</t>
  </si>
  <si>
    <t>ED-48213</t>
  </si>
  <si>
    <t>ALVENARIA DE BLOCO DE CONCRETO CHEIO COM ARMAÇÃO, EM
CONCRETO COM FCK 15MPA , ESP. 14CM, PARA REVESTIMENTO,
INCLUSIVE ARGAMASSA PARA ASSENTAMENTO (DETALHE D -
CADERNO SEDS)</t>
  </si>
  <si>
    <t>ED-50756</t>
  </si>
  <si>
    <t>REVESTIMENTO COM PEDRA SÃO TOMÉ APLICADO EM PAREDE (
40X40CM), ESP. 2CM, ACABAMENTO NATURAL, ASSENTAMENTO
COM ARGAMASSA INDUSTRIALIZADA, AMBIENTE INTERNO/
EXTERNO, ALTURA MÁXIMA DE 3M PARA APLICAÇÃO DA PEDRA,
INCLUSIVE REJUNTAMENTO</t>
  </si>
  <si>
    <t xml:space="preserve">3 UNIDADES </t>
  </si>
  <si>
    <t>UNID</t>
  </si>
  <si>
    <t>101632</t>
  </si>
  <si>
    <r>
      <t xml:space="preserve">LOCAL: </t>
    </r>
    <r>
      <rPr>
        <sz val="12"/>
        <color indexed="8"/>
        <rFont val="Arial"/>
        <family val="2"/>
      </rPr>
      <t>COMUNIDADE DOS COQUEIROS, ZONA RURAL, CRISTAIS/MG.</t>
    </r>
  </si>
  <si>
    <r>
      <t>LOCAL:</t>
    </r>
    <r>
      <rPr>
        <sz val="12"/>
        <rFont val="Arial"/>
        <family val="2"/>
      </rPr>
      <t xml:space="preserve"> COMUNIDADE DOS COQUEIROS, ZONA RURAL, CRISTAIS/MG.</t>
    </r>
  </si>
  <si>
    <t>2.1</t>
  </si>
  <si>
    <t>3.1</t>
  </si>
  <si>
    <t>3.2</t>
  </si>
  <si>
    <t>4.1</t>
  </si>
  <si>
    <t>4.2</t>
  </si>
  <si>
    <t>4.3</t>
  </si>
  <si>
    <t>4.4</t>
  </si>
  <si>
    <t>4.5</t>
  </si>
  <si>
    <t>5.1</t>
  </si>
  <si>
    <t>6.1</t>
  </si>
  <si>
    <t>7.1</t>
  </si>
  <si>
    <t>7.2</t>
  </si>
  <si>
    <t>7.3</t>
  </si>
  <si>
    <t>7.4</t>
  </si>
  <si>
    <t>7.5</t>
  </si>
  <si>
    <t>8.1</t>
  </si>
  <si>
    <t>9.1</t>
  </si>
  <si>
    <t>9.2</t>
  </si>
  <si>
    <t>10.1</t>
  </si>
  <si>
    <t>RELÉ FOTOELÉTRICO PARA COMANDO DE ILUMINAÇÃO EXTERNA 1000W - FORNECIMENTO E INSTALAÇÃO. AF_08/2020</t>
  </si>
  <si>
    <t xml:space="preserve">POSTE DECORATIVO PARA JARDIM EM AÇO TUBULAR, H = *2,5* M, SEM LUMINÁRIA - FORNECIMENTO E INSTALAÇÃO. AF_11/2019 </t>
  </si>
  <si>
    <t>101654</t>
  </si>
  <si>
    <t xml:space="preserve">LUMINÁRIA DE LED PARA ILUMINAÇÃO PÚBLICA, DE 33 W ATÉ 50 W -FORNECIMENTO E INSTALAÇÃO. AF_08/2020 </t>
  </si>
  <si>
    <t>ED-51122</t>
  </si>
  <si>
    <t>REGULARIZAÇÃO E COMPACTAÇÃO DE TERRENO MANUAL COM
SOQUETE, EXCLUSIVE DESMATAMENTO, DESTOCAMENTO,
LIMPEZA/ROÇADA DO TERRENO</t>
  </si>
  <si>
    <t xml:space="preserve">ED-50437 </t>
  </si>
  <si>
    <t>PLANTIO DE GRAMA ESMERALDA EM PLACAS, INCLUSIVE TERRA
VEGETAL E CONSERVAÇÃO POR TRINTA (30) DIAS</t>
  </si>
  <si>
    <t>10.2</t>
  </si>
  <si>
    <t>10.3</t>
  </si>
  <si>
    <t>10.4</t>
  </si>
  <si>
    <t>10.5</t>
  </si>
  <si>
    <t>10.6</t>
  </si>
  <si>
    <t>11.1</t>
  </si>
  <si>
    <t>11.2</t>
  </si>
  <si>
    <r>
      <t xml:space="preserve">PRAZO DE EXECUÇÃO: </t>
    </r>
    <r>
      <rPr>
        <sz val="12"/>
        <color indexed="8"/>
        <rFont val="Arial"/>
        <family val="2"/>
      </rPr>
      <t>5 MESES.</t>
    </r>
  </si>
  <si>
    <t>Célio Elias Pires</t>
  </si>
  <si>
    <r>
      <t>PRAZO:</t>
    </r>
    <r>
      <rPr>
        <sz val="12"/>
        <rFont val="Arial"/>
        <family val="2"/>
      </rPr>
      <t xml:space="preserve"> 5 MESES.</t>
    </r>
  </si>
  <si>
    <t>MÊS 4</t>
  </si>
  <si>
    <t>MÊS 5</t>
  </si>
  <si>
    <t>ED-50703</t>
  </si>
  <si>
    <t>LIMPEZA DE TERRENO, INCLUSIVE CAPINA, RASTELAMENTO COM
AFASTAMENTO ATÉ VINTE (20) METROS E QUEIMA CONTROLADA</t>
  </si>
  <si>
    <t>7.6</t>
  </si>
  <si>
    <t>8.2</t>
  </si>
  <si>
    <t>DRENAGEM PLUVIAL</t>
  </si>
  <si>
    <t>PONTOS HIDRÁULICOS E ACESSÓRIOS</t>
  </si>
  <si>
    <t xml:space="preserve">ED-49813 </t>
  </si>
  <si>
    <t>LASTRO DE BRITA COM PEDRA BRITADA NÚMERO 2 E 3,
INCLUSIVE ADENSAMENTO E APILOAMENTO MANUAL</t>
  </si>
  <si>
    <t>8.3</t>
  </si>
  <si>
    <t>8.4</t>
  </si>
  <si>
    <t>ED-48669</t>
  </si>
  <si>
    <t xml:space="preserve">FORNECIMENTO E ASSENTAMENTO DE TUBO PVC RÍGIDO,
DRENAGEM/PLUVIAL, PBV - SÉRIE NORMAL, DN 100 MM (4"),
INCLUSIVE CONEXÕES
</t>
  </si>
  <si>
    <t>PLACA DE OBRA (1,50*2,00)</t>
  </si>
  <si>
    <t xml:space="preserve">ED-50389 </t>
  </si>
  <si>
    <t>MOBILIZAÇÃO E DESMOBILIZAÇÃO OBRA DISTANTE DE CENTRO
URBANO COM VALOR ATÉ 1.000.000,00</t>
  </si>
  <si>
    <t>%</t>
  </si>
  <si>
    <t>506,90 M2</t>
  </si>
  <si>
    <t>INDIRETA</t>
  </si>
  <si>
    <t>ED-51121</t>
  </si>
  <si>
    <t>(12,6*17,21)</t>
  </si>
  <si>
    <t>ÁREA TOTAL DOS CANTEIROS 91,68 M2</t>
  </si>
  <si>
    <t>11.3</t>
  </si>
  <si>
    <t xml:space="preserve">98516 </t>
  </si>
  <si>
    <t>PLANTIO DE PALMEIRA COM ALTURA DE MUDA MENOR OU IGUAL A 2,00 M . AF_07/2024</t>
  </si>
  <si>
    <t>CONFORME PROJETO, 10 UNIDADES</t>
  </si>
  <si>
    <t>PREÇO UNIT. S/ BDI</t>
  </si>
  <si>
    <t>PREÇO UNIT. C/ BDI</t>
  </si>
  <si>
    <t>TOTAL GERAL DA OBRA :</t>
  </si>
  <si>
    <t>ED-50569</t>
  </si>
  <si>
    <t>REATERRO MANUAL DE VALA, INCLUSIVE ESPALHAMENTO E
COMPACTAÇÃO MECANIZADA COM PLACA VIBRATÓRIA</t>
  </si>
  <si>
    <t>ED-50545</t>
  </si>
  <si>
    <t>PISO CIMENTADO COM ARGAMASSA, TRAÇO 1:3 (CIMENTO E
AREIA), ESP. 25MM, ACABAMENTO DESEMPENADO E FELTRADO,
MODULAÇÃO DE (200X200)CM, INCLUSIVE JUNTA PLÁSTICA</t>
  </si>
  <si>
    <t>RESPALDO (17,00+21,00)</t>
  </si>
  <si>
    <t>PILARES (11*(1,25*2*0,2)) + VIGA (19*0,2*2)</t>
  </si>
  <si>
    <t>ED-8457</t>
  </si>
  <si>
    <t>FÔRMA E DESFORMA DE MADEIRA PARA ESTRUTURA EM CURVA
COM TÁBUA, SARRAFO E COMPENSADO RESINADO NAVAL, ESP.
6MM, REAPROVEITAMENTO (3X), EXCLUSIVE ESCORAMENTO</t>
  </si>
  <si>
    <t>CINTA DE AMARRAÇÃO DE ALVENARIA COM BLOCO DE CONCRETO ESTRUTURAL, CANALETA TIPO "U", ESP. 14CM, (FBK 4,5MPA), COM ACABAMENTO APARENTE, INCLUSIVE ARGAMASSA PARA ASSENTAMENTO, EXCLUSIVE GRAUTE E ARMAÇÃO</t>
  </si>
  <si>
    <t xml:space="preserve">SAPATAS (11*(0,6*0,6*0,6)) + BALDRAME ((8,5+10,5)*0,2*0,2) + PILARETES (19*(0,6*0,2*0,2)) </t>
  </si>
  <si>
    <t>(15,75 + 12,75)</t>
  </si>
  <si>
    <t>(15,75 + 12,75) + (19*0,2)</t>
  </si>
  <si>
    <t>PAISAGISMO</t>
  </si>
  <si>
    <t xml:space="preserve">ED-50464 </t>
  </si>
  <si>
    <t>PINTURA COM RESINA ACRÍLICA EM PISOS CIMENTADOS, DUAS (2
) DEMÃOS, COM APLICAÇÃO MANUAL, INCLUSIVE PREPARAÇÃO E
LIMPEZA DA SUPERFÍCIE</t>
  </si>
  <si>
    <t>PILARETES ((10+9)*1,1*0,2*0,2)</t>
  </si>
  <si>
    <t>SAPATAS (11*(12*1,2*0,395)) + ARRANQUES (11*(4*1,2*0,617)) + PILARES (11*(2,05*0,617*4)) + ESTRIBOS PILARES + (11*(14*0,154*0,78)) + BALDRAMES (38*0,395*4) + ESTRIBOS BALDRAME (254*0,154*0,78) + VIGA INTERMEDIARIA (38*0,617*4) +  ESTRIBOS VIGA INTERMEDIARIA (254*0,154*0,78) + RESPALDO (38*1*0,395)</t>
  </si>
  <si>
    <t>ED-50600</t>
  </si>
  <si>
    <t>APLICAÇÃO DE LONA PRETA, ESP. 150 MICRAS, INCLUSIVE
FORNECIMENTO</t>
  </si>
  <si>
    <t>ED-5372</t>
  </si>
  <si>
    <t>TUBO PERFURADO CORRUGADO EM PEAD PARA DRENAGEM, DN
160MM(6"), EXCLUSIVE ESCAVAÇÃO DE VALA E APLICAÇÃO DE
MATERIAL DRENANTE</t>
  </si>
  <si>
    <t>TUBO CORRUGADO PERFURADO, DRENAGEM CANTEIROS &gt;
21,00 + 17,00</t>
  </si>
  <si>
    <t>SAPATAS (7*(0,6*0,6*0,6)) + (4*(0,6*0,6*0,4)) + BALDRAMES (17*0,2*0,2) + (21*0,2*0,2) + PILARES (11*(1,25*0,2*0,2))</t>
  </si>
  <si>
    <t>APLICAÇÃO ARRIMO CANTEIROS (38*0,75)</t>
  </si>
  <si>
    <t>DREANGEM DOS CANTEIROS, SAIDA EM CALÇADA (2*1,5)</t>
  </si>
  <si>
    <t>DRENAGEM DOS CANTEIROS ((21+17)*0,1)</t>
  </si>
  <si>
    <t>ED-20580</t>
  </si>
  <si>
    <t>ENTRADA DE ENERGIA AÉREA, TIPO B2, PADRÃO CEMIG, CARGA INSTALADA DE 10,1KW ATÉ 15KW, BIFÁSICO, COM SAÍDA SUBTERRÂNEA, INCLUSIVE POSTE, CAIXA PARA MEDIDOR, DISJUNTOR,
BARRAMENTO, ATERRAMENTO E ACESSÓRIOS</t>
  </si>
  <si>
    <t>ED-34480</t>
  </si>
  <si>
    <t xml:space="preserve">
DISJUNTOR BIPOLAR TIPO DIN, CORRENTE NOMINAL DE 63A, FORNECIMENTO E INSTALAÇÃO, INCLUSIVE TERMINAL ILHÓS
</t>
  </si>
  <si>
    <t>COMP001</t>
  </si>
  <si>
    <t>COMPOSIÇÃO</t>
  </si>
  <si>
    <t>PONTO DE ALIMENTAÇÃO PARA POSTE METÁLICO DE ILUMINAÇÃO PÚBLICA, COM CABO DE COBRE ISOLADO 2,5 MM², ELETRODUTO DE PVC RÍGIDO DN25 MM, EMBUTIDO OU SUBTERRÂNEO, INCLUSIVE CAIXA DE
PASSAGEM, BORNES E CONEXÕES, EXCLUSIVO LUMINÁRIA</t>
  </si>
  <si>
    <t>10 UNIDADES</t>
  </si>
  <si>
    <t xml:space="preserve">10 UNIDADES </t>
  </si>
  <si>
    <t>2 LUMINARIAS POR POSTE, 20 UNIDADES</t>
  </si>
  <si>
    <t>4.6</t>
  </si>
  <si>
    <t>ED-50852</t>
  </si>
  <si>
    <t>ESCADA SOBRE O SOLO DEGRAUS APROXIMADAMENTE 50 X 16,5 CM</t>
  </si>
  <si>
    <t>(1,95*7,40)</t>
  </si>
  <si>
    <t>PISO IGREJA (704-(199,92+25,86+48,32+25,89+4,4)) + ESCADA (7,40*3,00)</t>
  </si>
  <si>
    <t>CONTRAPISO DESEMPENADO COM ARGAMASSA, TRAÇO 1:3 (
CIMENTO E AREIA), ESP. 30MM, INCLUSIVE ARGAMASSA COM
PREPARO MECANIZADO</t>
  </si>
  <si>
    <r>
      <t xml:space="preserve">DATA: </t>
    </r>
    <r>
      <rPr>
        <sz val="12"/>
        <color indexed="8"/>
        <rFont val="Arial"/>
        <family val="2"/>
      </rPr>
      <t>05/02/2026</t>
    </r>
  </si>
  <si>
    <r>
      <t xml:space="preserve">REGIÃO/MÊS DE REFERÊNCIA: </t>
    </r>
    <r>
      <rPr>
        <sz val="12"/>
        <color indexed="8"/>
        <rFont val="Arial"/>
        <family val="2"/>
      </rPr>
      <t>SETOP (05/2025 10/2025 - DESONERADO) / SINAPI (11/2025 - DESONERADO)</t>
    </r>
  </si>
  <si>
    <t>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t>
  </si>
  <si>
    <t xml:space="preserve">ED-16350 </t>
  </si>
  <si>
    <t>5 MESES</t>
  </si>
  <si>
    <t>2.2</t>
  </si>
  <si>
    <t xml:space="preserve">TRANSPORTE DE MATERIAL DEMOLIDO EM CAÇAMBA, EXCLUSIVE
 CARGA MANUAL OU </t>
  </si>
  <si>
    <t xml:space="preserve">ED-51125 </t>
  </si>
  <si>
    <t>7,00 M3</t>
  </si>
  <si>
    <t>2% VALOR TOTAL &gt; R$ 164.108,57 + 2%</t>
  </si>
  <si>
    <r>
      <t xml:space="preserve">DATA: </t>
    </r>
    <r>
      <rPr>
        <sz val="12"/>
        <rFont val="Arial"/>
        <family val="2"/>
      </rPr>
      <t>05/02/2026</t>
    </r>
  </si>
  <si>
    <r>
      <t xml:space="preserve">OBRA: </t>
    </r>
    <r>
      <rPr>
        <sz val="12"/>
        <color indexed="8"/>
        <rFont val="Arial"/>
        <family val="2"/>
      </rPr>
      <t>REVITALIZAÇÃO E AMPLIAÇÃO DA PRAÇA DOS COQUEIROS.</t>
    </r>
  </si>
  <si>
    <r>
      <t xml:space="preserve">OBRA: </t>
    </r>
    <r>
      <rPr>
        <sz val="12"/>
        <rFont val="Arial"/>
        <family val="2"/>
      </rPr>
      <t>REVITALIZAÇÃO E AMPLIAÇÃO DA PRAÇA DOS COQUEIROS.</t>
    </r>
  </si>
  <si>
    <t>Departamento de Engenharia Municipal</t>
  </si>
  <si>
    <t>REVITALIZAÇÃO E AMPLIAÇÃO DA PRAÇA DOS COQUEIROS.</t>
  </si>
</sst>
</file>

<file path=xl/styles.xml><?xml version="1.0" encoding="utf-8"?>
<styleSheet xmlns="http://schemas.openxmlformats.org/spreadsheetml/2006/main">
  <numFmts count="8">
    <numFmt numFmtId="43" formatCode="_-* #,##0.00_-;\-* #,##0.00_-;_-* &quot;-&quot;??_-;_-@_-"/>
    <numFmt numFmtId="176" formatCode="_(&quot;R$ &quot;* #,##0.00_);_(&quot;R$ &quot;* \(#,##0.00\);_(&quot;R$ &quot;* &quot;-&quot;??_);_(@_)"/>
    <numFmt numFmtId="177" formatCode="_(* #,##0.00_);_(* \(#,##0.00\);_(* &quot;-&quot;??_);_(@_)"/>
    <numFmt numFmtId="182" formatCode="&quot;R$ &quot;#,##0.00"/>
    <numFmt numFmtId="186" formatCode="General;General;"/>
    <numFmt numFmtId="187" formatCode="[$-F800]dddd\,\ mmmm\ dd\,\ yyyy"/>
    <numFmt numFmtId="188" formatCode="dd\ &quot;de&quot;\ mmmm\ &quot;de&quot;\ yyyy"/>
    <numFmt numFmtId="204" formatCode="0.00000"/>
  </numFmts>
  <fonts count="28">
    <font>
      <sz val="10"/>
      <name val="Arial"/>
    </font>
    <font>
      <sz val="10"/>
      <name val="Arial"/>
    </font>
    <font>
      <sz val="10"/>
      <name val="Arial"/>
      <family val="2"/>
    </font>
    <font>
      <sz val="8"/>
      <color indexed="8"/>
      <name val="Arial"/>
      <family val="2"/>
    </font>
    <font>
      <sz val="10"/>
      <color indexed="8"/>
      <name val="Arial"/>
      <family val="2"/>
    </font>
    <font>
      <b/>
      <sz val="12"/>
      <color indexed="8"/>
      <name val="Arial"/>
      <family val="2"/>
    </font>
    <font>
      <sz val="8"/>
      <color indexed="8"/>
      <name val="Arial"/>
      <family val="2"/>
    </font>
    <font>
      <sz val="10"/>
      <color indexed="8"/>
      <name val="Arial"/>
      <family val="2"/>
    </font>
    <font>
      <b/>
      <sz val="12"/>
      <name val="Arial"/>
      <family val="2"/>
    </font>
    <font>
      <b/>
      <sz val="10"/>
      <name val="Arial"/>
      <family val="2"/>
    </font>
    <font>
      <sz val="9"/>
      <name val="Arial"/>
      <family val="2"/>
    </font>
    <font>
      <b/>
      <sz val="9"/>
      <name val="Arial"/>
      <family val="2"/>
    </font>
    <font>
      <b/>
      <sz val="11"/>
      <name val="Arial"/>
      <family val="2"/>
    </font>
    <font>
      <sz val="11"/>
      <name val="Arial"/>
      <family val="2"/>
    </font>
    <font>
      <b/>
      <sz val="11"/>
      <color indexed="12"/>
      <name val="Arial"/>
      <family val="2"/>
    </font>
    <font>
      <i/>
      <sz val="12"/>
      <name val="Calibri"/>
      <family val="2"/>
    </font>
    <font>
      <i/>
      <u/>
      <sz val="12"/>
      <name val="Calibri"/>
      <family val="2"/>
    </font>
    <font>
      <u/>
      <sz val="10"/>
      <name val="Arial"/>
      <family val="2"/>
    </font>
    <font>
      <sz val="12"/>
      <name val="Arial"/>
      <family val="2"/>
    </font>
    <font>
      <sz val="10"/>
      <name val="Arial"/>
      <family val="2"/>
    </font>
    <font>
      <sz val="8"/>
      <name val="Arial"/>
      <family val="2"/>
    </font>
    <font>
      <sz val="12"/>
      <color indexed="8"/>
      <name val="Arial"/>
      <family val="2"/>
    </font>
    <font>
      <sz val="12"/>
      <color indexed="12"/>
      <name val="Arial"/>
      <family val="2"/>
    </font>
    <font>
      <b/>
      <sz val="12"/>
      <color indexed="12"/>
      <name val="Arial"/>
      <family val="2"/>
    </font>
    <font>
      <sz val="12"/>
      <name val="Arial MT"/>
      <family val="2"/>
    </font>
    <font>
      <sz val="12"/>
      <name val="Arial MT"/>
    </font>
    <font>
      <b/>
      <sz val="14"/>
      <color indexed="8"/>
      <name val="Arial"/>
      <family val="2"/>
    </font>
    <font>
      <b/>
      <sz val="12"/>
      <color rgb="FF0000FF"/>
      <name val="Arial"/>
      <family val="2"/>
    </font>
  </fonts>
  <fills count="8">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60">
    <border>
      <left/>
      <right/>
      <top/>
      <bottom/>
      <diagonal/>
    </border>
    <border>
      <left style="medium">
        <color indexed="64"/>
      </left>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diagonal/>
    </border>
    <border>
      <left style="thin">
        <color indexed="64"/>
      </left>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9">
    <xf numFmtId="0" fontId="0" fillId="0" borderId="0"/>
    <xf numFmtId="176" fontId="1" fillId="0" borderId="0" applyFont="0" applyFill="0" applyBorder="0" applyAlignment="0" applyProtection="0"/>
    <xf numFmtId="176" fontId="19" fillId="0" borderId="0" applyFont="0" applyFill="0" applyBorder="0" applyAlignment="0" applyProtection="0"/>
    <xf numFmtId="176" fontId="2" fillId="0" borderId="0" applyFont="0" applyFill="0" applyBorder="0" applyAlignment="0" applyProtection="0"/>
    <xf numFmtId="0" fontId="2" fillId="0" borderId="0"/>
    <xf numFmtId="0" fontId="10" fillId="0" borderId="0"/>
    <xf numFmtId="9" fontId="1" fillId="0" borderId="0" applyFont="0" applyFill="0" applyBorder="0" applyAlignment="0" applyProtection="0"/>
    <xf numFmtId="177" fontId="1" fillId="0" borderId="0" applyFont="0" applyFill="0" applyBorder="0" applyAlignment="0" applyProtection="0"/>
    <xf numFmtId="177" fontId="19" fillId="0" borderId="0" applyFont="0" applyFill="0" applyBorder="0" applyAlignment="0" applyProtection="0"/>
  </cellStyleXfs>
  <cellXfs count="430">
    <xf numFmtId="0" fontId="0" fillId="0" borderId="0" xfId="0"/>
    <xf numFmtId="0" fontId="4" fillId="0" borderId="0" xfId="0" applyFont="1"/>
    <xf numFmtId="0" fontId="6" fillId="0" borderId="0" xfId="0" applyFont="1" applyBorder="1" applyAlignment="1">
      <alignment vertical="center"/>
    </xf>
    <xf numFmtId="0" fontId="6" fillId="0" borderId="0" xfId="0" applyFont="1" applyBorder="1" applyAlignment="1">
      <alignment horizontal="center" vertical="center"/>
    </xf>
    <xf numFmtId="176" fontId="4" fillId="0" borderId="0" xfId="1" applyFont="1" applyAlignment="1">
      <alignment horizontal="center" vertical="center"/>
    </xf>
    <xf numFmtId="0" fontId="7" fillId="0" borderId="0" xfId="0" quotePrefix="1" applyFont="1"/>
    <xf numFmtId="0" fontId="9" fillId="2" borderId="0" xfId="0" applyFont="1" applyFill="1" applyBorder="1" applyAlignment="1">
      <alignment wrapText="1"/>
    </xf>
    <xf numFmtId="0" fontId="0" fillId="2" borderId="0" xfId="0" applyFill="1" applyBorder="1"/>
    <xf numFmtId="0" fontId="0" fillId="2" borderId="0" xfId="0" applyFill="1" applyBorder="1" applyAlignment="1">
      <alignment wrapText="1"/>
    </xf>
    <xf numFmtId="0" fontId="0" fillId="2" borderId="1" xfId="0" applyFill="1" applyBorder="1" applyAlignment="1"/>
    <xf numFmtId="0" fontId="0" fillId="2" borderId="0" xfId="0" applyFill="1" applyBorder="1" applyAlignment="1"/>
    <xf numFmtId="0" fontId="0" fillId="2" borderId="2" xfId="0" applyFill="1" applyBorder="1" applyAlignment="1"/>
    <xf numFmtId="4" fontId="0" fillId="0" borderId="0" xfId="0" applyNumberFormat="1"/>
    <xf numFmtId="0" fontId="4" fillId="0" borderId="0" xfId="0" applyFont="1" applyBorder="1"/>
    <xf numFmtId="0" fontId="0" fillId="0" borderId="3" xfId="0" applyBorder="1"/>
    <xf numFmtId="0" fontId="0" fillId="0" borderId="4" xfId="0" applyBorder="1"/>
    <xf numFmtId="0" fontId="0" fillId="0" borderId="0" xfId="0" applyBorder="1"/>
    <xf numFmtId="0" fontId="0" fillId="0" borderId="2" xfId="0" applyBorder="1"/>
    <xf numFmtId="0" fontId="2" fillId="0" borderId="1" xfId="4" applyFont="1" applyBorder="1" applyProtection="1"/>
    <xf numFmtId="0" fontId="2" fillId="0" borderId="0" xfId="4" applyFont="1" applyBorder="1" applyProtection="1"/>
    <xf numFmtId="0" fontId="2" fillId="0" borderId="2" xfId="4" applyFont="1" applyBorder="1" applyProtection="1"/>
    <xf numFmtId="0" fontId="9" fillId="0" borderId="1" xfId="5" applyFont="1" applyBorder="1" applyAlignment="1" applyProtection="1">
      <alignment horizontal="left" vertical="top"/>
    </xf>
    <xf numFmtId="0" fontId="9" fillId="0" borderId="0" xfId="5" applyFont="1" applyBorder="1" applyAlignment="1" applyProtection="1">
      <alignment horizontal="left" vertical="top"/>
    </xf>
    <xf numFmtId="0" fontId="9" fillId="0" borderId="1" xfId="4" applyFont="1" applyBorder="1" applyProtection="1"/>
    <xf numFmtId="0" fontId="9" fillId="0" borderId="0" xfId="4" applyFont="1" applyBorder="1" applyProtection="1"/>
    <xf numFmtId="0" fontId="9" fillId="0" borderId="2" xfId="4" applyFont="1" applyBorder="1" applyProtection="1"/>
    <xf numFmtId="0" fontId="13" fillId="0" borderId="5" xfId="4" applyFont="1" applyBorder="1" applyAlignment="1" applyProtection="1">
      <alignment horizontal="center" vertical="center"/>
    </xf>
    <xf numFmtId="10" fontId="13" fillId="3" borderId="5" xfId="4" applyNumberFormat="1" applyFont="1" applyFill="1" applyBorder="1" applyAlignment="1" applyProtection="1">
      <alignment horizontal="center" vertical="center"/>
      <protection locked="0"/>
    </xf>
    <xf numFmtId="4" fontId="12" fillId="0" borderId="5" xfId="4" applyNumberFormat="1" applyFont="1" applyFill="1" applyBorder="1" applyAlignment="1" applyProtection="1">
      <alignment horizontal="center" vertical="center"/>
    </xf>
    <xf numFmtId="10" fontId="13" fillId="0" borderId="5" xfId="4" applyNumberFormat="1" applyFont="1" applyFill="1" applyBorder="1" applyAlignment="1" applyProtection="1">
      <alignment horizontal="center" vertical="center"/>
    </xf>
    <xf numFmtId="10" fontId="13" fillId="0" borderId="6" xfId="4" applyNumberFormat="1" applyFont="1" applyFill="1" applyBorder="1" applyAlignment="1" applyProtection="1">
      <alignment horizontal="center" vertical="center"/>
    </xf>
    <xf numFmtId="10" fontId="13" fillId="0" borderId="5" xfId="4" applyNumberFormat="1" applyFont="1" applyFill="1" applyBorder="1" applyAlignment="1" applyProtection="1">
      <alignment horizontal="center" vertical="center" wrapText="1"/>
    </xf>
    <xf numFmtId="10" fontId="13" fillId="0" borderId="6" xfId="4" applyNumberFormat="1" applyFont="1" applyFill="1" applyBorder="1" applyAlignment="1" applyProtection="1">
      <alignment horizontal="center" vertical="center" wrapText="1"/>
    </xf>
    <xf numFmtId="0" fontId="13" fillId="0" borderId="5" xfId="4" applyFont="1" applyFill="1" applyBorder="1" applyAlignment="1" applyProtection="1">
      <alignment horizontal="center" vertical="center" wrapText="1"/>
    </xf>
    <xf numFmtId="4" fontId="12" fillId="0" borderId="5" xfId="4" applyNumberFormat="1" applyFont="1" applyFill="1" applyBorder="1" applyAlignment="1" applyProtection="1">
      <alignment horizontal="center" vertical="center" wrapText="1"/>
    </xf>
    <xf numFmtId="0" fontId="12" fillId="4" borderId="5" xfId="4" applyFont="1" applyFill="1" applyBorder="1" applyAlignment="1" applyProtection="1">
      <alignment horizontal="center" vertical="center" wrapText="1"/>
    </xf>
    <xf numFmtId="10" fontId="12" fillId="4" borderId="5" xfId="4" applyNumberFormat="1" applyFont="1" applyFill="1" applyBorder="1" applyAlignment="1" applyProtection="1">
      <alignment horizontal="center" vertical="center"/>
    </xf>
    <xf numFmtId="4" fontId="12" fillId="4" borderId="5" xfId="4" applyNumberFormat="1" applyFont="1" applyFill="1" applyBorder="1" applyAlignment="1" applyProtection="1">
      <alignment horizontal="center" vertical="center" wrapText="1"/>
    </xf>
    <xf numFmtId="0" fontId="2" fillId="0" borderId="1" xfId="4" applyFont="1" applyBorder="1" applyAlignment="1" applyProtection="1">
      <alignment horizontal="center" vertical="top"/>
    </xf>
    <xf numFmtId="0" fontId="2" fillId="0" borderId="0" xfId="4" applyFont="1" applyBorder="1" applyAlignment="1" applyProtection="1">
      <alignment horizontal="center" vertical="top"/>
    </xf>
    <xf numFmtId="0" fontId="2" fillId="0" borderId="2" xfId="4" applyFont="1" applyBorder="1" applyAlignment="1" applyProtection="1">
      <alignment horizontal="center" vertical="top"/>
    </xf>
    <xf numFmtId="0" fontId="17" fillId="0" borderId="1" xfId="4" applyFont="1" applyBorder="1" applyAlignment="1" applyProtection="1">
      <alignment horizontal="center" vertical="top"/>
    </xf>
    <xf numFmtId="0" fontId="17" fillId="0" borderId="0" xfId="4" applyFont="1" applyBorder="1" applyAlignment="1" applyProtection="1">
      <alignment horizontal="center" vertical="top"/>
    </xf>
    <xf numFmtId="0" fontId="17" fillId="0" borderId="2" xfId="4" applyFont="1" applyBorder="1" applyAlignment="1" applyProtection="1">
      <alignment horizontal="center" vertical="top"/>
    </xf>
    <xf numFmtId="188" fontId="2" fillId="0" borderId="0" xfId="4" applyNumberFormat="1" applyFont="1" applyBorder="1" applyAlignment="1" applyProtection="1"/>
    <xf numFmtId="0" fontId="9" fillId="0" borderId="7" xfId="4" applyFont="1" applyBorder="1" applyAlignment="1" applyProtection="1">
      <alignment horizontal="left"/>
    </xf>
    <xf numFmtId="0" fontId="2" fillId="0" borderId="7" xfId="4" applyFont="1" applyBorder="1" applyProtection="1"/>
    <xf numFmtId="0" fontId="2" fillId="0" borderId="8" xfId="4" applyFont="1" applyBorder="1" applyProtection="1"/>
    <xf numFmtId="0" fontId="13" fillId="0" borderId="0" xfId="4" applyFont="1" applyBorder="1" applyProtection="1"/>
    <xf numFmtId="0" fontId="9" fillId="0" borderId="9" xfId="5" applyFont="1" applyBorder="1" applyAlignment="1" applyProtection="1">
      <alignment horizontal="left" vertical="top"/>
    </xf>
    <xf numFmtId="0" fontId="13" fillId="0" borderId="10" xfId="4" applyFont="1" applyBorder="1" applyProtection="1"/>
    <xf numFmtId="0" fontId="13" fillId="0" borderId="11" xfId="4" applyFont="1" applyBorder="1" applyProtection="1"/>
    <xf numFmtId="0" fontId="9" fillId="2" borderId="0" xfId="0" applyFont="1" applyFill="1" applyBorder="1"/>
    <xf numFmtId="0" fontId="0" fillId="2" borderId="0" xfId="0" applyFill="1" applyBorder="1" applyAlignment="1">
      <alignment vertical="center" wrapText="1"/>
    </xf>
    <xf numFmtId="0" fontId="0" fillId="2" borderId="0" xfId="0" applyFill="1" applyBorder="1" applyAlignment="1">
      <alignment horizontal="center" vertical="center"/>
    </xf>
    <xf numFmtId="10" fontId="0" fillId="0" borderId="0" xfId="0" applyNumberFormat="1"/>
    <xf numFmtId="0" fontId="5" fillId="0" borderId="12"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10" fontId="21" fillId="0" borderId="16" xfId="6" applyNumberFormat="1"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21" fillId="5" borderId="5"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5" xfId="0" applyFont="1" applyFill="1" applyBorder="1" applyAlignment="1">
      <alignment horizontal="center" vertical="center" wrapText="1"/>
    </xf>
    <xf numFmtId="176" fontId="21" fillId="5" borderId="5" xfId="2" applyFont="1" applyFill="1" applyBorder="1" applyAlignment="1">
      <alignment horizontal="center" vertical="center" wrapText="1"/>
    </xf>
    <xf numFmtId="176" fontId="22" fillId="0" borderId="5" xfId="1" applyFont="1" applyBorder="1" applyAlignment="1">
      <alignment horizontal="center" vertical="center" wrapText="1"/>
    </xf>
    <xf numFmtId="0" fontId="5" fillId="6" borderId="20"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5" fillId="6" borderId="3" xfId="0" applyFont="1" applyFill="1" applyBorder="1" applyAlignment="1">
      <alignment horizontal="justify" vertical="center" wrapText="1"/>
    </xf>
    <xf numFmtId="176" fontId="22" fillId="6" borderId="3" xfId="1" applyFont="1" applyFill="1" applyBorder="1" applyAlignment="1">
      <alignment horizontal="center" vertical="center" wrapText="1"/>
    </xf>
    <xf numFmtId="176" fontId="23" fillId="6" borderId="4" xfId="1" applyFont="1" applyFill="1" applyBorder="1" applyAlignment="1">
      <alignment horizontal="center" vertical="center" wrapText="1"/>
    </xf>
    <xf numFmtId="49" fontId="21" fillId="5" borderId="5"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5" fillId="0" borderId="5" xfId="0" applyFont="1" applyFill="1" applyBorder="1" applyAlignment="1">
      <alignment horizontal="center" vertical="center" wrapText="1"/>
    </xf>
    <xf numFmtId="0" fontId="21" fillId="5" borderId="20" xfId="0" applyFont="1" applyFill="1" applyBorder="1" applyAlignment="1">
      <alignment horizontal="center" vertical="center" wrapText="1"/>
    </xf>
    <xf numFmtId="49" fontId="21" fillId="5" borderId="3" xfId="0" applyNumberFormat="1" applyFont="1" applyFill="1" applyBorder="1" applyAlignment="1">
      <alignment horizontal="center" vertical="center" wrapText="1"/>
    </xf>
    <xf numFmtId="0" fontId="5" fillId="5" borderId="3" xfId="0" applyFont="1" applyFill="1" applyBorder="1" applyAlignment="1">
      <alignment horizontal="justify" vertical="center" wrapText="1"/>
    </xf>
    <xf numFmtId="0" fontId="5" fillId="5" borderId="3" xfId="0" applyFont="1" applyFill="1" applyBorder="1" applyAlignment="1">
      <alignment horizontal="center" vertical="center" wrapText="1"/>
    </xf>
    <xf numFmtId="2" fontId="21" fillId="5" borderId="3" xfId="7" applyNumberFormat="1" applyFont="1" applyFill="1" applyBorder="1" applyAlignment="1">
      <alignment horizontal="center" vertical="center" wrapText="1"/>
    </xf>
    <xf numFmtId="204" fontId="21" fillId="5" borderId="3" xfId="0" applyNumberFormat="1" applyFont="1" applyFill="1" applyBorder="1" applyAlignment="1">
      <alignment horizontal="center" vertical="center" wrapText="1"/>
    </xf>
    <xf numFmtId="176" fontId="21" fillId="5" borderId="3" xfId="2" applyFont="1" applyFill="1" applyBorder="1" applyAlignment="1">
      <alignment horizontal="center" vertical="center" wrapText="1"/>
    </xf>
    <xf numFmtId="176" fontId="22" fillId="0" borderId="3" xfId="1" applyFont="1" applyBorder="1" applyAlignment="1">
      <alignment horizontal="center" vertical="center" wrapText="1"/>
    </xf>
    <xf numFmtId="176" fontId="22" fillId="0" borderId="4" xfId="1" applyFont="1" applyBorder="1" applyAlignment="1">
      <alignment horizontal="center" vertical="center" wrapText="1"/>
    </xf>
    <xf numFmtId="2" fontId="21" fillId="5" borderId="5" xfId="7" applyNumberFormat="1" applyFont="1" applyFill="1" applyBorder="1" applyAlignment="1">
      <alignment horizontal="center" vertical="center" wrapText="1"/>
    </xf>
    <xf numFmtId="0" fontId="21" fillId="5" borderId="1" xfId="0" applyFont="1" applyFill="1" applyBorder="1" applyAlignment="1">
      <alignment horizontal="center" vertical="center" wrapText="1"/>
    </xf>
    <xf numFmtId="49" fontId="21" fillId="5" borderId="0" xfId="0" applyNumberFormat="1" applyFont="1" applyFill="1" applyBorder="1" applyAlignment="1">
      <alignment horizontal="center" vertical="center" wrapText="1"/>
    </xf>
    <xf numFmtId="0" fontId="8" fillId="0" borderId="0" xfId="0" applyFont="1" applyFill="1" applyBorder="1" applyAlignment="1">
      <alignment horizontal="left" vertical="center" wrapText="1"/>
    </xf>
    <xf numFmtId="2" fontId="21" fillId="5" borderId="0" xfId="7" applyNumberFormat="1" applyFont="1" applyFill="1" applyBorder="1" applyAlignment="1">
      <alignment horizontal="center" vertical="center" wrapText="1"/>
    </xf>
    <xf numFmtId="204" fontId="21" fillId="5" borderId="0" xfId="0" applyNumberFormat="1" applyFont="1" applyFill="1" applyBorder="1" applyAlignment="1">
      <alignment horizontal="center" vertical="center" wrapText="1"/>
    </xf>
    <xf numFmtId="176" fontId="21" fillId="5" borderId="0" xfId="2" applyFont="1" applyFill="1" applyBorder="1" applyAlignment="1">
      <alignment horizontal="center" vertical="center" wrapText="1"/>
    </xf>
    <xf numFmtId="176" fontId="22" fillId="0" borderId="0" xfId="1" applyFont="1" applyBorder="1" applyAlignment="1">
      <alignment horizontal="center" vertical="center" wrapText="1"/>
    </xf>
    <xf numFmtId="176" fontId="22" fillId="0" borderId="2" xfId="1" applyFont="1" applyBorder="1" applyAlignment="1">
      <alignment horizontal="center" vertical="center" wrapText="1"/>
    </xf>
    <xf numFmtId="2" fontId="21" fillId="6" borderId="3" xfId="7" applyNumberFormat="1" applyFont="1" applyFill="1" applyBorder="1" applyAlignment="1">
      <alignment horizontal="center" vertical="center" wrapText="1"/>
    </xf>
    <xf numFmtId="2" fontId="21" fillId="0" borderId="5" xfId="7" applyNumberFormat="1" applyFont="1" applyFill="1" applyBorder="1" applyAlignment="1">
      <alignment horizontal="center" vertical="center" wrapText="1"/>
    </xf>
    <xf numFmtId="0" fontId="21" fillId="0" borderId="1" xfId="0" applyFont="1" applyBorder="1" applyAlignment="1">
      <alignment vertical="center"/>
    </xf>
    <xf numFmtId="0" fontId="21" fillId="0" borderId="0" xfId="0" applyFont="1" applyBorder="1" applyAlignment="1">
      <alignment vertical="center"/>
    </xf>
    <xf numFmtId="0" fontId="21" fillId="0" borderId="2" xfId="0" applyFont="1" applyBorder="1" applyAlignment="1">
      <alignment vertical="center"/>
    </xf>
    <xf numFmtId="0" fontId="21" fillId="0" borderId="0" xfId="0" applyFont="1" applyBorder="1" applyAlignment="1">
      <alignment horizontal="center" vertical="center"/>
    </xf>
    <xf numFmtId="0" fontId="21" fillId="0" borderId="21" xfId="0" applyFont="1" applyBorder="1" applyAlignment="1">
      <alignment vertical="center"/>
    </xf>
    <xf numFmtId="0" fontId="21" fillId="0" borderId="0" xfId="0" applyFont="1" applyBorder="1" applyAlignment="1">
      <alignment horizontal="center" vertical="center" wrapText="1"/>
    </xf>
    <xf numFmtId="0" fontId="21" fillId="0" borderId="1" xfId="0" applyFont="1" applyBorder="1"/>
    <xf numFmtId="0" fontId="21" fillId="0" borderId="0" xfId="0" applyFont="1" applyBorder="1"/>
    <xf numFmtId="0" fontId="21" fillId="0" borderId="2" xfId="0" applyFont="1" applyBorder="1"/>
    <xf numFmtId="0" fontId="21" fillId="0" borderId="0" xfId="0" applyFont="1" applyBorder="1" applyAlignment="1">
      <alignment horizontal="center"/>
    </xf>
    <xf numFmtId="0" fontId="11"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0" borderId="0" xfId="0" applyBorder="1" applyAlignment="1">
      <alignment vertical="center"/>
    </xf>
    <xf numFmtId="0" fontId="10" fillId="2" borderId="0" xfId="0" applyFont="1" applyFill="1" applyBorder="1"/>
    <xf numFmtId="0" fontId="2" fillId="2" borderId="0" xfId="0" applyFont="1" applyFill="1" applyBorder="1"/>
    <xf numFmtId="0" fontId="11" fillId="2" borderId="0" xfId="0" applyFont="1" applyFill="1" applyBorder="1"/>
    <xf numFmtId="0" fontId="18" fillId="2" borderId="1" xfId="0" applyFont="1" applyFill="1" applyBorder="1"/>
    <xf numFmtId="0" fontId="18" fillId="2" borderId="0" xfId="0" applyFont="1" applyFill="1" applyBorder="1"/>
    <xf numFmtId="0" fontId="18" fillId="2" borderId="0" xfId="0" applyFont="1" applyFill="1" applyBorder="1" applyAlignment="1">
      <alignment wrapText="1"/>
    </xf>
    <xf numFmtId="0" fontId="18" fillId="2" borderId="2" xfId="0" applyFont="1" applyFill="1" applyBorder="1"/>
    <xf numFmtId="0" fontId="8" fillId="2" borderId="22" xfId="0" applyFont="1" applyFill="1" applyBorder="1" applyAlignment="1">
      <alignment vertical="center"/>
    </xf>
    <xf numFmtId="176" fontId="18" fillId="2" borderId="22" xfId="1" applyFont="1" applyFill="1" applyBorder="1" applyAlignment="1">
      <alignment vertical="center"/>
    </xf>
    <xf numFmtId="0" fontId="8" fillId="2" borderId="20"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3" xfId="0" applyFont="1" applyFill="1" applyBorder="1" applyAlignment="1">
      <alignment horizontal="center" vertical="center" wrapText="1"/>
    </xf>
    <xf numFmtId="49" fontId="21" fillId="6" borderId="24" xfId="0" applyNumberFormat="1" applyFont="1" applyFill="1" applyBorder="1" applyAlignment="1">
      <alignment horizontal="center" vertical="center" wrapText="1"/>
    </xf>
    <xf numFmtId="10" fontId="21" fillId="6" borderId="24" xfId="0" applyNumberFormat="1" applyFont="1" applyFill="1" applyBorder="1" applyAlignment="1">
      <alignment horizontal="right" vertical="center" wrapText="1"/>
    </xf>
    <xf numFmtId="49" fontId="21" fillId="6" borderId="5" xfId="0" applyNumberFormat="1" applyFont="1" applyFill="1" applyBorder="1" applyAlignment="1">
      <alignment horizontal="center" vertical="center" wrapText="1"/>
    </xf>
    <xf numFmtId="176" fontId="21" fillId="6" borderId="5" xfId="1" applyFont="1" applyFill="1" applyBorder="1" applyAlignment="1">
      <alignment horizontal="right" vertical="center" wrapText="1"/>
    </xf>
    <xf numFmtId="10" fontId="21" fillId="5" borderId="5" xfId="6" applyNumberFormat="1" applyFont="1" applyFill="1" applyBorder="1" applyAlignment="1">
      <alignment horizontal="right" vertical="center" wrapText="1"/>
    </xf>
    <xf numFmtId="176" fontId="21" fillId="5" borderId="5" xfId="1" applyFont="1" applyFill="1" applyBorder="1" applyAlignment="1">
      <alignment horizontal="right" vertical="center" wrapText="1"/>
    </xf>
    <xf numFmtId="10" fontId="21" fillId="6" borderId="5" xfId="6" applyNumberFormat="1" applyFont="1" applyFill="1" applyBorder="1" applyAlignment="1">
      <alignment horizontal="right" vertical="center" wrapText="1"/>
    </xf>
    <xf numFmtId="10" fontId="21" fillId="5" borderId="5" xfId="0" applyNumberFormat="1" applyFont="1" applyFill="1" applyBorder="1" applyAlignment="1">
      <alignment horizontal="right" vertical="center" wrapText="1"/>
    </xf>
    <xf numFmtId="0" fontId="24" fillId="5" borderId="5" xfId="0" applyFont="1" applyFill="1" applyBorder="1" applyAlignment="1">
      <alignment horizontal="center" vertical="center" wrapText="1"/>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9" xfId="0" applyFont="1" applyBorder="1"/>
    <xf numFmtId="0" fontId="4" fillId="0" borderId="10" xfId="0" applyFont="1" applyBorder="1" applyAlignment="1">
      <alignment horizontal="center"/>
    </xf>
    <xf numFmtId="0" fontId="4" fillId="0" borderId="10" xfId="0" applyFont="1" applyBorder="1"/>
    <xf numFmtId="0" fontId="4" fillId="0" borderId="11" xfId="0" applyFont="1" applyBorder="1"/>
    <xf numFmtId="43" fontId="4" fillId="0" borderId="0" xfId="0" applyNumberFormat="1" applyFont="1"/>
    <xf numFmtId="0" fontId="5" fillId="6" borderId="9" xfId="0" applyFont="1" applyFill="1" applyBorder="1" applyAlignment="1">
      <alignment horizontal="center" vertical="center" wrapText="1"/>
    </xf>
    <xf numFmtId="176" fontId="23" fillId="6" borderId="11" xfId="1" applyFont="1" applyFill="1" applyBorder="1" applyAlignment="1">
      <alignment horizontal="center" vertical="center" wrapText="1"/>
    </xf>
    <xf numFmtId="0" fontId="21" fillId="5" borderId="9" xfId="0" applyFont="1" applyFill="1" applyBorder="1" applyAlignment="1">
      <alignment horizontal="center" vertical="center" wrapText="1"/>
    </xf>
    <xf numFmtId="49" fontId="21" fillId="5" borderId="10" xfId="0" applyNumberFormat="1" applyFont="1" applyFill="1" applyBorder="1" applyAlignment="1">
      <alignment horizontal="center" vertical="center" wrapText="1"/>
    </xf>
    <xf numFmtId="0" fontId="24" fillId="0" borderId="10" xfId="0" applyFont="1" applyFill="1" applyBorder="1" applyAlignment="1">
      <alignment horizontal="left" vertical="center" wrapText="1"/>
    </xf>
    <xf numFmtId="0" fontId="24" fillId="0" borderId="10" xfId="0" applyFont="1" applyFill="1" applyBorder="1" applyAlignment="1">
      <alignment horizontal="center" vertical="center" wrapText="1"/>
    </xf>
    <xf numFmtId="0" fontId="25" fillId="0" borderId="10" xfId="0" applyFont="1" applyFill="1" applyBorder="1" applyAlignment="1">
      <alignment horizontal="center" vertical="center" wrapText="1"/>
    </xf>
    <xf numFmtId="204" fontId="25" fillId="0" borderId="10" xfId="0" applyNumberFormat="1" applyFont="1" applyFill="1" applyBorder="1" applyAlignment="1">
      <alignment horizontal="center" vertical="center" wrapText="1"/>
    </xf>
    <xf numFmtId="176" fontId="21" fillId="5" borderId="10" xfId="2" applyFont="1" applyFill="1" applyBorder="1" applyAlignment="1">
      <alignment horizontal="center" vertical="center" wrapText="1"/>
    </xf>
    <xf numFmtId="176" fontId="22" fillId="0" borderId="10" xfId="1" applyFont="1" applyBorder="1" applyAlignment="1">
      <alignment horizontal="center" vertical="center" wrapText="1"/>
    </xf>
    <xf numFmtId="176" fontId="22" fillId="0" borderId="11" xfId="1" applyFont="1" applyBorder="1" applyAlignment="1">
      <alignment horizontal="center" vertical="center" wrapText="1"/>
    </xf>
    <xf numFmtId="0" fontId="5" fillId="6" borderId="1" xfId="0" applyFont="1" applyFill="1" applyBorder="1" applyAlignment="1">
      <alignment horizontal="center" vertical="center" wrapText="1"/>
    </xf>
    <xf numFmtId="0" fontId="21" fillId="6" borderId="0" xfId="0" applyFont="1" applyFill="1" applyBorder="1" applyAlignment="1">
      <alignment horizontal="center" vertical="center" wrapText="1"/>
    </xf>
    <xf numFmtId="0" fontId="5" fillId="6" borderId="0" xfId="0" applyFont="1" applyFill="1" applyBorder="1" applyAlignment="1">
      <alignment horizontal="left" vertical="center" wrapText="1"/>
    </xf>
    <xf numFmtId="176" fontId="27" fillId="6" borderId="2" xfId="0" applyNumberFormat="1" applyFont="1" applyFill="1" applyBorder="1" applyAlignment="1">
      <alignment horizontal="center" vertical="center" wrapText="1"/>
    </xf>
    <xf numFmtId="0" fontId="21" fillId="5" borderId="5" xfId="0" applyFont="1" applyFill="1" applyBorder="1" applyAlignment="1">
      <alignment horizontal="justify" vertical="center" wrapText="1"/>
    </xf>
    <xf numFmtId="10" fontId="21" fillId="6" borderId="5" xfId="0" applyNumberFormat="1" applyFont="1" applyFill="1" applyBorder="1" applyAlignment="1">
      <alignment horizontal="right" vertical="center" wrapText="1"/>
    </xf>
    <xf numFmtId="49" fontId="21" fillId="6" borderId="25" xfId="0" applyNumberFormat="1" applyFont="1" applyFill="1" applyBorder="1" applyAlignment="1">
      <alignment horizontal="center" vertical="center" wrapText="1"/>
    </xf>
    <xf numFmtId="176" fontId="21" fillId="6" borderId="25" xfId="1" applyFont="1" applyFill="1" applyBorder="1" applyAlignment="1">
      <alignment horizontal="right" vertical="center" wrapText="1"/>
    </xf>
    <xf numFmtId="49" fontId="5" fillId="5" borderId="12" xfId="0" applyNumberFormat="1" applyFont="1" applyFill="1" applyBorder="1" applyAlignment="1">
      <alignment horizontal="center" vertical="top" wrapText="1"/>
    </xf>
    <xf numFmtId="10" fontId="5" fillId="5" borderId="26" xfId="0" applyNumberFormat="1" applyFont="1" applyFill="1" applyBorder="1" applyAlignment="1">
      <alignment vertical="top" wrapText="1"/>
    </xf>
    <xf numFmtId="49" fontId="5" fillId="5" borderId="26" xfId="0" applyNumberFormat="1" applyFont="1" applyFill="1" applyBorder="1" applyAlignment="1">
      <alignment horizontal="center" vertical="top" wrapText="1"/>
    </xf>
    <xf numFmtId="182" fontId="5" fillId="5" borderId="10" xfId="0" applyNumberFormat="1" applyFont="1" applyFill="1" applyBorder="1" applyAlignment="1">
      <alignment vertical="top" wrapText="1"/>
    </xf>
    <xf numFmtId="0" fontId="18" fillId="5" borderId="5" xfId="0" applyFont="1" applyFill="1" applyBorder="1" applyAlignment="1">
      <alignment horizontal="center" vertical="center" wrapText="1"/>
    </xf>
    <xf numFmtId="0" fontId="8" fillId="5" borderId="0" xfId="0" applyFont="1" applyFill="1" applyBorder="1" applyAlignment="1">
      <alignment horizontal="center" vertical="center" wrapText="1"/>
    </xf>
    <xf numFmtId="204" fontId="18" fillId="5" borderId="5" xfId="0" applyNumberFormat="1" applyFont="1" applyFill="1" applyBorder="1" applyAlignment="1">
      <alignment horizontal="center" vertical="center" wrapText="1"/>
    </xf>
    <xf numFmtId="0" fontId="24" fillId="0" borderId="5" xfId="0" applyFont="1" applyFill="1" applyBorder="1" applyAlignment="1">
      <alignment horizontal="center" vertical="center" wrapText="1"/>
    </xf>
    <xf numFmtId="204" fontId="25" fillId="5" borderId="5" xfId="0" applyNumberFormat="1" applyFont="1" applyFill="1" applyBorder="1" applyAlignment="1">
      <alignment horizontal="center" vertical="center" wrapText="1"/>
    </xf>
    <xf numFmtId="49" fontId="21" fillId="6" borderId="0" xfId="0" applyNumberFormat="1" applyFont="1" applyFill="1" applyBorder="1" applyAlignment="1">
      <alignment horizontal="center" vertical="center" wrapText="1"/>
    </xf>
    <xf numFmtId="0" fontId="8" fillId="6" borderId="0" xfId="0" applyFont="1" applyFill="1" applyBorder="1" applyAlignment="1">
      <alignment horizontal="left" vertical="center" wrapText="1"/>
    </xf>
    <xf numFmtId="0" fontId="8" fillId="6" borderId="0" xfId="0" applyFont="1" applyFill="1" applyBorder="1" applyAlignment="1">
      <alignment horizontal="center" vertical="center" wrapText="1"/>
    </xf>
    <xf numFmtId="2" fontId="21" fillId="6" borderId="0" xfId="7" applyNumberFormat="1" applyFont="1" applyFill="1" applyBorder="1" applyAlignment="1">
      <alignment horizontal="center" vertical="center" wrapText="1"/>
    </xf>
    <xf numFmtId="204" fontId="21" fillId="6" borderId="0" xfId="0" applyNumberFormat="1" applyFont="1" applyFill="1" applyBorder="1" applyAlignment="1">
      <alignment horizontal="center" vertical="center" wrapText="1"/>
    </xf>
    <xf numFmtId="176" fontId="21" fillId="6" borderId="0" xfId="2" applyFont="1" applyFill="1" applyBorder="1" applyAlignment="1">
      <alignment horizontal="center" vertical="center" wrapText="1"/>
    </xf>
    <xf numFmtId="176" fontId="22" fillId="6" borderId="0" xfId="1" applyFont="1" applyFill="1" applyBorder="1" applyAlignment="1">
      <alignment horizontal="center" vertical="center" wrapText="1"/>
    </xf>
    <xf numFmtId="176" fontId="23" fillId="6" borderId="2" xfId="1" applyNumberFormat="1" applyFont="1" applyFill="1" applyBorder="1" applyAlignment="1">
      <alignment horizontal="center" vertical="center" wrapText="1"/>
    </xf>
    <xf numFmtId="49" fontId="5" fillId="6" borderId="10" xfId="0" applyNumberFormat="1" applyFont="1" applyFill="1" applyBorder="1" applyAlignment="1">
      <alignment horizontal="center" vertical="center" wrapText="1"/>
    </xf>
    <xf numFmtId="0" fontId="5" fillId="6" borderId="10" xfId="0" applyFont="1" applyFill="1" applyBorder="1" applyAlignment="1">
      <alignment horizontal="justify" vertical="center" wrapText="1"/>
    </xf>
    <xf numFmtId="0" fontId="5" fillId="6" borderId="10" xfId="0" applyFont="1" applyFill="1" applyBorder="1" applyAlignment="1">
      <alignment horizontal="center" vertical="center" wrapText="1"/>
    </xf>
    <xf numFmtId="2" fontId="5" fillId="6" borderId="10" xfId="7" applyNumberFormat="1" applyFont="1" applyFill="1" applyBorder="1" applyAlignment="1">
      <alignment horizontal="center" vertical="center" wrapText="1"/>
    </xf>
    <xf numFmtId="204" fontId="5" fillId="6" borderId="10" xfId="0" applyNumberFormat="1" applyFont="1" applyFill="1" applyBorder="1" applyAlignment="1">
      <alignment horizontal="center" vertical="center" wrapText="1"/>
    </xf>
    <xf numFmtId="176" fontId="5" fillId="6" borderId="10" xfId="2" applyFont="1" applyFill="1" applyBorder="1" applyAlignment="1">
      <alignment horizontal="center" vertical="center" wrapText="1"/>
    </xf>
    <xf numFmtId="176" fontId="23" fillId="6" borderId="10" xfId="1" applyFont="1" applyFill="1" applyBorder="1" applyAlignment="1">
      <alignment horizontal="center" vertical="center" wrapText="1"/>
    </xf>
    <xf numFmtId="176" fontId="23" fillId="6" borderId="2" xfId="1" applyFont="1" applyFill="1" applyBorder="1" applyAlignment="1">
      <alignment horizontal="center" vertical="center" wrapText="1"/>
    </xf>
    <xf numFmtId="0" fontId="5" fillId="6" borderId="0" xfId="0" applyFont="1" applyFill="1" applyBorder="1" applyAlignment="1">
      <alignment horizontal="justify" vertical="center" wrapText="1"/>
    </xf>
    <xf numFmtId="0" fontId="5" fillId="6" borderId="0" xfId="0" applyFont="1" applyFill="1" applyBorder="1" applyAlignment="1">
      <alignment horizontal="center" vertical="center" wrapText="1"/>
    </xf>
    <xf numFmtId="2" fontId="21" fillId="6" borderId="0" xfId="8" applyNumberFormat="1" applyFont="1" applyFill="1" applyBorder="1" applyAlignment="1">
      <alignment horizontal="center" vertical="center" wrapText="1"/>
    </xf>
    <xf numFmtId="4" fontId="21" fillId="6" borderId="3" xfId="0" applyNumberFormat="1" applyFont="1" applyFill="1" applyBorder="1" applyAlignment="1">
      <alignment horizontal="center" vertical="center" wrapText="1"/>
    </xf>
    <xf numFmtId="176" fontId="21" fillId="6" borderId="3" xfId="1" applyFont="1" applyFill="1" applyBorder="1" applyAlignment="1">
      <alignment horizontal="center" vertical="center" wrapText="1"/>
    </xf>
    <xf numFmtId="204" fontId="21" fillId="5" borderId="5" xfId="0" applyNumberFormat="1" applyFont="1" applyFill="1" applyBorder="1" applyAlignment="1">
      <alignment horizontal="center" vertical="center" wrapText="1"/>
    </xf>
    <xf numFmtId="0" fontId="25" fillId="5" borderId="5" xfId="0" applyFont="1" applyFill="1" applyBorder="1" applyAlignment="1">
      <alignment horizontal="center" vertical="center" wrapText="1"/>
    </xf>
    <xf numFmtId="4" fontId="21" fillId="5" borderId="5" xfId="0" applyNumberFormat="1" applyFont="1" applyFill="1" applyBorder="1" applyAlignment="1">
      <alignment horizontal="center" vertical="center" wrapText="1"/>
    </xf>
    <xf numFmtId="0" fontId="21" fillId="5" borderId="27" xfId="0" applyFont="1" applyFill="1" applyBorder="1" applyAlignment="1">
      <alignment horizontal="center" vertical="center" wrapText="1"/>
    </xf>
    <xf numFmtId="49" fontId="21" fillId="5" borderId="24" xfId="0" applyNumberFormat="1" applyFont="1" applyFill="1" applyBorder="1" applyAlignment="1">
      <alignment horizontal="center" vertical="center" wrapText="1"/>
    </xf>
    <xf numFmtId="0" fontId="24" fillId="5" borderId="24" xfId="0" applyFont="1" applyFill="1" applyBorder="1" applyAlignment="1">
      <alignment horizontal="left" vertical="center" wrapText="1"/>
    </xf>
    <xf numFmtId="0" fontId="24" fillId="5" borderId="24" xfId="0" applyFont="1" applyFill="1" applyBorder="1" applyAlignment="1">
      <alignment horizontal="center" vertical="center" wrapText="1"/>
    </xf>
    <xf numFmtId="0" fontId="25" fillId="0" borderId="24" xfId="0" applyFont="1" applyFill="1" applyBorder="1" applyAlignment="1">
      <alignment horizontal="center" vertical="center" wrapText="1"/>
    </xf>
    <xf numFmtId="204" fontId="25" fillId="5" borderId="24" xfId="0" applyNumberFormat="1" applyFont="1" applyFill="1" applyBorder="1" applyAlignment="1">
      <alignment horizontal="center" vertical="center" wrapText="1"/>
    </xf>
    <xf numFmtId="176" fontId="21" fillId="5" borderId="24" xfId="2" applyFont="1" applyFill="1" applyBorder="1" applyAlignment="1">
      <alignment horizontal="center" vertical="center" wrapText="1"/>
    </xf>
    <xf numFmtId="176" fontId="22" fillId="0" borderId="24" xfId="1" applyFont="1" applyBorder="1" applyAlignment="1">
      <alignment horizontal="center" vertical="center" wrapText="1"/>
    </xf>
    <xf numFmtId="176" fontId="22" fillId="0" borderId="28" xfId="1" applyFont="1" applyBorder="1" applyAlignment="1">
      <alignment horizontal="center" vertical="center" wrapText="1"/>
    </xf>
    <xf numFmtId="0" fontId="21" fillId="5" borderId="29" xfId="0" applyFont="1" applyFill="1" applyBorder="1" applyAlignment="1">
      <alignment horizontal="center" vertical="center" wrapText="1"/>
    </xf>
    <xf numFmtId="176" fontId="22" fillId="0" borderId="6" xfId="1" applyFont="1" applyBorder="1" applyAlignment="1">
      <alignment horizontal="center" vertical="center" wrapText="1"/>
    </xf>
    <xf numFmtId="0" fontId="18" fillId="0" borderId="24" xfId="0" applyFont="1" applyFill="1" applyBorder="1" applyAlignment="1">
      <alignment horizontal="left" vertical="center" wrapText="1"/>
    </xf>
    <xf numFmtId="0" fontId="18" fillId="5" borderId="24" xfId="0" applyFont="1" applyFill="1" applyBorder="1" applyAlignment="1">
      <alignment horizontal="center" vertical="center" wrapText="1"/>
    </xf>
    <xf numFmtId="0" fontId="18" fillId="0" borderId="24" xfId="0" applyFont="1" applyFill="1" applyBorder="1" applyAlignment="1">
      <alignment horizontal="center" vertical="center" wrapText="1"/>
    </xf>
    <xf numFmtId="204" fontId="18" fillId="5" borderId="24" xfId="0" applyNumberFormat="1" applyFont="1" applyFill="1" applyBorder="1" applyAlignment="1">
      <alignment horizontal="center" vertical="center" wrapText="1"/>
    </xf>
    <xf numFmtId="0" fontId="21" fillId="5" borderId="30" xfId="0" applyFont="1" applyFill="1" applyBorder="1" applyAlignment="1">
      <alignment horizontal="center" vertical="center" wrapText="1"/>
    </xf>
    <xf numFmtId="49" fontId="21" fillId="5" borderId="31" xfId="0" applyNumberFormat="1" applyFont="1" applyFill="1" applyBorder="1" applyAlignment="1">
      <alignment horizontal="center" vertical="center" wrapText="1"/>
    </xf>
    <xf numFmtId="0" fontId="24" fillId="5" borderId="31" xfId="0" applyFont="1" applyFill="1" applyBorder="1" applyAlignment="1">
      <alignment horizontal="left" vertical="center" wrapText="1"/>
    </xf>
    <xf numFmtId="0" fontId="24" fillId="5" borderId="31" xfId="0" applyFont="1" applyFill="1" applyBorder="1" applyAlignment="1">
      <alignment horizontal="center" vertical="center" wrapText="1"/>
    </xf>
    <xf numFmtId="0" fontId="25" fillId="0" borderId="31" xfId="0" applyFont="1" applyFill="1" applyBorder="1" applyAlignment="1">
      <alignment horizontal="center" vertical="center" wrapText="1"/>
    </xf>
    <xf numFmtId="204" fontId="25" fillId="5" borderId="31" xfId="0" applyNumberFormat="1" applyFont="1" applyFill="1" applyBorder="1" applyAlignment="1">
      <alignment horizontal="center" vertical="center" wrapText="1"/>
    </xf>
    <xf numFmtId="176" fontId="21" fillId="5" borderId="31" xfId="2" applyFont="1" applyFill="1" applyBorder="1" applyAlignment="1">
      <alignment horizontal="center" vertical="center" wrapText="1"/>
    </xf>
    <xf numFmtId="176" fontId="22" fillId="0" borderId="31" xfId="1" applyFont="1" applyBorder="1" applyAlignment="1">
      <alignment horizontal="center" vertical="center" wrapText="1"/>
    </xf>
    <xf numFmtId="176" fontId="22" fillId="0" borderId="32" xfId="1" applyFont="1" applyBorder="1" applyAlignment="1">
      <alignment horizontal="center" vertical="center" wrapText="1"/>
    </xf>
    <xf numFmtId="49" fontId="21" fillId="6" borderId="3" xfId="0" applyNumberFormat="1" applyFont="1" applyFill="1" applyBorder="1" applyAlignment="1">
      <alignment horizontal="center" vertical="center" wrapText="1"/>
    </xf>
    <xf numFmtId="0" fontId="8" fillId="6" borderId="3" xfId="0" applyFont="1" applyFill="1" applyBorder="1" applyAlignment="1">
      <alignment horizontal="left" vertical="center" wrapText="1"/>
    </xf>
    <xf numFmtId="0" fontId="8" fillId="6" borderId="3" xfId="0" applyFont="1" applyFill="1" applyBorder="1" applyAlignment="1">
      <alignment horizontal="center" vertical="center" wrapText="1"/>
    </xf>
    <xf numFmtId="204" fontId="21" fillId="6" borderId="3" xfId="0" applyNumberFormat="1" applyFont="1" applyFill="1" applyBorder="1" applyAlignment="1">
      <alignment horizontal="center" vertical="center" wrapText="1"/>
    </xf>
    <xf numFmtId="176" fontId="21" fillId="6" borderId="3" xfId="2" applyFont="1" applyFill="1" applyBorder="1" applyAlignment="1">
      <alignment horizontal="center" vertical="center" wrapText="1"/>
    </xf>
    <xf numFmtId="176" fontId="22" fillId="0" borderId="6" xfId="1" applyFont="1" applyFill="1" applyBorder="1" applyAlignment="1">
      <alignment horizontal="center" vertical="center" wrapText="1"/>
    </xf>
    <xf numFmtId="0" fontId="18" fillId="0" borderId="31" xfId="0" applyFont="1" applyFill="1" applyBorder="1" applyAlignment="1">
      <alignment horizontal="left" vertical="center" wrapText="1"/>
    </xf>
    <xf numFmtId="0" fontId="18" fillId="5" borderId="31" xfId="0" applyFont="1" applyFill="1" applyBorder="1" applyAlignment="1">
      <alignment horizontal="center" vertical="center" wrapText="1"/>
    </xf>
    <xf numFmtId="0" fontId="18" fillId="0" borderId="31" xfId="0" applyFont="1" applyFill="1" applyBorder="1" applyAlignment="1">
      <alignment horizontal="center" vertical="center" wrapText="1"/>
    </xf>
    <xf numFmtId="204" fontId="18" fillId="5" borderId="31" xfId="0" applyNumberFormat="1" applyFont="1" applyFill="1" applyBorder="1" applyAlignment="1">
      <alignment horizontal="center" vertical="center" wrapText="1"/>
    </xf>
    <xf numFmtId="0" fontId="21" fillId="5" borderId="31" xfId="0" applyFont="1" applyFill="1" applyBorder="1" applyAlignment="1">
      <alignment horizontal="center" vertical="center" wrapText="1"/>
    </xf>
    <xf numFmtId="176" fontId="22" fillId="5" borderId="32" xfId="1" applyFont="1" applyFill="1" applyBorder="1" applyAlignment="1">
      <alignment horizontal="center" vertical="center" wrapText="1"/>
    </xf>
    <xf numFmtId="176" fontId="26" fillId="7" borderId="14" xfId="1"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21" fillId="0" borderId="21" xfId="0" applyFont="1" applyBorder="1" applyAlignment="1">
      <alignment vertical="center"/>
    </xf>
    <xf numFmtId="0" fontId="21" fillId="0" borderId="0" xfId="0" applyFont="1" applyBorder="1" applyAlignment="1">
      <alignment horizontal="center"/>
    </xf>
    <xf numFmtId="0" fontId="21" fillId="0" borderId="0" xfId="0" applyFont="1" applyBorder="1" applyAlignment="1">
      <alignment horizontal="center" vertical="center" wrapText="1"/>
    </xf>
    <xf numFmtId="0" fontId="21" fillId="0" borderId="21" xfId="0" applyFont="1" applyBorder="1" applyAlignment="1">
      <alignment horizontal="center" vertical="center"/>
    </xf>
    <xf numFmtId="0" fontId="5" fillId="0" borderId="12" xfId="0" applyFont="1" applyBorder="1" applyAlignment="1">
      <alignment horizontal="right" vertical="center" wrapText="1"/>
    </xf>
    <xf numFmtId="0" fontId="5" fillId="0" borderId="13" xfId="0" applyFont="1" applyBorder="1" applyAlignment="1">
      <alignment horizontal="right" vertical="center" wrapText="1"/>
    </xf>
    <xf numFmtId="0" fontId="21" fillId="0" borderId="7" xfId="0" applyFont="1" applyBorder="1" applyAlignment="1">
      <alignment horizontal="center" vertic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5" fillId="0" borderId="43" xfId="0" applyFont="1" applyFill="1" applyBorder="1" applyAlignment="1">
      <alignment horizontal="center" vertical="center"/>
    </xf>
    <xf numFmtId="0" fontId="5" fillId="0" borderId="39" xfId="0" applyFont="1" applyFill="1" applyBorder="1" applyAlignment="1">
      <alignment horizontal="center" vertical="center"/>
    </xf>
    <xf numFmtId="0" fontId="4" fillId="0" borderId="0" xfId="0" applyFont="1"/>
    <xf numFmtId="0" fontId="4" fillId="0" borderId="0" xfId="0"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5" fillId="0" borderId="5" xfId="0" applyFont="1" applyFill="1" applyBorder="1" applyAlignment="1">
      <alignment horizontal="center" vertical="center"/>
    </xf>
    <xf numFmtId="0" fontId="5" fillId="0" borderId="12" xfId="0" applyFont="1" applyFill="1" applyBorder="1" applyAlignment="1">
      <alignment horizontal="center"/>
    </xf>
    <xf numFmtId="0" fontId="5" fillId="0" borderId="13" xfId="0" applyFont="1" applyFill="1" applyBorder="1" applyAlignment="1">
      <alignment horizontal="center"/>
    </xf>
    <xf numFmtId="0" fontId="5" fillId="0" borderId="14" xfId="0" applyFont="1" applyFill="1" applyBorder="1" applyAlignment="1">
      <alignment horizontal="center"/>
    </xf>
    <xf numFmtId="0" fontId="21" fillId="0" borderId="9" xfId="0" applyFont="1" applyFill="1" applyBorder="1" applyAlignment="1">
      <alignment horizontal="center"/>
    </xf>
    <xf numFmtId="0" fontId="21" fillId="0" borderId="10" xfId="0" applyFont="1" applyFill="1" applyBorder="1" applyAlignment="1">
      <alignment horizontal="center"/>
    </xf>
    <xf numFmtId="0" fontId="21" fillId="0" borderId="11" xfId="0" applyFont="1" applyFill="1" applyBorder="1" applyAlignment="1">
      <alignment horizontal="center"/>
    </xf>
    <xf numFmtId="0" fontId="5" fillId="0" borderId="20"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33" xfId="0" applyFont="1" applyFill="1" applyBorder="1" applyAlignment="1">
      <alignment horizontal="left" vertical="center"/>
    </xf>
    <xf numFmtId="0" fontId="5" fillId="0" borderId="34" xfId="0" applyFont="1" applyFill="1" applyBorder="1" applyAlignment="1">
      <alignment horizontal="left" vertical="center"/>
    </xf>
    <xf numFmtId="0" fontId="5" fillId="0" borderId="35" xfId="0" applyFont="1" applyFill="1" applyBorder="1" applyAlignment="1">
      <alignment horizontal="left" vertical="center"/>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36" xfId="0" applyFont="1" applyFill="1" applyBorder="1" applyAlignment="1">
      <alignment horizontal="left" vertical="center" wrapText="1"/>
    </xf>
    <xf numFmtId="0" fontId="5" fillId="0" borderId="37" xfId="0" applyFont="1" applyFill="1" applyBorder="1" applyAlignment="1">
      <alignment horizontal="left" vertical="center"/>
    </xf>
    <xf numFmtId="0" fontId="5" fillId="0" borderId="22" xfId="0" applyFont="1" applyFill="1" applyBorder="1" applyAlignment="1">
      <alignment horizontal="left" vertical="center"/>
    </xf>
    <xf numFmtId="0" fontId="5" fillId="0" borderId="38" xfId="0" applyFont="1" applyFill="1" applyBorder="1" applyAlignment="1">
      <alignment horizontal="left" vertical="center"/>
    </xf>
    <xf numFmtId="0" fontId="5" fillId="0" borderId="39" xfId="0" applyFont="1" applyFill="1" applyBorder="1" applyAlignment="1">
      <alignment horizontal="left" vertical="center"/>
    </xf>
    <xf numFmtId="0" fontId="5" fillId="0" borderId="40"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36" xfId="0" applyFont="1" applyFill="1" applyBorder="1" applyAlignment="1">
      <alignment horizontal="center" vertical="center"/>
    </xf>
    <xf numFmtId="176" fontId="21" fillId="6" borderId="5" xfId="1" applyFont="1" applyFill="1" applyBorder="1" applyAlignment="1">
      <alignment vertical="center" wrapText="1"/>
    </xf>
    <xf numFmtId="176" fontId="21" fillId="6" borderId="6" xfId="1" applyFont="1" applyFill="1" applyBorder="1" applyAlignment="1">
      <alignment vertical="center" wrapText="1"/>
    </xf>
    <xf numFmtId="0" fontId="18" fillId="6" borderId="5" xfId="0" applyFont="1" applyFill="1" applyBorder="1" applyAlignment="1">
      <alignment horizontal="justify" vertical="center" wrapText="1"/>
    </xf>
    <xf numFmtId="0" fontId="18" fillId="5" borderId="5" xfId="0" applyFont="1" applyFill="1" applyBorder="1" applyAlignment="1">
      <alignment horizontal="justify" vertical="center" wrapText="1"/>
    </xf>
    <xf numFmtId="176" fontId="21" fillId="5" borderId="5" xfId="1" applyFont="1" applyFill="1" applyBorder="1" applyAlignment="1">
      <alignment vertical="center" wrapText="1"/>
    </xf>
    <xf numFmtId="10" fontId="21" fillId="6" borderId="5" xfId="0" applyNumberFormat="1" applyFont="1" applyFill="1" applyBorder="1" applyAlignment="1">
      <alignment vertical="center" wrapText="1"/>
    </xf>
    <xf numFmtId="0" fontId="8" fillId="2" borderId="50" xfId="0" applyFont="1" applyFill="1" applyBorder="1" applyAlignment="1">
      <alignment horizontal="left" vertical="center" wrapText="1"/>
    </xf>
    <xf numFmtId="0" fontId="8" fillId="2" borderId="46" xfId="0" applyFont="1" applyFill="1" applyBorder="1" applyAlignment="1">
      <alignment horizontal="left" vertical="center" wrapText="1"/>
    </xf>
    <xf numFmtId="0" fontId="8" fillId="2" borderId="45"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2" fillId="0" borderId="0" xfId="0" applyFont="1" applyBorder="1" applyAlignment="1">
      <alignment horizontal="center" vertical="center"/>
    </xf>
    <xf numFmtId="0" fontId="0" fillId="0" borderId="0" xfId="0" applyBorder="1" applyAlignment="1">
      <alignment horizontal="center" vertical="center"/>
    </xf>
    <xf numFmtId="0" fontId="2"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9" fillId="2" borderId="0" xfId="0" applyFont="1" applyFill="1" applyBorder="1" applyAlignment="1">
      <alignment vertical="top"/>
    </xf>
    <xf numFmtId="0" fontId="18" fillId="6" borderId="24" xfId="0" applyFont="1" applyFill="1" applyBorder="1" applyAlignment="1">
      <alignment horizontal="justify" vertical="center" wrapText="1"/>
    </xf>
    <xf numFmtId="0" fontId="18" fillId="6" borderId="29" xfId="0" applyFont="1" applyFill="1" applyBorder="1" applyAlignment="1">
      <alignment horizontal="center" vertical="center" wrapText="1"/>
    </xf>
    <xf numFmtId="0" fontId="18" fillId="5" borderId="29" xfId="0" applyFont="1" applyFill="1" applyBorder="1" applyAlignment="1">
      <alignment horizontal="center" vertical="center" wrapText="1"/>
    </xf>
    <xf numFmtId="0" fontId="0" fillId="2" borderId="12"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18" fillId="6" borderId="27" xfId="0" applyFont="1" applyFill="1" applyBorder="1" applyAlignment="1">
      <alignment horizontal="center" vertical="center" wrapText="1"/>
    </xf>
    <xf numFmtId="0" fontId="8" fillId="6" borderId="12" xfId="0" applyFont="1" applyFill="1" applyBorder="1" applyAlignment="1">
      <alignment horizontal="center"/>
    </xf>
    <xf numFmtId="0" fontId="8" fillId="6" borderId="13" xfId="0" applyFont="1" applyFill="1" applyBorder="1" applyAlignment="1">
      <alignment horizontal="center"/>
    </xf>
    <xf numFmtId="0" fontId="8" fillId="6" borderId="14" xfId="0" applyFont="1" applyFill="1" applyBorder="1" applyAlignment="1">
      <alignment horizontal="center"/>
    </xf>
    <xf numFmtId="0" fontId="8" fillId="6" borderId="17" xfId="0" applyFont="1" applyFill="1" applyBorder="1" applyAlignment="1">
      <alignment horizontal="center" vertical="center"/>
    </xf>
    <xf numFmtId="0" fontId="8" fillId="6" borderId="18" xfId="0" applyFont="1" applyFill="1" applyBorder="1" applyAlignment="1">
      <alignment horizontal="center" vertical="center"/>
    </xf>
    <xf numFmtId="0" fontId="8" fillId="6" borderId="19" xfId="0" applyFont="1" applyFill="1" applyBorder="1" applyAlignment="1">
      <alignment horizontal="center" vertical="center"/>
    </xf>
    <xf numFmtId="0" fontId="8" fillId="2" borderId="37" xfId="0" applyFont="1" applyFill="1" applyBorder="1" applyAlignment="1">
      <alignment horizontal="left" vertical="center"/>
    </xf>
    <xf numFmtId="0" fontId="8" fillId="2" borderId="48" xfId="0" applyFont="1" applyFill="1" applyBorder="1" applyAlignment="1">
      <alignment horizontal="left" vertical="center"/>
    </xf>
    <xf numFmtId="0" fontId="8" fillId="2" borderId="49"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10" fontId="21" fillId="6" borderId="6" xfId="0" applyNumberFormat="1" applyFont="1" applyFill="1" applyBorder="1" applyAlignment="1">
      <alignment vertical="center" wrapText="1"/>
    </xf>
    <xf numFmtId="10" fontId="21" fillId="5" borderId="5" xfId="0" applyNumberFormat="1" applyFont="1" applyFill="1" applyBorder="1" applyAlignment="1">
      <alignment vertical="center" wrapText="1"/>
    </xf>
    <xf numFmtId="10" fontId="21" fillId="5" borderId="6" xfId="0" applyNumberFormat="1" applyFont="1" applyFill="1" applyBorder="1" applyAlignment="1">
      <alignment vertical="center" wrapText="1"/>
    </xf>
    <xf numFmtId="10" fontId="21" fillId="6" borderId="24" xfId="0" applyNumberFormat="1" applyFont="1" applyFill="1" applyBorder="1" applyAlignment="1">
      <alignment vertical="center" wrapText="1"/>
    </xf>
    <xf numFmtId="176" fontId="21" fillId="6" borderId="43" xfId="1" applyFont="1" applyFill="1" applyBorder="1" applyAlignment="1">
      <alignment vertical="center" wrapText="1"/>
    </xf>
    <xf numFmtId="176" fontId="21" fillId="6" borderId="34" xfId="1" applyFont="1" applyFill="1" applyBorder="1" applyAlignment="1">
      <alignment vertical="center" wrapText="1"/>
    </xf>
    <xf numFmtId="176" fontId="21" fillId="6" borderId="35" xfId="1" applyFont="1" applyFill="1" applyBorder="1" applyAlignment="1">
      <alignment vertical="center" wrapText="1"/>
    </xf>
    <xf numFmtId="0" fontId="8" fillId="5" borderId="20"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18" fillId="0" borderId="0" xfId="0" applyFont="1" applyBorder="1" applyAlignment="1">
      <alignment horizontal="center" vertical="center" wrapText="1"/>
    </xf>
    <xf numFmtId="0" fontId="0" fillId="2" borderId="12" xfId="0" applyFill="1" applyBorder="1" applyAlignment="1">
      <alignment vertical="center"/>
    </xf>
    <xf numFmtId="0" fontId="0" fillId="2" borderId="13" xfId="0" applyFill="1" applyBorder="1" applyAlignment="1">
      <alignment vertical="center"/>
    </xf>
    <xf numFmtId="0" fontId="0" fillId="2" borderId="14" xfId="0" applyFill="1" applyBorder="1" applyAlignment="1">
      <alignment vertical="center"/>
    </xf>
    <xf numFmtId="176" fontId="21" fillId="6" borderId="25" xfId="1" applyFont="1" applyFill="1" applyBorder="1" applyAlignment="1">
      <alignment vertical="center" wrapText="1"/>
    </xf>
    <xf numFmtId="10" fontId="21" fillId="6" borderId="25" xfId="0" applyNumberFormat="1" applyFont="1" applyFill="1" applyBorder="1" applyAlignment="1">
      <alignment vertical="center" wrapText="1"/>
    </xf>
    <xf numFmtId="10" fontId="5" fillId="5" borderId="13" xfId="6" applyNumberFormat="1" applyFont="1" applyFill="1" applyBorder="1" applyAlignment="1">
      <alignment vertical="top" wrapText="1"/>
    </xf>
    <xf numFmtId="10" fontId="5" fillId="5" borderId="14" xfId="6" applyNumberFormat="1" applyFont="1" applyFill="1" applyBorder="1" applyAlignment="1">
      <alignment vertical="top" wrapText="1"/>
    </xf>
    <xf numFmtId="176" fontId="5" fillId="5" borderId="12" xfId="1" applyFont="1" applyFill="1" applyBorder="1" applyAlignment="1">
      <alignment vertical="top" wrapText="1"/>
    </xf>
    <xf numFmtId="176" fontId="5" fillId="5" borderId="13" xfId="1" applyFont="1" applyFill="1" applyBorder="1" applyAlignment="1">
      <alignment vertical="top" wrapText="1"/>
    </xf>
    <xf numFmtId="176" fontId="5" fillId="5" borderId="14" xfId="1" applyFont="1" applyFill="1" applyBorder="1" applyAlignment="1">
      <alignment vertical="top" wrapText="1"/>
    </xf>
    <xf numFmtId="0" fontId="18" fillId="6" borderId="47" xfId="0" applyFont="1" applyFill="1" applyBorder="1" applyAlignment="1">
      <alignment horizontal="center" vertical="center" wrapText="1"/>
    </xf>
    <xf numFmtId="0" fontId="18" fillId="0" borderId="0" xfId="0" applyFont="1" applyBorder="1" applyAlignment="1">
      <alignment horizontal="center" vertical="center"/>
    </xf>
    <xf numFmtId="0" fontId="18" fillId="6" borderId="25" xfId="0" applyFont="1" applyFill="1" applyBorder="1" applyAlignment="1">
      <alignment horizontal="justify" vertical="center" wrapText="1"/>
    </xf>
    <xf numFmtId="10" fontId="5" fillId="5" borderId="12" xfId="0" applyNumberFormat="1" applyFont="1" applyFill="1" applyBorder="1" applyAlignment="1">
      <alignment vertical="top" wrapText="1"/>
    </xf>
    <xf numFmtId="10" fontId="5" fillId="5" borderId="13" xfId="0" applyNumberFormat="1" applyFont="1" applyFill="1" applyBorder="1" applyAlignment="1">
      <alignment vertical="top" wrapText="1"/>
    </xf>
    <xf numFmtId="10" fontId="5" fillId="5" borderId="14" xfId="0" applyNumberFormat="1" applyFont="1" applyFill="1" applyBorder="1" applyAlignment="1">
      <alignment vertical="top" wrapText="1"/>
    </xf>
    <xf numFmtId="0" fontId="18" fillId="2" borderId="0" xfId="0" applyFont="1" applyFill="1" applyBorder="1" applyAlignment="1">
      <alignment horizontal="center"/>
    </xf>
    <xf numFmtId="10" fontId="5" fillId="5" borderId="12" xfId="6" applyNumberFormat="1" applyFont="1" applyFill="1" applyBorder="1" applyAlignment="1">
      <alignment vertical="top" wrapText="1"/>
    </xf>
    <xf numFmtId="176" fontId="18" fillId="2" borderId="22" xfId="1" applyFont="1" applyFill="1" applyBorder="1" applyAlignment="1">
      <alignment horizontal="center" vertical="center"/>
    </xf>
    <xf numFmtId="0" fontId="8" fillId="2" borderId="45" xfId="0" applyFont="1" applyFill="1" applyBorder="1" applyAlignment="1">
      <alignment vertical="center"/>
    </xf>
    <xf numFmtId="0" fontId="8" fillId="2" borderId="15" xfId="0" applyFont="1" applyFill="1" applyBorder="1" applyAlignment="1">
      <alignment vertical="center"/>
    </xf>
    <xf numFmtId="0" fontId="8" fillId="2" borderId="46" xfId="0" applyFont="1" applyFill="1" applyBorder="1" applyAlignment="1">
      <alignment vertical="center"/>
    </xf>
    <xf numFmtId="176" fontId="21" fillId="6" borderId="44" xfId="1" applyFont="1" applyFill="1" applyBorder="1" applyAlignment="1">
      <alignment vertical="center" wrapText="1"/>
    </xf>
    <xf numFmtId="10" fontId="21" fillId="6" borderId="28" xfId="0" applyNumberFormat="1" applyFont="1" applyFill="1" applyBorder="1" applyAlignment="1">
      <alignment vertical="center" wrapText="1"/>
    </xf>
    <xf numFmtId="176" fontId="21" fillId="5" borderId="6" xfId="1" applyFont="1" applyFill="1" applyBorder="1" applyAlignment="1">
      <alignment vertical="center" wrapText="1"/>
    </xf>
    <xf numFmtId="0" fontId="18" fillId="2" borderId="0" xfId="0" applyFont="1" applyFill="1" applyBorder="1" applyAlignment="1">
      <alignment horizontal="center" vertical="center"/>
    </xf>
    <xf numFmtId="186" fontId="2" fillId="0" borderId="10" xfId="4" applyNumberFormat="1" applyFont="1" applyFill="1" applyBorder="1" applyAlignment="1" applyProtection="1">
      <alignment horizontal="left"/>
    </xf>
    <xf numFmtId="0" fontId="2" fillId="0" borderId="57" xfId="4" applyFont="1" applyBorder="1" applyAlignment="1" applyProtection="1">
      <alignment horizontal="center" vertical="center"/>
    </xf>
    <xf numFmtId="0" fontId="2" fillId="0" borderId="7" xfId="4" applyFont="1" applyBorder="1" applyAlignment="1" applyProtection="1">
      <alignment horizontal="center" vertical="center"/>
    </xf>
    <xf numFmtId="0" fontId="2" fillId="0" borderId="8" xfId="4" applyFont="1" applyBorder="1" applyAlignment="1" applyProtection="1">
      <alignment horizontal="center" vertical="center"/>
    </xf>
    <xf numFmtId="186" fontId="2" fillId="0" borderId="0" xfId="4" applyNumberFormat="1" applyFont="1" applyFill="1" applyBorder="1" applyAlignment="1" applyProtection="1">
      <alignment horizontal="left"/>
    </xf>
    <xf numFmtId="49" fontId="2" fillId="0" borderId="0" xfId="4" applyNumberFormat="1" applyFont="1" applyFill="1" applyBorder="1" applyAlignment="1" applyProtection="1">
      <alignment horizontal="left"/>
      <protection locked="0"/>
    </xf>
    <xf numFmtId="49" fontId="2" fillId="0" borderId="2" xfId="4" applyNumberFormat="1" applyFont="1" applyFill="1" applyBorder="1" applyAlignment="1" applyProtection="1">
      <alignment horizontal="left"/>
      <protection locked="0"/>
    </xf>
    <xf numFmtId="49" fontId="2" fillId="3" borderId="33" xfId="4" applyNumberFormat="1" applyFont="1" applyFill="1" applyBorder="1" applyAlignment="1" applyProtection="1">
      <alignment horizontal="left" vertical="top" wrapText="1"/>
      <protection locked="0"/>
    </xf>
    <xf numFmtId="49" fontId="2" fillId="3" borderId="34" xfId="4" applyNumberFormat="1" applyFont="1" applyFill="1" applyBorder="1" applyAlignment="1" applyProtection="1">
      <alignment horizontal="left" vertical="top" wrapText="1"/>
      <protection locked="0"/>
    </xf>
    <xf numFmtId="49" fontId="2" fillId="3" borderId="39" xfId="4" applyNumberFormat="1" applyFont="1" applyFill="1" applyBorder="1" applyAlignment="1" applyProtection="1">
      <alignment horizontal="left" vertical="top" wrapText="1"/>
      <protection locked="0"/>
    </xf>
    <xf numFmtId="186" fontId="2" fillId="0" borderId="53" xfId="4" applyNumberFormat="1" applyFont="1" applyFill="1" applyBorder="1" applyAlignment="1" applyProtection="1">
      <alignment horizontal="left"/>
    </xf>
    <xf numFmtId="186" fontId="2" fillId="0" borderId="21" xfId="4" applyNumberFormat="1" applyFont="1" applyFill="1" applyBorder="1" applyAlignment="1" applyProtection="1">
      <alignment horizontal="left"/>
    </xf>
    <xf numFmtId="187" fontId="2" fillId="0" borderId="21" xfId="4" applyNumberFormat="1" applyFont="1" applyBorder="1" applyAlignment="1" applyProtection="1">
      <alignment horizontal="left"/>
    </xf>
    <xf numFmtId="187" fontId="2" fillId="0" borderId="56" xfId="4" applyNumberFormat="1" applyFont="1" applyBorder="1" applyAlignment="1" applyProtection="1">
      <alignment horizontal="left"/>
    </xf>
    <xf numFmtId="0" fontId="9" fillId="0" borderId="1" xfId="4" applyFont="1" applyBorder="1" applyAlignment="1" applyProtection="1">
      <alignment horizontal="left" vertical="center"/>
    </xf>
    <xf numFmtId="0" fontId="9" fillId="0" borderId="0" xfId="4" applyFont="1" applyBorder="1" applyAlignment="1" applyProtection="1">
      <alignment horizontal="left" vertical="center"/>
    </xf>
    <xf numFmtId="0" fontId="12" fillId="0" borderId="1" xfId="4" applyFont="1" applyBorder="1" applyAlignment="1" applyProtection="1">
      <alignment horizontal="left" vertical="center"/>
    </xf>
    <xf numFmtId="0" fontId="12" fillId="0" borderId="0" xfId="4" applyFont="1" applyBorder="1" applyAlignment="1" applyProtection="1">
      <alignment horizontal="left" vertical="center"/>
    </xf>
    <xf numFmtId="0" fontId="12" fillId="0" borderId="2" xfId="4" applyFont="1" applyBorder="1" applyAlignment="1" applyProtection="1">
      <alignment horizontal="left" vertical="center"/>
    </xf>
    <xf numFmtId="0" fontId="15" fillId="0" borderId="0" xfId="0" applyFont="1" applyBorder="1" applyAlignment="1" applyProtection="1">
      <alignment horizontal="right" vertical="center"/>
    </xf>
    <xf numFmtId="0" fontId="16" fillId="0" borderId="0" xfId="0" applyFont="1" applyBorder="1" applyAlignment="1" applyProtection="1">
      <alignment horizontal="center"/>
    </xf>
    <xf numFmtId="0" fontId="15" fillId="0" borderId="0" xfId="0" quotePrefix="1" applyFont="1" applyBorder="1" applyAlignment="1" applyProtection="1">
      <alignment horizontal="left" vertical="center"/>
    </xf>
    <xf numFmtId="0" fontId="15" fillId="0" borderId="0" xfId="0" applyFont="1" applyBorder="1" applyAlignment="1" applyProtection="1">
      <alignment horizontal="center" vertical="top"/>
    </xf>
    <xf numFmtId="0" fontId="18" fillId="0" borderId="33" xfId="4" applyFont="1" applyBorder="1" applyAlignment="1" applyProtection="1">
      <alignment horizontal="center" vertical="center" wrapText="1"/>
    </xf>
    <xf numFmtId="0" fontId="18" fillId="0" borderId="34" xfId="4" applyFont="1" applyBorder="1" applyAlignment="1" applyProtection="1">
      <alignment horizontal="center" vertical="center" wrapText="1"/>
    </xf>
    <xf numFmtId="0" fontId="18" fillId="0" borderId="39" xfId="4" applyFont="1" applyBorder="1" applyAlignment="1" applyProtection="1">
      <alignment horizontal="center" vertical="center" wrapText="1"/>
    </xf>
    <xf numFmtId="0" fontId="2" fillId="0" borderId="33" xfId="4" applyFont="1" applyBorder="1" applyAlignment="1" applyProtection="1">
      <alignment horizontal="left" vertical="center" wrapText="1"/>
    </xf>
    <xf numFmtId="0" fontId="2" fillId="0" borderId="34" xfId="4" applyFont="1" applyBorder="1" applyAlignment="1" applyProtection="1">
      <alignment horizontal="left" vertical="center" wrapText="1"/>
    </xf>
    <xf numFmtId="0" fontId="2" fillId="0" borderId="35" xfId="4" applyFont="1" applyBorder="1" applyAlignment="1" applyProtection="1">
      <alignment horizontal="left" vertical="center" wrapText="1"/>
    </xf>
    <xf numFmtId="0" fontId="12" fillId="4" borderId="33" xfId="4" applyFont="1" applyFill="1" applyBorder="1" applyAlignment="1" applyProtection="1">
      <alignment horizontal="left" vertical="center" wrapText="1"/>
    </xf>
    <xf numFmtId="0" fontId="12" fillId="4" borderId="34" xfId="4" applyFont="1" applyFill="1" applyBorder="1" applyAlignment="1" applyProtection="1">
      <alignment horizontal="left" vertical="center" wrapText="1"/>
    </xf>
    <xf numFmtId="0" fontId="12" fillId="4" borderId="35" xfId="4" applyFont="1" applyFill="1" applyBorder="1" applyAlignment="1" applyProtection="1">
      <alignment horizontal="left" vertical="center" wrapText="1"/>
    </xf>
    <xf numFmtId="2" fontId="14" fillId="4" borderId="43" xfId="4" applyNumberFormat="1" applyFont="1" applyFill="1" applyBorder="1" applyAlignment="1" applyProtection="1">
      <alignment horizontal="center" vertical="center"/>
    </xf>
    <xf numFmtId="2" fontId="14" fillId="4" borderId="34" xfId="4" applyNumberFormat="1" applyFont="1" applyFill="1" applyBorder="1" applyAlignment="1" applyProtection="1">
      <alignment horizontal="center" vertical="center"/>
    </xf>
    <xf numFmtId="2" fontId="14" fillId="4" borderId="39" xfId="4" applyNumberFormat="1" applyFont="1" applyFill="1" applyBorder="1" applyAlignment="1" applyProtection="1">
      <alignment horizontal="center" vertical="center"/>
    </xf>
    <xf numFmtId="0" fontId="2" fillId="0" borderId="1" xfId="4" applyFont="1" applyBorder="1" applyAlignment="1" applyProtection="1">
      <alignment horizontal="center" vertical="center"/>
    </xf>
    <xf numFmtId="0" fontId="2" fillId="0" borderId="0" xfId="4" applyFont="1" applyBorder="1" applyAlignment="1" applyProtection="1">
      <alignment horizontal="center" vertical="center"/>
    </xf>
    <xf numFmtId="0" fontId="2" fillId="0" borderId="2" xfId="4" applyFont="1" applyBorder="1" applyAlignment="1" applyProtection="1">
      <alignment horizontal="center" vertical="center"/>
    </xf>
    <xf numFmtId="0" fontId="2" fillId="0" borderId="33" xfId="4" applyFont="1" applyBorder="1" applyAlignment="1" applyProtection="1">
      <alignment horizontal="left" vertical="center"/>
    </xf>
    <xf numFmtId="0" fontId="2" fillId="0" borderId="34" xfId="4" applyFont="1" applyBorder="1" applyAlignment="1" applyProtection="1">
      <alignment horizontal="left" vertical="center"/>
    </xf>
    <xf numFmtId="0" fontId="2" fillId="0" borderId="35" xfId="4" applyFont="1" applyBorder="1" applyAlignment="1" applyProtection="1">
      <alignment horizontal="left" vertical="center"/>
    </xf>
    <xf numFmtId="0" fontId="10" fillId="0" borderId="29" xfId="4" applyFont="1" applyFill="1" applyBorder="1" applyAlignment="1" applyProtection="1">
      <alignment horizontal="left"/>
    </xf>
    <xf numFmtId="0" fontId="10" fillId="0" borderId="5" xfId="4" applyFont="1" applyFill="1" applyBorder="1" applyAlignment="1" applyProtection="1">
      <alignment horizontal="left"/>
    </xf>
    <xf numFmtId="10" fontId="10" fillId="3" borderId="5" xfId="4" applyNumberFormat="1" applyFont="1" applyFill="1" applyBorder="1" applyAlignment="1" applyProtection="1">
      <alignment horizontal="center"/>
      <protection locked="0"/>
    </xf>
    <xf numFmtId="10" fontId="10" fillId="3" borderId="6" xfId="4" applyNumberFormat="1" applyFont="1" applyFill="1" applyBorder="1" applyAlignment="1" applyProtection="1">
      <alignment horizontal="center"/>
      <protection locked="0"/>
    </xf>
    <xf numFmtId="0" fontId="12" fillId="0" borderId="57" xfId="4" applyFont="1" applyBorder="1" applyAlignment="1" applyProtection="1">
      <alignment horizontal="center" vertical="center"/>
    </xf>
    <xf numFmtId="0" fontId="12" fillId="0" borderId="7" xfId="4" applyFont="1" applyBorder="1" applyAlignment="1" applyProtection="1">
      <alignment horizontal="center" vertical="center"/>
    </xf>
    <xf numFmtId="0" fontId="12" fillId="0" borderId="41" xfId="4" applyFont="1" applyBorder="1" applyAlignment="1" applyProtection="1">
      <alignment horizontal="center" vertical="center"/>
    </xf>
    <xf numFmtId="0" fontId="12" fillId="0" borderId="53" xfId="4" applyFont="1" applyBorder="1" applyAlignment="1" applyProtection="1">
      <alignment horizontal="center" vertical="center"/>
    </xf>
    <xf numFmtId="0" fontId="12" fillId="0" borderId="21" xfId="4" applyFont="1" applyBorder="1" applyAlignment="1" applyProtection="1">
      <alignment horizontal="center" vertical="center"/>
    </xf>
    <xf numFmtId="0" fontId="12" fillId="0" borderId="54" xfId="4" applyFont="1" applyBorder="1" applyAlignment="1" applyProtection="1">
      <alignment horizontal="center" vertical="center"/>
    </xf>
    <xf numFmtId="0" fontId="12" fillId="0" borderId="25" xfId="4" applyFont="1" applyBorder="1" applyAlignment="1" applyProtection="1">
      <alignment horizontal="center" vertical="center"/>
    </xf>
    <xf numFmtId="0" fontId="12" fillId="0" borderId="58" xfId="4" applyFont="1" applyBorder="1" applyAlignment="1" applyProtection="1">
      <alignment horizontal="center" vertical="center"/>
    </xf>
    <xf numFmtId="4" fontId="12" fillId="0" borderId="25" xfId="4" applyNumberFormat="1" applyFont="1" applyFill="1" applyBorder="1" applyAlignment="1" applyProtection="1">
      <alignment horizontal="center" vertical="center" wrapText="1"/>
    </xf>
    <xf numFmtId="4" fontId="12" fillId="0" borderId="58" xfId="4" applyNumberFormat="1" applyFont="1" applyFill="1" applyBorder="1" applyAlignment="1" applyProtection="1">
      <alignment horizontal="center" vertical="center" wrapText="1"/>
    </xf>
    <xf numFmtId="0" fontId="12" fillId="0" borderId="25" xfId="4" applyFont="1" applyFill="1" applyBorder="1" applyAlignment="1" applyProtection="1">
      <alignment horizontal="center" vertical="center"/>
    </xf>
    <xf numFmtId="0" fontId="12" fillId="0" borderId="58" xfId="4" applyFont="1" applyFill="1" applyBorder="1" applyAlignment="1" applyProtection="1">
      <alignment horizontal="center" vertical="center"/>
    </xf>
    <xf numFmtId="0" fontId="9" fillId="0" borderId="44" xfId="4" applyFont="1" applyFill="1" applyBorder="1" applyAlignment="1" applyProtection="1">
      <alignment horizontal="center" vertical="center"/>
    </xf>
    <xf numFmtId="0" fontId="9" fillId="0" borderId="59" xfId="4" applyFont="1" applyFill="1" applyBorder="1" applyAlignment="1" applyProtection="1">
      <alignment horizontal="center" vertical="center"/>
    </xf>
    <xf numFmtId="0" fontId="10" fillId="0" borderId="53" xfId="3" applyNumberFormat="1" applyFont="1" applyFill="1" applyBorder="1" applyAlignment="1" applyProtection="1">
      <alignment horizontal="left" vertical="center" wrapText="1"/>
    </xf>
    <xf numFmtId="0" fontId="10" fillId="0" borderId="21" xfId="3" applyNumberFormat="1" applyFont="1" applyFill="1" applyBorder="1" applyAlignment="1" applyProtection="1">
      <alignment horizontal="left" vertical="center" wrapText="1"/>
    </xf>
    <xf numFmtId="0" fontId="10" fillId="0" borderId="56" xfId="3" applyNumberFormat="1" applyFont="1" applyFill="1" applyBorder="1" applyAlignment="1" applyProtection="1">
      <alignment horizontal="left" vertical="center" wrapText="1"/>
    </xf>
    <xf numFmtId="0" fontId="9" fillId="0" borderId="1" xfId="5" applyFont="1" applyBorder="1" applyAlignment="1" applyProtection="1">
      <alignment horizontal="left" vertical="top"/>
    </xf>
    <xf numFmtId="0" fontId="9" fillId="0" borderId="0" xfId="5" applyFont="1" applyBorder="1" applyAlignment="1" applyProtection="1">
      <alignment horizontal="left" vertical="top"/>
    </xf>
    <xf numFmtId="0" fontId="9" fillId="0" borderId="52" xfId="5" applyFont="1" applyBorder="1" applyAlignment="1" applyProtection="1">
      <alignment horizontal="left" vertical="top"/>
    </xf>
    <xf numFmtId="0" fontId="9" fillId="0" borderId="2" xfId="5" applyFont="1" applyBorder="1" applyAlignment="1" applyProtection="1">
      <alignment horizontal="left" vertical="top"/>
    </xf>
    <xf numFmtId="176" fontId="10" fillId="3" borderId="53" xfId="3" applyFont="1" applyFill="1" applyBorder="1" applyAlignment="1" applyProtection="1">
      <alignment horizontal="left"/>
      <protection locked="0"/>
    </xf>
    <xf numFmtId="176" fontId="10" fillId="3" borderId="21" xfId="3" applyFont="1" applyFill="1" applyBorder="1" applyAlignment="1" applyProtection="1">
      <alignment horizontal="left"/>
      <protection locked="0"/>
    </xf>
    <xf numFmtId="176" fontId="10" fillId="3" borderId="54" xfId="3" applyFont="1" applyFill="1" applyBorder="1" applyAlignment="1" applyProtection="1">
      <alignment horizontal="left"/>
      <protection locked="0"/>
    </xf>
    <xf numFmtId="0" fontId="2" fillId="0" borderId="55" xfId="4" applyFont="1" applyFill="1" applyBorder="1" applyAlignment="1" applyProtection="1">
      <alignment horizontal="center" vertical="top" wrapText="1"/>
    </xf>
    <xf numFmtId="0" fontId="2" fillId="0" borderId="56" xfId="4" applyFont="1" applyFill="1" applyBorder="1" applyAlignment="1" applyProtection="1">
      <alignment horizontal="center" vertical="top" wrapText="1"/>
    </xf>
    <xf numFmtId="0" fontId="10" fillId="0" borderId="29" xfId="4" applyFont="1" applyFill="1" applyBorder="1" applyAlignment="1" applyProtection="1">
      <alignment horizontal="left" wrapText="1"/>
    </xf>
    <xf numFmtId="0" fontId="10" fillId="0" borderId="5" xfId="4" applyFont="1" applyFill="1" applyBorder="1" applyAlignment="1" applyProtection="1">
      <alignment horizontal="left" wrapText="1"/>
    </xf>
    <xf numFmtId="0" fontId="9" fillId="0" borderId="20" xfId="4" applyFont="1" applyBorder="1" applyAlignment="1" applyProtection="1">
      <alignment horizontal="center" vertical="center"/>
    </xf>
    <xf numFmtId="0" fontId="9" fillId="0" borderId="3" xfId="4" applyFont="1" applyBorder="1" applyAlignment="1" applyProtection="1">
      <alignment horizontal="center" vertical="center"/>
    </xf>
    <xf numFmtId="0" fontId="9" fillId="0" borderId="1" xfId="4" applyFont="1" applyBorder="1" applyAlignment="1" applyProtection="1">
      <alignment horizontal="center" vertical="center"/>
    </xf>
    <xf numFmtId="0" fontId="9" fillId="0" borderId="0" xfId="4" applyFont="1" applyBorder="1" applyAlignment="1" applyProtection="1">
      <alignment horizontal="center" vertical="center"/>
    </xf>
    <xf numFmtId="0" fontId="9" fillId="0" borderId="51" xfId="5" applyFont="1" applyBorder="1" applyAlignment="1" applyProtection="1">
      <alignment horizontal="left" vertical="top"/>
    </xf>
    <xf numFmtId="0" fontId="2" fillId="0" borderId="53" xfId="4" applyFont="1" applyFill="1" applyBorder="1" applyAlignment="1" applyProtection="1">
      <alignment horizontal="left" vertical="top" wrapText="1"/>
    </xf>
    <xf numFmtId="0" fontId="2" fillId="0" borderId="54" xfId="4" applyFont="1" applyFill="1" applyBorder="1" applyAlignment="1" applyProtection="1">
      <alignment horizontal="left" vertical="top" wrapText="1"/>
    </xf>
    <xf numFmtId="49" fontId="2" fillId="0" borderId="55" xfId="4" applyNumberFormat="1" applyFont="1" applyFill="1" applyBorder="1" applyAlignment="1" applyProtection="1">
      <alignment horizontal="left" vertical="top" wrapText="1"/>
    </xf>
    <xf numFmtId="0" fontId="2" fillId="0" borderId="21" xfId="4" applyNumberFormat="1" applyFont="1" applyFill="1" applyBorder="1" applyAlignment="1" applyProtection="1">
      <alignment horizontal="left" vertical="top" wrapText="1"/>
    </xf>
    <xf numFmtId="0" fontId="2" fillId="0" borderId="56" xfId="4" applyNumberFormat="1" applyFont="1" applyFill="1" applyBorder="1" applyAlignment="1" applyProtection="1">
      <alignment horizontal="left" vertical="top" wrapText="1"/>
    </xf>
  </cellXfs>
  <cellStyles count="9">
    <cellStyle name="Moeda" xfId="1" builtinId="4"/>
    <cellStyle name="Moeda 3" xfId="2"/>
    <cellStyle name="Moeda_Composicao BDI v2.1" xfId="3"/>
    <cellStyle name="Normal" xfId="0" builtinId="0"/>
    <cellStyle name="Normal 2" xfId="4"/>
    <cellStyle name="Normal_FICHA DE VERIFICAÇÃO PRELIMINAR - Plano R" xfId="5"/>
    <cellStyle name="Porcentagem" xfId="6" builtinId="5"/>
    <cellStyle name="Separador de milhares" xfId="7" builtinId="3"/>
    <cellStyle name="Separador de milhares 3" xfId="8"/>
  </cellStyles>
  <dxfs count="10">
    <dxf>
      <font>
        <color theme="0"/>
      </font>
      <fill>
        <patternFill patternType="none">
          <bgColor indexed="65"/>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border>
        <left style="thin">
          <color indexed="64"/>
        </left>
        <right style="thin">
          <color indexed="64"/>
        </right>
        <top style="thin">
          <color indexed="64"/>
        </top>
        <bottom style="thin">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66675</xdr:rowOff>
    </xdr:from>
    <xdr:to>
      <xdr:col>9</xdr:col>
      <xdr:colOff>1111250</xdr:colOff>
      <xdr:row>0</xdr:row>
      <xdr:rowOff>1031875</xdr:rowOff>
    </xdr:to>
    <xdr:sp macro="" textlink="">
      <xdr:nvSpPr>
        <xdr:cNvPr id="2" name="Text Box 6"/>
        <xdr:cNvSpPr txBox="1">
          <a:spLocks noChangeArrowheads="1"/>
        </xdr:cNvSpPr>
      </xdr:nvSpPr>
      <xdr:spPr bwMode="auto">
        <a:xfrm>
          <a:off x="276225" y="66675"/>
          <a:ext cx="17059275" cy="965200"/>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000000"/>
            </a:solidFill>
            <a:latin typeface="Arial"/>
            <a:cs typeface="Arial"/>
          </a:endParaRPr>
        </a:p>
        <a:p>
          <a:pPr algn="l" rtl="0">
            <a:defRPr sz="1000"/>
          </a:pPr>
          <a:endParaRPr lang="pt-BR" sz="1100" b="0" i="0" u="none" strike="noStrike" baseline="0">
            <a:solidFill>
              <a:srgbClr val="000000"/>
            </a:solidFill>
            <a:latin typeface="Arial"/>
            <a:cs typeface="Arial"/>
          </a:endParaRPr>
        </a:p>
        <a:p>
          <a:pPr algn="l" rtl="0">
            <a:defRPr sz="1000"/>
          </a:pPr>
          <a:r>
            <a:rPr lang="pt-BR" sz="1100" b="0" i="0" u="none" strike="noStrike" baseline="0">
              <a:solidFill>
                <a:srgbClr val="000000"/>
              </a:solidFill>
              <a:latin typeface="Arial"/>
              <a:cs typeface="Arial"/>
            </a:rPr>
            <a:t>                                                                                                                                                    </a:t>
          </a:r>
          <a:r>
            <a:rPr lang="pt-BR" sz="1600" b="1" i="0" u="none" strike="noStrike" baseline="0">
              <a:solidFill>
                <a:srgbClr val="000000"/>
              </a:solidFill>
              <a:latin typeface="Arial"/>
              <a:cs typeface="Arial"/>
            </a:rPr>
            <a:t>                PREFEITURA MUNICIPAL DE CRISTAIS</a:t>
          </a:r>
          <a:endParaRPr lang="pt-BR" sz="1800" b="1" i="0" u="none" strike="noStrike" baseline="0">
            <a:solidFill>
              <a:srgbClr val="000000"/>
            </a:solidFill>
            <a:latin typeface="Arial"/>
            <a:cs typeface="Arial"/>
          </a:endParaRPr>
        </a:p>
      </xdr:txBody>
    </xdr:sp>
    <xdr:clientData/>
  </xdr:twoCellAnchor>
  <xdr:twoCellAnchor editAs="oneCell">
    <xdr:from>
      <xdr:col>3</xdr:col>
      <xdr:colOff>1838325</xdr:colOff>
      <xdr:row>0</xdr:row>
      <xdr:rowOff>171450</xdr:rowOff>
    </xdr:from>
    <xdr:to>
      <xdr:col>3</xdr:col>
      <xdr:colOff>3600450</xdr:colOff>
      <xdr:row>0</xdr:row>
      <xdr:rowOff>1047750</xdr:rowOff>
    </xdr:to>
    <xdr:pic>
      <xdr:nvPicPr>
        <xdr:cNvPr id="48451" name="Imagem 4" descr="logo cristais.jpg"/>
        <xdr:cNvPicPr>
          <a:picLocks noChangeAspect="1"/>
        </xdr:cNvPicPr>
      </xdr:nvPicPr>
      <xdr:blipFill>
        <a:blip xmlns:r="http://schemas.openxmlformats.org/officeDocument/2006/relationships" r:embed="rId1" cstate="print"/>
        <a:srcRect/>
        <a:stretch>
          <a:fillRect/>
        </a:stretch>
      </xdr:blipFill>
      <xdr:spPr bwMode="auto">
        <a:xfrm>
          <a:off x="4343400" y="171450"/>
          <a:ext cx="1762125" cy="876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152399</xdr:colOff>
      <xdr:row>0</xdr:row>
      <xdr:rowOff>45720</xdr:rowOff>
    </xdr:from>
    <xdr:to>
      <xdr:col>17</xdr:col>
      <xdr:colOff>465666</xdr:colOff>
      <xdr:row>0</xdr:row>
      <xdr:rowOff>825500</xdr:rowOff>
    </xdr:to>
    <xdr:sp macro="" textlink="">
      <xdr:nvSpPr>
        <xdr:cNvPr id="6" name="Text Box 6"/>
        <xdr:cNvSpPr txBox="1">
          <a:spLocks noChangeArrowheads="1"/>
        </xdr:cNvSpPr>
      </xdr:nvSpPr>
      <xdr:spPr bwMode="auto">
        <a:xfrm>
          <a:off x="152399" y="45720"/>
          <a:ext cx="13161434" cy="779780"/>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000000"/>
            </a:solidFill>
            <a:latin typeface="Arial"/>
            <a:cs typeface="Arial"/>
          </a:endParaRPr>
        </a:p>
        <a:p>
          <a:pPr algn="l" rtl="0">
            <a:defRPr sz="1000"/>
          </a:pPr>
          <a:endParaRPr lang="pt-BR" sz="1100" b="0" i="0" u="none" strike="noStrike" baseline="0">
            <a:solidFill>
              <a:srgbClr val="000000"/>
            </a:solidFill>
            <a:latin typeface="Arial"/>
            <a:cs typeface="Arial"/>
          </a:endParaRPr>
        </a:p>
        <a:p>
          <a:pPr algn="l" rtl="0">
            <a:defRPr sz="1000"/>
          </a:pPr>
          <a:r>
            <a:rPr lang="pt-BR" sz="1100" b="0" i="0" u="none" strike="noStrike" baseline="0">
              <a:solidFill>
                <a:srgbClr val="000000"/>
              </a:solidFill>
              <a:latin typeface="Arial"/>
              <a:cs typeface="Arial"/>
            </a:rPr>
            <a:t>                                                                                                                                      </a:t>
          </a:r>
          <a:r>
            <a:rPr lang="pt-BR" sz="1100" b="1" i="0" u="none" strike="noStrike" baseline="0">
              <a:solidFill>
                <a:srgbClr val="000000"/>
              </a:solidFill>
              <a:latin typeface="Arial"/>
              <a:cs typeface="Arial"/>
            </a:rPr>
            <a:t>PREFEITURA MUNICIPAL DE CRISTAIS/MG</a:t>
          </a:r>
        </a:p>
      </xdr:txBody>
    </xdr:sp>
    <xdr:clientData/>
  </xdr:twoCellAnchor>
  <xdr:twoCellAnchor editAs="oneCell">
    <xdr:from>
      <xdr:col>2</xdr:col>
      <xdr:colOff>914400</xdr:colOff>
      <xdr:row>0</xdr:row>
      <xdr:rowOff>171450</xdr:rowOff>
    </xdr:from>
    <xdr:to>
      <xdr:col>3</xdr:col>
      <xdr:colOff>714375</xdr:colOff>
      <xdr:row>0</xdr:row>
      <xdr:rowOff>800100</xdr:rowOff>
    </xdr:to>
    <xdr:pic>
      <xdr:nvPicPr>
        <xdr:cNvPr id="49475" name="Imagem 2" descr="logo cristais.jpg"/>
        <xdr:cNvPicPr>
          <a:picLocks noChangeAspect="1"/>
        </xdr:cNvPicPr>
      </xdr:nvPicPr>
      <xdr:blipFill>
        <a:blip xmlns:r="http://schemas.openxmlformats.org/officeDocument/2006/relationships" r:embed="rId1" cstate="print"/>
        <a:srcRect/>
        <a:stretch>
          <a:fillRect/>
        </a:stretch>
      </xdr:blipFill>
      <xdr:spPr bwMode="auto">
        <a:xfrm>
          <a:off x="4038600" y="171450"/>
          <a:ext cx="1247775" cy="6286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O274760082"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DOS"/>
      <sheetName val="BDI (1)"/>
      <sheetName val="PO"/>
      <sheetName val="PLQ"/>
      <sheetName val="CFF"/>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91"/>
  <sheetViews>
    <sheetView showGridLines="0" showZeros="0" tabSelected="1" view="pageBreakPreview" topLeftCell="A61" zoomScale="70" zoomScaleSheetLayoutView="70" workbookViewId="0">
      <selection activeCell="B68" sqref="B68:D68"/>
    </sheetView>
  </sheetViews>
  <sheetFormatPr defaultRowHeight="12.75"/>
  <cols>
    <col min="1" max="1" width="8.5703125" style="1" customWidth="1"/>
    <col min="2" max="2" width="13.7109375" style="1" customWidth="1"/>
    <col min="3" max="3" width="15.28515625" style="1" customWidth="1"/>
    <col min="4" max="4" width="75.5703125" style="1" customWidth="1"/>
    <col min="5" max="5" width="64.85546875" style="1" customWidth="1"/>
    <col min="6" max="6" width="10.42578125" style="1" customWidth="1"/>
    <col min="7" max="7" width="15.5703125" style="1" customWidth="1"/>
    <col min="8" max="8" width="14.5703125" style="1" customWidth="1"/>
    <col min="9" max="9" width="18.42578125" style="1" customWidth="1"/>
    <col min="10" max="10" width="22.42578125" style="1" customWidth="1"/>
    <col min="11" max="11" width="14.42578125" style="1" bestFit="1" customWidth="1"/>
    <col min="12" max="12" width="11.5703125" style="1" bestFit="1" customWidth="1"/>
    <col min="13" max="13" width="10.42578125" style="1" bestFit="1" customWidth="1"/>
    <col min="14" max="16384" width="9.140625" style="1"/>
  </cols>
  <sheetData>
    <row r="1" spans="1:12" ht="99.75" customHeight="1" thickBot="1">
      <c r="A1" s="239"/>
      <c r="B1" s="240"/>
      <c r="C1" s="240"/>
      <c r="D1" s="240"/>
      <c r="E1" s="240"/>
      <c r="F1" s="240"/>
      <c r="G1" s="240"/>
      <c r="H1" s="240"/>
      <c r="I1" s="240"/>
      <c r="J1" s="241"/>
    </row>
    <row r="2" spans="1:12" ht="16.5" thickBot="1">
      <c r="A2" s="249" t="s">
        <v>9</v>
      </c>
      <c r="B2" s="250"/>
      <c r="C2" s="250"/>
      <c r="D2" s="250"/>
      <c r="E2" s="250"/>
      <c r="F2" s="250"/>
      <c r="G2" s="250"/>
      <c r="H2" s="250"/>
      <c r="I2" s="250"/>
      <c r="J2" s="251"/>
    </row>
    <row r="3" spans="1:12" ht="3.75" customHeight="1" thickBot="1">
      <c r="A3" s="252"/>
      <c r="B3" s="253"/>
      <c r="C3" s="253"/>
      <c r="D3" s="253"/>
      <c r="E3" s="253"/>
      <c r="F3" s="253"/>
      <c r="G3" s="253"/>
      <c r="H3" s="253"/>
      <c r="I3" s="253"/>
      <c r="J3" s="254"/>
    </row>
    <row r="4" spans="1:12" ht="20.100000000000001" customHeight="1" thickBot="1">
      <c r="A4" s="255" t="s">
        <v>10</v>
      </c>
      <c r="B4" s="256"/>
      <c r="C4" s="256"/>
      <c r="D4" s="256"/>
      <c r="E4" s="256"/>
      <c r="F4" s="256"/>
      <c r="G4" s="256"/>
      <c r="H4" s="256"/>
      <c r="I4" s="256"/>
      <c r="J4" s="257"/>
    </row>
    <row r="5" spans="1:12" ht="3.75" customHeight="1" thickBot="1">
      <c r="A5" s="56"/>
      <c r="B5" s="57"/>
      <c r="C5" s="57"/>
      <c r="D5" s="57"/>
      <c r="E5" s="57"/>
      <c r="F5" s="57"/>
      <c r="G5" s="57"/>
      <c r="H5" s="57"/>
      <c r="I5" s="57"/>
      <c r="J5" s="58"/>
    </row>
    <row r="6" spans="1:12" ht="20.100000000000001" customHeight="1">
      <c r="A6" s="264" t="s">
        <v>127</v>
      </c>
      <c r="B6" s="265"/>
      <c r="C6" s="265"/>
      <c r="D6" s="265"/>
      <c r="E6" s="265"/>
      <c r="F6" s="265"/>
      <c r="G6" s="265"/>
      <c r="H6" s="265"/>
      <c r="I6" s="265"/>
      <c r="J6" s="266"/>
    </row>
    <row r="7" spans="1:12" ht="20.100000000000001" customHeight="1">
      <c r="A7" s="258" t="s">
        <v>267</v>
      </c>
      <c r="B7" s="259"/>
      <c r="C7" s="259"/>
      <c r="D7" s="259"/>
      <c r="E7" s="259"/>
      <c r="F7" s="259"/>
      <c r="G7" s="259"/>
      <c r="H7" s="259"/>
      <c r="I7" s="259"/>
      <c r="J7" s="267"/>
    </row>
    <row r="8" spans="1:12" ht="20.100000000000001" customHeight="1">
      <c r="A8" s="258" t="s">
        <v>145</v>
      </c>
      <c r="B8" s="259"/>
      <c r="C8" s="259"/>
      <c r="D8" s="259"/>
      <c r="E8" s="259"/>
      <c r="F8" s="260"/>
      <c r="G8" s="248" t="s">
        <v>4</v>
      </c>
      <c r="H8" s="248"/>
      <c r="I8" s="242" t="s">
        <v>21</v>
      </c>
      <c r="J8" s="243"/>
    </row>
    <row r="9" spans="1:12" ht="20.100000000000001" customHeight="1">
      <c r="A9" s="258" t="s">
        <v>257</v>
      </c>
      <c r="B9" s="259"/>
      <c r="C9" s="259"/>
      <c r="D9" s="259"/>
      <c r="E9" s="259"/>
      <c r="F9" s="260"/>
      <c r="G9" s="268" t="s">
        <v>203</v>
      </c>
      <c r="H9" s="269"/>
      <c r="I9" s="242" t="s">
        <v>256</v>
      </c>
      <c r="J9" s="243"/>
    </row>
    <row r="10" spans="1:12" ht="20.100000000000001" customHeight="1" thickBot="1">
      <c r="A10" s="261" t="s">
        <v>181</v>
      </c>
      <c r="B10" s="262"/>
      <c r="C10" s="262"/>
      <c r="D10" s="262"/>
      <c r="E10" s="262"/>
      <c r="F10" s="263"/>
      <c r="G10" s="270"/>
      <c r="H10" s="271"/>
      <c r="I10" s="59" t="s">
        <v>8</v>
      </c>
      <c r="J10" s="60">
        <v>0.26340000000000002</v>
      </c>
    </row>
    <row r="11" spans="1:12" ht="3.75" customHeight="1" thickBot="1">
      <c r="A11" s="229"/>
      <c r="B11" s="230"/>
      <c r="C11" s="230"/>
      <c r="D11" s="230"/>
      <c r="E11" s="230"/>
      <c r="F11" s="230"/>
      <c r="G11" s="230"/>
      <c r="H11" s="230"/>
      <c r="I11" s="230"/>
      <c r="J11" s="231"/>
    </row>
    <row r="12" spans="1:12" ht="61.5" customHeight="1" thickBot="1">
      <c r="A12" s="61" t="s">
        <v>0</v>
      </c>
      <c r="B12" s="62" t="s">
        <v>2</v>
      </c>
      <c r="C12" s="62" t="s">
        <v>108</v>
      </c>
      <c r="D12" s="62" t="s">
        <v>1</v>
      </c>
      <c r="E12" s="62" t="s">
        <v>101</v>
      </c>
      <c r="F12" s="62" t="s">
        <v>126</v>
      </c>
      <c r="G12" s="62" t="s">
        <v>135</v>
      </c>
      <c r="H12" s="63" t="s">
        <v>211</v>
      </c>
      <c r="I12" s="63" t="s">
        <v>212</v>
      </c>
      <c r="J12" s="64" t="s">
        <v>3</v>
      </c>
    </row>
    <row r="13" spans="1:12" ht="22.5" customHeight="1">
      <c r="A13" s="70">
        <v>1</v>
      </c>
      <c r="B13" s="71"/>
      <c r="C13" s="71"/>
      <c r="D13" s="72" t="s">
        <v>113</v>
      </c>
      <c r="E13" s="72"/>
      <c r="F13" s="96"/>
      <c r="G13" s="187"/>
      <c r="H13" s="188"/>
      <c r="I13" s="73"/>
      <c r="J13" s="74">
        <f>SUM(J14:J16)</f>
        <v>8380.2099999999991</v>
      </c>
      <c r="K13" s="4"/>
    </row>
    <row r="14" spans="1:12" ht="109.5" customHeight="1">
      <c r="A14" s="201" t="s">
        <v>6</v>
      </c>
      <c r="B14" s="65" t="s">
        <v>96</v>
      </c>
      <c r="C14" s="65" t="s">
        <v>109</v>
      </c>
      <c r="D14" s="66" t="s">
        <v>102</v>
      </c>
      <c r="E14" s="163" t="s">
        <v>198</v>
      </c>
      <c r="F14" s="67" t="s">
        <v>5</v>
      </c>
      <c r="G14" s="165">
        <v>3</v>
      </c>
      <c r="H14" s="68">
        <v>258.27999999999997</v>
      </c>
      <c r="I14" s="69">
        <f>ROUND(H14+(H14*$J$10),2)</f>
        <v>326.31</v>
      </c>
      <c r="J14" s="202">
        <f>ROUND((I14*G14),4)</f>
        <v>978.93</v>
      </c>
      <c r="K14" s="4"/>
      <c r="L14" s="139"/>
    </row>
    <row r="15" spans="1:12" ht="80.25" customHeight="1">
      <c r="A15" s="201" t="s">
        <v>22</v>
      </c>
      <c r="B15" s="65" t="s">
        <v>199</v>
      </c>
      <c r="C15" s="65" t="s">
        <v>109</v>
      </c>
      <c r="D15" s="66" t="s">
        <v>200</v>
      </c>
      <c r="E15" s="163" t="s">
        <v>265</v>
      </c>
      <c r="F15" s="67" t="s">
        <v>201</v>
      </c>
      <c r="G15" s="165">
        <v>1</v>
      </c>
      <c r="H15" s="68">
        <v>3282.1714000000002</v>
      </c>
      <c r="I15" s="69">
        <f>ROUND(H15+(H15*$J$10),2)</f>
        <v>4146.7</v>
      </c>
      <c r="J15" s="202">
        <f>ROUND((I15*G15),4)</f>
        <v>4146.7</v>
      </c>
      <c r="K15" s="4">
        <v>164108.5724</v>
      </c>
    </row>
    <row r="16" spans="1:12" ht="103.5" customHeight="1">
      <c r="A16" s="201" t="s">
        <v>112</v>
      </c>
      <c r="B16" s="65" t="s">
        <v>259</v>
      </c>
      <c r="C16" s="65" t="s">
        <v>109</v>
      </c>
      <c r="D16" s="66" t="s">
        <v>258</v>
      </c>
      <c r="E16" s="163" t="s">
        <v>260</v>
      </c>
      <c r="F16" s="67" t="s">
        <v>103</v>
      </c>
      <c r="G16" s="165">
        <v>3</v>
      </c>
      <c r="H16" s="68">
        <v>858.68</v>
      </c>
      <c r="I16" s="69">
        <f>ROUND(H16+(H16*$J$10),2)</f>
        <v>1084.8599999999999</v>
      </c>
      <c r="J16" s="202">
        <f>ROUND((I16*G16),4)</f>
        <v>3254.58</v>
      </c>
      <c r="K16" s="4"/>
    </row>
    <row r="17" spans="1:11" ht="22.5" customHeight="1">
      <c r="A17" s="151">
        <v>2</v>
      </c>
      <c r="B17" s="152"/>
      <c r="C17" s="152"/>
      <c r="D17" s="184" t="s">
        <v>117</v>
      </c>
      <c r="E17" s="185"/>
      <c r="F17" s="186"/>
      <c r="G17" s="172"/>
      <c r="H17" s="173"/>
      <c r="I17" s="174"/>
      <c r="J17" s="183">
        <f>SUM(J18:J19)</f>
        <v>2117.1970000000001</v>
      </c>
      <c r="K17" s="4"/>
    </row>
    <row r="18" spans="1:11" ht="77.25" customHeight="1">
      <c r="A18" s="65" t="s">
        <v>147</v>
      </c>
      <c r="B18" s="65" t="s">
        <v>186</v>
      </c>
      <c r="C18" s="65" t="s">
        <v>109</v>
      </c>
      <c r="D18" s="66" t="s">
        <v>187</v>
      </c>
      <c r="E18" s="163" t="s">
        <v>202</v>
      </c>
      <c r="F18" s="67" t="s">
        <v>5</v>
      </c>
      <c r="G18" s="165">
        <v>506.9</v>
      </c>
      <c r="H18" s="68">
        <v>2.48</v>
      </c>
      <c r="I18" s="69">
        <f>ROUND(H18+(H18*$J$10),2)</f>
        <v>3.13</v>
      </c>
      <c r="J18" s="69">
        <f>ROUND((I18*G18),4)</f>
        <v>1586.597</v>
      </c>
      <c r="K18" s="4"/>
    </row>
    <row r="19" spans="1:11" ht="64.5" customHeight="1">
      <c r="A19" s="65" t="s">
        <v>261</v>
      </c>
      <c r="B19" s="65" t="s">
        <v>263</v>
      </c>
      <c r="C19" s="65" t="s">
        <v>109</v>
      </c>
      <c r="D19" s="66" t="s">
        <v>262</v>
      </c>
      <c r="E19" s="163" t="s">
        <v>264</v>
      </c>
      <c r="F19" s="67" t="s">
        <v>7</v>
      </c>
      <c r="G19" s="165">
        <v>7</v>
      </c>
      <c r="H19" s="68">
        <v>60</v>
      </c>
      <c r="I19" s="69">
        <f>ROUND(H19+(H19*$J$10),2)</f>
        <v>75.8</v>
      </c>
      <c r="J19" s="69">
        <f>ROUND((I19*G19),4)</f>
        <v>530.6</v>
      </c>
      <c r="K19" s="4"/>
    </row>
    <row r="20" spans="1:11" ht="24" customHeight="1">
      <c r="A20" s="151">
        <v>3</v>
      </c>
      <c r="B20" s="152"/>
      <c r="C20" s="152"/>
      <c r="D20" s="184" t="s">
        <v>91</v>
      </c>
      <c r="E20" s="185"/>
      <c r="F20" s="186"/>
      <c r="G20" s="172"/>
      <c r="H20" s="173"/>
      <c r="I20" s="174"/>
      <c r="J20" s="183">
        <f>SUM(J21:J22)</f>
        <v>12732.9</v>
      </c>
      <c r="K20" s="4"/>
    </row>
    <row r="21" spans="1:11" ht="60.75" customHeight="1">
      <c r="A21" s="201" t="s">
        <v>148</v>
      </c>
      <c r="B21" s="65" t="s">
        <v>97</v>
      </c>
      <c r="C21" s="65" t="s">
        <v>109</v>
      </c>
      <c r="D21" s="66" t="s">
        <v>111</v>
      </c>
      <c r="E21" s="163" t="s">
        <v>223</v>
      </c>
      <c r="F21" s="67" t="s">
        <v>7</v>
      </c>
      <c r="G21" s="165">
        <v>3.6</v>
      </c>
      <c r="H21" s="68">
        <v>41.84</v>
      </c>
      <c r="I21" s="69">
        <f>ROUND(H21+(H21*$J$10),2)</f>
        <v>52.86</v>
      </c>
      <c r="J21" s="202">
        <f>ROUND((I21*G21),4)</f>
        <v>190.29599999999999</v>
      </c>
      <c r="K21" s="4"/>
    </row>
    <row r="22" spans="1:11" ht="62.25" customHeight="1" thickBot="1">
      <c r="A22" s="207" t="s">
        <v>149</v>
      </c>
      <c r="B22" s="226" t="s">
        <v>204</v>
      </c>
      <c r="C22" s="226" t="s">
        <v>109</v>
      </c>
      <c r="D22" s="222" t="s">
        <v>215</v>
      </c>
      <c r="E22" s="223" t="s">
        <v>205</v>
      </c>
      <c r="F22" s="224" t="s">
        <v>7</v>
      </c>
      <c r="G22" s="225">
        <v>216.85</v>
      </c>
      <c r="H22" s="213">
        <v>45.78</v>
      </c>
      <c r="I22" s="214">
        <f>ROUND(H22+(H22*$J$10),2)</f>
        <v>57.84</v>
      </c>
      <c r="J22" s="227">
        <f>ROUND((I22*G22),4)</f>
        <v>12542.603999999999</v>
      </c>
      <c r="K22" s="4"/>
    </row>
    <row r="23" spans="1:11" ht="25.5" customHeight="1">
      <c r="A23" s="70">
        <v>4</v>
      </c>
      <c r="B23" s="216"/>
      <c r="C23" s="216"/>
      <c r="D23" s="217" t="s">
        <v>116</v>
      </c>
      <c r="E23" s="218"/>
      <c r="F23" s="96"/>
      <c r="G23" s="219"/>
      <c r="H23" s="220"/>
      <c r="I23" s="73"/>
      <c r="J23" s="74">
        <f>SUM(J24:J29)</f>
        <v>20568.716700000004</v>
      </c>
      <c r="K23" s="4"/>
    </row>
    <row r="24" spans="1:11" ht="75.75" customHeight="1">
      <c r="A24" s="201" t="s">
        <v>150</v>
      </c>
      <c r="B24" s="75" t="s">
        <v>220</v>
      </c>
      <c r="C24" s="75" t="s">
        <v>109</v>
      </c>
      <c r="D24" s="76" t="s">
        <v>221</v>
      </c>
      <c r="E24" s="132" t="s">
        <v>219</v>
      </c>
      <c r="F24" s="67" t="s">
        <v>5</v>
      </c>
      <c r="G24" s="165">
        <f>(11*(1.25*2*0.2)) + (19*0.2*2)</f>
        <v>13.100000000000001</v>
      </c>
      <c r="H24" s="68">
        <v>122.66</v>
      </c>
      <c r="I24" s="69">
        <f t="shared" ref="I24:I29" si="0">ROUND(H24+(H24*$J$10),2)</f>
        <v>154.97</v>
      </c>
      <c r="J24" s="202">
        <f t="shared" ref="J24:J29" si="1">ROUND((I24*G24),4)</f>
        <v>2030.107</v>
      </c>
      <c r="K24" s="4"/>
    </row>
    <row r="25" spans="1:11" ht="81.75" customHeight="1">
      <c r="A25" s="201" t="s">
        <v>151</v>
      </c>
      <c r="B25" s="75" t="s">
        <v>129</v>
      </c>
      <c r="C25" s="75" t="s">
        <v>109</v>
      </c>
      <c r="D25" s="76" t="s">
        <v>222</v>
      </c>
      <c r="E25" s="132" t="s">
        <v>218</v>
      </c>
      <c r="F25" s="67" t="s">
        <v>86</v>
      </c>
      <c r="G25" s="165">
        <v>38</v>
      </c>
      <c r="H25" s="68">
        <v>19.95</v>
      </c>
      <c r="I25" s="69">
        <f t="shared" si="0"/>
        <v>25.2</v>
      </c>
      <c r="J25" s="202">
        <f t="shared" si="1"/>
        <v>957.6</v>
      </c>
      <c r="K25" s="4"/>
    </row>
    <row r="26" spans="1:11" ht="81.75" customHeight="1">
      <c r="A26" s="201" t="s">
        <v>152</v>
      </c>
      <c r="B26" s="75" t="s">
        <v>136</v>
      </c>
      <c r="C26" s="75" t="s">
        <v>109</v>
      </c>
      <c r="D26" s="76" t="s">
        <v>137</v>
      </c>
      <c r="E26" s="132" t="s">
        <v>229</v>
      </c>
      <c r="F26" s="67" t="s">
        <v>7</v>
      </c>
      <c r="G26" s="165">
        <v>0.84</v>
      </c>
      <c r="H26" s="68">
        <v>3198.06</v>
      </c>
      <c r="I26" s="69">
        <f t="shared" si="0"/>
        <v>4040.43</v>
      </c>
      <c r="J26" s="202">
        <f t="shared" si="1"/>
        <v>3393.9612000000002</v>
      </c>
      <c r="K26" s="4"/>
    </row>
    <row r="27" spans="1:11" ht="88.5" customHeight="1">
      <c r="A27" s="201" t="s">
        <v>153</v>
      </c>
      <c r="B27" s="75" t="s">
        <v>114</v>
      </c>
      <c r="C27" s="75" t="s">
        <v>109</v>
      </c>
      <c r="D27" s="76" t="s">
        <v>115</v>
      </c>
      <c r="E27" s="132" t="s">
        <v>236</v>
      </c>
      <c r="F27" s="67" t="s">
        <v>7</v>
      </c>
      <c r="G27" s="165">
        <v>4.16</v>
      </c>
      <c r="H27" s="68">
        <v>777.36300000000006</v>
      </c>
      <c r="I27" s="69">
        <f t="shared" si="0"/>
        <v>982.12</v>
      </c>
      <c r="J27" s="202">
        <f t="shared" si="1"/>
        <v>4085.6192000000001</v>
      </c>
      <c r="K27" s="4"/>
    </row>
    <row r="28" spans="1:11" ht="114.75" customHeight="1">
      <c r="A28" s="201" t="s">
        <v>154</v>
      </c>
      <c r="B28" s="75" t="s">
        <v>98</v>
      </c>
      <c r="C28" s="75" t="s">
        <v>109</v>
      </c>
      <c r="D28" s="76" t="s">
        <v>84</v>
      </c>
      <c r="E28" s="190" t="s">
        <v>230</v>
      </c>
      <c r="F28" s="67" t="s">
        <v>23</v>
      </c>
      <c r="G28" s="165">
        <v>399.15</v>
      </c>
      <c r="H28" s="68">
        <v>13.36</v>
      </c>
      <c r="I28" s="69">
        <f t="shared" si="0"/>
        <v>16.88</v>
      </c>
      <c r="J28" s="202">
        <f t="shared" si="1"/>
        <v>6737.652</v>
      </c>
      <c r="K28" s="4"/>
    </row>
    <row r="29" spans="1:11" ht="83.25" customHeight="1">
      <c r="A29" s="201" t="s">
        <v>250</v>
      </c>
      <c r="B29" s="75" t="s">
        <v>251</v>
      </c>
      <c r="C29" s="75" t="s">
        <v>109</v>
      </c>
      <c r="D29" s="76" t="s">
        <v>252</v>
      </c>
      <c r="E29" s="190" t="s">
        <v>253</v>
      </c>
      <c r="F29" s="67" t="s">
        <v>5</v>
      </c>
      <c r="G29" s="165">
        <f>(1.95*7.4)</f>
        <v>14.43</v>
      </c>
      <c r="H29" s="68">
        <v>184.51</v>
      </c>
      <c r="I29" s="69">
        <f t="shared" si="0"/>
        <v>233.11</v>
      </c>
      <c r="J29" s="202">
        <f t="shared" si="1"/>
        <v>3363.7773000000002</v>
      </c>
      <c r="K29" s="4"/>
    </row>
    <row r="30" spans="1:11" ht="27" customHeight="1">
      <c r="A30" s="151">
        <v>5</v>
      </c>
      <c r="B30" s="168"/>
      <c r="C30" s="168"/>
      <c r="D30" s="169" t="s">
        <v>92</v>
      </c>
      <c r="E30" s="170"/>
      <c r="F30" s="171"/>
      <c r="G30" s="172"/>
      <c r="H30" s="173"/>
      <c r="I30" s="174"/>
      <c r="J30" s="183">
        <f>SUM(J31:J31)</f>
        <v>1617.261</v>
      </c>
      <c r="K30" s="4"/>
    </row>
    <row r="31" spans="1:11" ht="87" customHeight="1">
      <c r="A31" s="201" t="s">
        <v>155</v>
      </c>
      <c r="B31" s="75" t="s">
        <v>99</v>
      </c>
      <c r="C31" s="75" t="s">
        <v>110</v>
      </c>
      <c r="D31" s="76" t="s">
        <v>100</v>
      </c>
      <c r="E31" s="132" t="s">
        <v>225</v>
      </c>
      <c r="F31" s="67" t="s">
        <v>5</v>
      </c>
      <c r="G31" s="165">
        <f>(15.75 + 12.75) + (19*0.2)</f>
        <v>32.299999999999997</v>
      </c>
      <c r="H31" s="68">
        <v>39.630000000000003</v>
      </c>
      <c r="I31" s="69">
        <f>ROUND(H31+(H31*$J$10),2)</f>
        <v>50.07</v>
      </c>
      <c r="J31" s="202">
        <f>ROUND((I31*G31),4)</f>
        <v>1617.261</v>
      </c>
      <c r="K31" s="4"/>
    </row>
    <row r="32" spans="1:11" ht="22.5" customHeight="1">
      <c r="A32" s="151">
        <v>6</v>
      </c>
      <c r="B32" s="168"/>
      <c r="C32" s="168"/>
      <c r="D32" s="169" t="s">
        <v>107</v>
      </c>
      <c r="E32" s="170"/>
      <c r="F32" s="171"/>
      <c r="G32" s="172"/>
      <c r="H32" s="173"/>
      <c r="I32" s="174"/>
      <c r="J32" s="183">
        <f>SUM(J33:J33)</f>
        <v>8041.56</v>
      </c>
      <c r="K32" s="4"/>
    </row>
    <row r="33" spans="1:11" ht="81.75" customHeight="1">
      <c r="A33" s="201" t="s">
        <v>156</v>
      </c>
      <c r="B33" s="75" t="s">
        <v>138</v>
      </c>
      <c r="C33" s="75" t="s">
        <v>109</v>
      </c>
      <c r="D33" s="76" t="s">
        <v>139</v>
      </c>
      <c r="E33" s="132" t="s">
        <v>224</v>
      </c>
      <c r="F33" s="67" t="s">
        <v>5</v>
      </c>
      <c r="G33" s="165">
        <v>28.5</v>
      </c>
      <c r="H33" s="68">
        <v>223.33</v>
      </c>
      <c r="I33" s="69">
        <f>ROUND(H33+(H33*$J$10),2)</f>
        <v>282.16000000000003</v>
      </c>
      <c r="J33" s="202">
        <f>ROUND((I33*G33),4)</f>
        <v>8041.56</v>
      </c>
      <c r="K33" s="4"/>
    </row>
    <row r="34" spans="1:11" ht="22.5" customHeight="1" thickBot="1">
      <c r="A34" s="140">
        <v>7</v>
      </c>
      <c r="B34" s="176"/>
      <c r="C34" s="176"/>
      <c r="D34" s="177" t="s">
        <v>106</v>
      </c>
      <c r="E34" s="178"/>
      <c r="F34" s="179"/>
      <c r="G34" s="180"/>
      <c r="H34" s="181"/>
      <c r="I34" s="182"/>
      <c r="J34" s="141">
        <f>SUM(J36:J42)</f>
        <v>80006.441300000006</v>
      </c>
      <c r="K34" s="4"/>
    </row>
    <row r="35" spans="1:11" ht="27.75" customHeight="1">
      <c r="A35" s="78"/>
      <c r="B35" s="79"/>
      <c r="C35" s="79"/>
      <c r="D35" s="80" t="s">
        <v>93</v>
      </c>
      <c r="E35" s="81"/>
      <c r="F35" s="82"/>
      <c r="G35" s="83"/>
      <c r="H35" s="84"/>
      <c r="I35" s="85"/>
      <c r="J35" s="86"/>
      <c r="K35" s="4"/>
    </row>
    <row r="36" spans="1:11" ht="75" customHeight="1">
      <c r="A36" s="201" t="s">
        <v>157</v>
      </c>
      <c r="B36" s="75" t="s">
        <v>214</v>
      </c>
      <c r="C36" s="75" t="s">
        <v>109</v>
      </c>
      <c r="D36" s="76" t="s">
        <v>255</v>
      </c>
      <c r="E36" s="65" t="s">
        <v>254</v>
      </c>
      <c r="F36" s="87" t="s">
        <v>5</v>
      </c>
      <c r="G36" s="189">
        <f>(704-(199.92+25.86+48.32+25.89+4.4))+(7.4*3)</f>
        <v>421.81000000000006</v>
      </c>
      <c r="H36" s="68">
        <v>63.03</v>
      </c>
      <c r="I36" s="69">
        <f>ROUND(H36+(H36*$J$10),2)</f>
        <v>79.63</v>
      </c>
      <c r="J36" s="221">
        <f>ROUND((I36*G36),4)</f>
        <v>33588.730300000003</v>
      </c>
      <c r="K36" s="4"/>
    </row>
    <row r="37" spans="1:11" ht="60.75" customHeight="1">
      <c r="A37" s="201" t="s">
        <v>158</v>
      </c>
      <c r="B37" s="75" t="s">
        <v>216</v>
      </c>
      <c r="C37" s="75" t="s">
        <v>109</v>
      </c>
      <c r="D37" s="76" t="s">
        <v>217</v>
      </c>
      <c r="E37" s="65" t="str">
        <f>E36</f>
        <v>PISO IGREJA (704-(199,92+25,86+48,32+25,89+4,4)) + ESCADA (7,40*3,00)</v>
      </c>
      <c r="F37" s="87" t="s">
        <v>5</v>
      </c>
      <c r="G37" s="189">
        <f>G36</f>
        <v>421.81000000000006</v>
      </c>
      <c r="H37" s="68">
        <v>57.94</v>
      </c>
      <c r="I37" s="69">
        <f>ROUND(H37+(H37*$J$10),2)</f>
        <v>73.2</v>
      </c>
      <c r="J37" s="221">
        <f>ROUND((I37*G37),4)</f>
        <v>30876.491999999998</v>
      </c>
      <c r="K37" s="4"/>
    </row>
    <row r="38" spans="1:11" ht="60.75" customHeight="1">
      <c r="A38" s="201" t="s">
        <v>159</v>
      </c>
      <c r="B38" s="75" t="s">
        <v>227</v>
      </c>
      <c r="C38" s="75" t="s">
        <v>109</v>
      </c>
      <c r="D38" s="76" t="s">
        <v>228</v>
      </c>
      <c r="E38" s="65" t="str">
        <f>E37</f>
        <v>PISO IGREJA (704-(199,92+25,86+48,32+25,89+4,4)) + ESCADA (7,40*3,00)</v>
      </c>
      <c r="F38" s="87" t="s">
        <v>5</v>
      </c>
      <c r="G38" s="189">
        <f>G37</f>
        <v>421.81000000000006</v>
      </c>
      <c r="H38" s="68">
        <v>13.38</v>
      </c>
      <c r="I38" s="69">
        <f>ROUND(H38+(H38*$J$10),2)</f>
        <v>16.899999999999999</v>
      </c>
      <c r="J38" s="221">
        <f>ROUND((I38*G38),4)</f>
        <v>7128.5889999999999</v>
      </c>
      <c r="K38" s="4"/>
    </row>
    <row r="39" spans="1:11" ht="24.75" customHeight="1">
      <c r="A39" s="88"/>
      <c r="B39" s="89"/>
      <c r="C39" s="89"/>
      <c r="D39" s="90" t="s">
        <v>94</v>
      </c>
      <c r="E39" s="164"/>
      <c r="F39" s="91"/>
      <c r="G39" s="92"/>
      <c r="H39" s="93"/>
      <c r="I39" s="94"/>
      <c r="J39" s="95"/>
      <c r="K39" s="4"/>
    </row>
    <row r="40" spans="1:11" ht="83.25" customHeight="1" thickBot="1">
      <c r="A40" s="207" t="s">
        <v>160</v>
      </c>
      <c r="B40" s="208" t="s">
        <v>104</v>
      </c>
      <c r="C40" s="208" t="s">
        <v>109</v>
      </c>
      <c r="D40" s="222" t="s">
        <v>105</v>
      </c>
      <c r="E40" s="223" t="str">
        <f>E33</f>
        <v>(15,75 + 12,75)</v>
      </c>
      <c r="F40" s="224" t="s">
        <v>5</v>
      </c>
      <c r="G40" s="225">
        <f>G33</f>
        <v>28.5</v>
      </c>
      <c r="H40" s="213">
        <v>16.600000000000001</v>
      </c>
      <c r="I40" s="214">
        <f>ROUND(H40+(H40*$J$10),2)</f>
        <v>20.97</v>
      </c>
      <c r="J40" s="215">
        <f>ROUND((I40*G40),4)</f>
        <v>597.64499999999998</v>
      </c>
      <c r="K40" s="4"/>
    </row>
    <row r="41" spans="1:11" ht="80.25" customHeight="1">
      <c r="A41" s="192" t="s">
        <v>161</v>
      </c>
      <c r="B41" s="193" t="s">
        <v>118</v>
      </c>
      <c r="C41" s="193" t="s">
        <v>109</v>
      </c>
      <c r="D41" s="203" t="s">
        <v>119</v>
      </c>
      <c r="E41" s="204" t="str">
        <f>E40</f>
        <v>(15,75 + 12,75)</v>
      </c>
      <c r="F41" s="205" t="s">
        <v>5</v>
      </c>
      <c r="G41" s="206">
        <f>G40</f>
        <v>28.5</v>
      </c>
      <c r="H41" s="198">
        <v>35.479999999999997</v>
      </c>
      <c r="I41" s="199">
        <f>ROUND(H41+(H41*$J$10),2)</f>
        <v>44.83</v>
      </c>
      <c r="J41" s="200">
        <f>ROUND((I41*G41),4)</f>
        <v>1277.655</v>
      </c>
      <c r="K41" s="4"/>
    </row>
    <row r="42" spans="1:11" ht="95.25" customHeight="1">
      <c r="A42" s="201" t="s">
        <v>188</v>
      </c>
      <c r="B42" s="75" t="s">
        <v>140</v>
      </c>
      <c r="C42" s="75" t="s">
        <v>109</v>
      </c>
      <c r="D42" s="66" t="s">
        <v>141</v>
      </c>
      <c r="E42" s="163" t="str">
        <f>E41</f>
        <v>(15,75 + 12,75)</v>
      </c>
      <c r="F42" s="67" t="s">
        <v>5</v>
      </c>
      <c r="G42" s="165">
        <f>G41</f>
        <v>28.5</v>
      </c>
      <c r="H42" s="68">
        <v>181.56</v>
      </c>
      <c r="I42" s="69">
        <f>ROUND(H42+(H42*$J$10),2)</f>
        <v>229.38</v>
      </c>
      <c r="J42" s="202">
        <f>ROUND((I42*G42),4)</f>
        <v>6537.33</v>
      </c>
      <c r="K42" s="4"/>
    </row>
    <row r="43" spans="1:11" ht="29.25" customHeight="1">
      <c r="A43" s="151">
        <v>8</v>
      </c>
      <c r="B43" s="168"/>
      <c r="C43" s="168"/>
      <c r="D43" s="169" t="s">
        <v>190</v>
      </c>
      <c r="E43" s="170"/>
      <c r="F43" s="171"/>
      <c r="G43" s="172"/>
      <c r="H43" s="173"/>
      <c r="I43" s="174"/>
      <c r="J43" s="175">
        <f>SUM(J44:J47)</f>
        <v>2334.1379999999999</v>
      </c>
      <c r="K43" s="4"/>
    </row>
    <row r="44" spans="1:11" ht="84.75" customHeight="1">
      <c r="A44" s="201" t="s">
        <v>162</v>
      </c>
      <c r="B44" s="75" t="s">
        <v>233</v>
      </c>
      <c r="C44" s="75" t="s">
        <v>109</v>
      </c>
      <c r="D44" s="76" t="s">
        <v>234</v>
      </c>
      <c r="E44" s="65" t="s">
        <v>235</v>
      </c>
      <c r="F44" s="87" t="s">
        <v>86</v>
      </c>
      <c r="G44" s="189">
        <v>38</v>
      </c>
      <c r="H44" s="68">
        <v>22.64</v>
      </c>
      <c r="I44" s="69">
        <f>ROUND(H44+(H44*$J$10),2)</f>
        <v>28.6</v>
      </c>
      <c r="J44" s="202">
        <f>ROUND((I44*G44),4)</f>
        <v>1086.8</v>
      </c>
      <c r="K44" s="4"/>
    </row>
    <row r="45" spans="1:11" ht="66.75" customHeight="1">
      <c r="A45" s="201" t="s">
        <v>189</v>
      </c>
      <c r="B45" s="75" t="s">
        <v>192</v>
      </c>
      <c r="C45" s="75" t="s">
        <v>109</v>
      </c>
      <c r="D45" s="76" t="s">
        <v>193</v>
      </c>
      <c r="E45" s="65" t="s">
        <v>239</v>
      </c>
      <c r="F45" s="87" t="s">
        <v>7</v>
      </c>
      <c r="G45" s="189">
        <f>((21+17)*0.1)</f>
        <v>3.8000000000000003</v>
      </c>
      <c r="H45" s="68">
        <v>204.89</v>
      </c>
      <c r="I45" s="69">
        <f>ROUND(H45+(H45*$J$10),2)</f>
        <v>258.86</v>
      </c>
      <c r="J45" s="202">
        <f>ROUND((I45*G45),4)</f>
        <v>983.66800000000001</v>
      </c>
      <c r="K45" s="4"/>
    </row>
    <row r="46" spans="1:11" ht="74.25" customHeight="1">
      <c r="A46" s="201" t="s">
        <v>194</v>
      </c>
      <c r="B46" s="75" t="s">
        <v>196</v>
      </c>
      <c r="C46" s="75" t="s">
        <v>109</v>
      </c>
      <c r="D46" s="76" t="s">
        <v>197</v>
      </c>
      <c r="E46" s="65" t="s">
        <v>238</v>
      </c>
      <c r="F46" s="87" t="s">
        <v>86</v>
      </c>
      <c r="G46" s="189">
        <v>3</v>
      </c>
      <c r="H46" s="68">
        <v>35.729999999999997</v>
      </c>
      <c r="I46" s="69">
        <f>ROUND(H46+(H46*$J$10),2)</f>
        <v>45.14</v>
      </c>
      <c r="J46" s="202">
        <f>ROUND((I46*G46),4)</f>
        <v>135.41999999999999</v>
      </c>
      <c r="K46" s="4"/>
    </row>
    <row r="47" spans="1:11" ht="60" customHeight="1">
      <c r="A47" s="201" t="s">
        <v>195</v>
      </c>
      <c r="B47" s="75" t="s">
        <v>231</v>
      </c>
      <c r="C47" s="75" t="s">
        <v>109</v>
      </c>
      <c r="D47" s="76" t="s">
        <v>232</v>
      </c>
      <c r="E47" s="65" t="s">
        <v>237</v>
      </c>
      <c r="F47" s="87" t="s">
        <v>5</v>
      </c>
      <c r="G47" s="189">
        <f xml:space="preserve"> (38*0.75)</f>
        <v>28.5</v>
      </c>
      <c r="H47" s="68">
        <v>3.56</v>
      </c>
      <c r="I47" s="69">
        <f>ROUND(H47+(H47*$J$10),2)</f>
        <v>4.5</v>
      </c>
      <c r="J47" s="202">
        <f>ROUND((I47*G47),4)</f>
        <v>128.25</v>
      </c>
      <c r="K47" s="4"/>
    </row>
    <row r="48" spans="1:11" ht="27" customHeight="1">
      <c r="A48" s="151">
        <v>9</v>
      </c>
      <c r="B48" s="168"/>
      <c r="C48" s="168"/>
      <c r="D48" s="169" t="s">
        <v>191</v>
      </c>
      <c r="E48" s="170"/>
      <c r="F48" s="171"/>
      <c r="G48" s="172"/>
      <c r="H48" s="173"/>
      <c r="I48" s="174"/>
      <c r="J48" s="175">
        <f>SUM(J49:J50)</f>
        <v>971.73</v>
      </c>
      <c r="K48" s="4"/>
    </row>
    <row r="49" spans="1:12" ht="93.75" customHeight="1">
      <c r="A49" s="201" t="s">
        <v>163</v>
      </c>
      <c r="B49" s="75" t="s">
        <v>120</v>
      </c>
      <c r="C49" s="75" t="s">
        <v>109</v>
      </c>
      <c r="D49" s="76" t="s">
        <v>121</v>
      </c>
      <c r="E49" s="132" t="s">
        <v>122</v>
      </c>
      <c r="F49" s="77" t="s">
        <v>128</v>
      </c>
      <c r="G49" s="167">
        <v>3</v>
      </c>
      <c r="H49" s="68">
        <v>191.65</v>
      </c>
      <c r="I49" s="69">
        <f>ROUND(H49+(H49*$J$10),2)</f>
        <v>242.13</v>
      </c>
      <c r="J49" s="202">
        <f>ROUND((I49*G49),4)</f>
        <v>726.39</v>
      </c>
      <c r="K49" s="4"/>
    </row>
    <row r="50" spans="1:12" ht="74.25" customHeight="1">
      <c r="A50" s="201" t="s">
        <v>164</v>
      </c>
      <c r="B50" s="75" t="s">
        <v>123</v>
      </c>
      <c r="C50" s="75" t="s">
        <v>109</v>
      </c>
      <c r="D50" s="76" t="s">
        <v>124</v>
      </c>
      <c r="E50" s="132" t="s">
        <v>142</v>
      </c>
      <c r="F50" s="77" t="s">
        <v>128</v>
      </c>
      <c r="G50" s="167">
        <v>3</v>
      </c>
      <c r="H50" s="68">
        <v>64.73</v>
      </c>
      <c r="I50" s="69">
        <f>ROUND(H50+(H50*$J$10),2)</f>
        <v>81.78</v>
      </c>
      <c r="J50" s="202">
        <f>ROUND((I50*G50),4)</f>
        <v>245.34</v>
      </c>
      <c r="K50" s="4"/>
    </row>
    <row r="51" spans="1:12" ht="25.5" customHeight="1">
      <c r="A51" s="151">
        <v>10</v>
      </c>
      <c r="B51" s="168"/>
      <c r="C51" s="168"/>
      <c r="D51" s="169" t="s">
        <v>95</v>
      </c>
      <c r="E51" s="170"/>
      <c r="F51" s="171"/>
      <c r="G51" s="172"/>
      <c r="H51" s="173"/>
      <c r="I51" s="174"/>
      <c r="J51" s="175">
        <f>SUM(J52:J57)</f>
        <v>21830.899999999998</v>
      </c>
      <c r="K51" s="4"/>
    </row>
    <row r="52" spans="1:12" ht="84" customHeight="1">
      <c r="A52" s="201" t="s">
        <v>165</v>
      </c>
      <c r="B52" s="75" t="s">
        <v>244</v>
      </c>
      <c r="C52" s="75" t="s">
        <v>245</v>
      </c>
      <c r="D52" s="76" t="s">
        <v>246</v>
      </c>
      <c r="E52" s="132" t="s">
        <v>247</v>
      </c>
      <c r="F52" s="77" t="s">
        <v>126</v>
      </c>
      <c r="G52" s="167">
        <v>10</v>
      </c>
      <c r="H52" s="68">
        <v>499.86</v>
      </c>
      <c r="I52" s="69">
        <f t="shared" ref="I52:I57" si="2">ROUND(H52+(H52*$J$10),2)</f>
        <v>631.52</v>
      </c>
      <c r="J52" s="202">
        <f t="shared" ref="J52:J57" si="3">ROUND((I52*G52),4)</f>
        <v>6315.2</v>
      </c>
      <c r="K52" s="4"/>
    </row>
    <row r="53" spans="1:12" ht="77.25" customHeight="1">
      <c r="A53" s="201" t="s">
        <v>174</v>
      </c>
      <c r="B53" s="75" t="s">
        <v>240</v>
      </c>
      <c r="C53" s="75" t="s">
        <v>109</v>
      </c>
      <c r="D53" s="76" t="s">
        <v>241</v>
      </c>
      <c r="E53" s="132" t="s">
        <v>125</v>
      </c>
      <c r="F53" s="77" t="s">
        <v>126</v>
      </c>
      <c r="G53" s="167">
        <v>1</v>
      </c>
      <c r="H53" s="68">
        <v>2428.83</v>
      </c>
      <c r="I53" s="69">
        <f t="shared" si="2"/>
        <v>3068.58</v>
      </c>
      <c r="J53" s="202">
        <f t="shared" si="3"/>
        <v>3068.58</v>
      </c>
      <c r="K53" s="4"/>
    </row>
    <row r="54" spans="1:12" ht="66.75" customHeight="1">
      <c r="A54" s="201" t="s">
        <v>175</v>
      </c>
      <c r="B54" s="75" t="s">
        <v>242</v>
      </c>
      <c r="C54" s="75" t="s">
        <v>109</v>
      </c>
      <c r="D54" s="76" t="s">
        <v>243</v>
      </c>
      <c r="E54" s="132" t="s">
        <v>125</v>
      </c>
      <c r="F54" s="77" t="s">
        <v>126</v>
      </c>
      <c r="G54" s="167">
        <v>1</v>
      </c>
      <c r="H54" s="68">
        <v>50.2</v>
      </c>
      <c r="I54" s="69">
        <f t="shared" si="2"/>
        <v>63.42</v>
      </c>
      <c r="J54" s="202">
        <f t="shared" si="3"/>
        <v>63.42</v>
      </c>
      <c r="K54" s="4"/>
    </row>
    <row r="55" spans="1:12" ht="52.5" customHeight="1">
      <c r="A55" s="201" t="s">
        <v>176</v>
      </c>
      <c r="B55" s="75" t="s">
        <v>133</v>
      </c>
      <c r="C55" s="75" t="s">
        <v>110</v>
      </c>
      <c r="D55" s="155" t="s">
        <v>167</v>
      </c>
      <c r="E55" s="65" t="s">
        <v>248</v>
      </c>
      <c r="F55" s="97" t="s">
        <v>143</v>
      </c>
      <c r="G55" s="191">
        <v>10</v>
      </c>
      <c r="H55" s="68">
        <v>581.24</v>
      </c>
      <c r="I55" s="69">
        <f t="shared" si="2"/>
        <v>734.34</v>
      </c>
      <c r="J55" s="202">
        <f t="shared" si="3"/>
        <v>7343.4</v>
      </c>
      <c r="K55" s="4"/>
    </row>
    <row r="56" spans="1:12" ht="56.25" customHeight="1" thickBot="1">
      <c r="A56" s="207" t="s">
        <v>177</v>
      </c>
      <c r="B56" s="208" t="s">
        <v>168</v>
      </c>
      <c r="C56" s="208" t="s">
        <v>110</v>
      </c>
      <c r="D56" s="209" t="s">
        <v>169</v>
      </c>
      <c r="E56" s="210" t="s">
        <v>249</v>
      </c>
      <c r="F56" s="211" t="s">
        <v>143</v>
      </c>
      <c r="G56" s="212">
        <v>20</v>
      </c>
      <c r="H56" s="213">
        <v>197.69</v>
      </c>
      <c r="I56" s="214">
        <f t="shared" si="2"/>
        <v>249.76</v>
      </c>
      <c r="J56" s="215">
        <f t="shared" si="3"/>
        <v>4995.2</v>
      </c>
      <c r="K56" s="4"/>
    </row>
    <row r="57" spans="1:12" ht="48.75" customHeight="1">
      <c r="A57" s="192" t="s">
        <v>178</v>
      </c>
      <c r="B57" s="193" t="s">
        <v>144</v>
      </c>
      <c r="C57" s="193" t="s">
        <v>110</v>
      </c>
      <c r="D57" s="194" t="s">
        <v>166</v>
      </c>
      <c r="E57" s="195" t="s">
        <v>125</v>
      </c>
      <c r="F57" s="196" t="s">
        <v>143</v>
      </c>
      <c r="G57" s="197">
        <v>1</v>
      </c>
      <c r="H57" s="198">
        <v>35.700000000000003</v>
      </c>
      <c r="I57" s="199">
        <f t="shared" si="2"/>
        <v>45.1</v>
      </c>
      <c r="J57" s="200">
        <f t="shared" si="3"/>
        <v>45.1</v>
      </c>
      <c r="K57" s="4"/>
    </row>
    <row r="58" spans="1:12" ht="27.75" customHeight="1">
      <c r="A58" s="151">
        <v>11</v>
      </c>
      <c r="B58" s="152"/>
      <c r="C58" s="152"/>
      <c r="D58" s="153" t="s">
        <v>226</v>
      </c>
      <c r="E58" s="152"/>
      <c r="F58" s="152"/>
      <c r="G58" s="152"/>
      <c r="H58" s="152"/>
      <c r="I58" s="152"/>
      <c r="J58" s="154">
        <f>SUM(J59:J61)</f>
        <v>9654.2183999999997</v>
      </c>
      <c r="K58" s="4"/>
    </row>
    <row r="59" spans="1:12" ht="80.25" customHeight="1">
      <c r="A59" s="201" t="s">
        <v>179</v>
      </c>
      <c r="B59" s="75" t="s">
        <v>170</v>
      </c>
      <c r="C59" s="75" t="s">
        <v>109</v>
      </c>
      <c r="D59" s="76" t="s">
        <v>171</v>
      </c>
      <c r="E59" s="132" t="s">
        <v>206</v>
      </c>
      <c r="F59" s="166" t="s">
        <v>5</v>
      </c>
      <c r="G59" s="167">
        <v>91.68</v>
      </c>
      <c r="H59" s="68">
        <v>10.28</v>
      </c>
      <c r="I59" s="69">
        <f>ROUND(H59+(H59*$J$10),2)</f>
        <v>12.99</v>
      </c>
      <c r="J59" s="202">
        <f>ROUND((I59*G59),4)</f>
        <v>1190.9232</v>
      </c>
      <c r="K59" s="4"/>
    </row>
    <row r="60" spans="1:12" ht="80.25" customHeight="1">
      <c r="A60" s="201" t="s">
        <v>180</v>
      </c>
      <c r="B60" s="75" t="s">
        <v>208</v>
      </c>
      <c r="C60" s="75" t="s">
        <v>110</v>
      </c>
      <c r="D60" s="76" t="s">
        <v>209</v>
      </c>
      <c r="E60" s="132" t="s">
        <v>210</v>
      </c>
      <c r="F60" s="166" t="s">
        <v>126</v>
      </c>
      <c r="G60" s="167">
        <v>10</v>
      </c>
      <c r="H60" s="68">
        <v>345.95</v>
      </c>
      <c r="I60" s="69">
        <f>ROUND(H60+(H60*$J$10),2)</f>
        <v>437.07</v>
      </c>
      <c r="J60" s="202">
        <f>ROUND((I60*G60),4)</f>
        <v>4370.7</v>
      </c>
      <c r="K60" s="4"/>
    </row>
    <row r="61" spans="1:12" ht="80.25" customHeight="1">
      <c r="A61" s="201" t="s">
        <v>207</v>
      </c>
      <c r="B61" s="75" t="s">
        <v>172</v>
      </c>
      <c r="C61" s="75" t="s">
        <v>109</v>
      </c>
      <c r="D61" s="76" t="s">
        <v>173</v>
      </c>
      <c r="E61" s="132" t="str">
        <f>E59</f>
        <v>ÁREA TOTAL DOS CANTEIROS 91,68 M2</v>
      </c>
      <c r="F61" s="166" t="s">
        <v>5</v>
      </c>
      <c r="G61" s="167">
        <v>91.68</v>
      </c>
      <c r="H61" s="68">
        <v>35.33</v>
      </c>
      <c r="I61" s="69">
        <f>ROUND(H61+(H61*$J$10),2)</f>
        <v>44.64</v>
      </c>
      <c r="J61" s="202">
        <f>ROUND((I61*G61),4)</f>
        <v>4092.5952000000002</v>
      </c>
      <c r="K61" s="4"/>
    </row>
    <row r="62" spans="1:12" ht="24.75" customHeight="1" thickBot="1">
      <c r="A62" s="142"/>
      <c r="B62" s="143"/>
      <c r="C62" s="143"/>
      <c r="D62" s="144"/>
      <c r="E62" s="145"/>
      <c r="F62" s="146"/>
      <c r="G62" s="147"/>
      <c r="H62" s="148"/>
      <c r="I62" s="149"/>
      <c r="J62" s="150"/>
      <c r="K62" s="4"/>
    </row>
    <row r="63" spans="1:12" ht="26.25" customHeight="1" thickBot="1">
      <c r="A63" s="236" t="s">
        <v>213</v>
      </c>
      <c r="B63" s="237"/>
      <c r="C63" s="237"/>
      <c r="D63" s="237"/>
      <c r="E63" s="237"/>
      <c r="F63" s="237"/>
      <c r="G63" s="237"/>
      <c r="H63" s="237"/>
      <c r="I63" s="237"/>
      <c r="J63" s="228">
        <f>SUM(J58+J51+J48+J43+J34+J32+J30+J23+J20+J17+J13)</f>
        <v>168255.27239999999</v>
      </c>
      <c r="L63" s="139"/>
    </row>
    <row r="64" spans="1:12" ht="11.25" customHeight="1">
      <c r="A64" s="98"/>
      <c r="B64" s="99"/>
      <c r="C64" s="99"/>
      <c r="D64" s="99"/>
      <c r="E64" s="99"/>
      <c r="F64" s="99"/>
      <c r="G64" s="99"/>
      <c r="H64" s="99"/>
      <c r="I64" s="99"/>
      <c r="J64" s="100"/>
    </row>
    <row r="65" spans="1:11" ht="11.25" customHeight="1">
      <c r="A65" s="98"/>
      <c r="B65" s="99"/>
      <c r="C65" s="99"/>
      <c r="D65" s="99"/>
      <c r="E65" s="99"/>
      <c r="F65" s="99"/>
      <c r="G65" s="99"/>
      <c r="H65" s="99"/>
      <c r="I65" s="99"/>
      <c r="J65" s="100"/>
    </row>
    <row r="66" spans="1:11" ht="11.25" customHeight="1">
      <c r="A66" s="98"/>
      <c r="B66" s="99"/>
      <c r="C66" s="99"/>
      <c r="D66" s="99"/>
      <c r="E66" s="99"/>
      <c r="F66" s="99"/>
      <c r="G66" s="99"/>
      <c r="H66" s="99"/>
      <c r="I66" s="99"/>
      <c r="J66" s="100"/>
    </row>
    <row r="67" spans="1:11" ht="53.25" customHeight="1">
      <c r="A67" s="98"/>
      <c r="B67" s="235"/>
      <c r="C67" s="235"/>
      <c r="D67" s="235"/>
      <c r="E67" s="101"/>
      <c r="F67" s="102"/>
      <c r="G67" s="102"/>
      <c r="H67" s="232"/>
      <c r="I67" s="232"/>
      <c r="J67" s="100"/>
    </row>
    <row r="68" spans="1:11" ht="24" customHeight="1">
      <c r="A68" s="98"/>
      <c r="B68" s="234" t="s">
        <v>269</v>
      </c>
      <c r="C68" s="234"/>
      <c r="D68" s="234"/>
      <c r="E68" s="103"/>
      <c r="F68" s="238" t="s">
        <v>134</v>
      </c>
      <c r="G68" s="238"/>
      <c r="H68" s="238"/>
      <c r="I68" s="238"/>
      <c r="J68" s="100"/>
    </row>
    <row r="69" spans="1:11" ht="15" hidden="1">
      <c r="A69" s="104"/>
      <c r="B69" s="105"/>
      <c r="C69" s="105"/>
      <c r="D69" s="105"/>
      <c r="E69" s="105"/>
      <c r="F69" s="105"/>
      <c r="G69" s="105"/>
      <c r="H69" s="105"/>
      <c r="I69" s="105"/>
      <c r="J69" s="106"/>
    </row>
    <row r="70" spans="1:11" ht="15">
      <c r="A70" s="104"/>
      <c r="B70" s="233"/>
      <c r="C70" s="233"/>
      <c r="D70" s="233"/>
      <c r="E70" s="107"/>
      <c r="F70" s="233"/>
      <c r="G70" s="233"/>
      <c r="H70" s="233"/>
      <c r="I70" s="233"/>
      <c r="J70" s="106"/>
      <c r="K70" s="5" t="s">
        <v>11</v>
      </c>
    </row>
    <row r="71" spans="1:11" ht="15">
      <c r="A71" s="104"/>
      <c r="B71" s="233"/>
      <c r="C71" s="233"/>
      <c r="D71" s="233"/>
      <c r="E71" s="107"/>
      <c r="F71" s="105"/>
      <c r="G71" s="105"/>
      <c r="H71" s="105"/>
      <c r="I71" s="105"/>
      <c r="J71" s="106"/>
    </row>
    <row r="72" spans="1:11" ht="15">
      <c r="A72" s="104"/>
      <c r="B72" s="233"/>
      <c r="C72" s="233"/>
      <c r="D72" s="233"/>
      <c r="E72" s="107"/>
      <c r="F72" s="105"/>
      <c r="G72" s="105"/>
      <c r="H72" s="105"/>
      <c r="I72" s="105"/>
      <c r="J72" s="106"/>
    </row>
    <row r="73" spans="1:11" ht="15">
      <c r="A73" s="104"/>
      <c r="B73" s="107"/>
      <c r="C73" s="107"/>
      <c r="D73" s="107"/>
      <c r="E73" s="107"/>
      <c r="F73" s="105"/>
      <c r="G73" s="105"/>
      <c r="H73" s="105"/>
      <c r="I73" s="105"/>
      <c r="J73" s="106"/>
    </row>
    <row r="74" spans="1:11" ht="13.5" thickBot="1">
      <c r="A74" s="135"/>
      <c r="B74" s="136"/>
      <c r="C74" s="136"/>
      <c r="D74" s="136"/>
      <c r="E74" s="136"/>
      <c r="F74" s="137"/>
      <c r="G74" s="137"/>
      <c r="H74" s="137"/>
      <c r="I74" s="137"/>
      <c r="J74" s="138"/>
    </row>
    <row r="75" spans="1:11" ht="14.25" customHeight="1">
      <c r="A75" s="133"/>
      <c r="B75" s="245"/>
      <c r="C75" s="245"/>
      <c r="D75" s="245"/>
      <c r="E75" s="134"/>
      <c r="F75" s="133"/>
      <c r="G75" s="245"/>
      <c r="H75" s="245"/>
      <c r="I75" s="134"/>
      <c r="J75" s="133"/>
    </row>
    <row r="76" spans="1:11">
      <c r="A76" s="2"/>
      <c r="B76" s="246"/>
      <c r="C76" s="246"/>
      <c r="D76" s="247"/>
      <c r="E76" s="3"/>
      <c r="F76" s="2"/>
      <c r="G76" s="247"/>
      <c r="H76" s="247"/>
      <c r="I76" s="3"/>
      <c r="J76" s="2"/>
    </row>
    <row r="77" spans="1:11" ht="12" customHeight="1">
      <c r="A77" s="13"/>
      <c r="B77" s="13"/>
      <c r="C77" s="13"/>
      <c r="D77" s="13"/>
      <c r="E77" s="13"/>
      <c r="F77" s="13"/>
      <c r="G77" s="13"/>
      <c r="H77" s="13"/>
      <c r="I77" s="13"/>
      <c r="J77" s="13"/>
    </row>
    <row r="78" spans="1:11" ht="11.25" customHeight="1">
      <c r="A78" s="13"/>
      <c r="B78" s="13"/>
      <c r="C78" s="13"/>
      <c r="D78" s="13"/>
      <c r="E78" s="13"/>
      <c r="F78" s="13"/>
      <c r="G78" s="13"/>
      <c r="H78" s="13"/>
      <c r="I78" s="13"/>
      <c r="J78" s="13"/>
    </row>
    <row r="79" spans="1:11" ht="12" customHeight="1">
      <c r="A79" s="13"/>
      <c r="B79" s="13"/>
      <c r="C79" s="13"/>
      <c r="D79" s="13"/>
      <c r="E79" s="13"/>
      <c r="F79" s="13"/>
      <c r="G79" s="13"/>
      <c r="H79" s="13"/>
      <c r="I79" s="13"/>
      <c r="J79" s="13"/>
    </row>
    <row r="80" spans="1:11" ht="12" customHeight="1">
      <c r="A80" s="13"/>
      <c r="B80" s="13"/>
      <c r="C80" s="13"/>
      <c r="D80" s="13"/>
      <c r="E80" s="13"/>
      <c r="F80" s="13"/>
      <c r="G80" s="13"/>
      <c r="H80" s="13"/>
      <c r="I80" s="13"/>
      <c r="J80" s="13"/>
    </row>
    <row r="81" spans="1:10" ht="14.1" customHeight="1">
      <c r="A81" s="13"/>
      <c r="B81" s="13"/>
      <c r="C81" s="13"/>
      <c r="D81" s="13"/>
      <c r="E81" s="13"/>
      <c r="F81" s="13"/>
      <c r="G81" s="13"/>
      <c r="H81" s="13"/>
      <c r="I81" s="13"/>
      <c r="J81" s="13"/>
    </row>
    <row r="82" spans="1:10" ht="4.5" customHeight="1">
      <c r="A82" s="13"/>
      <c r="B82" s="13"/>
      <c r="C82" s="13"/>
      <c r="D82" s="13"/>
      <c r="E82" s="13"/>
      <c r="F82" s="13"/>
      <c r="G82" s="13"/>
      <c r="H82" s="13"/>
      <c r="I82" s="13"/>
      <c r="J82" s="13"/>
    </row>
    <row r="83" spans="1:10">
      <c r="A83" s="13"/>
      <c r="B83" s="13"/>
      <c r="C83" s="13"/>
      <c r="D83" s="13"/>
      <c r="E83" s="13"/>
      <c r="F83" s="13"/>
      <c r="G83" s="13"/>
      <c r="H83" s="13"/>
      <c r="I83" s="13"/>
      <c r="J83" s="13"/>
    </row>
    <row r="84" spans="1:10">
      <c r="A84" s="13"/>
      <c r="B84" s="13"/>
      <c r="C84" s="13"/>
      <c r="D84" s="13"/>
      <c r="E84" s="13"/>
      <c r="F84" s="13"/>
      <c r="G84" s="13"/>
      <c r="H84" s="13"/>
      <c r="I84" s="13"/>
      <c r="J84" s="13"/>
    </row>
    <row r="91" spans="1:10">
      <c r="G91" s="244"/>
      <c r="H91" s="244"/>
      <c r="I91" s="244"/>
    </row>
  </sheetData>
  <mergeCells count="28">
    <mergeCell ref="A2:J2"/>
    <mergeCell ref="A3:J3"/>
    <mergeCell ref="A4:J4"/>
    <mergeCell ref="A8:F8"/>
    <mergeCell ref="A9:F9"/>
    <mergeCell ref="A10:F10"/>
    <mergeCell ref="A6:J6"/>
    <mergeCell ref="A7:J7"/>
    <mergeCell ref="G9:H10"/>
    <mergeCell ref="A1:J1"/>
    <mergeCell ref="I8:J8"/>
    <mergeCell ref="I9:J9"/>
    <mergeCell ref="G91:I91"/>
    <mergeCell ref="B75:D75"/>
    <mergeCell ref="G75:H75"/>
    <mergeCell ref="B76:D76"/>
    <mergeCell ref="G76:H76"/>
    <mergeCell ref="B70:D70"/>
    <mergeCell ref="G8:H8"/>
    <mergeCell ref="A11:J11"/>
    <mergeCell ref="H67:I67"/>
    <mergeCell ref="B71:D71"/>
    <mergeCell ref="B72:D72"/>
    <mergeCell ref="F70:I70"/>
    <mergeCell ref="B68:D68"/>
    <mergeCell ref="B67:D67"/>
    <mergeCell ref="A63:I63"/>
    <mergeCell ref="F68:I68"/>
  </mergeCells>
  <phoneticPr fontId="20" type="noConversion"/>
  <printOptions horizontalCentered="1"/>
  <pageMargins left="0.59055118110236227" right="0.59055118110236227" top="0.59055118110236227" bottom="0.39370078740157483" header="0" footer="0"/>
  <pageSetup paperSize="9" scale="44" orientation="landscape" horizontalDpi="1200" verticalDpi="1200" r:id="rId1"/>
  <headerFooter alignWithMargins="0"/>
  <rowBreaks count="3" manualBreakCount="3">
    <brk id="22" max="11" man="1"/>
    <brk id="40" max="11" man="1"/>
    <brk id="56" max="11" man="1"/>
  </rowBreaks>
  <drawing r:id="rId2"/>
</worksheet>
</file>

<file path=xl/worksheets/sheet2.xml><?xml version="1.0" encoding="utf-8"?>
<worksheet xmlns="http://schemas.openxmlformats.org/spreadsheetml/2006/main" xmlns:r="http://schemas.openxmlformats.org/officeDocument/2006/relationships">
  <dimension ref="A1:U42"/>
  <sheetViews>
    <sheetView topLeftCell="A4" zoomScale="90" zoomScaleNormal="90" workbookViewId="0">
      <selection activeCell="A7" sqref="A7:B7"/>
    </sheetView>
  </sheetViews>
  <sheetFormatPr defaultRowHeight="12.75"/>
  <cols>
    <col min="1" max="1" width="12.140625" customWidth="1"/>
    <col min="2" max="2" width="34.7109375" customWidth="1"/>
    <col min="3" max="3" width="21.7109375" customWidth="1"/>
    <col min="4" max="4" width="17.5703125" customWidth="1"/>
    <col min="5" max="5" width="10.5703125" customWidth="1"/>
    <col min="6" max="6" width="12.7109375" customWidth="1"/>
    <col min="7" max="7" width="8.7109375" hidden="1" customWidth="1"/>
    <col min="8" max="9" width="8.7109375" customWidth="1"/>
    <col min="10" max="10" width="6.140625" customWidth="1"/>
    <col min="11" max="12" width="8.7109375" customWidth="1"/>
    <col min="13" max="13" width="6.140625" customWidth="1"/>
    <col min="14" max="15" width="9.5703125" customWidth="1"/>
    <col min="16" max="16" width="4" customWidth="1"/>
    <col min="17" max="17" width="12.7109375" customWidth="1"/>
    <col min="18" max="18" width="7.85546875" customWidth="1"/>
    <col min="19" max="19" width="1.140625" customWidth="1"/>
    <col min="20" max="20" width="63.7109375" customWidth="1"/>
    <col min="21" max="21" width="15.140625" customWidth="1"/>
  </cols>
  <sheetData>
    <row r="1" spans="1:19" ht="80.25" customHeight="1" thickBot="1">
      <c r="A1" s="291"/>
      <c r="B1" s="292"/>
      <c r="C1" s="292"/>
      <c r="D1" s="292"/>
      <c r="E1" s="292"/>
      <c r="F1" s="292"/>
      <c r="G1" s="292"/>
      <c r="H1" s="292"/>
      <c r="I1" s="292"/>
      <c r="J1" s="292"/>
      <c r="K1" s="292"/>
      <c r="L1" s="292"/>
      <c r="M1" s="292"/>
      <c r="N1" s="292"/>
      <c r="O1" s="292"/>
      <c r="P1" s="292"/>
      <c r="Q1" s="292"/>
      <c r="R1" s="292"/>
      <c r="S1" s="293"/>
    </row>
    <row r="2" spans="1:19" ht="13.5" thickBot="1">
      <c r="A2" s="9"/>
      <c r="B2" s="10"/>
      <c r="C2" s="8"/>
      <c r="D2" s="8"/>
      <c r="E2" s="8"/>
      <c r="F2" s="8"/>
      <c r="G2" s="8"/>
      <c r="H2" s="8"/>
      <c r="I2" s="8"/>
      <c r="J2" s="8"/>
      <c r="K2" s="8"/>
      <c r="L2" s="8"/>
      <c r="M2" s="8"/>
      <c r="N2" s="8"/>
      <c r="O2" s="8"/>
      <c r="P2" s="8"/>
      <c r="Q2" s="10"/>
      <c r="R2" s="10"/>
      <c r="S2" s="11"/>
    </row>
    <row r="3" spans="1:19" ht="16.5" thickBot="1">
      <c r="A3" s="295" t="s">
        <v>20</v>
      </c>
      <c r="B3" s="296"/>
      <c r="C3" s="296"/>
      <c r="D3" s="296"/>
      <c r="E3" s="296"/>
      <c r="F3" s="296"/>
      <c r="G3" s="296"/>
      <c r="H3" s="296"/>
      <c r="I3" s="296"/>
      <c r="J3" s="296"/>
      <c r="K3" s="296"/>
      <c r="L3" s="296"/>
      <c r="M3" s="296"/>
      <c r="N3" s="296"/>
      <c r="O3" s="296"/>
      <c r="P3" s="296"/>
      <c r="Q3" s="296"/>
      <c r="R3" s="296"/>
      <c r="S3" s="297"/>
    </row>
    <row r="4" spans="1:19" ht="15.75" thickBot="1">
      <c r="A4" s="114"/>
      <c r="B4" s="115"/>
      <c r="C4" s="116"/>
      <c r="D4" s="116"/>
      <c r="E4" s="115"/>
      <c r="F4" s="115"/>
      <c r="G4" s="115"/>
      <c r="H4" s="115"/>
      <c r="I4" s="115"/>
      <c r="J4" s="115"/>
      <c r="K4" s="115"/>
      <c r="L4" s="115"/>
      <c r="M4" s="115"/>
      <c r="N4" s="115"/>
      <c r="O4" s="115"/>
      <c r="P4" s="115"/>
      <c r="Q4" s="115"/>
      <c r="R4" s="115"/>
      <c r="S4" s="117"/>
    </row>
    <row r="5" spans="1:19" ht="16.5" thickBot="1">
      <c r="A5" s="298" t="s">
        <v>12</v>
      </c>
      <c r="B5" s="299"/>
      <c r="C5" s="299"/>
      <c r="D5" s="299"/>
      <c r="E5" s="299"/>
      <c r="F5" s="299"/>
      <c r="G5" s="299"/>
      <c r="H5" s="299"/>
      <c r="I5" s="299"/>
      <c r="J5" s="299"/>
      <c r="K5" s="299"/>
      <c r="L5" s="299"/>
      <c r="M5" s="299"/>
      <c r="N5" s="299"/>
      <c r="O5" s="299"/>
      <c r="P5" s="299"/>
      <c r="Q5" s="299"/>
      <c r="R5" s="299"/>
      <c r="S5" s="300"/>
    </row>
    <row r="6" spans="1:19" ht="27.75" customHeight="1">
      <c r="A6" s="301" t="s">
        <v>132</v>
      </c>
      <c r="B6" s="302"/>
      <c r="C6" s="118" t="s">
        <v>90</v>
      </c>
      <c r="E6" s="339">
        <f>SUM(E32+N32+Q32+H32+K32)</f>
        <v>168255.27239999999</v>
      </c>
      <c r="F6" s="339"/>
      <c r="G6" s="119"/>
      <c r="H6" s="119"/>
      <c r="I6" s="119"/>
      <c r="J6" s="119"/>
      <c r="K6" s="119"/>
      <c r="L6" s="119"/>
      <c r="M6" s="119"/>
      <c r="N6" s="119"/>
      <c r="O6" s="119"/>
      <c r="P6" s="119"/>
      <c r="Q6" s="303" t="s">
        <v>266</v>
      </c>
      <c r="R6" s="304"/>
      <c r="S6" s="305"/>
    </row>
    <row r="7" spans="1:19" ht="47.25" customHeight="1" thickBot="1">
      <c r="A7" s="278" t="s">
        <v>268</v>
      </c>
      <c r="B7" s="279"/>
      <c r="C7" s="340" t="s">
        <v>146</v>
      </c>
      <c r="D7" s="341"/>
      <c r="E7" s="341"/>
      <c r="F7" s="341"/>
      <c r="G7" s="341"/>
      <c r="H7" s="341"/>
      <c r="I7" s="341"/>
      <c r="J7" s="341"/>
      <c r="K7" s="341"/>
      <c r="L7" s="341"/>
      <c r="M7" s="341"/>
      <c r="N7" s="341"/>
      <c r="O7" s="341"/>
      <c r="P7" s="342"/>
      <c r="Q7" s="280" t="s">
        <v>183</v>
      </c>
      <c r="R7" s="281"/>
      <c r="S7" s="282"/>
    </row>
    <row r="8" spans="1:19" ht="32.25" thickBot="1">
      <c r="A8" s="120" t="s">
        <v>0</v>
      </c>
      <c r="B8" s="121" t="s">
        <v>13</v>
      </c>
      <c r="C8" s="122" t="s">
        <v>14</v>
      </c>
      <c r="D8" s="123" t="s">
        <v>15</v>
      </c>
      <c r="E8" s="306" t="s">
        <v>16</v>
      </c>
      <c r="F8" s="307"/>
      <c r="G8" s="308"/>
      <c r="H8" s="306" t="s">
        <v>85</v>
      </c>
      <c r="I8" s="307"/>
      <c r="J8" s="308"/>
      <c r="K8" s="306" t="s">
        <v>87</v>
      </c>
      <c r="L8" s="307"/>
      <c r="M8" s="308"/>
      <c r="N8" s="306" t="s">
        <v>184</v>
      </c>
      <c r="O8" s="307"/>
      <c r="P8" s="308"/>
      <c r="Q8" s="306" t="s">
        <v>185</v>
      </c>
      <c r="R8" s="307"/>
      <c r="S8" s="308"/>
    </row>
    <row r="9" spans="1:19" ht="17.25" customHeight="1">
      <c r="A9" s="294">
        <v>1</v>
      </c>
      <c r="B9" s="288" t="s">
        <v>130</v>
      </c>
      <c r="C9" s="124" t="s">
        <v>17</v>
      </c>
      <c r="D9" s="125">
        <f>SUM((D10*100)/D32)/100</f>
        <v>4.9806522437391386E-2</v>
      </c>
      <c r="E9" s="312">
        <v>0.64</v>
      </c>
      <c r="F9" s="312"/>
      <c r="G9" s="312"/>
      <c r="H9" s="312">
        <v>0.18</v>
      </c>
      <c r="I9" s="312"/>
      <c r="J9" s="312"/>
      <c r="K9" s="312">
        <v>0.06</v>
      </c>
      <c r="L9" s="312"/>
      <c r="M9" s="312"/>
      <c r="N9" s="312">
        <v>0.06</v>
      </c>
      <c r="O9" s="312"/>
      <c r="P9" s="312"/>
      <c r="Q9" s="312">
        <v>0.06</v>
      </c>
      <c r="R9" s="312"/>
      <c r="S9" s="344"/>
    </row>
    <row r="10" spans="1:19" ht="18" customHeight="1">
      <c r="A10" s="289"/>
      <c r="B10" s="274"/>
      <c r="C10" s="126" t="s">
        <v>18</v>
      </c>
      <c r="D10" s="127">
        <f>'Planilha Orç - Mem. de Cálculo'!J13</f>
        <v>8380.2099999999991</v>
      </c>
      <c r="E10" s="313">
        <f>D10*E9</f>
        <v>5363.3343999999997</v>
      </c>
      <c r="F10" s="314"/>
      <c r="G10" s="315"/>
      <c r="H10" s="313">
        <f>SUM(D10*H9)</f>
        <v>1508.4377999999997</v>
      </c>
      <c r="I10" s="314"/>
      <c r="J10" s="315"/>
      <c r="K10" s="313">
        <f>D10*K9</f>
        <v>502.81259999999992</v>
      </c>
      <c r="L10" s="314"/>
      <c r="M10" s="315"/>
      <c r="N10" s="272">
        <f>D10*N9</f>
        <v>502.81259999999992</v>
      </c>
      <c r="O10" s="272"/>
      <c r="P10" s="272"/>
      <c r="Q10" s="272">
        <f>D10*Q9</f>
        <v>502.81259999999992</v>
      </c>
      <c r="R10" s="272"/>
      <c r="S10" s="273"/>
    </row>
    <row r="11" spans="1:19" ht="18" customHeight="1">
      <c r="A11" s="290">
        <v>2</v>
      </c>
      <c r="B11" s="275" t="str">
        <f>'Planilha Orç - Mem. de Cálculo'!D17</f>
        <v>DEMOLIÇÕES/REMOÇÕES</v>
      </c>
      <c r="C11" s="75" t="s">
        <v>17</v>
      </c>
      <c r="D11" s="128">
        <f>SUM((D12*100)/D32)/100</f>
        <v>1.2583243126947623E-2</v>
      </c>
      <c r="E11" s="310">
        <v>0.5</v>
      </c>
      <c r="F11" s="310"/>
      <c r="G11" s="310"/>
      <c r="H11" s="310">
        <v>0.5</v>
      </c>
      <c r="I11" s="310"/>
      <c r="J11" s="310"/>
      <c r="K11" s="310"/>
      <c r="L11" s="310"/>
      <c r="M11" s="310"/>
      <c r="N11" s="310"/>
      <c r="O11" s="310"/>
      <c r="P11" s="310"/>
      <c r="Q11" s="310"/>
      <c r="R11" s="310"/>
      <c r="S11" s="311"/>
    </row>
    <row r="12" spans="1:19" ht="18" customHeight="1">
      <c r="A12" s="290"/>
      <c r="B12" s="275"/>
      <c r="C12" s="75" t="s">
        <v>18</v>
      </c>
      <c r="D12" s="129">
        <f>'Planilha Orç - Mem. de Cálculo'!J17</f>
        <v>2117.1970000000001</v>
      </c>
      <c r="E12" s="276">
        <f>D12*E11</f>
        <v>1058.5985000000001</v>
      </c>
      <c r="F12" s="276"/>
      <c r="G12" s="276"/>
      <c r="H12" s="276">
        <f>D12*H11</f>
        <v>1058.5985000000001</v>
      </c>
      <c r="I12" s="276"/>
      <c r="J12" s="276"/>
      <c r="K12" s="276"/>
      <c r="L12" s="276"/>
      <c r="M12" s="276"/>
      <c r="N12" s="310"/>
      <c r="O12" s="310"/>
      <c r="P12" s="310"/>
      <c r="Q12" s="310"/>
      <c r="R12" s="310"/>
      <c r="S12" s="311"/>
    </row>
    <row r="13" spans="1:19" ht="18" customHeight="1">
      <c r="A13" s="289">
        <v>3</v>
      </c>
      <c r="B13" s="274" t="str">
        <f>'Planilha Orç - Mem. de Cálculo'!D20</f>
        <v>MOVIMENTO DE TERRA</v>
      </c>
      <c r="C13" s="126" t="s">
        <v>17</v>
      </c>
      <c r="D13" s="130">
        <f>SUM((D14*100)/D32)/100</f>
        <v>7.5676083241716E-2</v>
      </c>
      <c r="E13" s="277">
        <v>0.8</v>
      </c>
      <c r="F13" s="277"/>
      <c r="G13" s="277"/>
      <c r="H13" s="277">
        <v>0.2</v>
      </c>
      <c r="I13" s="277"/>
      <c r="J13" s="277"/>
      <c r="K13" s="277"/>
      <c r="L13" s="277"/>
      <c r="M13" s="277"/>
      <c r="N13" s="277"/>
      <c r="O13" s="277"/>
      <c r="P13" s="277"/>
      <c r="Q13" s="277"/>
      <c r="R13" s="277"/>
      <c r="S13" s="309"/>
    </row>
    <row r="14" spans="1:19" ht="18" customHeight="1">
      <c r="A14" s="289"/>
      <c r="B14" s="274"/>
      <c r="C14" s="126" t="s">
        <v>18</v>
      </c>
      <c r="D14" s="127">
        <f>'Planilha Orç - Mem. de Cálculo'!J20</f>
        <v>12732.9</v>
      </c>
      <c r="E14" s="272">
        <f>D14*E13</f>
        <v>10186.32</v>
      </c>
      <c r="F14" s="272"/>
      <c r="G14" s="272"/>
      <c r="H14" s="272">
        <f>D14*H13</f>
        <v>2546.58</v>
      </c>
      <c r="I14" s="272"/>
      <c r="J14" s="272"/>
      <c r="K14" s="272"/>
      <c r="L14" s="272"/>
      <c r="M14" s="272"/>
      <c r="N14" s="277"/>
      <c r="O14" s="277"/>
      <c r="P14" s="277"/>
      <c r="Q14" s="277"/>
      <c r="R14" s="277"/>
      <c r="S14" s="309"/>
    </row>
    <row r="15" spans="1:19" ht="18" customHeight="1">
      <c r="A15" s="290">
        <v>4</v>
      </c>
      <c r="B15" s="275" t="str">
        <f>'Planilha Orç - Mem. de Cálculo'!D23</f>
        <v>ESTRUTURAL</v>
      </c>
      <c r="C15" s="75" t="s">
        <v>17</v>
      </c>
      <c r="D15" s="128">
        <f>SUM((D16*100)/D32)/100</f>
        <v>0.12224708567290048</v>
      </c>
      <c r="E15" s="310"/>
      <c r="F15" s="310"/>
      <c r="G15" s="310"/>
      <c r="H15" s="310">
        <v>0.5</v>
      </c>
      <c r="I15" s="310"/>
      <c r="J15" s="310"/>
      <c r="K15" s="310">
        <v>0.5</v>
      </c>
      <c r="L15" s="310"/>
      <c r="M15" s="310"/>
      <c r="N15" s="310"/>
      <c r="O15" s="310"/>
      <c r="P15" s="310"/>
      <c r="Q15" s="310"/>
      <c r="R15" s="310"/>
      <c r="S15" s="311"/>
    </row>
    <row r="16" spans="1:19" ht="18" customHeight="1">
      <c r="A16" s="290"/>
      <c r="B16" s="275"/>
      <c r="C16" s="75" t="s">
        <v>18</v>
      </c>
      <c r="D16" s="129">
        <f>'Planilha Orç - Mem. de Cálculo'!J23</f>
        <v>20568.716700000004</v>
      </c>
      <c r="E16" s="276"/>
      <c r="F16" s="276"/>
      <c r="G16" s="276"/>
      <c r="H16" s="276">
        <f>D16*H15</f>
        <v>10284.358350000002</v>
      </c>
      <c r="I16" s="276"/>
      <c r="J16" s="276"/>
      <c r="K16" s="276">
        <f>D16*K15</f>
        <v>10284.358350000002</v>
      </c>
      <c r="L16" s="276"/>
      <c r="M16" s="276"/>
      <c r="N16" s="276"/>
      <c r="O16" s="276"/>
      <c r="P16" s="276"/>
      <c r="Q16" s="310"/>
      <c r="R16" s="310"/>
      <c r="S16" s="311"/>
    </row>
    <row r="17" spans="1:21" ht="18" customHeight="1">
      <c r="A17" s="289">
        <v>5</v>
      </c>
      <c r="B17" s="274" t="str">
        <f>'Planilha Orç - Mem. de Cálculo'!D30</f>
        <v xml:space="preserve">IMPERMEABILIZAÇÃO  </v>
      </c>
      <c r="C17" s="126" t="s">
        <v>17</v>
      </c>
      <c r="D17" s="130">
        <f>SUM((D18*100)/D32)/100</f>
        <v>9.6119484217720135E-3</v>
      </c>
      <c r="E17" s="277"/>
      <c r="F17" s="277"/>
      <c r="G17" s="277"/>
      <c r="H17" s="277"/>
      <c r="I17" s="277"/>
      <c r="J17" s="277"/>
      <c r="K17" s="277">
        <v>1</v>
      </c>
      <c r="L17" s="277"/>
      <c r="M17" s="277"/>
      <c r="N17" s="277"/>
      <c r="O17" s="277"/>
      <c r="P17" s="277"/>
      <c r="Q17" s="277"/>
      <c r="R17" s="277"/>
      <c r="S17" s="309"/>
    </row>
    <row r="18" spans="1:21" ht="18" customHeight="1">
      <c r="A18" s="289"/>
      <c r="B18" s="274"/>
      <c r="C18" s="126" t="s">
        <v>18</v>
      </c>
      <c r="D18" s="127">
        <f>'Planilha Orç - Mem. de Cálculo'!J30</f>
        <v>1617.261</v>
      </c>
      <c r="E18" s="272"/>
      <c r="F18" s="272"/>
      <c r="G18" s="272"/>
      <c r="H18" s="272"/>
      <c r="I18" s="272"/>
      <c r="J18" s="272"/>
      <c r="K18" s="272">
        <f>D18*K17</f>
        <v>1617.261</v>
      </c>
      <c r="L18" s="272"/>
      <c r="M18" s="272"/>
      <c r="N18" s="272"/>
      <c r="O18" s="272"/>
      <c r="P18" s="272"/>
      <c r="Q18" s="277"/>
      <c r="R18" s="277"/>
      <c r="S18" s="309"/>
    </row>
    <row r="19" spans="1:21" ht="18" customHeight="1">
      <c r="A19" s="290">
        <v>6</v>
      </c>
      <c r="B19" s="275" t="str">
        <f>'Planilha Orç - Mem. de Cálculo'!D32</f>
        <v xml:space="preserve">ALVENARIA </v>
      </c>
      <c r="C19" s="75" t="s">
        <v>17</v>
      </c>
      <c r="D19" s="128">
        <f>SUM((D20*100)/D32)/100</f>
        <v>4.7793806905987932E-2</v>
      </c>
      <c r="E19" s="310"/>
      <c r="F19" s="310"/>
      <c r="G19" s="310"/>
      <c r="H19" s="310"/>
      <c r="I19" s="310"/>
      <c r="J19" s="310"/>
      <c r="K19" s="310">
        <v>1</v>
      </c>
      <c r="L19" s="310"/>
      <c r="M19" s="310"/>
      <c r="N19" s="310"/>
      <c r="O19" s="310"/>
      <c r="P19" s="310"/>
      <c r="Q19" s="310"/>
      <c r="R19" s="310"/>
      <c r="S19" s="311"/>
    </row>
    <row r="20" spans="1:21" ht="18" customHeight="1">
      <c r="A20" s="290"/>
      <c r="B20" s="275"/>
      <c r="C20" s="75" t="s">
        <v>18</v>
      </c>
      <c r="D20" s="129">
        <f>'Planilha Orç - Mem. de Cálculo'!J32</f>
        <v>8041.56</v>
      </c>
      <c r="E20" s="310"/>
      <c r="F20" s="310"/>
      <c r="G20" s="310"/>
      <c r="H20" s="310"/>
      <c r="I20" s="310"/>
      <c r="J20" s="310"/>
      <c r="K20" s="276">
        <f>K19*D20</f>
        <v>8041.56</v>
      </c>
      <c r="L20" s="276"/>
      <c r="M20" s="276"/>
      <c r="N20" s="276"/>
      <c r="O20" s="276"/>
      <c r="P20" s="276"/>
      <c r="Q20" s="310"/>
      <c r="R20" s="310"/>
      <c r="S20" s="311"/>
    </row>
    <row r="21" spans="1:21" ht="18" customHeight="1">
      <c r="A21" s="289">
        <v>7</v>
      </c>
      <c r="B21" s="274" t="str">
        <f>'Planilha Orç - Mem. de Cálculo'!D34</f>
        <v>REVESTIMENTOS - PISOS, PAREDES E TETOS</v>
      </c>
      <c r="C21" s="126" t="s">
        <v>17</v>
      </c>
      <c r="D21" s="130">
        <f>SUM((D22*100)/D32)/100</f>
        <v>0.47550629563510788</v>
      </c>
      <c r="E21" s="277"/>
      <c r="F21" s="277"/>
      <c r="G21" s="277"/>
      <c r="H21" s="277"/>
      <c r="I21" s="277"/>
      <c r="J21" s="277"/>
      <c r="K21" s="277"/>
      <c r="L21" s="277"/>
      <c r="M21" s="277"/>
      <c r="N21" s="277">
        <v>0.5</v>
      </c>
      <c r="O21" s="277"/>
      <c r="P21" s="277"/>
      <c r="Q21" s="277">
        <v>0.5</v>
      </c>
      <c r="R21" s="277"/>
      <c r="S21" s="309"/>
    </row>
    <row r="22" spans="1:21" ht="18.75" customHeight="1">
      <c r="A22" s="289"/>
      <c r="B22" s="274"/>
      <c r="C22" s="126" t="s">
        <v>18</v>
      </c>
      <c r="D22" s="127">
        <f>'Planilha Orç - Mem. de Cálculo'!J34</f>
        <v>80006.441300000006</v>
      </c>
      <c r="E22" s="277"/>
      <c r="F22" s="277"/>
      <c r="G22" s="277"/>
      <c r="H22" s="277"/>
      <c r="I22" s="277"/>
      <c r="J22" s="277"/>
      <c r="K22" s="277"/>
      <c r="L22" s="277"/>
      <c r="M22" s="277"/>
      <c r="N22" s="272">
        <f>D22*N21</f>
        <v>40003.220650000003</v>
      </c>
      <c r="O22" s="272"/>
      <c r="P22" s="272"/>
      <c r="Q22" s="272">
        <f>D22*Q21</f>
        <v>40003.220650000003</v>
      </c>
      <c r="R22" s="272"/>
      <c r="S22" s="273"/>
    </row>
    <row r="23" spans="1:21" ht="18" customHeight="1">
      <c r="A23" s="290">
        <v>8</v>
      </c>
      <c r="B23" s="275" t="str">
        <f>'Planilha Orç - Mem. de Cálculo'!D43</f>
        <v>DRENAGEM PLUVIAL</v>
      </c>
      <c r="C23" s="75" t="s">
        <v>17</v>
      </c>
      <c r="D23" s="131">
        <f>SUM((D24*100)/$D$32)/100</f>
        <v>1.3872599453828467E-2</v>
      </c>
      <c r="E23" s="310"/>
      <c r="F23" s="310"/>
      <c r="G23" s="310"/>
      <c r="H23" s="310"/>
      <c r="I23" s="310"/>
      <c r="J23" s="310"/>
      <c r="K23" s="310"/>
      <c r="L23" s="310"/>
      <c r="M23" s="310"/>
      <c r="N23" s="310"/>
      <c r="O23" s="310"/>
      <c r="P23" s="310"/>
      <c r="Q23" s="310">
        <v>1</v>
      </c>
      <c r="R23" s="310"/>
      <c r="S23" s="311"/>
    </row>
    <row r="24" spans="1:21" ht="18" customHeight="1">
      <c r="A24" s="290"/>
      <c r="B24" s="275"/>
      <c r="C24" s="75" t="s">
        <v>18</v>
      </c>
      <c r="D24" s="129">
        <f>'Planilha Orç - Mem. de Cálculo'!J43</f>
        <v>2334.1379999999999</v>
      </c>
      <c r="E24" s="310"/>
      <c r="F24" s="310"/>
      <c r="G24" s="310"/>
      <c r="H24" s="310"/>
      <c r="I24" s="310"/>
      <c r="J24" s="310"/>
      <c r="K24" s="310"/>
      <c r="L24" s="310"/>
      <c r="M24" s="310"/>
      <c r="N24" s="276"/>
      <c r="O24" s="276"/>
      <c r="P24" s="276"/>
      <c r="Q24" s="276">
        <f>D24*Q23</f>
        <v>2334.1379999999999</v>
      </c>
      <c r="R24" s="276"/>
      <c r="S24" s="345"/>
    </row>
    <row r="25" spans="1:21" ht="18" customHeight="1">
      <c r="A25" s="289">
        <v>9</v>
      </c>
      <c r="B25" s="274" t="str">
        <f>'Planilha Orç - Mem. de Cálculo'!D48</f>
        <v>PONTOS HIDRÁULICOS E ACESSÓRIOS</v>
      </c>
      <c r="C25" s="126" t="s">
        <v>17</v>
      </c>
      <c r="D25" s="156">
        <f>SUM((D26*100)/$D$32)/100</f>
        <v>5.7753316501718147E-3</v>
      </c>
      <c r="E25" s="277"/>
      <c r="F25" s="277"/>
      <c r="G25" s="277"/>
      <c r="H25" s="277"/>
      <c r="I25" s="277"/>
      <c r="J25" s="277"/>
      <c r="K25" s="277">
        <v>1</v>
      </c>
      <c r="L25" s="277"/>
      <c r="M25" s="277"/>
      <c r="N25" s="277"/>
      <c r="O25" s="277"/>
      <c r="P25" s="277"/>
      <c r="Q25" s="277"/>
      <c r="R25" s="277"/>
      <c r="S25" s="309"/>
    </row>
    <row r="26" spans="1:21" ht="18" customHeight="1">
      <c r="A26" s="289"/>
      <c r="B26" s="274"/>
      <c r="C26" s="126" t="s">
        <v>18</v>
      </c>
      <c r="D26" s="127">
        <f>'Planilha Orç - Mem. de Cálculo'!J48</f>
        <v>971.73</v>
      </c>
      <c r="E26" s="277"/>
      <c r="F26" s="277"/>
      <c r="G26" s="277"/>
      <c r="H26" s="277"/>
      <c r="I26" s="277"/>
      <c r="J26" s="277"/>
      <c r="K26" s="272">
        <f>D26*K25</f>
        <v>971.73</v>
      </c>
      <c r="L26" s="272"/>
      <c r="M26" s="272"/>
      <c r="N26" s="272"/>
      <c r="O26" s="272"/>
      <c r="P26" s="272"/>
      <c r="Q26" s="272"/>
      <c r="R26" s="272"/>
      <c r="S26" s="273"/>
    </row>
    <row r="27" spans="1:21" ht="18" customHeight="1">
      <c r="A27" s="290">
        <v>10</v>
      </c>
      <c r="B27" s="275" t="str">
        <f>'Planilha Orç - Mem. de Cálculo'!D51</f>
        <v>INSTALAÇÕES ELÉTRICAS</v>
      </c>
      <c r="C27" s="75" t="s">
        <v>17</v>
      </c>
      <c r="D27" s="128">
        <f>SUM((D28*100)/D32)/100</f>
        <v>0.12974868298985917</v>
      </c>
      <c r="E27" s="310"/>
      <c r="F27" s="310"/>
      <c r="G27" s="310"/>
      <c r="H27" s="310">
        <v>0.2</v>
      </c>
      <c r="I27" s="310"/>
      <c r="J27" s="310"/>
      <c r="K27" s="310">
        <v>0.4</v>
      </c>
      <c r="L27" s="310"/>
      <c r="M27" s="310"/>
      <c r="N27" s="310">
        <v>0.4</v>
      </c>
      <c r="O27" s="310"/>
      <c r="P27" s="310"/>
      <c r="Q27" s="310"/>
      <c r="R27" s="310"/>
      <c r="S27" s="311"/>
    </row>
    <row r="28" spans="1:21" ht="18" customHeight="1">
      <c r="A28" s="290"/>
      <c r="B28" s="275"/>
      <c r="C28" s="75" t="s">
        <v>18</v>
      </c>
      <c r="D28" s="129">
        <f>'Planilha Orç - Mem. de Cálculo'!J51</f>
        <v>21830.899999999998</v>
      </c>
      <c r="E28" s="310"/>
      <c r="F28" s="310"/>
      <c r="G28" s="310"/>
      <c r="H28" s="310">
        <f>D28*H27</f>
        <v>4366.1799999999994</v>
      </c>
      <c r="I28" s="310"/>
      <c r="J28" s="310"/>
      <c r="K28" s="276">
        <f>D28*K27</f>
        <v>8732.3599999999988</v>
      </c>
      <c r="L28" s="276"/>
      <c r="M28" s="276"/>
      <c r="N28" s="276">
        <f>D28*N27</f>
        <v>8732.3599999999988</v>
      </c>
      <c r="O28" s="276"/>
      <c r="P28" s="276"/>
      <c r="Q28" s="310"/>
      <c r="R28" s="310"/>
      <c r="S28" s="311"/>
    </row>
    <row r="29" spans="1:21" ht="18" customHeight="1">
      <c r="A29" s="289">
        <v>11</v>
      </c>
      <c r="B29" s="274" t="str">
        <f>'Planilha Orç - Mem. de Cálculo'!D58</f>
        <v>PAISAGISMO</v>
      </c>
      <c r="C29" s="126" t="s">
        <v>17</v>
      </c>
      <c r="D29" s="156">
        <f>SUM((D30*100)/$D$32)/100</f>
        <v>5.7378400464317345E-2</v>
      </c>
      <c r="E29" s="277"/>
      <c r="F29" s="277"/>
      <c r="G29" s="277"/>
      <c r="H29" s="277"/>
      <c r="I29" s="277"/>
      <c r="J29" s="277"/>
      <c r="K29" s="277"/>
      <c r="L29" s="277"/>
      <c r="M29" s="277"/>
      <c r="N29" s="277"/>
      <c r="O29" s="277"/>
      <c r="P29" s="277"/>
      <c r="Q29" s="277">
        <v>1</v>
      </c>
      <c r="R29" s="277"/>
      <c r="S29" s="309"/>
    </row>
    <row r="30" spans="1:21" ht="18" customHeight="1" thickBot="1">
      <c r="A30" s="331"/>
      <c r="B30" s="333"/>
      <c r="C30" s="157" t="s">
        <v>18</v>
      </c>
      <c r="D30" s="158">
        <f>'Planilha Orç - Mem. de Cálculo'!J58</f>
        <v>9654.2183999999997</v>
      </c>
      <c r="E30" s="325"/>
      <c r="F30" s="325"/>
      <c r="G30" s="325"/>
      <c r="H30" s="325"/>
      <c r="I30" s="325"/>
      <c r="J30" s="325"/>
      <c r="K30" s="325"/>
      <c r="L30" s="325"/>
      <c r="M30" s="325"/>
      <c r="N30" s="324"/>
      <c r="O30" s="324"/>
      <c r="P30" s="324"/>
      <c r="Q30" s="324">
        <f>D30*Q29</f>
        <v>9654.2183999999997</v>
      </c>
      <c r="R30" s="324"/>
      <c r="S30" s="343"/>
    </row>
    <row r="31" spans="1:21" ht="16.5" thickBot="1">
      <c r="A31" s="316" t="s">
        <v>19</v>
      </c>
      <c r="B31" s="317"/>
      <c r="C31" s="159" t="s">
        <v>17</v>
      </c>
      <c r="D31" s="160">
        <f>SUM(D9+D11+D13+D15+D17+D19+D21+D27+D29+D25)</f>
        <v>0.98612740054617165</v>
      </c>
      <c r="E31" s="334">
        <f>SUM((E32*100)/D32)/100</f>
        <v>9.870866251677711E-2</v>
      </c>
      <c r="F31" s="335"/>
      <c r="G31" s="336"/>
      <c r="H31" s="334">
        <f>SUM((H32*100)/D32)/100</f>
        <v>0.11746529168496954</v>
      </c>
      <c r="I31" s="335"/>
      <c r="J31" s="336"/>
      <c r="K31" s="334">
        <f>SUM((K32*100)/D32)/100</f>
        <v>0.17919249435656912</v>
      </c>
      <c r="L31" s="335"/>
      <c r="M31" s="336"/>
      <c r="N31" s="338">
        <f>SUM((N32*100)/D32)/100</f>
        <v>0.2926410123597411</v>
      </c>
      <c r="O31" s="326"/>
      <c r="P31" s="327"/>
      <c r="Q31" s="326">
        <f>SUM((Q32*100)/D32)/100</f>
        <v>0.31199253908194324</v>
      </c>
      <c r="R31" s="326"/>
      <c r="S31" s="327"/>
      <c r="U31" s="55" t="e">
        <f>SUM(Q31+#REF!+#REF!+#REF!+#REF!+N31+F31+E31)</f>
        <v>#REF!</v>
      </c>
    </row>
    <row r="32" spans="1:21" ht="16.5" thickBot="1">
      <c r="A32" s="318"/>
      <c r="B32" s="319"/>
      <c r="C32" s="161" t="s">
        <v>18</v>
      </c>
      <c r="D32" s="162">
        <f>SUM(D30+D28+D26+D24+D22+D20+D18+D16+D14+D12+D10)</f>
        <v>168255.27239999999</v>
      </c>
      <c r="E32" s="328">
        <f>SUM(E30+E28+E26+E22+E20+E18+E16+E14+E12+E10)</f>
        <v>16608.252899999999</v>
      </c>
      <c r="F32" s="329"/>
      <c r="G32" s="330"/>
      <c r="H32" s="328">
        <f>SUM(H30+H28+H26+H22+H20+H18+H16+H14+H12+H10)</f>
        <v>19764.154650000004</v>
      </c>
      <c r="I32" s="329"/>
      <c r="J32" s="330"/>
      <c r="K32" s="328">
        <f>SUM(K30+K28+K26+K22+K20+K18+K16+K14+K12+K10)</f>
        <v>30150.08195</v>
      </c>
      <c r="L32" s="329"/>
      <c r="M32" s="330"/>
      <c r="N32" s="328">
        <f>SUM(N30+N28+N26+N22+N20+N18+N16+N14+N12+N10+N24)</f>
        <v>49238.393250000001</v>
      </c>
      <c r="O32" s="329"/>
      <c r="P32" s="330"/>
      <c r="Q32" s="328">
        <f>SUM(Q30+Q28+Q26+Q22+Q20+Q18+Q16+Q14+Q12+Q10+Q24)</f>
        <v>52494.389649999997</v>
      </c>
      <c r="R32" s="329"/>
      <c r="S32" s="330"/>
      <c r="U32" s="12"/>
    </row>
    <row r="33" spans="1:19" ht="13.5" thickBot="1">
      <c r="A33" s="321"/>
      <c r="B33" s="322"/>
      <c r="C33" s="322"/>
      <c r="D33" s="322"/>
      <c r="E33" s="322"/>
      <c r="F33" s="322"/>
      <c r="G33" s="322"/>
      <c r="H33" s="322"/>
      <c r="I33" s="322"/>
      <c r="J33" s="322"/>
      <c r="K33" s="322"/>
      <c r="L33" s="322"/>
      <c r="M33" s="322"/>
      <c r="N33" s="322"/>
      <c r="O33" s="322"/>
      <c r="P33" s="322"/>
      <c r="Q33" s="322"/>
      <c r="R33" s="322"/>
      <c r="S33" s="323"/>
    </row>
    <row r="34" spans="1:19" ht="58.5" customHeight="1">
      <c r="A34" s="6"/>
      <c r="B34" s="110"/>
      <c r="C34" s="6"/>
      <c r="D34" s="6"/>
      <c r="E34" s="110"/>
      <c r="F34" s="52"/>
      <c r="G34" s="287"/>
      <c r="H34" s="287"/>
      <c r="I34" s="287"/>
      <c r="J34" s="287"/>
      <c r="K34" s="287"/>
      <c r="L34" s="287"/>
      <c r="M34" s="287"/>
      <c r="N34" s="287"/>
      <c r="O34" s="287"/>
      <c r="P34" s="52"/>
      <c r="Q34" s="7"/>
      <c r="R34" s="7"/>
      <c r="S34" s="111"/>
    </row>
    <row r="35" spans="1:19" ht="16.5" customHeight="1">
      <c r="A35" s="52"/>
      <c r="B35" s="320" t="s">
        <v>269</v>
      </c>
      <c r="C35" s="320"/>
      <c r="D35" s="53"/>
      <c r="E35" s="285"/>
      <c r="F35" s="286"/>
      <c r="G35" s="54"/>
      <c r="H35" s="54"/>
      <c r="I35" s="54"/>
      <c r="J35" s="54"/>
      <c r="K35" s="54"/>
      <c r="L35" s="346" t="s">
        <v>131</v>
      </c>
      <c r="M35" s="346"/>
      <c r="N35" s="346"/>
      <c r="O35" s="346"/>
      <c r="P35" s="346"/>
      <c r="Q35" s="54"/>
      <c r="R35" s="54"/>
      <c r="S35" s="7"/>
    </row>
    <row r="36" spans="1:19" ht="15">
      <c r="A36" s="112"/>
      <c r="B36" s="337"/>
      <c r="C36" s="337"/>
      <c r="D36" s="109"/>
      <c r="E36" s="109"/>
      <c r="F36" s="16"/>
      <c r="G36" s="16"/>
      <c r="H36" s="16"/>
      <c r="I36" s="16"/>
      <c r="J36" s="16"/>
      <c r="K36" s="16"/>
      <c r="L36" s="16"/>
      <c r="M36" s="16"/>
      <c r="N36" s="16"/>
      <c r="O36" s="16"/>
      <c r="P36" s="16"/>
      <c r="Q36" s="16"/>
      <c r="R36" s="16"/>
      <c r="S36" s="7"/>
    </row>
    <row r="37" spans="1:19" ht="26.25" customHeight="1">
      <c r="A37" s="113"/>
      <c r="B37" s="332"/>
      <c r="C37" s="332"/>
      <c r="D37" s="108"/>
      <c r="E37" s="108"/>
      <c r="F37" s="7"/>
      <c r="G37" s="7"/>
      <c r="H37" s="7"/>
      <c r="I37" s="7"/>
      <c r="J37" s="7"/>
      <c r="K37" s="7"/>
      <c r="L37" s="7"/>
      <c r="M37" s="7"/>
      <c r="N37" s="7"/>
      <c r="O37" s="7"/>
      <c r="P37" s="7"/>
      <c r="Q37" s="7"/>
      <c r="R37" s="7"/>
      <c r="S37" s="7"/>
    </row>
    <row r="38" spans="1:19">
      <c r="A38" s="16"/>
      <c r="B38" s="16"/>
      <c r="C38" s="16"/>
      <c r="D38" s="16"/>
      <c r="E38" s="16"/>
      <c r="F38" s="16"/>
      <c r="G38" s="16"/>
      <c r="H38" s="16"/>
      <c r="I38" s="16"/>
      <c r="J38" s="16"/>
      <c r="K38" s="16"/>
      <c r="L38" s="16"/>
      <c r="M38" s="16"/>
      <c r="N38" s="16"/>
      <c r="O38" s="16"/>
      <c r="P38" s="16"/>
      <c r="Q38" s="16"/>
      <c r="R38" s="16"/>
      <c r="S38" s="16"/>
    </row>
    <row r="39" spans="1:19">
      <c r="A39" s="16"/>
      <c r="B39" s="16"/>
      <c r="C39" s="16"/>
      <c r="D39" s="16"/>
      <c r="E39" s="16"/>
      <c r="F39" s="16"/>
      <c r="G39" s="16"/>
      <c r="H39" s="16"/>
      <c r="I39" s="16"/>
      <c r="J39" s="16"/>
      <c r="K39" s="16"/>
      <c r="L39" s="16"/>
      <c r="M39" s="16"/>
      <c r="N39" s="16"/>
      <c r="O39" s="16"/>
      <c r="P39" s="16"/>
      <c r="Q39" s="16"/>
      <c r="R39" s="16"/>
      <c r="S39" s="16"/>
    </row>
    <row r="40" spans="1:19">
      <c r="A40" s="16"/>
      <c r="B40" s="283"/>
      <c r="C40" s="284"/>
      <c r="D40" s="16"/>
      <c r="E40" s="16"/>
      <c r="F40" s="16"/>
      <c r="G40" s="16"/>
      <c r="H40" s="16"/>
      <c r="I40" s="16"/>
      <c r="J40" s="16"/>
      <c r="K40" s="16"/>
      <c r="L40" s="16"/>
      <c r="M40" s="16"/>
      <c r="N40" s="16"/>
      <c r="O40" s="16"/>
      <c r="P40" s="16"/>
      <c r="Q40" s="16"/>
      <c r="R40" s="16"/>
      <c r="S40" s="16"/>
    </row>
    <row r="41" spans="1:19">
      <c r="A41" s="16"/>
      <c r="B41" s="16"/>
      <c r="C41" s="16"/>
      <c r="D41" s="16"/>
      <c r="E41" s="16"/>
      <c r="F41" s="16"/>
      <c r="G41" s="16"/>
      <c r="H41" s="16"/>
      <c r="I41" s="16"/>
      <c r="J41" s="16"/>
      <c r="K41" s="16"/>
      <c r="L41" s="16"/>
      <c r="M41" s="16"/>
      <c r="N41" s="16"/>
      <c r="O41" s="16"/>
      <c r="P41" s="16"/>
      <c r="Q41" s="16"/>
      <c r="R41" s="16"/>
      <c r="S41" s="16"/>
    </row>
    <row r="42" spans="1:19">
      <c r="A42" s="16"/>
      <c r="B42" s="16"/>
      <c r="C42" s="16"/>
      <c r="D42" s="16"/>
      <c r="E42" s="16"/>
      <c r="F42" s="16"/>
      <c r="G42" s="16"/>
      <c r="H42" s="16"/>
      <c r="I42" s="16"/>
      <c r="J42" s="16"/>
      <c r="K42" s="16"/>
      <c r="L42" s="16"/>
      <c r="M42" s="16"/>
      <c r="N42" s="16"/>
      <c r="O42" s="16"/>
      <c r="P42" s="16"/>
      <c r="Q42" s="16"/>
      <c r="R42" s="16"/>
      <c r="S42" s="16"/>
    </row>
  </sheetData>
  <mergeCells count="165">
    <mergeCell ref="H31:J31"/>
    <mergeCell ref="H32:J32"/>
    <mergeCell ref="K31:M31"/>
    <mergeCell ref="K32:M32"/>
    <mergeCell ref="L35:P35"/>
    <mergeCell ref="K25:M25"/>
    <mergeCell ref="K26:M26"/>
    <mergeCell ref="K27:M27"/>
    <mergeCell ref="K28:M28"/>
    <mergeCell ref="K29:M29"/>
    <mergeCell ref="K30:M30"/>
    <mergeCell ref="K19:M19"/>
    <mergeCell ref="K20:M20"/>
    <mergeCell ref="K21:M21"/>
    <mergeCell ref="K22:M22"/>
    <mergeCell ref="K23:M23"/>
    <mergeCell ref="K24:M24"/>
    <mergeCell ref="K13:M13"/>
    <mergeCell ref="K14:M14"/>
    <mergeCell ref="K15:M15"/>
    <mergeCell ref="K16:M16"/>
    <mergeCell ref="K17:M17"/>
    <mergeCell ref="K18:M18"/>
    <mergeCell ref="H25:J25"/>
    <mergeCell ref="H26:J26"/>
    <mergeCell ref="H27:J27"/>
    <mergeCell ref="H28:J28"/>
    <mergeCell ref="H29:J29"/>
    <mergeCell ref="H30:J30"/>
    <mergeCell ref="H19:J19"/>
    <mergeCell ref="H20:J20"/>
    <mergeCell ref="H21:J21"/>
    <mergeCell ref="H22:J22"/>
    <mergeCell ref="H23:J23"/>
    <mergeCell ref="H24:J24"/>
    <mergeCell ref="H13:J13"/>
    <mergeCell ref="H14:J14"/>
    <mergeCell ref="H15:J15"/>
    <mergeCell ref="H16:J16"/>
    <mergeCell ref="H17:J17"/>
    <mergeCell ref="H18:J18"/>
    <mergeCell ref="H8:J8"/>
    <mergeCell ref="K8:M8"/>
    <mergeCell ref="H9:J9"/>
    <mergeCell ref="H10:J10"/>
    <mergeCell ref="H11:J11"/>
    <mergeCell ref="H12:J12"/>
    <mergeCell ref="K9:M9"/>
    <mergeCell ref="K10:M10"/>
    <mergeCell ref="K11:M11"/>
    <mergeCell ref="K12:M12"/>
    <mergeCell ref="B23:B24"/>
    <mergeCell ref="E23:G23"/>
    <mergeCell ref="N23:P23"/>
    <mergeCell ref="Q23:S23"/>
    <mergeCell ref="E24:G24"/>
    <mergeCell ref="N24:P24"/>
    <mergeCell ref="Q24:S24"/>
    <mergeCell ref="Q30:S30"/>
    <mergeCell ref="Q14:S14"/>
    <mergeCell ref="Q9:S9"/>
    <mergeCell ref="Q10:S10"/>
    <mergeCell ref="Q11:S11"/>
    <mergeCell ref="Q12:S12"/>
    <mergeCell ref="Q13:S13"/>
    <mergeCell ref="Q20:S20"/>
    <mergeCell ref="Q28:S28"/>
    <mergeCell ref="Q16:S16"/>
    <mergeCell ref="Q21:S21"/>
    <mergeCell ref="N19:P19"/>
    <mergeCell ref="Q27:S27"/>
    <mergeCell ref="E6:F6"/>
    <mergeCell ref="C7:P7"/>
    <mergeCell ref="N21:P21"/>
    <mergeCell ref="N22:P22"/>
    <mergeCell ref="N25:P25"/>
    <mergeCell ref="E26:G26"/>
    <mergeCell ref="E17:G17"/>
    <mergeCell ref="E18:G18"/>
    <mergeCell ref="Q25:S25"/>
    <mergeCell ref="Q15:S15"/>
    <mergeCell ref="A11:A12"/>
    <mergeCell ref="A19:A20"/>
    <mergeCell ref="A21:A22"/>
    <mergeCell ref="A15:A16"/>
    <mergeCell ref="N18:P18"/>
    <mergeCell ref="E22:G22"/>
    <mergeCell ref="A23:A24"/>
    <mergeCell ref="N28:P28"/>
    <mergeCell ref="E27:G27"/>
    <mergeCell ref="N9:P9"/>
    <mergeCell ref="N10:P10"/>
    <mergeCell ref="N11:P11"/>
    <mergeCell ref="N12:P12"/>
    <mergeCell ref="N13:P13"/>
    <mergeCell ref="N26:P26"/>
    <mergeCell ref="N27:P27"/>
    <mergeCell ref="E16:G16"/>
    <mergeCell ref="N32:P32"/>
    <mergeCell ref="E32:G32"/>
    <mergeCell ref="N31:P31"/>
    <mergeCell ref="E14:G14"/>
    <mergeCell ref="E15:G15"/>
    <mergeCell ref="N14:P14"/>
    <mergeCell ref="E19:G19"/>
    <mergeCell ref="N15:P15"/>
    <mergeCell ref="E20:G20"/>
    <mergeCell ref="E28:G28"/>
    <mergeCell ref="B37:C37"/>
    <mergeCell ref="B25:B26"/>
    <mergeCell ref="B29:B30"/>
    <mergeCell ref="E25:G25"/>
    <mergeCell ref="E31:G31"/>
    <mergeCell ref="B36:C36"/>
    <mergeCell ref="E29:G29"/>
    <mergeCell ref="Q29:S29"/>
    <mergeCell ref="A31:B32"/>
    <mergeCell ref="B35:C35"/>
    <mergeCell ref="A33:S33"/>
    <mergeCell ref="N29:P29"/>
    <mergeCell ref="N30:P30"/>
    <mergeCell ref="E30:G30"/>
    <mergeCell ref="Q31:S31"/>
    <mergeCell ref="Q32:S32"/>
    <mergeCell ref="A29:A30"/>
    <mergeCell ref="E8:G8"/>
    <mergeCell ref="N8:P8"/>
    <mergeCell ref="N17:P17"/>
    <mergeCell ref="Q17:S17"/>
    <mergeCell ref="Q18:S18"/>
    <mergeCell ref="Q19:S19"/>
    <mergeCell ref="Q8:S8"/>
    <mergeCell ref="E9:G9"/>
    <mergeCell ref="E10:G10"/>
    <mergeCell ref="E11:G11"/>
    <mergeCell ref="A17:A18"/>
    <mergeCell ref="A1:S1"/>
    <mergeCell ref="A9:A10"/>
    <mergeCell ref="A3:S3"/>
    <mergeCell ref="A5:S5"/>
    <mergeCell ref="A6:B6"/>
    <mergeCell ref="N16:P16"/>
    <mergeCell ref="E12:G12"/>
    <mergeCell ref="E13:G13"/>
    <mergeCell ref="Q6:S6"/>
    <mergeCell ref="A7:B7"/>
    <mergeCell ref="Q7:S7"/>
    <mergeCell ref="B40:C40"/>
    <mergeCell ref="E35:F35"/>
    <mergeCell ref="G34:O34"/>
    <mergeCell ref="B9:B10"/>
    <mergeCell ref="A13:A14"/>
    <mergeCell ref="A25:A26"/>
    <mergeCell ref="A27:A28"/>
    <mergeCell ref="B27:B28"/>
    <mergeCell ref="Q26:S26"/>
    <mergeCell ref="B13:B14"/>
    <mergeCell ref="B11:B12"/>
    <mergeCell ref="B15:B16"/>
    <mergeCell ref="B17:B18"/>
    <mergeCell ref="B19:B20"/>
    <mergeCell ref="B21:B22"/>
    <mergeCell ref="N20:P20"/>
    <mergeCell ref="Q22:S22"/>
    <mergeCell ref="E21:G21"/>
  </mergeCells>
  <phoneticPr fontId="20" type="noConversion"/>
  <printOptions horizontalCentered="1" verticalCentered="1"/>
  <pageMargins left="0.51181102362204722" right="0.51181102362204722" top="0.98425196850393704" bottom="1.1811023622047245" header="0.31496062992125984" footer="0.31496062992125984"/>
  <pageSetup paperSize="9" scale="55"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dimension ref="A1:J48"/>
  <sheetViews>
    <sheetView topLeftCell="A49" workbookViewId="0">
      <selection activeCell="A8" sqref="A8:J8"/>
    </sheetView>
  </sheetViews>
  <sheetFormatPr defaultRowHeight="12.75"/>
  <cols>
    <col min="4" max="4" width="14.28515625" customWidth="1"/>
    <col min="7" max="7" width="14.28515625" customWidth="1"/>
    <col min="8" max="8" width="11.5703125" customWidth="1"/>
    <col min="9" max="9" width="10" customWidth="1"/>
    <col min="10" max="10" width="9.7109375" customWidth="1"/>
  </cols>
  <sheetData>
    <row r="1" spans="1:10">
      <c r="A1" s="420" t="s">
        <v>24</v>
      </c>
      <c r="B1" s="421"/>
      <c r="C1" s="421"/>
      <c r="D1" s="421"/>
      <c r="E1" s="421"/>
      <c r="F1" s="421"/>
      <c r="G1" s="421"/>
      <c r="H1" s="421"/>
      <c r="I1" s="14"/>
      <c r="J1" s="15"/>
    </row>
    <row r="2" spans="1:10">
      <c r="A2" s="422"/>
      <c r="B2" s="423"/>
      <c r="C2" s="423"/>
      <c r="D2" s="423"/>
      <c r="E2" s="423"/>
      <c r="F2" s="423"/>
      <c r="G2" s="423"/>
      <c r="H2" s="423"/>
      <c r="I2" s="16"/>
      <c r="J2" s="17"/>
    </row>
    <row r="3" spans="1:10">
      <c r="A3" s="18"/>
      <c r="B3" s="19"/>
      <c r="C3" s="19"/>
      <c r="D3" s="19"/>
      <c r="E3" s="19"/>
      <c r="F3" s="19"/>
      <c r="G3" s="19"/>
      <c r="H3" s="19"/>
      <c r="I3" s="19"/>
      <c r="J3" s="20"/>
    </row>
    <row r="4" spans="1:10">
      <c r="A4" s="409" t="s">
        <v>25</v>
      </c>
      <c r="B4" s="424"/>
      <c r="C4" s="411" t="s">
        <v>26</v>
      </c>
      <c r="D4" s="410"/>
      <c r="E4" s="410"/>
      <c r="F4" s="410"/>
      <c r="G4" s="410"/>
      <c r="H4" s="410"/>
      <c r="I4" s="410"/>
      <c r="J4" s="412"/>
    </row>
    <row r="5" spans="1:10">
      <c r="A5" s="425" t="s">
        <v>27</v>
      </c>
      <c r="B5" s="426"/>
      <c r="C5" s="427" t="s">
        <v>28</v>
      </c>
      <c r="D5" s="428"/>
      <c r="E5" s="428"/>
      <c r="F5" s="428"/>
      <c r="G5" s="428"/>
      <c r="H5" s="428"/>
      <c r="I5" s="428"/>
      <c r="J5" s="429"/>
    </row>
    <row r="6" spans="1:10">
      <c r="A6" s="23"/>
      <c r="B6" s="24"/>
      <c r="C6" s="24"/>
      <c r="D6" s="24"/>
      <c r="E6" s="24"/>
      <c r="F6" s="24"/>
      <c r="G6" s="24"/>
      <c r="H6" s="24"/>
      <c r="I6" s="24"/>
      <c r="J6" s="25"/>
    </row>
    <row r="7" spans="1:10">
      <c r="A7" s="409" t="s">
        <v>29</v>
      </c>
      <c r="B7" s="410"/>
      <c r="C7" s="410"/>
      <c r="D7" s="410"/>
      <c r="E7" s="410"/>
      <c r="F7" s="410"/>
      <c r="G7" s="410"/>
      <c r="H7" s="410"/>
      <c r="I7" s="410"/>
      <c r="J7" s="412"/>
    </row>
    <row r="8" spans="1:10" ht="27.75" customHeight="1">
      <c r="A8" s="406" t="s">
        <v>270</v>
      </c>
      <c r="B8" s="407"/>
      <c r="C8" s="407"/>
      <c r="D8" s="407"/>
      <c r="E8" s="407"/>
      <c r="F8" s="407"/>
      <c r="G8" s="407"/>
      <c r="H8" s="407"/>
      <c r="I8" s="407"/>
      <c r="J8" s="408"/>
    </row>
    <row r="9" spans="1:10">
      <c r="A9" s="23"/>
      <c r="B9" s="24"/>
      <c r="C9" s="24"/>
      <c r="D9" s="24"/>
      <c r="E9" s="24"/>
      <c r="F9" s="24"/>
      <c r="G9" s="24"/>
      <c r="H9" s="24"/>
      <c r="I9" s="24"/>
      <c r="J9" s="25"/>
    </row>
    <row r="10" spans="1:10">
      <c r="A10" s="409" t="s">
        <v>30</v>
      </c>
      <c r="B10" s="410"/>
      <c r="C10" s="410"/>
      <c r="D10" s="410"/>
      <c r="E10" s="410"/>
      <c r="F10" s="410"/>
      <c r="G10" s="410"/>
      <c r="H10" s="410"/>
      <c r="I10" s="411" t="s">
        <v>31</v>
      </c>
      <c r="J10" s="412"/>
    </row>
    <row r="11" spans="1:10">
      <c r="A11" s="413" t="s">
        <v>32</v>
      </c>
      <c r="B11" s="414"/>
      <c r="C11" s="414"/>
      <c r="D11" s="414"/>
      <c r="E11" s="414"/>
      <c r="F11" s="414"/>
      <c r="G11" s="414"/>
      <c r="H11" s="415"/>
      <c r="I11" s="416" t="s">
        <v>33</v>
      </c>
      <c r="J11" s="417"/>
    </row>
    <row r="12" spans="1:10">
      <c r="A12" s="18"/>
      <c r="B12" s="19"/>
      <c r="C12" s="19"/>
      <c r="D12" s="19"/>
      <c r="E12" s="19"/>
      <c r="F12" s="19"/>
      <c r="G12" s="19"/>
      <c r="H12" s="19"/>
      <c r="I12" s="19"/>
      <c r="J12" s="20"/>
    </row>
    <row r="13" spans="1:10" ht="16.5" customHeight="1">
      <c r="A13" s="418" t="s">
        <v>34</v>
      </c>
      <c r="B13" s="419"/>
      <c r="C13" s="419"/>
      <c r="D13" s="419"/>
      <c r="E13" s="419"/>
      <c r="F13" s="419"/>
      <c r="G13" s="419"/>
      <c r="H13" s="419"/>
      <c r="I13" s="390">
        <v>0.5</v>
      </c>
      <c r="J13" s="391"/>
    </row>
    <row r="14" spans="1:10" ht="17.25" customHeight="1">
      <c r="A14" s="388" t="s">
        <v>35</v>
      </c>
      <c r="B14" s="389"/>
      <c r="C14" s="389"/>
      <c r="D14" s="389"/>
      <c r="E14" s="389"/>
      <c r="F14" s="389"/>
      <c r="G14" s="389"/>
      <c r="H14" s="389"/>
      <c r="I14" s="390">
        <v>0.03</v>
      </c>
      <c r="J14" s="391"/>
    </row>
    <row r="15" spans="1:10">
      <c r="A15" s="18"/>
      <c r="B15" s="19"/>
      <c r="C15" s="19"/>
      <c r="D15" s="19"/>
      <c r="E15" s="19"/>
      <c r="F15" s="19"/>
      <c r="G15" s="19"/>
      <c r="H15" s="19"/>
      <c r="I15" s="19"/>
      <c r="J15" s="20"/>
    </row>
    <row r="16" spans="1:10">
      <c r="A16" s="392" t="s">
        <v>36</v>
      </c>
      <c r="B16" s="393"/>
      <c r="C16" s="393"/>
      <c r="D16" s="394"/>
      <c r="E16" s="398" t="s">
        <v>37</v>
      </c>
      <c r="F16" s="400" t="s">
        <v>38</v>
      </c>
      <c r="G16" s="400" t="s">
        <v>39</v>
      </c>
      <c r="H16" s="402" t="s">
        <v>40</v>
      </c>
      <c r="I16" s="402" t="s">
        <v>41</v>
      </c>
      <c r="J16" s="404" t="s">
        <v>42</v>
      </c>
    </row>
    <row r="17" spans="1:10" ht="18" customHeight="1">
      <c r="A17" s="395"/>
      <c r="B17" s="396"/>
      <c r="C17" s="396"/>
      <c r="D17" s="397"/>
      <c r="E17" s="399"/>
      <c r="F17" s="401"/>
      <c r="G17" s="401"/>
      <c r="H17" s="403"/>
      <c r="I17" s="403"/>
      <c r="J17" s="405"/>
    </row>
    <row r="18" spans="1:10" ht="15">
      <c r="A18" s="373" t="s">
        <v>43</v>
      </c>
      <c r="B18" s="374"/>
      <c r="C18" s="374"/>
      <c r="D18" s="375"/>
      <c r="E18" s="26" t="s">
        <v>44</v>
      </c>
      <c r="F18" s="27">
        <v>0.03</v>
      </c>
      <c r="G18" s="28" t="s">
        <v>45</v>
      </c>
      <c r="H18" s="29">
        <v>0.03</v>
      </c>
      <c r="I18" s="29">
        <v>0.04</v>
      </c>
      <c r="J18" s="30">
        <v>5.5E-2</v>
      </c>
    </row>
    <row r="19" spans="1:10" ht="15">
      <c r="A19" s="373" t="s">
        <v>46</v>
      </c>
      <c r="B19" s="374"/>
      <c r="C19" s="374"/>
      <c r="D19" s="375"/>
      <c r="E19" s="26" t="s">
        <v>47</v>
      </c>
      <c r="F19" s="27">
        <v>8.0000000000000002E-3</v>
      </c>
      <c r="G19" s="28" t="s">
        <v>45</v>
      </c>
      <c r="H19" s="29">
        <v>8.0000000000000002E-3</v>
      </c>
      <c r="I19" s="29">
        <v>8.0000000000000002E-3</v>
      </c>
      <c r="J19" s="30">
        <v>0.01</v>
      </c>
    </row>
    <row r="20" spans="1:10" ht="15">
      <c r="A20" s="373" t="s">
        <v>48</v>
      </c>
      <c r="B20" s="374"/>
      <c r="C20" s="374"/>
      <c r="D20" s="375"/>
      <c r="E20" s="26" t="s">
        <v>49</v>
      </c>
      <c r="F20" s="27">
        <v>9.7000000000000003E-3</v>
      </c>
      <c r="G20" s="28" t="s">
        <v>45</v>
      </c>
      <c r="H20" s="29">
        <v>9.7000000000000003E-3</v>
      </c>
      <c r="I20" s="29">
        <v>1.2699999999999999E-2</v>
      </c>
      <c r="J20" s="30">
        <v>1.2699999999999999E-2</v>
      </c>
    </row>
    <row r="21" spans="1:10" ht="15">
      <c r="A21" s="373" t="s">
        <v>50</v>
      </c>
      <c r="B21" s="374"/>
      <c r="C21" s="374"/>
      <c r="D21" s="375"/>
      <c r="E21" s="26" t="s">
        <v>51</v>
      </c>
      <c r="F21" s="27">
        <v>5.8999999999999999E-3</v>
      </c>
      <c r="G21" s="28" t="s">
        <v>45</v>
      </c>
      <c r="H21" s="29">
        <v>5.8999999999999999E-3</v>
      </c>
      <c r="I21" s="29">
        <v>1.23E-2</v>
      </c>
      <c r="J21" s="30">
        <v>1.3899999999999999E-2</v>
      </c>
    </row>
    <row r="22" spans="1:10" ht="15">
      <c r="A22" s="373" t="s">
        <v>52</v>
      </c>
      <c r="B22" s="374"/>
      <c r="C22" s="374"/>
      <c r="D22" s="375"/>
      <c r="E22" s="26" t="s">
        <v>53</v>
      </c>
      <c r="F22" s="27">
        <v>8.3099999999999993E-2</v>
      </c>
      <c r="G22" s="28" t="s">
        <v>45</v>
      </c>
      <c r="H22" s="29">
        <v>6.1600000000000002E-2</v>
      </c>
      <c r="I22" s="29">
        <v>7.400000000000001E-2</v>
      </c>
      <c r="J22" s="30">
        <v>8.9600000000000013E-2</v>
      </c>
    </row>
    <row r="23" spans="1:10" ht="26.25" customHeight="1">
      <c r="A23" s="385" t="s">
        <v>54</v>
      </c>
      <c r="B23" s="386"/>
      <c r="C23" s="386"/>
      <c r="D23" s="387"/>
      <c r="E23" s="26" t="s">
        <v>55</v>
      </c>
      <c r="F23" s="27">
        <v>3.6499999999999998E-2</v>
      </c>
      <c r="G23" s="28" t="s">
        <v>45</v>
      </c>
      <c r="H23" s="29">
        <v>3.6499999999999998E-2</v>
      </c>
      <c r="I23" s="29">
        <v>3.6499999999999998E-2</v>
      </c>
      <c r="J23" s="30">
        <v>3.6499999999999998E-2</v>
      </c>
    </row>
    <row r="24" spans="1:10" ht="32.25" customHeight="1">
      <c r="A24" s="373" t="s">
        <v>56</v>
      </c>
      <c r="B24" s="374"/>
      <c r="C24" s="374"/>
      <c r="D24" s="375"/>
      <c r="E24" s="26" t="s">
        <v>57</v>
      </c>
      <c r="F24" s="29">
        <v>1.4999999999999999E-2</v>
      </c>
      <c r="G24" s="28" t="s">
        <v>45</v>
      </c>
      <c r="H24" s="29">
        <v>0</v>
      </c>
      <c r="I24" s="29">
        <v>2.5000000000000001E-2</v>
      </c>
      <c r="J24" s="30">
        <v>0.05</v>
      </c>
    </row>
    <row r="25" spans="1:10" ht="48" customHeight="1">
      <c r="A25" s="373" t="s">
        <v>58</v>
      </c>
      <c r="B25" s="374"/>
      <c r="C25" s="374"/>
      <c r="D25" s="375"/>
      <c r="E25" s="26" t="s">
        <v>59</v>
      </c>
      <c r="F25" s="29">
        <v>4.4999999999999998E-2</v>
      </c>
      <c r="G25" s="28" t="s">
        <v>60</v>
      </c>
      <c r="H25" s="31">
        <v>0</v>
      </c>
      <c r="I25" s="31">
        <v>4.4999999999999998E-2</v>
      </c>
      <c r="J25" s="32">
        <v>4.4999999999999998E-2</v>
      </c>
    </row>
    <row r="26" spans="1:10" ht="28.5">
      <c r="A26" s="373" t="s">
        <v>61</v>
      </c>
      <c r="B26" s="374"/>
      <c r="C26" s="374"/>
      <c r="D26" s="375"/>
      <c r="E26" s="33" t="s">
        <v>62</v>
      </c>
      <c r="F26" s="29">
        <v>0.2034</v>
      </c>
      <c r="G26" s="34" t="s">
        <v>60</v>
      </c>
      <c r="H26" s="29">
        <v>0.2034</v>
      </c>
      <c r="I26" s="29">
        <v>0.22120000000000001</v>
      </c>
      <c r="J26" s="30">
        <v>0.25</v>
      </c>
    </row>
    <row r="27" spans="1:10" ht="36.75" customHeight="1">
      <c r="A27" s="376" t="s">
        <v>63</v>
      </c>
      <c r="B27" s="377"/>
      <c r="C27" s="377"/>
      <c r="D27" s="378"/>
      <c r="E27" s="35" t="s">
        <v>64</v>
      </c>
      <c r="F27" s="36">
        <v>0.26340000000000002</v>
      </c>
      <c r="G27" s="37" t="s">
        <v>60</v>
      </c>
      <c r="H27" s="379"/>
      <c r="I27" s="380"/>
      <c r="J27" s="381"/>
    </row>
    <row r="28" spans="1:10">
      <c r="A28" s="18"/>
      <c r="B28" s="19"/>
      <c r="C28" s="19"/>
      <c r="D28" s="19"/>
      <c r="E28" s="19"/>
      <c r="F28" s="19"/>
      <c r="G28" s="19"/>
      <c r="H28" s="19"/>
      <c r="I28" s="19"/>
      <c r="J28" s="20"/>
    </row>
    <row r="29" spans="1:10">
      <c r="A29" s="18"/>
      <c r="B29" s="19"/>
      <c r="C29" s="19"/>
      <c r="D29" s="19"/>
      <c r="E29" s="19"/>
      <c r="F29" s="19"/>
      <c r="G29" s="19"/>
      <c r="H29" s="19"/>
      <c r="I29" s="19"/>
      <c r="J29" s="20"/>
    </row>
    <row r="30" spans="1:10">
      <c r="A30" s="382" t="s">
        <v>65</v>
      </c>
      <c r="B30" s="383"/>
      <c r="C30" s="383"/>
      <c r="D30" s="383"/>
      <c r="E30" s="383"/>
      <c r="F30" s="383"/>
      <c r="G30" s="383"/>
      <c r="H30" s="383"/>
      <c r="I30" s="383"/>
      <c r="J30" s="384"/>
    </row>
    <row r="31" spans="1:10" ht="15.75">
      <c r="A31" s="38"/>
      <c r="B31" s="39"/>
      <c r="C31" s="39"/>
      <c r="D31" s="366" t="s">
        <v>66</v>
      </c>
      <c r="E31" s="367" t="s">
        <v>67</v>
      </c>
      <c r="F31" s="367"/>
      <c r="G31" s="367"/>
      <c r="H31" s="368" t="s">
        <v>68</v>
      </c>
      <c r="I31" s="39"/>
      <c r="J31" s="40"/>
    </row>
    <row r="32" spans="1:10" ht="15.75">
      <c r="A32" s="38"/>
      <c r="B32" s="39"/>
      <c r="C32" s="39"/>
      <c r="D32" s="366"/>
      <c r="E32" s="369" t="s">
        <v>69</v>
      </c>
      <c r="F32" s="369"/>
      <c r="G32" s="369"/>
      <c r="H32" s="368"/>
      <c r="I32" s="39"/>
      <c r="J32" s="40"/>
    </row>
    <row r="33" spans="1:10">
      <c r="A33" s="41"/>
      <c r="B33" s="42"/>
      <c r="C33" s="42"/>
      <c r="D33" s="42"/>
      <c r="E33" s="42"/>
      <c r="F33" s="42"/>
      <c r="G33" s="42"/>
      <c r="H33" s="42"/>
      <c r="I33" s="42"/>
      <c r="J33" s="43"/>
    </row>
    <row r="34" spans="1:10" ht="45.75" customHeight="1">
      <c r="A34" s="370" t="s">
        <v>70</v>
      </c>
      <c r="B34" s="371"/>
      <c r="C34" s="371"/>
      <c r="D34" s="371"/>
      <c r="E34" s="371"/>
      <c r="F34" s="371"/>
      <c r="G34" s="371"/>
      <c r="H34" s="371"/>
      <c r="I34" s="371"/>
      <c r="J34" s="372"/>
    </row>
    <row r="35" spans="1:10">
      <c r="A35" s="18"/>
      <c r="B35" s="19"/>
      <c r="C35" s="19"/>
      <c r="D35" s="19"/>
      <c r="E35" s="19"/>
      <c r="F35" s="19"/>
      <c r="G35" s="19"/>
      <c r="H35" s="19"/>
      <c r="I35" s="19"/>
      <c r="J35" s="20"/>
    </row>
    <row r="36" spans="1:10" ht="50.25" customHeight="1">
      <c r="A36" s="370" t="s">
        <v>71</v>
      </c>
      <c r="B36" s="371"/>
      <c r="C36" s="371"/>
      <c r="D36" s="371"/>
      <c r="E36" s="371"/>
      <c r="F36" s="371"/>
      <c r="G36" s="371"/>
      <c r="H36" s="371"/>
      <c r="I36" s="371"/>
      <c r="J36" s="372"/>
    </row>
    <row r="37" spans="1:10">
      <c r="A37" s="18"/>
      <c r="B37" s="19"/>
      <c r="C37" s="19"/>
      <c r="D37" s="19"/>
      <c r="E37" s="19"/>
      <c r="F37" s="19"/>
      <c r="G37" s="19"/>
      <c r="H37" s="19"/>
      <c r="I37" s="19"/>
      <c r="J37" s="20"/>
    </row>
    <row r="38" spans="1:10">
      <c r="A38" s="18" t="s">
        <v>72</v>
      </c>
      <c r="B38" s="19"/>
      <c r="C38" s="19"/>
      <c r="D38" s="19"/>
      <c r="E38" s="19"/>
      <c r="F38" s="19"/>
      <c r="G38" s="19"/>
      <c r="H38" s="19"/>
      <c r="I38" s="19"/>
      <c r="J38" s="20"/>
    </row>
    <row r="39" spans="1:10">
      <c r="A39" s="354"/>
      <c r="B39" s="355"/>
      <c r="C39" s="355"/>
      <c r="D39" s="355"/>
      <c r="E39" s="355"/>
      <c r="F39" s="355"/>
      <c r="G39" s="355"/>
      <c r="H39" s="355"/>
      <c r="I39" s="355"/>
      <c r="J39" s="356"/>
    </row>
    <row r="40" spans="1:10">
      <c r="A40" s="18"/>
      <c r="B40" s="19"/>
      <c r="C40" s="19"/>
      <c r="D40" s="19"/>
      <c r="E40" s="19"/>
      <c r="F40" s="19"/>
      <c r="G40" s="19"/>
      <c r="H40" s="19"/>
      <c r="I40" s="19"/>
      <c r="J40" s="20"/>
    </row>
    <row r="41" spans="1:10">
      <c r="A41" s="357" t="s">
        <v>73</v>
      </c>
      <c r="B41" s="358"/>
      <c r="C41" s="358"/>
      <c r="D41" s="358"/>
      <c r="E41" s="19"/>
      <c r="F41" s="19"/>
      <c r="G41" s="359">
        <v>46058</v>
      </c>
      <c r="H41" s="359"/>
      <c r="I41" s="359"/>
      <c r="J41" s="360"/>
    </row>
    <row r="42" spans="1:10">
      <c r="A42" s="361" t="s">
        <v>74</v>
      </c>
      <c r="B42" s="362"/>
      <c r="C42" s="362"/>
      <c r="D42" s="362"/>
      <c r="E42" s="19"/>
      <c r="F42" s="44"/>
      <c r="G42" s="45" t="s">
        <v>75</v>
      </c>
      <c r="H42" s="46"/>
      <c r="I42" s="46"/>
      <c r="J42" s="47"/>
    </row>
    <row r="43" spans="1:10">
      <c r="A43" s="18"/>
      <c r="B43" s="19"/>
      <c r="C43" s="19"/>
      <c r="D43" s="19"/>
      <c r="E43" s="19"/>
      <c r="F43" s="19"/>
      <c r="G43" s="19"/>
      <c r="H43" s="19"/>
      <c r="I43" s="19"/>
      <c r="J43" s="20"/>
    </row>
    <row r="44" spans="1:10" ht="15">
      <c r="A44" s="363"/>
      <c r="B44" s="364"/>
      <c r="C44" s="364"/>
      <c r="D44" s="364"/>
      <c r="E44" s="48"/>
      <c r="F44" s="48"/>
      <c r="G44" s="364"/>
      <c r="H44" s="364"/>
      <c r="I44" s="364"/>
      <c r="J44" s="365"/>
    </row>
    <row r="45" spans="1:10">
      <c r="A45" s="348" t="s">
        <v>76</v>
      </c>
      <c r="B45" s="349"/>
      <c r="C45" s="349"/>
      <c r="D45" s="349"/>
      <c r="E45" s="19"/>
      <c r="F45" s="19"/>
      <c r="G45" s="349" t="s">
        <v>77</v>
      </c>
      <c r="H45" s="349"/>
      <c r="I45" s="349"/>
      <c r="J45" s="350"/>
    </row>
    <row r="46" spans="1:10" ht="14.25">
      <c r="A46" s="21" t="s">
        <v>78</v>
      </c>
      <c r="B46" s="351" t="s">
        <v>88</v>
      </c>
      <c r="C46" s="351"/>
      <c r="D46" s="351"/>
      <c r="E46" s="48"/>
      <c r="F46" s="48"/>
      <c r="G46" s="22" t="s">
        <v>78</v>
      </c>
      <c r="H46" s="352" t="s">
        <v>182</v>
      </c>
      <c r="I46" s="352"/>
      <c r="J46" s="353"/>
    </row>
    <row r="47" spans="1:10" ht="14.25">
      <c r="A47" s="21" t="s">
        <v>79</v>
      </c>
      <c r="B47" s="351" t="s">
        <v>80</v>
      </c>
      <c r="C47" s="351"/>
      <c r="D47" s="351"/>
      <c r="E47" s="48"/>
      <c r="F47" s="48"/>
      <c r="G47" s="22" t="s">
        <v>81</v>
      </c>
      <c r="H47" s="352" t="s">
        <v>82</v>
      </c>
      <c r="I47" s="352"/>
      <c r="J47" s="353"/>
    </row>
    <row r="48" spans="1:10" ht="16.5" customHeight="1" thickBot="1">
      <c r="A48" s="49" t="s">
        <v>83</v>
      </c>
      <c r="B48" s="347" t="s">
        <v>89</v>
      </c>
      <c r="C48" s="347"/>
      <c r="D48" s="347"/>
      <c r="E48" s="50"/>
      <c r="F48" s="50"/>
      <c r="G48" s="50"/>
      <c r="H48" s="50"/>
      <c r="I48" s="50"/>
      <c r="J48" s="51"/>
    </row>
  </sheetData>
  <mergeCells count="53">
    <mergeCell ref="A1:H2"/>
    <mergeCell ref="A4:B4"/>
    <mergeCell ref="C4:J4"/>
    <mergeCell ref="A5:B5"/>
    <mergeCell ref="C5:J5"/>
    <mergeCell ref="A7:J7"/>
    <mergeCell ref="A8:J8"/>
    <mergeCell ref="A10:H10"/>
    <mergeCell ref="I10:J10"/>
    <mergeCell ref="A11:H11"/>
    <mergeCell ref="I11:J11"/>
    <mergeCell ref="A13:H13"/>
    <mergeCell ref="I13:J13"/>
    <mergeCell ref="A14:H14"/>
    <mergeCell ref="I14:J14"/>
    <mergeCell ref="A16:D17"/>
    <mergeCell ref="E16:E17"/>
    <mergeCell ref="F16:F17"/>
    <mergeCell ref="G16:G17"/>
    <mergeCell ref="H16:H17"/>
    <mergeCell ref="I16:I17"/>
    <mergeCell ref="J16:J17"/>
    <mergeCell ref="A18:D18"/>
    <mergeCell ref="A19:D19"/>
    <mergeCell ref="A20:D20"/>
    <mergeCell ref="A21:D21"/>
    <mergeCell ref="A22:D22"/>
    <mergeCell ref="A23:D23"/>
    <mergeCell ref="A24:D24"/>
    <mergeCell ref="A25:D25"/>
    <mergeCell ref="A26:D26"/>
    <mergeCell ref="A27:D27"/>
    <mergeCell ref="H27:J27"/>
    <mergeCell ref="A30:J30"/>
    <mergeCell ref="D31:D32"/>
    <mergeCell ref="E31:G31"/>
    <mergeCell ref="H31:H32"/>
    <mergeCell ref="E32:G32"/>
    <mergeCell ref="A34:J34"/>
    <mergeCell ref="A36:J36"/>
    <mergeCell ref="A39:J39"/>
    <mergeCell ref="A41:D41"/>
    <mergeCell ref="G41:J41"/>
    <mergeCell ref="A42:D42"/>
    <mergeCell ref="A44:D44"/>
    <mergeCell ref="G44:J44"/>
    <mergeCell ref="B48:D48"/>
    <mergeCell ref="A45:D45"/>
    <mergeCell ref="G45:J45"/>
    <mergeCell ref="B46:D46"/>
    <mergeCell ref="H46:J46"/>
    <mergeCell ref="B47:D47"/>
    <mergeCell ref="H47:J47"/>
  </mergeCells>
  <conditionalFormatting sqref="H27:J27">
    <cfRule type="expression" dxfId="9" priority="10" stopIfTrue="1">
      <formula>$Q$11="sim"</formula>
    </cfRule>
  </conditionalFormatting>
  <conditionalFormatting sqref="G41">
    <cfRule type="expression" dxfId="8" priority="9" stopIfTrue="1">
      <formula>$O$41=""</formula>
    </cfRule>
  </conditionalFormatting>
  <conditionalFormatting sqref="G18:G26">
    <cfRule type="expression" dxfId="7" priority="7" stopIfTrue="1">
      <formula>AND(G18&lt;&gt;"OK",G18&lt;&gt;"-",G18&lt;&gt;"")</formula>
    </cfRule>
    <cfRule type="cellIs" dxfId="6" priority="8" stopIfTrue="1" operator="equal">
      <formula>"OK"</formula>
    </cfRule>
  </conditionalFormatting>
  <conditionalFormatting sqref="A26:F26">
    <cfRule type="expression" dxfId="5" priority="6" stopIfTrue="1">
      <formula>$Q$11="Não"</formula>
    </cfRule>
  </conditionalFormatting>
  <conditionalFormatting sqref="H46:J47">
    <cfRule type="expression" dxfId="4" priority="5" stopIfTrue="1">
      <formula>H46=""</formula>
    </cfRule>
  </conditionalFormatting>
  <conditionalFormatting sqref="G27">
    <cfRule type="expression" dxfId="3" priority="3" stopIfTrue="1">
      <formula>AND(G27&lt;&gt;"OK",G27&lt;&gt;"-",G27&lt;&gt;"")</formula>
    </cfRule>
    <cfRule type="cellIs" dxfId="2" priority="4" stopIfTrue="1" operator="equal">
      <formula>"OK"</formula>
    </cfRule>
  </conditionalFormatting>
  <conditionalFormatting sqref="A27:F27">
    <cfRule type="expression" dxfId="1" priority="2" stopIfTrue="1">
      <formula>$Q$11="sim"</formula>
    </cfRule>
  </conditionalFormatting>
  <conditionalFormatting sqref="H18:J26">
    <cfRule type="expression" dxfId="0" priority="1" stopIfTrue="1">
      <formula>$I$11=$A$57</formula>
    </cfRule>
  </conditionalFormatting>
  <dataValidations count="6">
    <dataValidation type="decimal" allowBlank="1" showInputMessage="1" showErrorMessage="1" errorTitle="Erro de valores" error="Digite um valor entre 0% e 100%" sqref="F18:F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I14:J14">
      <formula1>0</formula1>
    </dataValidation>
    <dataValidation type="decimal" allowBlank="1" showInputMessage="1" showErrorMessage="1" errorTitle="Valor não permitido" error="Digite um percentual entre 0% e 100%." promptTitle="Valores admissíveis:" prompt="Insira valores entre 0 e 100%." sqref="I13:J13">
      <formula1>0</formula1>
      <formula2>1</formula2>
    </dataValidation>
    <dataValidation type="decimal" allowBlank="1" showInputMessage="1" showErrorMessage="1" errorTitle="Erro de valores" error="Digite um valor maior do que 0." sqref="F24">
      <formula1>0</formula1>
      <formula2>1</formula2>
    </dataValidation>
    <dataValidation operator="greaterThanOrEqual" allowBlank="1" showInputMessage="1" showErrorMessage="1" errorTitle="Erro de valores" error="Digite um valor igual a 0% ou 2%." sqref="F25"/>
    <dataValidation type="list" allowBlank="1" showInputMessage="1" showErrorMessage="1" sqref="A11:H11">
      <formula1>$A$51:$A$58</formula1>
    </dataValidation>
  </dataValidations>
  <printOptions horizontalCentered="1" verticalCentered="1"/>
  <pageMargins left="0.51181102362204722" right="0.51181102362204722" top="0.78740157480314965" bottom="0.78740157480314965" header="0.31496062992125984" footer="0.31496062992125984"/>
  <pageSetup paperSize="9" scale="5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Planilha Orç - Mem. de Cálculo</vt:lpstr>
      <vt:lpstr>Cronograma Físico - Financeiro</vt:lpstr>
      <vt:lpstr>BDI</vt:lpstr>
      <vt:lpstr>'Cronograma Físico - Financeiro'!Area_de_impressao</vt:lpstr>
      <vt:lpstr>'Planilha Orç - Mem. de Cálculo'!Area_de_impressao</vt:lpstr>
    </vt:vector>
  </TitlesOfParts>
  <Company>Setop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Engenharia PMC</cp:lastModifiedBy>
  <cp:lastPrinted>2026-06-01T18:51:46Z</cp:lastPrinted>
  <dcterms:created xsi:type="dcterms:W3CDTF">2006-09-22T13:55:22Z</dcterms:created>
  <dcterms:modified xsi:type="dcterms:W3CDTF">2026-06-09T13:14:57Z</dcterms:modified>
</cp:coreProperties>
</file>