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lowestEdited="4"/>
  <workbookPr backupFile="false" showObjects="all" date1904="false"/>
  <workbookProtection/>
  <bookViews>
    <workbookView showHorizontalScroll="true" showVerticalScroll="true" showSheetTabs="true" xWindow="0" yWindow="0" windowWidth="16384" windowHeight="8192" tabRatio="600" firstSheet="0" activeTab="0"/>
  </bookViews>
  <sheets>
    <sheet name="PLANILHA" sheetId="1" state="visible" r:id="rId3"/>
    <sheet name="CRONOGRAMA" sheetId="2" state="visible" r:id="rId4"/>
  </sheets>
  <definedNames>
    <definedName function="false" hidden="false" localSheetId="0" name="_xlnm.Print_Area" vbProcedure="false">PLANILHA!$A$1:$J$316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<sst xmlns="http://schemas.openxmlformats.org/spreadsheetml/2006/main" count="556" uniqueCount="416">
  <si>
    <r>
      <rPr>
        <b val="true"/>
        <sz val="14"/>
        <color theme="1"/>
        <rFont val="Calibri"/>
        <family val="2"/>
        <charset val="1"/>
      </rPr>
      <t xml:space="preserve">        SECRETARIA DE ESTADO DE EDUCAÇÃO - SUPERINTENDÊNCIA DE INFRAESTRUTURA E LOGÍSTICA - DIRETORIA DE GESTÃO DE PARCERIAS E FISCALIZAÇÃ</t>
    </r>
    <r>
      <rPr>
        <b val="true"/>
        <sz val="14"/>
        <rFont val="Calibri"/>
        <family val="2"/>
        <charset val="1"/>
      </rPr>
      <t xml:space="preserve">O - PLANILHA DE SERVIÇOS </t>
    </r>
    <r>
      <rPr>
        <b val="true"/>
        <sz val="14"/>
        <color theme="1"/>
        <rFont val="Calibri"/>
        <family val="2"/>
        <charset val="1"/>
      </rPr>
      <t xml:space="preserve">- SEM DESONERAÇÃO</t>
    </r>
  </si>
  <si>
    <t xml:space="preserve">ESCOLA ESTADUAL / MUNICIPAL:  CENTRO DE EDUCAÇÃO INFANTIL ALEXANDRINA DE SOUZA CARVALHO                                                                                                                                                           </t>
  </si>
  <si>
    <t xml:space="preserve">COD ESCOLA:</t>
  </si>
  <si>
    <t xml:space="preserve">S.R.E.:</t>
  </si>
  <si>
    <t xml:space="preserve">CAXAMBU - 310120</t>
  </si>
  <si>
    <t xml:space="preserve">MUNICÍPIO: AIURUOCA-MG                                                                                                      </t>
  </si>
  <si>
    <t xml:space="preserve">ISS</t>
  </si>
  <si>
    <t xml:space="preserve">SERVIÇOS:</t>
  </si>
  <si>
    <t xml:space="preserve">REFORMA DO CENTRO DE EDUCAÇÃO INFANTIL ALEXANDRINA DE SOUZA </t>
  </si>
  <si>
    <t xml:space="preserve">ITEM</t>
  </si>
  <si>
    <t xml:space="preserve">DESCRIÇÃO</t>
  </si>
  <si>
    <t xml:space="preserve">UN</t>
  </si>
  <si>
    <t xml:space="preserve">ANALISADO</t>
  </si>
  <si>
    <t xml:space="preserve">LOCAL DE INTERVENÇÃO</t>
  </si>
  <si>
    <t xml:space="preserve">QUANT.</t>
  </si>
  <si>
    <t xml:space="preserve">P. UNIT. (S/BDI)</t>
  </si>
  <si>
    <t xml:space="preserve">P. UNIT. (C/BDI)</t>
  </si>
  <si>
    <t xml:space="preserve">P. TOTAL (C/BDI)</t>
  </si>
  <si>
    <t xml:space="preserve">MEMÓRIA DE CALCULO</t>
  </si>
  <si>
    <t xml:space="preserve">010000</t>
  </si>
  <si>
    <t xml:space="preserve">INSTALAÇÃO DOS SERVIÇOS DE ENGENHARIA</t>
  </si>
  <si>
    <t xml:space="preserve">010003</t>
  </si>
  <si>
    <t xml:space="preserve">Fornecimento e colocação de placa dos serviços de engenharia em chapa galvanizada (3,00 X 1,50m)   -  Governo do Estado  -  (Ampliação e / ou Reforma acima de R$ 30.000,00)</t>
  </si>
  <si>
    <t xml:space="preserve">1 PLACA</t>
  </si>
  <si>
    <t xml:space="preserve">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</si>
  <si>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 xml:space="preserve">A SER EXECUTADO PELA PREFEITURA</t>
  </si>
  <si>
    <t xml:space="preserve">SUB-TOTAL =</t>
  </si>
  <si>
    <t xml:space="preserve">020000</t>
  </si>
  <si>
    <t xml:space="preserve">DEMOLIÇÕES E REMOÇÕES</t>
  </si>
  <si>
    <t xml:space="preserve">020003</t>
  </si>
  <si>
    <t xml:space="preserve">Demolição de alvenaria de elevação em tijolo comum ou elemento vazado, incluindo o revestimento.</t>
  </si>
  <si>
    <r>
      <rPr>
        <sz val="14"/>
        <color theme="1"/>
        <rFont val="Calibri"/>
        <family val="2"/>
        <charset val="1"/>
      </rPr>
      <t xml:space="preserve">M</t>
    </r>
    <r>
      <rPr>
        <vertAlign val="superscript"/>
        <sz val="14"/>
        <color theme="1"/>
        <rFont val="Calibri"/>
        <family val="2"/>
        <charset val="1"/>
      </rPr>
      <t xml:space="preserve">3</t>
    </r>
  </si>
  <si>
    <t xml:space="preserve">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</si>
  <si>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 xml:space="preserve">DISPENSA 2 X 1,97 X 0,20 X 3,00 + COZINHA 2,95 X 0,20 X 3,00 + SANITÁRIO 1,95 X 0,20 X 3,00 + MURETA PARQUINHO 35 X 0,30 X 0,80 + MURETA DA HORTA 11 X 0,30 X 0,80</t>
  </si>
  <si>
    <t xml:space="preserve">020004</t>
  </si>
  <si>
    <t xml:space="preserve">Demolição de revestimento cerâmico incluindo base</t>
  </si>
  <si>
    <t xml:space="preserve">M²</t>
  </si>
  <si>
    <t xml:space="preserve">Será medido por área real de revestimento cerâmico, inclusive a base, demolido,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  serviços.</t>
  </si>
  <si>
    <t xml:space="preserve">48,79 (PISOS COZINHA, BANHEIRO, DISPENSA, TANQUE, CORREDOR) + COZINHA ((2,95 X 2) + (3,31 X 2) X 3) + BANHEIROS ((1,10X2)+(1,97X2)X1,50) + ((1,95X2)+(3,31X2)X1,50)</t>
  </si>
  <si>
    <t xml:space="preserve">020005</t>
  </si>
  <si>
    <t xml:space="preserve">Demolição de concreto simples, manual, inclusive afastamento</t>
  </si>
  <si>
    <t xml:space="preserve">Será medido pelo volume real demolido, conforme levantamento aferido antes da demolição (m³).
O item remunera o fornecimento da mão-de-obra necessária e ferramentas adequadas para a execução dos serviços: desmonte, demolição, fragmentação de elementos em concreto simples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</si>
  <si>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 xml:space="preserve">4,87 M3</t>
  </si>
  <si>
    <t xml:space="preserve">020027</t>
  </si>
  <si>
    <t xml:space="preserve">Remoção de portas, janelas e grades metálicas, inclusive caixilhos</t>
  </si>
  <si>
    <t xml:space="preserve">Será medido pela área da esquadria retirada (m²).
O item remunera o fornecimento da mão-de-obra necessária para a retirada completa de esquadrias metálicas e acessórios, em geral;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</si>
  <si>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 xml:space="preserve">J2 5X2X1,20 + J3 2X 0,80 X 0,60 </t>
  </si>
  <si>
    <t xml:space="preserve">020030</t>
  </si>
  <si>
    <t xml:space="preserve">Demolição de pavimentação com pré-moldado de concreto</t>
  </si>
  <si>
    <t xml:space="preserve">Será medido por área real de pavimentação com pré-moldado de concreto, demolido, medida no projeto ou aferida antes da demolição (m²).
O item remunera o fornecimento da mão-de-obra necessária e ferramentas adequadas para a execução dos serviços: demolição, fragmentação de revestimentos em pré-moldado de concreto,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</si>
  <si>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 xml:space="preserve">PATIO 399,75 M2</t>
  </si>
  <si>
    <t xml:space="preserve">020031</t>
  </si>
  <si>
    <t xml:space="preserve">Retirada de folha de porta ou folha de janela de madeira.</t>
  </si>
  <si>
    <t xml:space="preserve">Será medido por área retirada (m²).
O item remunera o fornecimento de mão-de-obra necessária para a retirada de folha de esquadria em madeira,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</si>
  <si>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 xml:space="preserve">7 X 0,80X2,10</t>
  </si>
  <si>
    <t xml:space="preserve">020035</t>
  </si>
  <si>
    <t xml:space="preserve">Remoção de louças (lavatório, pia, tanque, vaso sanitário)</t>
  </si>
  <si>
    <t xml:space="preserve">Será medido pela quantidade real de louças com provável reaproveitamento ou não, inclusive sistema de fixação medida no projeto ou aferida antes da demolição (un).
O item remunera o fornecimento da mão-de-obra necessária e ferramentas adequadas para a execução dos serviços: remoção de louças e sistema de fixação, fragmentação das unidades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</si>
  <si>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 xml:space="preserve">16 UNIDADES</t>
  </si>
  <si>
    <t xml:space="preserve">030000</t>
  </si>
  <si>
    <t xml:space="preserve">TRABALHOS EM TERRA</t>
  </si>
  <si>
    <t xml:space="preserve">030001</t>
  </si>
  <si>
    <t xml:space="preserve">Aterro Compactado manual, com soquete</t>
  </si>
  <si>
    <t xml:space="preserve">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</si>
  <si>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 xml:space="preserve">ATERRO DO PATIO + REATERRO DE VALAS + PISO 29,33 + 27,50 + 27,50 + 9,85 + 25,40 X 0,15 + 15 DRENAGEM</t>
  </si>
  <si>
    <t xml:space="preserve">030002</t>
  </si>
  <si>
    <t xml:space="preserve">Escavação  manual de vala em solo de 1ª e 2ª categoria, profundidade em até 2,00m</t>
  </si>
  <si>
    <t xml:space="preserve">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</si>
  <si>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 xml:space="preserve">MURO (20,16 X 1,50 X 0,30) + SALAS (((4,77+6,15)X2)X0,50X0,30)+(((4,52+6,08)X2)X0,50X0,30)) + SAPATAS 12 (1X1X1,50) + DRENAGEM '= 30 X 0,8 X 0,8</t>
  </si>
  <si>
    <t xml:space="preserve">030004</t>
  </si>
  <si>
    <t xml:space="preserve">Regularização de fundo de vala com apiloamento com maço de 30kg</t>
  </si>
  <si>
    <r>
      <rPr>
        <sz val="14"/>
        <color theme="1"/>
        <rFont val="Calibri"/>
        <family val="2"/>
        <charset val="1"/>
      </rPr>
      <t xml:space="preserve">M</t>
    </r>
    <r>
      <rPr>
        <vertAlign val="superscript"/>
        <sz val="14"/>
        <color theme="1"/>
        <rFont val="Calibri"/>
        <family val="2"/>
        <charset val="1"/>
      </rPr>
      <t xml:space="preserve">2</t>
    </r>
  </si>
  <si>
    <t xml:space="preserve">Será medido pela área de fundo da vala (m²).
O item remunera o fornecimento de equipamentos e mão-de-obra necessários para execução dos serviços de regularização do fundo de vala com maço de 30 kg.</t>
  </si>
  <si>
    <t xml:space="preserve">(20,16 MURO + ((4,77+6,15)X2) + ((4,52+6,08)X2)X0,30)+(12X1X1)</t>
  </si>
  <si>
    <t xml:space="preserve"> </t>
  </si>
  <si>
    <t xml:space="preserve">040000</t>
  </si>
  <si>
    <t xml:space="preserve">SONDAGEM, FUNDAÇÕES, MUROS E CONTENÇÕES</t>
  </si>
  <si>
    <t xml:space="preserve">040001</t>
  </si>
  <si>
    <r>
      <rPr>
        <b val="true"/>
        <sz val="12"/>
        <color theme="1"/>
        <rFont val="Calibri"/>
        <family val="2"/>
        <charset val="1"/>
      </rPr>
      <t xml:space="preserve">Armadura de aço, CA 50, corte e dobra no canteiro</t>
    </r>
    <r>
      <rPr>
        <sz val="12"/>
        <color theme="1"/>
        <rFont val="Calibri"/>
        <family val="2"/>
        <charset val="1"/>
      </rPr>
      <t xml:space="preserve">                                                                                                                    </t>
    </r>
  </si>
  <si>
    <t xml:space="preserve">KG</t>
  </si>
  <si>
    <t xml:space="preserve">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</si>
  <si>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 xml:space="preserve">MURO DE CONTENÇÃO 231,74 KG SAPATAS 143,72 KG</t>
  </si>
  <si>
    <t xml:space="preserve">040002</t>
  </si>
  <si>
    <t xml:space="preserve">Fôrma de madeira para fundação, com tábuas e sarrafos, 3 aproveitamentos e desforma </t>
  </si>
  <si>
    <t xml:space="preserve">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</si>
  <si>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 xml:space="preserve">28,75 M² CONFORME PROJETO</t>
  </si>
  <si>
    <t xml:space="preserve">040004</t>
  </si>
  <si>
    <t xml:space="preserve">Concreto estrutural virado no local, controle "A", consistência para vibração, brita 1, FCK=20 MPA e lançamento em fundação</t>
  </si>
  <si>
    <t xml:space="preserve">M³</t>
  </si>
  <si>
    <t xml:space="preserve">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</si>
  <si>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 xml:space="preserve">4,17 MURO DE CONTENÇÃO + (12X0,8X0,8X0,4)</t>
  </si>
  <si>
    <t xml:space="preserve">040005</t>
  </si>
  <si>
    <t xml:space="preserve">Contrapiso não estrutural impermeabilizado, E=5 cm</t>
  </si>
  <si>
    <t xml:space="preserve">Será medido pela área onde será executado, na espessura mínima de 5cm (m²).
O item remunera o fornecimento de cimento, areia, pedra britada nº 1, 2, e a mão-de-obra necessária para o apiloamento do terreno e execução do lastro.</t>
  </si>
  <si>
    <t xml:space="preserve">= 29,33 + 27,50 + 27,50 + 9,85 +25,40</t>
  </si>
  <si>
    <t xml:space="preserve">040007</t>
  </si>
  <si>
    <t xml:space="preserve">Concreto magro de cimento Portland Fck &gt;= 10,0 Mpa (execução, incluindo o fornecimento e transporte dos agregados)</t>
  </si>
  <si>
    <t xml:space="preserve">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</si>
  <si>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 xml:space="preserve">= APILOAMENTO X0,05 +  29,33 + 27,50 + 27,50 + 9,85 +25,40X 0,05 (PISO)</t>
  </si>
  <si>
    <t xml:space="preserve">040008</t>
  </si>
  <si>
    <t xml:space="preserve">Execução de estaca broca c/ trado manual de 30 cm de diâmetro completa.</t>
  </si>
  <si>
    <t xml:space="preserve">M</t>
  </si>
  <si>
    <t xml:space="preserve">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30 cm. Remunera também ferragem de espera.</t>
  </si>
  <si>
    <t xml:space="preserve">=MURETA 16 UNIDADES X 1,50</t>
  </si>
  <si>
    <t xml:space="preserve">040100</t>
  </si>
  <si>
    <t xml:space="preserve">Muros de divisa</t>
  </si>
  <si>
    <t xml:space="preserve">040101</t>
  </si>
  <si>
    <t xml:space="preserve">Muro divisório em bloco de concreto aparente espessura 15 cm, altura útil de 2,20m,  assentado com argamassa mista de cimento, cal hidratada e areia sem peneira traço 1:0,5:8 inclusive sapata corrida em concreto armado com Fck mínimo de 20 MPA e chapéu de muro</t>
  </si>
  <si>
    <t xml:space="preserve">Será medido pelo comprimento executado, descontando-se todos os vãos (m).
O item remunera o fornecimento de materiais e mão-de-obra necessários para a execução de sapata com dimensão mínima de 40 x 20 cm com escavação manual de 50 x 55cm, apiloamento de fundo de vala, reaterro, forma de fundação e concreto armado com Fck mínimo de 20MPA suas respectivas especificações,  impermeabilização da sapata, alvenaria de vedação aparente, confeccionada em bloco vazado de concreto simples, com superfície isenta de trincas, lascas, ou pequenas imperfeições nas faces que ficarão expostas,, assentada com argamassa de cimento, cal hidratada e areia; dimensões padronizadas de 14 x 19 x 39 cm, e resistência mínima à compressão de acordo com a NBR 6136. Remunera também a construção de pilares armados a cada 2,50m com Fck mínimo de 20MPA com dimensões de 14 x 20 cm com a respectiva broca de 25 cm x 1,00 m concretada e o fornecimento e colocação de chapéu de muro.</t>
  </si>
  <si>
    <t xml:space="preserve">= 15,90 + 11,70</t>
  </si>
  <si>
    <t xml:space="preserve">050000</t>
  </si>
  <si>
    <t xml:space="preserve">SUPERESTRUTURA</t>
  </si>
  <si>
    <t xml:space="preserve">ED-50850</t>
  </si>
  <si>
    <t xml:space="preserve">VIGA DE 0,21 A 0,35 M DE LARGURA EM CONCRETO 20MPa,
APARENTE, ARMAÇÃO, FÔRMA PLASTIFICADA, ESCORAMENTO E
DESFORMA</t>
  </si>
  <si>
    <t xml:space="preserve">M3</t>
  </si>
  <si>
    <t xml:space="preserve">Será medido em metro cúbico (m³) o volume efetivo da viga executada, conforme dimensões indicadas no projeto estrutural.
O item remunera integralmente o fornecimento e execução de viga em concreto estrutural com fck = 20 MPa, de seção variando entre 0,21 m e 0,35 m de largura, incluindo preparo, lançamento, adensamento e cura do concreto, montagem e colocação das armaduras em aço CA-50 (A ou B) conforme detalhamento de projeto, bem como o fornecimento e aplicação de fôrmas plastificadas, escoramentos e desforma.
Estão incluídos no item todos os serviços e materiais necessários à perfeita execução, tais como mão de obra, equipamentos, transporte interno de materiais, limpeza das fôrmas e armaduras, alinhamento e nivelamento, reaproveitamento ou substituição de fôrmas, perdas normais de material, além de cuidados para obtenção de superfície aparente com bom acabamento, livre de falhas, vazios ou manchas.</t>
  </si>
  <si>
    <t xml:space="preserve">=((6,15*2)+(4,77*2)+(4,52*3)+(6,08*4)+(16,72+4,97+4,97+2)*COMPRIMENTO 2 VEZES(BALDRAME E SUPERIOR) )*0,20*0,45 TAMANHO</t>
  </si>
  <si>
    <t xml:space="preserve">ED-50842</t>
  </si>
  <si>
    <t xml:space="preserve">PILAR EM CONCRETO APARENTE 20 MPa, INCLUSIVE ARMAÇÃO,
FÔRMA PLASTIFICADA E DESFORMA</t>
  </si>
  <si>
    <t xml:space="preserve">Será medido em metro cúbico (m³) o volume efetivo do pilar executado, conforme dimensões e detalhamentos indicados no projeto estrutural.
O item remunera o fornecimento e execução de pilar em concreto estrutural com fck = 20 MPa, de superfície aparente, incluindo preparo, lançamento, adensamento e cura do concreto, montagem e colocação das armaduras em aço CA-50 (A ou B), conforme projeto, bem como o fornecimento e aplicação de fôrmas plastificadas e posterior desforma.
Estão incluídos todos os serviços, materiais e equipamentos necessários à perfeita execução do elemento estrutural, compreendendo mão de obra especializada, escoramentos provisórios, limpeza e aplicação de desmoldante, alinhamento, prumo e nivelamento, transporte interno de materiais, perdas normais de concretagem e fôrmas, além dos cuidados indispensáveis para obtenção de superfície aparente com bom acabamento, livre de bolhas, manchas, rebarbas ou falhas superficiais.</t>
  </si>
  <si>
    <t xml:space="preserve">14 UNIDADES X 0,20 X 0,30 X 3 + 2 X 4 X 0,30 X 0,30</t>
  </si>
  <si>
    <t xml:space="preserve">050008</t>
  </si>
  <si>
    <t xml:space="preserve">laje pré-moldada unidirecional com enchimento em poliestireno expandido (EPS), inclusive concreto estrutural, usinado bombeado com Fck de 20mpa, e=12cm (capeamento 5 cm) sobrecarga mínima 100 Kgf / m²</t>
  </si>
  <si>
    <t xml:space="preserve">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</si>
  <si>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 xml:space="preserve">=27,50 *2 + 9,85 + 29,33</t>
  </si>
  <si>
    <t xml:space="preserve">050010</t>
  </si>
  <si>
    <t xml:space="preserve">Cimbramento (escoramento) de madeira</t>
  </si>
  <si>
    <t xml:space="preserve">Será medido pelo volume, ou seja, a área do pano a ser escorado vigas ou laje com a altura das escoras entre 2,20 e 3,00 m (m³). Nas peças de concreto em que as formas remunerem cimbramento, este deverá ser descontado; 
O item remunera o fornecimento de materiais e mão-de-obra necessários para a execução de escoramento de madeira com estroncas de eucalipto com diâmetro mínimo de 12 cm.</t>
  </si>
  <si>
    <t xml:space="preserve">050011</t>
  </si>
  <si>
    <t xml:space="preserve">Descimbramento (retirada do escoramento) de madeira</t>
  </si>
  <si>
    <t xml:space="preserve">Será medido pela área do pano escorado e a ser desmontado de vigas ou laje com altura das escoras entre 2,20 a 3,00m (m²).  
O item remunera o fornecimento da mão-de-obra necessária para a execução de descimbramento de madeira; remunera também a seleção e guarda das peças reaproveitáveis.</t>
  </si>
  <si>
    <t xml:space="preserve">050012</t>
  </si>
  <si>
    <t xml:space="preserve">Vergas ou contravergas retas em concreto armado Fck 20 Mpa</t>
  </si>
  <si>
    <t xml:space="preserve">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</si>
  <si>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 xml:space="preserve">=J1 ( 5*1,50*2) + P7 2,00 + J4A (2*1,20*2) + J3A (2*0,80*2) + J2A (2*1,50) + J8 (2*0,60)+ J10 (4 *1,50*2) + J9 (4*1*2) + P1 (10*1) </t>
  </si>
  <si>
    <t xml:space="preserve">060000</t>
  </si>
  <si>
    <t xml:space="preserve">ALVENARIA</t>
  </si>
  <si>
    <t xml:space="preserve">060100</t>
  </si>
  <si>
    <t xml:space="preserve">Execução de:</t>
  </si>
  <si>
    <t xml:space="preserve">060101</t>
  </si>
  <si>
    <t xml:space="preserve">Alvenaria de vedação com tijolo cerâmico furado 9x19x19cm, espessura da parede 9cm, juntas de 10mm com argamassa mista de cimento, cal hidratada e areia sem peneirar traço 1:2:8</t>
  </si>
  <si>
    <t xml:space="preserve">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90 x 190 x 190 mm, e resistência mínima à compressão de acordo com a NBR 15270-1.</t>
  </si>
  <si>
    <t xml:space="preserve">= (4,97 X 4 + 6,15 + 16,30 + 1,65 X 4 + 1,97 X 2 + 2 + 4,52 X 3 + 6,08 X 4)X3</t>
  </si>
  <si>
    <t xml:space="preserve">060109</t>
  </si>
  <si>
    <t xml:space="preserve">Alvenaria estrutural com bloco de concreto 19x19x39cm cheios e armado.</t>
  </si>
  <si>
    <t xml:space="preserve">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</si>
  <si>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 xml:space="preserve">46 M X 1,50M</t>
  </si>
  <si>
    <t xml:space="preserve">070000</t>
  </si>
  <si>
    <t xml:space="preserve">COBERTURA E FORRO</t>
  </si>
  <si>
    <t xml:space="preserve">070100</t>
  </si>
  <si>
    <t xml:space="preserve">Fornecimento, transporte e colocação de telhas, tipo: </t>
  </si>
  <si>
    <t xml:space="preserve">070104</t>
  </si>
  <si>
    <t xml:space="preserve">Cerâmica Francesa, inclinação 35% (m²=área de projeção do telhado x 1,08)</t>
  </si>
  <si>
    <r>
      <rPr>
        <sz val="12"/>
        <color theme="1"/>
        <rFont val="Calibri"/>
        <family val="2"/>
        <charset val="1"/>
      </rPr>
      <t xml:space="preserve">Será medido pela área de cobertura em projeção horizontal (m²) com os acréscimos:
A) 5% para coberturas de 18% a 27% de inclinação;
</t>
    </r>
    <r>
      <rPr>
        <b val="true"/>
        <sz val="12"/>
        <color theme="1"/>
        <rFont val="Calibri"/>
        <family val="2"/>
        <charset val="1"/>
      </rPr>
      <t xml:space="preserve">B) 8% para coberturas de 28% a 38% de inclinação;
</t>
    </r>
    <r>
      <rPr>
        <sz val="12"/>
        <color theme="1"/>
        <rFont val="Calibri"/>
        <family val="2"/>
        <charset val="1"/>
      </rPr>
      <t xml:space="preserve">C) 12% para coberturas de 39% a 50% de inclinação.
O item remunera o fornecimento das telhas, materiais, acessórios e a mão-de-obra necessária para a colocação, fixação e emboçamento das telhas. </t>
    </r>
  </si>
  <si>
    <t xml:space="preserve">= 27,70 + 6,10+ 73,50 + 8,50</t>
  </si>
  <si>
    <t xml:space="preserve">070200</t>
  </si>
  <si>
    <t xml:space="preserve">Fornecimento, transporte e colocação de cumeeira e espigão:</t>
  </si>
  <si>
    <t xml:space="preserve">070201</t>
  </si>
  <si>
    <t xml:space="preserve">Para telha cerâmica referência 3 unidades / m</t>
  </si>
  <si>
    <t xml:space="preserve">Será medido pelo comprimento executado (m).
O item remunera o fornecimento das peças de cumeeiras e ou espigão, materiais acessórios e a mão-de-obra necessária para o assentamento e emboçamento das peças.</t>
  </si>
  <si>
    <t xml:space="preserve">11,60+6</t>
  </si>
  <si>
    <t xml:space="preserve">070400</t>
  </si>
  <si>
    <t xml:space="preserve">Instalação de Calhas e rufos:</t>
  </si>
  <si>
    <t xml:space="preserve">Será medido por comprimento instalado (m).
Os itens remuneram o fornecimento e instalação de calhas ou rufos em chapa galvanizada nº 24, com desenvolvimento descrito no item, inclusive materiais acessórios para emendas, junção em outras peças, vedação e fixação.</t>
  </si>
  <si>
    <t xml:space="preserve">070402</t>
  </si>
  <si>
    <t xml:space="preserve">Calha de chapa galvanizada, nº 24 desenvolvimento 50 cm</t>
  </si>
  <si>
    <t xml:space="preserve">90 METROS</t>
  </si>
  <si>
    <t xml:space="preserve">070502</t>
  </si>
  <si>
    <t xml:space="preserve">Condutor de água (tubo de PVC branco, com conexões, ponta bolsa e virola, diâmetro da seção 100mm)</t>
  </si>
  <si>
    <t xml:space="preserve">9 X 3</t>
  </si>
  <si>
    <t xml:space="preserve">070601</t>
  </si>
  <si>
    <t xml:space="preserve">Estrutura de madeira tesourada p/ telha cerâmica ou de concreto, vão de até 7,00m </t>
  </si>
  <si>
    <t xml:space="preserve">070800</t>
  </si>
  <si>
    <t xml:space="preserve">Impermeabilização de lajes</t>
  </si>
  <si>
    <t xml:space="preserve">070801</t>
  </si>
  <si>
    <t xml:space="preserve">Regularização sarrafeada de base para revestimento de piso com argamassa de cimento e areia sem peneirar espessura: 3 cm / traço: 1:3</t>
  </si>
  <si>
    <t xml:space="preserve">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</si>
  <si>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 xml:space="preserve">080000</t>
  </si>
  <si>
    <t xml:space="preserve">INSTALAÇÕES HIDRÁULICAS</t>
  </si>
  <si>
    <t xml:space="preserve">ED-50221</t>
  </si>
  <si>
    <t xml:space="preserve">PONTO DE EMBUTIR PARA ÁGUA FRIA EM TUBO DE PVC RÍGIDO
SOLDÁVEL, DN 20MM (1/2"), EMBUTIDO NA ALVENARIA COM
DISTÂNCIA DE ATÉ CINCO (5) METROS DA TOMADA DE ÁGUA,
INCLUSIVE CONEXÕES E FIXAÇÃO DO TUBO COM ENCHIMENTO
DO RASGO NA ALVENARIA/CONCRETO COM ARGAMASSA</t>
  </si>
  <si>
    <t xml:space="preserve">Será medido por unidade (un) cada ponto de água fria executado, conforme indicação e detalhamento do projeto hidrossanitário.
O item remunera o fornecimento e execução completa de ponto de embutir para água fria em tubo de PVC rígido soldável DN 20 mm (1/2”), embutido na alvenaria, com distância máxima de cinco (5) metros a partir da tomada de água, incluindo todas as conexões (joelhos, tês, luvas, adaptadores, niples, entre outros), suportes e fixações.
Estão compreendidos no item todos os serviços, materiais e equipamentos necessários à perfeita execução, tais como abertura de rasgos na alvenaria ou concreto, assentamento e fixação dos tubos, soldagem das conexões, enchimento e recomposição dos rasgos com argamassa, limpeza final e testes de estanqueidade para verificação de eventuais vazamentos.
O serviço deverá garantir o correto alinhamento, fixação e estanqueidade das tubulações, atendendo às normas técnicas vigentes (NBR 5626 e correlatas) e assegurando a durabilidade e o bom funcionamento do sistema hidráulico.</t>
  </si>
  <si>
    <t xml:space="preserve">23 UNIDADES</t>
  </si>
  <si>
    <t xml:space="preserve">ED-50225</t>
  </si>
  <si>
    <t xml:space="preserve">PONTO DE EMBUTIR PARA ESGOTO EM TUBO PVC RÍGIDO, PBV -
SÉRIE NORMAL, DN 100MM (4"), EMBUTIDO EM PISO COM
DISTÂNCIA DE ATÉ CINCO (5) METROS DO RAMAL DE ESGOTO,
INCLUSIVE CONEXÕES E FIXAÇÃO DO TUBO COM ENCHIMENTO
DO RASGO NO CONCRETO COM ARGAMASSA</t>
  </si>
  <si>
    <t xml:space="preserve">Será medido por unidade (un) cada ponto de esgoto executado, conforme indicação e detalhamento no projeto hidrossanitário.
O item remunera o fornecimento e execução completa de ponto de embutir para esgoto em tubo de PVC rígido, tipo PBV – série normal, DN 100 mm (4”), embutido em piso, com distância máxima de cinco (5) metros a partir do ramal de esgoto, incluindo todas as conexões necessárias (joelhos, tês, reduções, luvas, adaptadores, entre outras), suportes e fixações.
Estão incluídos todos os serviços, materiais e equipamentos indispensáveis à perfeita execução, compreendendo abertura de rasgos no piso, assentamento e fixação dos tubos e conexões, vedação das juntas, enchimento e recomposição do rasgo com argamassa adequada, limpeza final e ensaio de estanqueidade do sistema.
O serviço deverá assegurar o correto caimento, alinhamento e fixação das tubulações, garantindo estanqueidade, durabilidade e conformidade com as normas técnicas vigentes (NBR 8160 e correlatas), de modo a assegurar o funcionamento eficiente do sistema de esgoto sanitário.</t>
  </si>
  <si>
    <t xml:space="preserve">12 UNIDADES</t>
  </si>
  <si>
    <t xml:space="preserve">ED-50227</t>
  </si>
  <si>
    <t xml:space="preserve">PONTO DE EMBUTIR PARA ESGOTO EM TUBO PVC RÍGIDO, PBV -
SÉRIE NORMAL, DN 50MM (2"), EMBUTIDO EM PISO COM
DISTÂNCIA DE ATÉ CINCO (5) METROS DO RAMAL DE ESGOTO,
EXCLUSIVE ESCAVAÇÃO, INCLUSIVE CONEXÕES E FIXAÇÃO DO
TUBO COM ENCHIMENTO DO RASGO NO CONCRETO COM
ARGAMASSA</t>
  </si>
  <si>
    <t xml:space="preserve">Será medido por unidade (un) cada ponto de esgoto executado, conforme indicação e detalhamento no projeto hidrossanitário.
O item remunera o fornecimento e execução completa de ponto de embutir para esgoto em tubo de PVC rígido, tipo PBV – série normal, DN 50 mm (2”), embutido em piso, com distância máxima de cinco (5) metros a partir do ramal de esgoto, exclusive escavação, incluindo todas as conexões necessárias (joelhos, tês, reduções, luvas, adaptadores, entre outras), suportes e fixações.
Estão incluídos todos os serviços, materiais e equipamentos indispensáveis à perfeita execução, compreendendo abertura de rasgos no piso, assentamento e fixação dos tubos e conexões, vedação das juntas, enchimento e recomposição do rasgo com argamassa adequada, limpeza final e ensaio de estanqueidade do sistema.
O serviço deverá garantir o correto caimento, alinhamento e fixação das tubulações, assegurando estanqueidade, durabilidade e conformidade com as normas técnicas vigentes (NBR 8160 e correlatas), proporcionando o funcionamento adequado do sistema de esgoto sanitário.</t>
  </si>
  <si>
    <t xml:space="preserve">11 UNIDADES</t>
  </si>
  <si>
    <t xml:space="preserve">080100</t>
  </si>
  <si>
    <t xml:space="preserve">Fornecimento e instalação de:</t>
  </si>
  <si>
    <t xml:space="preserve">080104</t>
  </si>
  <si>
    <t xml:space="preserve">Torneira de pressão metálica cromada e com arejador para lavatório de mesa / parede</t>
  </si>
  <si>
    <t xml:space="preserve">Será medido por unidade de torneira instalada (un).
O item remunera o fornecimento e instalação de torneira de mesa, modelo compacto para lavatórios ou cubas pequenas, com acionamento por meio de válvula de sistema hidromecânico, acabamento cromado, diâmetro nominal de 1/2" ou 3/4", inclusive materiais acessórios necessários à instalação e ligação à rede de água.</t>
  </si>
  <si>
    <t xml:space="preserve">2 UNIDADES</t>
  </si>
  <si>
    <t xml:space="preserve">080206</t>
  </si>
  <si>
    <t xml:space="preserve">Lavatório de louça, com coluna completo.</t>
  </si>
  <si>
    <t xml:space="preserve">Será medido por unidade instalada (un).
O item remunera o fornecimento e a instalação do lavatório constituído por: lavatório de louça com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</si>
  <si>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 xml:space="preserve">1 UNIDADE</t>
  </si>
  <si>
    <t xml:space="preserve">080208</t>
  </si>
  <si>
    <t xml:space="preserve">Chuveiro Elétrico automático,220v-5400w </t>
  </si>
  <si>
    <t xml:space="preserve">Será medido por unidade de chuveiro instalado (un).
O item remunera o fornecimento e instalação do chuveiro elétrico com potência de 5.400 W para 220 V, com resistência blindada, inclusive materiais acessórios necessários à instalação e ligação às redes elétrica e de água.</t>
  </si>
  <si>
    <t xml:space="preserve">3 UNIDADES</t>
  </si>
  <si>
    <t xml:space="preserve">080209</t>
  </si>
  <si>
    <t xml:space="preserve">Vaso sanitário com caixa acoplada branca.</t>
  </si>
  <si>
    <t xml:space="preserve">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</si>
  <si>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 xml:space="preserve">8 UNIDADES</t>
  </si>
  <si>
    <t xml:space="preserve">ED-48156</t>
  </si>
  <si>
    <t xml:space="preserve">ASSENTO PLÁSTICO PARA BACIA SANITÁRIA, NA COR BRANCA,
PADRÃO POPULAR, INCLUSIVE ACESSÓRIOS PARA FIXAÇÃO</t>
  </si>
  <si>
    <t xml:space="preserve">Será medido por unidade (un) cada assento sanitário instalado, conforme especificações do projeto hidrossanitário e padrões definidos para o ambiente.
O item remunera o fornecimento e instalação de assento plástico para bacia sanitária, na cor branca, modelo padrão popular, fabricado em material termoplástico de boa qualidade, resistente à umidade e de fácil higienização, incluindo todos os acessórios necessários para fixação (parafusos, buchas, e articulações metálicas ou plásticas, conforme o modelo).
Estão incluídos todos os serviços, materiais e equipamentos necessários à perfeita execução, compreendendo posicionamento e fixação do assento sobre a bacia sanitária, ajustes e verificações de encaixe, limpeza final e testes funcionais para garantir estabilidade, conforto e segurança na utilização.
O serviço deverá assegurar acabamento adequado, alinhamento correto com a bacia e conformidade com as normas técnicas aplicáveis (NBR 15097 e correlatas).</t>
  </si>
  <si>
    <t xml:space="preserve">9 UNIDADES</t>
  </si>
  <si>
    <t xml:space="preserve">080212</t>
  </si>
  <si>
    <t xml:space="preserve">Vaso sanitário sifonado convencional para PCD sem furo frontal com louça branca sem assento, incluso conjunto de ligação para bacia sanitária ajustável - fornecimento e instalação</t>
  </si>
  <si>
    <t xml:space="preserve">Será medido por unidade instalada (un).
O item remunera o fornecimento da bacia sifonada de louça para atendimento PCD sem furo frontal. com altura mínima sem assento de 43cm.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</si>
  <si>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 xml:space="preserve">1 UNIDADES</t>
  </si>
  <si>
    <t xml:space="preserve">080300</t>
  </si>
  <si>
    <t xml:space="preserve">Fornecimento e instalação de registro de pressão: </t>
  </si>
  <si>
    <t xml:space="preserve">Será medido por unidade de registro instalado (un).
O item remunera o fornecimento e instalação de registro de pressão em latão fundido, diâmetro nominal e acabamento conforme indicado, inclusive materiais acessórios e de vedação.</t>
  </si>
  <si>
    <t xml:space="preserve">080303</t>
  </si>
  <si>
    <t xml:space="preserve">Tipo base,  roscável 3/4" (para tubo soldável ou PPR dn 25mm/cpvc dn 22mm), inclusive acabamento e canopla cromados</t>
  </si>
  <si>
    <t xml:space="preserve">6 UNIDADES</t>
  </si>
  <si>
    <t xml:space="preserve">080900</t>
  </si>
  <si>
    <t xml:space="preserve">Dispenser em plástico ABS</t>
  </si>
  <si>
    <t xml:space="preserve">080901</t>
  </si>
  <si>
    <t xml:space="preserve">Saboneteira tipo dispenser, para refil de 800ml </t>
  </si>
  <si>
    <t xml:space="preserve">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</si>
  <si>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 xml:space="preserve">7 UNIDADES</t>
  </si>
  <si>
    <t xml:space="preserve">081100</t>
  </si>
  <si>
    <t xml:space="preserve">Outros (Fornecimento e instalação):</t>
  </si>
  <si>
    <t xml:space="preserve">081103</t>
  </si>
  <si>
    <t xml:space="preserve">Porta -papel de louça branca</t>
  </si>
  <si>
    <t xml:space="preserve">Será medido por unidade instalada (un).
O item remunera o fornecimento e a instalação de porta-papel de louça de 15 x 15 cm; cimento, areia, cimento branco, inclusive materiais acessórios necessários para a argamassa de assentamento e rejuntamento.</t>
  </si>
  <si>
    <t xml:space="preserve">081104</t>
  </si>
  <si>
    <t xml:space="preserve">Saboneteira de louça branca sem alça</t>
  </si>
  <si>
    <t xml:space="preserve">Será medido por unidade instalada (un).
O item remunera o fornecimento e a instalação de saboneteira de louça de 15 x 15 cm; cimento, areia, cimento branco, inclusive materiais acessórios necessários para a argamassa de assentamento e rejuntamento.</t>
  </si>
  <si>
    <t xml:space="preserve">081105</t>
  </si>
  <si>
    <t xml:space="preserve">Porta-toalhas de louça branca</t>
  </si>
  <si>
    <t xml:space="preserve">Será medido por unidade de porta-toalhas instalado (un).
O item remunera o fornecimento e a instalação de porta-toalhas de louça com bastão; cimento, areia, cimento branco, inclusive materiais acessórios necessários para a argamassa de assentamento e rejuntamento.</t>
  </si>
  <si>
    <t xml:space="preserve">5 UNIDADES</t>
  </si>
  <si>
    <t xml:space="preserve">081108</t>
  </si>
  <si>
    <t xml:space="preserve">Lavatório de louça de embutir (cuba), com torneira de pressão e acessórios.</t>
  </si>
  <si>
    <t xml:space="preserve">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</si>
  <si>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 xml:space="preserve">090000</t>
  </si>
  <si>
    <t xml:space="preserve">INSTALAÇÕES SANITÁRIAS</t>
  </si>
  <si>
    <t xml:space="preserve">090100</t>
  </si>
  <si>
    <t xml:space="preserve">090103</t>
  </si>
  <si>
    <t xml:space="preserve">Caixa de passagem em alvenaria e tampa de concreto, fundo de brita 50 x 50 x  60cm, inclusive escavação, reaterro e bota fora.</t>
  </si>
  <si>
    <t xml:space="preserve">Será medido por unidade de caixa executada (un).
O item remunera o fornecimento de materiais e mão-de-obra necessários para a execução do caixa de inspeção com dimensões descritas, constituído por: alvenaria de tijolo comum com revestimento em argamassa: fundo de brita 1 e cinta de amarração superior para apoio do tampão em concreto; remunera também os serviços de escavação, escoramento da vala,  reaterro e disposição das sobras e impermeabilização interna através de pintura de proteção asfáltica em duas demãos..</t>
  </si>
  <si>
    <t xml:space="preserve">6 UNIADADES</t>
  </si>
  <si>
    <t xml:space="preserve">090300</t>
  </si>
  <si>
    <t xml:space="preserve">Fornecimento, transporte e instalação de tubulação em PVC esgoto diâmetros descritos:</t>
  </si>
  <si>
    <t xml:space="preserve">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</si>
  <si>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 xml:space="preserve">090305</t>
  </si>
  <si>
    <t xml:space="preserve">Diâmetro de 150 mm</t>
  </si>
  <si>
    <t xml:space="preserve">45 METROS</t>
  </si>
  <si>
    <t xml:space="preserve">090500</t>
  </si>
  <si>
    <t xml:space="preserve">Fornecimento e instalação de caixa sifonada:</t>
  </si>
  <si>
    <t xml:space="preserve">090501</t>
  </si>
  <si>
    <t xml:space="preserve">Em PVC, com grelha quadrada/redonda,150x150x50mm</t>
  </si>
  <si>
    <t xml:space="preserve">Será medido por unidade caixa instalada (un).
O item remunera o fornecimento e instalação da caixa sifonada, em PVC rígido, de 150 x 150 x 50 mm, inclusive grelha metálica e o material necessário para sua ligação à rede de esgoto.</t>
  </si>
  <si>
    <t xml:space="preserve">INSTALAÇÃO ELÉTRICA</t>
  </si>
  <si>
    <t xml:space="preserve">100100</t>
  </si>
  <si>
    <t xml:space="preserve">Fornecimento e instalação de globo tipo drops:</t>
  </si>
  <si>
    <t xml:space="preserve">100300</t>
  </si>
  <si>
    <t xml:space="preserve">Fornecimento, transporte e instalação luminária em de calha comercial completa</t>
  </si>
  <si>
    <t xml:space="preserve">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</si>
  <si>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 xml:space="preserve">100301</t>
  </si>
  <si>
    <t xml:space="preserve">Luminária fluorescente completa com 1 lâmpadas de 20W ou 16W, tipo calha de sobrepor</t>
  </si>
  <si>
    <t xml:space="preserve">100400</t>
  </si>
  <si>
    <t xml:space="preserve">Fornecimento e instalação interruptor e tomadas, inclusive placa:</t>
  </si>
  <si>
    <t xml:space="preserve">PONTO DE EMBUTIR PARA UM (1) INTERRUPTOR SIMPLES (10A250V),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</si>
  <si>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 xml:space="preserve">Será medido por unidade (un) cada ponto de interruptor simples instalado, conforme indicação em projeto elétrico.
O item remunera o fornecimento e instalação completa de ponto de embutir para um (1) interruptor simples, com corrente nominal de 10A e tensão de 250V, montado em caixa embutida com placa 4"x2" de um (1) posto, inclusive fornecimento e assentamento de eletroduto corrugado ou rígido, conexões, caixas de passagem e fixação, de acordo com as normas técnicas vigentes (NBR 5410 e correlatas).
Estão incluídos todos os serviços, materiais e acessórios necessários à perfeita execução, compreendendo o embutimento das tubulações, fixação das caixas e suportes, passagem de condutores, identificação dos circuitos, testes de continuidade e funcionamento, limpeza final e recomposição das superfícies afetadas.
O serviço deverá assegurar a perfeita fixação e acabamento dos dispositivos, garantindo o alinhamento das placas e o funcionamento adequado do interruptor instalado.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</si>
  <si>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 xml:space="preserve">14 UNIDADES</t>
  </si>
  <si>
    <t xml:space="preserve">ED-50228</t>
  </si>
  <si>
    <t xml:space="preserve">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</si>
  <si>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 xml:space="preserve">Será medido por unidade (un) cada ponto de luminária instalado, conforme localização e especificações do projeto elétrico.
O item remunera o fornecimento e execução completa de ponto de embutir para uma (1) luminária, com utilização de eletroduto de PVC rígido roscável DN 20 mm (3/4”), embutido na laje, contendo cabeamento de cobre flexível classe 5, com isolamento tipo LSHF/ATOX (não halogenado), seção de 1,5 mm², para tensão de 450/750V e temperatura de operação até 70°C, com distância máxima de cinco (5) metros a partir do ponto de derivação.
Inclui o fornecimento e instalação de caixa de ligação octogonal, suporte, fixação do eletroduto, conexões, buchas e demais acessórios, bem como a passagem e identificação dos condutores, testes de continuidade e funcionamento.
Estão compreendidos no item todos os serviços, materiais e equipamentos necessários à perfeita execução, abrangendo embutimento das tubulações, fixação das caixas, recomposição de superfícies, limpeza final e cuidados para garantir alinhamento, segurança e qualidade de acabamento.
A luminária propriamente dita não está incluída neste item.</t>
  </si>
  <si>
    <t xml:space="preserve">ED-17905</t>
  </si>
  <si>
    <t xml:space="preserve">PONTO DE EMBUTIR PARA UMA (1) TOMADA PADRÃO, TRÊS (3)
POLOS (2P+T/10A-250V), COM PLACA 4"X2" DE UM (1) POSTO, COM
ELETRODUTO DE PVC RÍGIDO ROSCÁVEL, DN 20MM (3/4"),
EMBUTIDO NO PISO E CABO DE COBRE FLEXÍVEL, CLASSE 5,
ISOLAMENTO TIPO LSHF/ATOX, NÃO HALOGENADO, SEÇÃO 2,
5MM2 (70°C-450/750V), COM DISTÂNCIA DE ATÉ DEZ (10) METROS
DO PONTO DE DERIVAÇÃO, INCLUSIVE CAIXA DE LIGAÇÃO,
SUPORTE E FIXAÇÃO DO ELETRODUTO COM ENCHIMENTO DO
RASGO NA ALVENARIA/CONCRETO COM ARGAMASSA</t>
  </si>
  <si>
    <t xml:space="preserve">Será medido por unidade (un) cada ponto de tomada instalado, conforme indicação e especificações do projeto elétrico.
O item remunera o fornecimento e execução completa de ponto de embutir para uma (1) tomada padrão de três (3) polos (2P+T), 10A – 250V, com placa 4"x2" de um (1) posto, incluindo o fornecimento e assentamento de eletroduto de PVC rígido roscável DN 20 mm (3/4”), embutido no piso, contendo cabeamento de cobre flexível classe 5, com isolamento tipo LSHF/ATOX (não halogenado), seção de 2,5 mm², para tensão de 450/750V e temperatura de operação até 70°C, com distância máxima de dez (10) metros a partir do ponto de derivação.
Estão incluídos no item todos os materiais, serviços e equipamentos necessários à perfeita execução, compreendendo caixa de ligação, suporte, buchas e conexões, fixação e enchimento do rasgo em alvenaria ou concreto com argamassa adequada, passagem e identificação dos condutores, testes de continuidade e funcionamento, recomposição de superfícies e limpeza final.
O item abrange também o alinhamento e acabamento final da tomada e da placa, garantindo fixação firme, segurança elétrica e estética compatível com o padrão de acabamento do ambiente.</t>
  </si>
  <si>
    <t xml:space="preserve">15 UNIDADES</t>
  </si>
  <si>
    <t xml:space="preserve">ESQUADRIAS DE MADEIRA</t>
  </si>
  <si>
    <t xml:space="preserve">110505</t>
  </si>
  <si>
    <t xml:space="preserve">Porta externa de madeira maciça, colocação e acabamento, de uma folha com batente, guarnição e ferragem - 0,80 x 2,10m (porta completa)</t>
  </si>
  <si>
    <t xml:space="preserve">4 UNIADADES</t>
  </si>
  <si>
    <t xml:space="preserve">110601</t>
  </si>
  <si>
    <t xml:space="preserve">Porta de madeira p/ sanitário 90 x 210cm, conforme norma de acessibilidade, acabamento liso à prova d'água, com puxador horizontal interno, Ø= 1”, C=45cm, a 90cm do piso, maçaneta tipo alavanca, proteção na parte inferior, interna e externa, em chapa de aço inox h=40cm.</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</si>
  <si>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</si>
  <si>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 xml:space="preserve">110602</t>
  </si>
  <si>
    <t xml:space="preserve">Porta de madeira, interna, colocação e acabamento liso à prova d'água, com batente metálico, para sanitário e vestiário, 0,60 x 1,65m </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</si>
  <si>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</si>
  <si>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 xml:space="preserve">OBS.: Salas de aula e todas as demais portas que estiverem em áreas externas e de circulação deverão ser obrigatoriamente maciças</t>
  </si>
  <si>
    <t xml:space="preserve">120000</t>
  </si>
  <si>
    <t xml:space="preserve">ESQUADRIAS METÁLICAS</t>
  </si>
  <si>
    <t xml:space="preserve">120100</t>
  </si>
  <si>
    <t xml:space="preserve">120102</t>
  </si>
  <si>
    <t xml:space="preserve">Porta/portão metálico, tipo de correr, com uma ou duas folhas, em chapa galvanizada lambril, modelo ondulada, inclusive fornecimento, assentamento, perfis para marco, EXCLUSIVE fechadura e roldanas</t>
  </si>
  <si>
    <t xml:space="preserve">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</si>
  <si>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 xml:space="preserve">3 X 2,50</t>
  </si>
  <si>
    <t xml:space="preserve">120106</t>
  </si>
  <si>
    <t xml:space="preserve">Janela de alumínio sob encomenda, colocação e acabamento , basculante, com contramarcos.</t>
  </si>
  <si>
    <t xml:space="preserve">Será medido por área de janela instalado (m²).
O item remunera o fornecimento da janela basculante completo, sob medida, em perfis de alumínio anodizado natural L 25; cimento; areia; vidros, acessórios e a mão-de-obra necessária para a instalação completa da janela.</t>
  </si>
  <si>
    <t xml:space="preserve">4 X 0,60 X 0,80</t>
  </si>
  <si>
    <t xml:space="preserve">120107</t>
  </si>
  <si>
    <t xml:space="preserve">Janela de alumínio sob encomenda, colocação e acabamento , de correr, com contramarcos</t>
  </si>
  <si>
    <t xml:space="preserve">Será medido por área de janela instalado (m²).
O item remunera o fornecimento de janela de correr completo, sob medida, em perfis de alumínio anodizado natural L 25; cimento; areia, vidros; acessórios e a mão-de-obra necessária para a instalação completa da janela.</t>
  </si>
  <si>
    <t xml:space="preserve">11 X 1,50 X 1,20</t>
  </si>
  <si>
    <t xml:space="preserve">FERRAGENS</t>
  </si>
  <si>
    <t xml:space="preserve">Fornecimento e colocação de:</t>
  </si>
  <si>
    <t xml:space="preserve">130103</t>
  </si>
  <si>
    <t xml:space="preserve">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</si>
  <si>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</si>
  <si>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 xml:space="preserve">REVESTIMENTO</t>
  </si>
  <si>
    <t xml:space="preserve">Emboço com argamassa 1:6 cimento e areia lavada média peneirada, para paredes revestidas com tinta, e = 20mm</t>
  </si>
  <si>
    <t xml:space="preserve">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</si>
  <si>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 xml:space="preserve">= (4,97 X 4 + 6,15 + 16,30 + 1,65 X 4 + 1,97 X 2 + 2 + 4,52 X 3 + 6,08 X 4)X3 X2 LADOS</t>
  </si>
  <si>
    <t xml:space="preserve">140102</t>
  </si>
  <si>
    <t xml:space="preserve">Reboco com argamassa 1:2:8 cimento, cal e areia</t>
  </si>
  <si>
    <t xml:space="preserve">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</si>
  <si>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 xml:space="preserve">= (4,97 X 4 + 6,15 + 16,30 + 1,65 X 4 + 1,97 X 2 + 2 + 4,52 X 3 + 6,08 X 4)X3 X2 LADOS - REVESTIMENTO</t>
  </si>
  <si>
    <t xml:space="preserve">140104</t>
  </si>
  <si>
    <t xml:space="preserve">Chapisco com argamassa 1:3 cimento e areia, a colher</t>
  </si>
  <si>
    <t xml:space="preserve">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</si>
  <si>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 xml:space="preserve">140109</t>
  </si>
  <si>
    <t xml:space="preserve">Revestimento com cerâmica aplicado em parede, acabamento esmaltado, ambiente interno/externo, padrão extra, cor branca, dimensão da peça até 2.025cm², PEI III, assentamento com argamassa industrializada, inclusive rejuntamento</t>
  </si>
  <si>
    <t xml:space="preserve">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</si>
  <si>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 xml:space="preserve">= 29,33 + 27,50 + 27,50 + 9,85 + (10 X 4,97 + 7 X 1,97 + 2 X 1,95 + 4 X 1,95 + 3,47 X2 + 2 X 2) X3</t>
  </si>
  <si>
    <t xml:space="preserve">PISOS E RODAPÉS</t>
  </si>
  <si>
    <t xml:space="preserve">150104</t>
  </si>
  <si>
    <t xml:space="preserve">Revestimento com cerâmica aplicado em piso, acabamento esmaltado, ambiente interno ou externo, padrão extra, cor clara, dimensão da peça até 2.025cm², PEI V, assentamento com argamassa industrializada, inclusive rejuntamento</t>
  </si>
  <si>
    <t xml:space="preserve">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</si>
  <si>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 xml:space="preserve">=29,33+27,5+27,5+9,85+122,27 + 6,95 +25,40</t>
  </si>
  <si>
    <t xml:space="preserve">150203</t>
  </si>
  <si>
    <t xml:space="preserve">Cerâmica H = 10cm</t>
  </si>
  <si>
    <t xml:space="preserve">Será medido por comprimento de rodapé colocado (m).
O item remunera o fornecimento de rodapé em placa cerâmica esmaltada de primeira qualidade ( classe A, ou classe extra ), conforme anexo A da NBR 13818, indicado para pisos internos sujeitos a lavagem frequente,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</si>
  <si>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 xml:space="preserve">=(4,97X6)+(6,15X2)+(3,37X2)+(9X2)+(2,43X2)+(4,50X2)X(6,08X4)+(4,52X4)+13</t>
  </si>
  <si>
    <t xml:space="preserve">150405</t>
  </si>
  <si>
    <t xml:space="preserve">Passeio de concreto e= 8 cm, Fck 15 Mpa, c/ preparo p/ terreno, incluindo preparo de caixa, sem revestimento com argamassa de cimento e areia</t>
  </si>
  <si>
    <t xml:space="preserve">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</si>
  <si>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 xml:space="preserve">350 M²</t>
  </si>
  <si>
    <t xml:space="preserve">150407</t>
  </si>
  <si>
    <t xml:space="preserve">Meio-fio de concreto pré-moldado (12 X 16,7 X 35) cm, inclusive escavação e reaterro</t>
  </si>
  <si>
    <t xml:space="preserve">1) Será medido pelo comprimento, aferido na projeção horizontal do desenvolvimento, do meio fio instalados (m).
2) O item remunera o fornecimento, posto obra, de equipamentos, materiais e a mão-de-obra necessária para a instalação de meio fio, compreendendo os serviços: piqueteamento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remunera também o fornecimento de lastro ou base, quando necessário.</t>
  </si>
  <si>
    <t xml:space="preserve">22 METROS</t>
  </si>
  <si>
    <t xml:space="preserve">VIDROS</t>
  </si>
  <si>
    <t xml:space="preserve">Fornecimento, transporte e instalação de vidro, tipo:</t>
  </si>
  <si>
    <t xml:space="preserve">160104</t>
  </si>
  <si>
    <t xml:space="preserve">Espelho cristal para sanitário, e=4 mm (40 X 60cm)</t>
  </si>
  <si>
    <t xml:space="preserve">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</si>
  <si>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 xml:space="preserve">4 UNIDADES</t>
  </si>
  <si>
    <t xml:space="preserve">PINTURA</t>
  </si>
  <si>
    <t xml:space="preserve">Pintura:</t>
  </si>
  <si>
    <t xml:space="preserve">Látex PVA em parede (2 demãos), com fundo preparador / selador</t>
  </si>
  <si>
    <t xml:space="preserve">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</si>
  <si>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t xml:space="preserve">MEMÓRIA DE CALCULO DE PINTURA EM ANEXO</t>
  </si>
  <si>
    <t xml:space="preserve">ED-50452</t>
  </si>
  <si>
    <t xml:space="preserve">PINTURA ACRÍLICA EM TETO, DUAS (2) DEMÃOS, COM APLICAÇÃO
MANUAL, EXCLUSIVE SELADOR ACRÍLICO E MASSA ACRÍLICA/
CORRIDA (PVA)</t>
  </si>
  <si>
    <t xml:space="preserve">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</si>
  <si>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 xml:space="preserve">MEMÓRIA DE CALCULO DA PINTURA ESTÁ EM ANEXO</t>
  </si>
  <si>
    <t xml:space="preserve">ED-50515</t>
  </si>
  <si>
    <t xml:space="preserve">PREPARAÇÃO PARA EMASSAMENTO OU PINTURA (LÁTEX/
ACRÍLICA) EM TETO, INCLUSIVE UMA (1) DEMÃO DE SELADOR
ACRÍLICO</t>
  </si>
  <si>
    <t xml:space="preserve">Será medido pela área de superfície preparada e pintada, deduzindo-se toda e qualquer interferência (m²).
O item remunera o fornecimento de selador; tinta óleo; diluente aguarrás; materiais acessórios e a mão-de-obra necessária para a execução dos serviços de: limpeza, lixamento e remoção do pó, conforme recomendações do fabricante; aplicação da tinta óleo, em duas demãos  sobre superfície revestida com massa ou não e aplicação do selador.</t>
  </si>
  <si>
    <t xml:space="preserve">Óleo ou esmalte em esquadrias de madeira com duas demãos, sem massa corrida, com fundo nivelador p/ madeira</t>
  </si>
  <si>
    <t xml:space="preserve">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</si>
  <si>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 xml:space="preserve">BANCADAS, PRATELEIRAS E DIVISÓRIAS</t>
  </si>
  <si>
    <t xml:space="preserve">Execução  de:</t>
  </si>
  <si>
    <t xml:space="preserve">180202</t>
  </si>
  <si>
    <t xml:space="preserve">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</si>
  <si>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</si>
  <si>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 xml:space="preserve">= (0,35 X 2) + (0,80 X 2) + (0,54 X 2)</t>
  </si>
  <si>
    <t xml:space="preserve">180204</t>
  </si>
  <si>
    <t xml:space="preserve">Divisória de granito cinza andorinha (incluindo todas as ferragens em latão cromado), e = 3cm</t>
  </si>
  <si>
    <t xml:space="preserve">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</si>
  <si>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 xml:space="preserve">= 8 X 1,30 X 2,00</t>
  </si>
  <si>
    <t xml:space="preserve">DIVERSOS</t>
  </si>
  <si>
    <t xml:space="preserve">200403</t>
  </si>
  <si>
    <t xml:space="preserve">Estrutura de aço para cobertura em arco, espaçamento entre arcos de 6,0 m, vão de 30,0 m, em aço  A 36, inclusive montagem </t>
  </si>
  <si>
    <t xml:space="preserve">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</si>
  <si>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 xml:space="preserve">201,50 M²</t>
  </si>
  <si>
    <t xml:space="preserve">200404</t>
  </si>
  <si>
    <t xml:space="preserve">Cobertura em telhas de aço galvanizado, perfil ondulado, esp.  0,5 mm</t>
  </si>
  <si>
    <t xml:space="preserve">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</si>
  <si>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 xml:space="preserve">TOTAL CUSTO =</t>
  </si>
  <si>
    <t xml:space="preserve">BDI PROJETO =</t>
  </si>
  <si>
    <t xml:space="preserve">BDI OBRA = </t>
  </si>
  <si>
    <t xml:space="preserve">TOTAL GERAL = </t>
  </si>
  <si>
    <t xml:space="preserve">QUANDO DA CELEBRAÇÃO DO CONTRATO ASSEGURAR QUE A EMPRESA TENHA EM SEU PODER CÓPIA DO CADERNO DE ESPECIFICAÇÕES                  </t>
  </si>
  <si>
    <t xml:space="preserve">BASE                                                                                           PINI, ORSE, SICOR, SINAPI, SUDECAP OUT/24</t>
  </si>
  <si>
    <t xml:space="preserve">REV00   MAR/25</t>
  </si>
  <si>
    <t xml:space="preserve">Nome do técnico responsável pela elaboração da planilha: VIVIAN FONSECA VILELA                                </t>
  </si>
  <si>
    <t xml:space="preserve">CREA/CAU/CFT: 281.677/D</t>
  </si>
  <si>
    <t xml:space="preserve">Data da elaboração: 24/10/2025</t>
  </si>
  <si>
    <t xml:space="preserve">Nome do responsável legal pelo município: ERLISSON VITOR LOPES                                     </t>
  </si>
  <si>
    <t xml:space="preserve">CRONOGRAMA FÍSICO-FINANCEIRO</t>
  </si>
  <si>
    <t xml:space="preserve">ESCOLA ESTADUAL / MUNICIPAL:                                                                                                                                                   </t>
  </si>
  <si>
    <t xml:space="preserve">SRE:</t>
  </si>
  <si>
    <t xml:space="preserve">MUNICÍPIO / DISTRITO:                                                                                                                                                         </t>
  </si>
  <si>
    <t xml:space="preserve">ENDEREÇO:</t>
  </si>
  <si>
    <t xml:space="preserve">SERVIÇOS: CONSTRUÇÃO / AMPLIAÇÃO / REFORMA</t>
  </si>
  <si>
    <t xml:space="preserve">TOTAL GERAL (C/ BDI)</t>
  </si>
  <si>
    <t xml:space="preserve">% INC.</t>
  </si>
  <si>
    <t xml:space="preserve">1º MÊS</t>
  </si>
  <si>
    <t xml:space="preserve">2º MÊS</t>
  </si>
  <si>
    <t xml:space="preserve">3º MÊS</t>
  </si>
  <si>
    <t xml:space="preserve">4º MÊS</t>
  </si>
  <si>
    <t xml:space="preserve">5º MÊS</t>
  </si>
  <si>
    <t xml:space="preserve">6º MÊS</t>
  </si>
  <si>
    <t xml:space="preserve">TOTAL</t>
  </si>
  <si>
    <t xml:space="preserve">%</t>
  </si>
  <si>
    <t xml:space="preserve">VALOR</t>
  </si>
  <si>
    <t xml:space="preserve">TOTAL MENSAL</t>
  </si>
  <si>
    <t xml:space="preserve">TOTAL ACUMULADO</t>
  </si>
  <si>
    <t xml:space="preserve">LOCAL / DATA:</t>
  </si>
  <si>
    <t xml:space="preserve">RESPONSÁVEL TÉCNICO: </t>
  </si>
  <si>
    <t xml:space="preserve">REPRESENTANTE LEGAL: </t>
  </si>
</sst>
</file>

<file path=xl/styles.xml><?xml version="1.0" encoding="utf-8"?>
<styleSheet xmlns="http://schemas.openxmlformats.org/spreadsheetml/2006/main">
  <numFmts count="10">
    <numFmt numFmtId="164" formatCode="General"/>
    <numFmt numFmtId="165" formatCode="@"/>
    <numFmt numFmtId="166" formatCode="0.00%"/>
    <numFmt numFmtId="167" formatCode="#,##0.00"/>
    <numFmt numFmtId="168" formatCode="#,##0.00\ ;&quot; (&quot;#,##0.00\);&quot; -&quot;#\ ;@\ "/>
    <numFmt numFmtId="169" formatCode="0.00"/>
    <numFmt numFmtId="170" formatCode="0.00_);\(0.00\)"/>
    <numFmt numFmtId="171" formatCode="0"/>
    <numFmt numFmtId="172" formatCode="dd/mm/yy"/>
    <numFmt numFmtId="173" formatCode="_(* #,##0.000_);_(* \(#,##0.000\);_(* \-??_);_(@_)"/>
  </numFmts>
  <fonts count="30">
    <font>
      <sz val="11"/>
      <color theme="1"/>
      <name val="Calibri"/>
      <family val="0"/>
      <charset val="1"/>
    </font>
    <font>
      <sz val="10"/>
      <name val="Arial"/>
      <family val="0"/>
    </font>
    <font>
      <sz val="10"/>
      <name val="Arial"/>
      <family val="0"/>
    </font>
    <font>
      <sz val="10"/>
      <name val="Arial"/>
      <family val="0"/>
    </font>
    <font>
      <b val="true"/>
      <sz val="12"/>
      <color theme="1"/>
      <name val="Calibri"/>
      <family val="2"/>
      <charset val="1"/>
    </font>
    <font>
      <b val="true"/>
      <sz val="14"/>
      <color theme="1"/>
      <name val="Calibri"/>
      <family val="2"/>
      <charset val="1"/>
    </font>
    <font>
      <b val="true"/>
      <sz val="14"/>
      <name val="Calibri"/>
      <family val="2"/>
      <charset val="1"/>
    </font>
    <font>
      <sz val="11"/>
      <color theme="1"/>
      <name val="Calibri"/>
      <family val="2"/>
      <charset val="1"/>
    </font>
    <font>
      <sz val="14"/>
      <color theme="1"/>
      <name val="Calibri"/>
      <family val="2"/>
      <charset val="1"/>
    </font>
    <font>
      <b val="true"/>
      <sz val="10"/>
      <color theme="1"/>
      <name val="Arial"/>
      <family val="2"/>
      <charset val="1"/>
    </font>
    <font>
      <sz val="12"/>
      <color theme="1"/>
      <name val="Calibri"/>
      <family val="2"/>
      <charset val="1"/>
    </font>
    <font>
      <sz val="11"/>
      <name val="Calibri"/>
      <family val="2"/>
      <charset val="1"/>
    </font>
    <font>
      <vertAlign val="superscript"/>
      <sz val="14"/>
      <color theme="1"/>
      <name val="Calibri"/>
      <family val="2"/>
      <charset val="1"/>
    </font>
    <font>
      <b val="true"/>
      <sz val="10"/>
      <color theme="1"/>
      <name val="Calibri"/>
      <family val="2"/>
      <charset val="1"/>
    </font>
    <font>
      <b val="true"/>
      <u val="single"/>
      <sz val="12"/>
      <color theme="1"/>
      <name val="Calibri"/>
      <family val="2"/>
      <charset val="1"/>
    </font>
    <font>
      <b val="true"/>
      <sz val="14"/>
      <color theme="1"/>
      <name val="Arial"/>
      <family val="2"/>
      <charset val="1"/>
    </font>
    <font>
      <sz val="10"/>
      <color theme="1"/>
      <name val="Arial"/>
      <family val="2"/>
      <charset val="1"/>
    </font>
    <font>
      <b val="true"/>
      <i val="true"/>
      <u val="single"/>
      <sz val="16"/>
      <color theme="1"/>
      <name val="Calibri"/>
      <family val="2"/>
      <charset val="1"/>
    </font>
    <font>
      <b val="true"/>
      <sz val="12"/>
      <color theme="1"/>
      <name val="Comic Sans MS"/>
      <family val="4"/>
      <charset val="1"/>
    </font>
    <font>
      <b val="true"/>
      <sz val="18"/>
      <color theme="1"/>
      <name val="Arial"/>
      <family val="2"/>
      <charset val="1"/>
    </font>
    <font>
      <b val="true"/>
      <sz val="12"/>
      <color rgb="FFFF0000"/>
      <name val="Calibri"/>
      <family val="2"/>
      <charset val="1"/>
    </font>
    <font>
      <b val="true"/>
      <sz val="10"/>
      <color rgb="FF000000"/>
      <name val="Arial"/>
      <family val="2"/>
      <charset val="1"/>
    </font>
    <font>
      <b val="true"/>
      <sz val="6"/>
      <color theme="1"/>
      <name val="Comic Sans MS"/>
      <family val="4"/>
      <charset val="1"/>
    </font>
    <font>
      <sz val="11"/>
      <color theme="1"/>
      <name val="Comic Sans MS"/>
      <family val="4"/>
      <charset val="1"/>
    </font>
    <font>
      <b val="true"/>
      <sz val="12"/>
      <color theme="1"/>
      <name val="Arial"/>
      <family val="2"/>
      <charset val="1"/>
    </font>
    <font>
      <sz val="14"/>
      <color theme="1"/>
      <name val="Arial"/>
      <family val="2"/>
      <charset val="1"/>
    </font>
    <font>
      <b val="true"/>
      <sz val="12"/>
      <color rgb="FFFF0000"/>
      <name val="Arial"/>
      <family val="2"/>
      <charset val="1"/>
    </font>
    <font>
      <b val="true"/>
      <sz val="12"/>
      <color rgb="FF000000"/>
      <name val="Arial"/>
      <family val="2"/>
      <charset val="1"/>
    </font>
    <font>
      <b val="true"/>
      <sz val="9"/>
      <color theme="1"/>
      <name val="Arial"/>
      <family val="2"/>
      <charset val="1"/>
    </font>
    <font>
      <b val="true"/>
      <sz val="11"/>
      <color theme="1"/>
      <name val="Calibri"/>
      <family val="2"/>
      <charset val="1"/>
    </font>
  </fonts>
  <fills count="4">
    <fill>
      <patternFill patternType="none"/>
    </fill>
    <fill>
      <patternFill patternType="gray125"/>
    </fill>
    <fill>
      <patternFill patternType="solid">
        <fgColor theme="0"/>
        <bgColor rgb="FFFFFFCC"/>
      </patternFill>
    </fill>
    <fill>
      <patternFill patternType="solid">
        <fgColor rgb="FFD8D8D8"/>
        <bgColor rgb="FFC0C0C0"/>
      </patternFill>
    </fill>
  </fills>
  <borders count="35">
    <border diagonalUp="false" diagonalDown="false">
      <left/>
      <right/>
      <top/>
      <bottom/>
      <diagonal/>
    </border>
    <border diagonalUp="false" diagonalDown="false">
      <left style="medium"/>
      <right/>
      <top style="medium"/>
      <bottom/>
      <diagonal/>
    </border>
    <border diagonalUp="false" diagonalDown="false">
      <left style="medium"/>
      <right style="medium"/>
      <top style="medium"/>
      <bottom style="mediu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top style="thin"/>
      <bottom style="thin"/>
      <diagonal/>
    </border>
    <border diagonalUp="false" diagonalDown="false">
      <left style="thin"/>
      <right/>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 diagonalUp="false" diagonalDown="false">
      <left style="thin"/>
      <right/>
      <top/>
      <bottom/>
      <diagonal/>
    </border>
    <border diagonalUp="false" diagonalDown="false">
      <left/>
      <right style="medium"/>
      <top/>
      <botto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thin"/>
      <right style="thin"/>
      <top/>
      <bottom style="thin"/>
      <diagonal/>
    </border>
    <border diagonalUp="false" diagonalDown="false">
      <left style="medium"/>
      <right style="thin"/>
      <top/>
      <bottom style="thin"/>
      <diagonal/>
    </border>
    <border diagonalUp="false" diagonalDown="false">
      <left/>
      <right style="thin"/>
      <top/>
      <bottom style="thin"/>
      <diagonal/>
    </border>
    <border diagonalUp="false" diagonalDown="false">
      <left style="medium"/>
      <right style="thin"/>
      <top style="thin"/>
      <bottom/>
      <diagonal/>
    </border>
    <border diagonalUp="false" diagonalDown="false">
      <left/>
      <right style="thin"/>
      <top/>
      <bottom/>
      <diagonal/>
    </border>
    <border diagonalUp="false" diagonalDown="false">
      <left/>
      <right/>
      <top style="thin"/>
      <bottom style="thin"/>
      <diagonal/>
    </border>
    <border diagonalUp="false" diagonalDown="false">
      <left style="medium"/>
      <right/>
      <top/>
      <bottom/>
      <diagonal/>
    </border>
    <border diagonalUp="false" diagonalDown="false">
      <left/>
      <right style="thin"/>
      <top style="thin"/>
      <bottom/>
      <diagonal/>
    </border>
    <border diagonalUp="false" diagonalDown="false">
      <left/>
      <right/>
      <top/>
      <bottom style="thin"/>
      <diagonal/>
    </border>
    <border diagonalUp="false" diagonalDown="false">
      <left style="medium"/>
      <right/>
      <top/>
      <bottom style="medium"/>
      <diagonal/>
    </border>
    <border diagonalUp="false" diagonalDown="false">
      <left/>
      <right/>
      <top/>
      <bottom style="medium"/>
      <diagonal/>
    </border>
    <border diagonalUp="false" diagonalDown="false">
      <left style="thin"/>
      <right style="thin"/>
      <top style="thin"/>
      <bottom style="medium"/>
      <diagonal/>
    </border>
    <border diagonalUp="false" diagonalDown="false">
      <left style="thin"/>
      <right/>
      <top/>
      <bottom style="medium"/>
      <diagonal/>
    </border>
    <border diagonalUp="false" diagonalDown="false">
      <left/>
      <right style="medium"/>
      <top/>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right/>
      <top style="medium"/>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6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2" borderId="2" xfId="0" applyFont="true" applyBorder="true" applyAlignment="true" applyProtection="false">
      <alignment horizontal="center" vertical="center" textRotation="0" wrapText="true" indent="0" shrinkToFit="false"/>
      <protection locked="true" hidden="false"/>
    </xf>
    <xf numFmtId="164" fontId="7" fillId="2" borderId="0" xfId="0" applyFont="true" applyBorder="true" applyAlignment="false" applyProtection="false">
      <alignment horizontal="general" vertical="bottom" textRotation="0" wrapText="false" indent="0" shrinkToFit="false"/>
      <protection locked="true" hidden="false"/>
    </xf>
    <xf numFmtId="165" fontId="5" fillId="2" borderId="3" xfId="0" applyFont="true" applyBorder="true" applyAlignment="true" applyProtection="false">
      <alignment horizontal="left" vertical="center" textRotation="0" wrapText="true" indent="0" shrinkToFit="false"/>
      <protection locked="true" hidden="false"/>
    </xf>
    <xf numFmtId="164" fontId="5" fillId="2" borderId="4" xfId="0" applyFont="true" applyBorder="true" applyAlignment="true" applyProtection="false">
      <alignment horizontal="center" vertical="center" textRotation="0" wrapText="false" indent="0" shrinkToFit="false"/>
      <protection locked="true" hidden="false"/>
    </xf>
    <xf numFmtId="164" fontId="5" fillId="2" borderId="4" xfId="0" applyFont="true" applyBorder="true" applyAlignment="true" applyProtection="false">
      <alignment horizontal="general" vertical="center" textRotation="0" wrapText="false" indent="0" shrinkToFit="false"/>
      <protection locked="true" hidden="false"/>
    </xf>
    <xf numFmtId="165" fontId="5" fillId="2" borderId="4" xfId="0" applyFont="true" applyBorder="true" applyAlignment="true" applyProtection="false">
      <alignment horizontal="center" vertical="center" textRotation="0" wrapText="false" indent="0" shrinkToFit="false"/>
      <protection locked="true" hidden="false"/>
    </xf>
    <xf numFmtId="165" fontId="5" fillId="2" borderId="5" xfId="0" applyFont="true" applyBorder="true" applyAlignment="true" applyProtection="false">
      <alignment horizontal="center" vertical="center" textRotation="0" wrapText="false" indent="0" shrinkToFit="false"/>
      <protection locked="true" hidden="false"/>
    </xf>
    <xf numFmtId="164" fontId="8" fillId="2" borderId="0" xfId="0" applyFont="true" applyBorder="true" applyAlignment="false" applyProtection="false">
      <alignment horizontal="general" vertical="bottom" textRotation="0" wrapText="false" indent="0" shrinkToFit="false"/>
      <protection locked="true" hidden="false"/>
    </xf>
    <xf numFmtId="165" fontId="5" fillId="2" borderId="6" xfId="0" applyFont="true" applyBorder="true" applyAlignment="true" applyProtection="false">
      <alignment horizontal="left" vertical="center" textRotation="0" wrapText="false" indent="0" shrinkToFit="false"/>
      <protection locked="true" hidden="false"/>
    </xf>
    <xf numFmtId="165" fontId="5" fillId="2" borderId="7" xfId="0" applyFont="true" applyBorder="true" applyAlignment="true" applyProtection="false">
      <alignment horizontal="center" vertical="center" textRotation="0" wrapText="false" indent="0" shrinkToFit="false"/>
      <protection locked="true" hidden="false"/>
    </xf>
    <xf numFmtId="166" fontId="5" fillId="2" borderId="8" xfId="0" applyFont="true" applyBorder="true" applyAlignment="true" applyProtection="false">
      <alignment horizontal="center" vertical="center" textRotation="0" wrapText="false" indent="0" shrinkToFit="false"/>
      <protection locked="true" hidden="false"/>
    </xf>
    <xf numFmtId="165" fontId="5" fillId="2" borderId="7" xfId="0" applyFont="true" applyBorder="true" applyAlignment="true" applyProtection="false">
      <alignment horizontal="general" vertical="center" textRotation="0" wrapText="false" indent="0" shrinkToFit="false"/>
      <protection locked="true" hidden="false"/>
    </xf>
    <xf numFmtId="165" fontId="5" fillId="2" borderId="9" xfId="0" applyFont="true" applyBorder="true" applyAlignment="true" applyProtection="false">
      <alignment horizontal="left" vertical="center" textRotation="0" wrapText="false" indent="0" shrinkToFit="false"/>
      <protection locked="true" hidden="false"/>
    </xf>
    <xf numFmtId="165" fontId="5" fillId="2" borderId="10" xfId="0" applyFont="true" applyBorder="true" applyAlignment="true" applyProtection="false">
      <alignment horizontal="center" vertical="center" textRotation="0" wrapText="false" indent="0" shrinkToFit="false"/>
      <protection locked="true" hidden="false"/>
    </xf>
    <xf numFmtId="164" fontId="5" fillId="2" borderId="8" xfId="0" applyFont="true" applyBorder="true" applyAlignment="true" applyProtection="false">
      <alignment horizontal="center" vertical="center" textRotation="0" wrapText="true" indent="0" shrinkToFit="false"/>
      <protection locked="true" hidden="false"/>
    </xf>
    <xf numFmtId="167" fontId="5" fillId="2" borderId="8" xfId="0" applyFont="true" applyBorder="true" applyAlignment="true" applyProtection="false">
      <alignment horizontal="center" vertical="center" textRotation="0" wrapText="false" indent="0" shrinkToFit="false"/>
      <protection locked="true" hidden="false"/>
    </xf>
    <xf numFmtId="167" fontId="5" fillId="2" borderId="11" xfId="0" applyFont="true" applyBorder="true" applyAlignment="true" applyProtection="false">
      <alignment horizontal="center" vertical="center" textRotation="0" wrapText="false" indent="0" shrinkToFit="false"/>
      <protection locked="true" hidden="false"/>
    </xf>
    <xf numFmtId="164" fontId="5" fillId="2" borderId="9" xfId="0" applyFont="true" applyBorder="true" applyAlignment="true" applyProtection="false">
      <alignment horizontal="center" vertical="center" textRotation="0" wrapText="true" indent="0" shrinkToFit="false"/>
      <protection locked="true" hidden="false"/>
    </xf>
    <xf numFmtId="167" fontId="5" fillId="2" borderId="8" xfId="0" applyFont="true" applyBorder="true" applyAlignment="true" applyProtection="false">
      <alignment horizontal="center" vertical="center" textRotation="0" wrapText="true" indent="0" shrinkToFit="false"/>
      <protection locked="true" hidden="false"/>
    </xf>
    <xf numFmtId="164" fontId="9" fillId="2" borderId="0" xfId="0" applyFont="true" applyBorder="true" applyAlignment="false" applyProtection="false">
      <alignment horizontal="general" vertical="bottom" textRotation="0" wrapText="false" indent="0" shrinkToFit="false"/>
      <protection locked="true" hidden="false"/>
    </xf>
    <xf numFmtId="165" fontId="4" fillId="2" borderId="10" xfId="0" applyFont="true" applyBorder="true" applyAlignment="true" applyProtection="false">
      <alignment horizontal="center" vertical="center" textRotation="0" wrapText="true" indent="0" shrinkToFit="false"/>
      <protection locked="true" hidden="false"/>
    </xf>
    <xf numFmtId="164" fontId="5" fillId="2" borderId="8" xfId="0" applyFont="true" applyBorder="true" applyAlignment="true" applyProtection="false">
      <alignment horizontal="left" vertical="center" textRotation="0" wrapText="true" indent="0" shrinkToFit="false"/>
      <protection locked="true" hidden="false"/>
    </xf>
    <xf numFmtId="164" fontId="8" fillId="2" borderId="12" xfId="0" applyFont="true" applyBorder="true" applyAlignment="true" applyProtection="false">
      <alignment horizontal="center" vertical="center" textRotation="0" wrapText="true" indent="0" shrinkToFit="false"/>
      <protection locked="true" hidden="false"/>
    </xf>
    <xf numFmtId="167" fontId="8" fillId="2" borderId="12" xfId="0" applyFont="true" applyBorder="true" applyAlignment="true" applyProtection="false">
      <alignment horizontal="center" vertical="center" textRotation="0" wrapText="true" indent="0" shrinkToFit="false"/>
      <protection locked="true" hidden="false"/>
    </xf>
    <xf numFmtId="168" fontId="8" fillId="2" borderId="12" xfId="0" applyFont="true" applyBorder="true" applyAlignment="true" applyProtection="false">
      <alignment horizontal="center" vertical="center" textRotation="0" wrapText="true" indent="0" shrinkToFit="false"/>
      <protection locked="true" hidden="false"/>
    </xf>
    <xf numFmtId="164" fontId="4" fillId="2" borderId="13" xfId="0" applyFont="true" applyBorder="true" applyAlignment="true" applyProtection="false">
      <alignment horizontal="center" vertical="center" textRotation="0" wrapText="true" indent="0" shrinkToFit="false"/>
      <protection locked="true" hidden="false"/>
    </xf>
    <xf numFmtId="164" fontId="4" fillId="2" borderId="0" xfId="0" applyFont="true" applyBorder="true" applyAlignment="true" applyProtection="false">
      <alignment horizontal="center" vertical="center" textRotation="0" wrapText="true" indent="0" shrinkToFit="false"/>
      <protection locked="true" hidden="false"/>
    </xf>
    <xf numFmtId="164" fontId="4" fillId="2" borderId="14" xfId="0" applyFont="true" applyBorder="true" applyAlignment="true" applyProtection="false">
      <alignment horizontal="general" vertical="center" textRotation="0" wrapText="true" indent="0" shrinkToFit="false"/>
      <protection locked="true" hidden="false"/>
    </xf>
    <xf numFmtId="164" fontId="9" fillId="2" borderId="0" xfId="0" applyFont="true" applyBorder="true" applyAlignment="true" applyProtection="false">
      <alignment horizontal="general" vertical="center" textRotation="0" wrapText="true" indent="0" shrinkToFit="false"/>
      <protection locked="true" hidden="false"/>
    </xf>
    <xf numFmtId="165" fontId="4" fillId="2" borderId="15" xfId="0" applyFont="true" applyBorder="true" applyAlignment="true" applyProtection="false">
      <alignment horizontal="center" vertical="center" textRotation="0" wrapText="true" indent="0" shrinkToFit="false"/>
      <protection locked="true" hidden="false"/>
    </xf>
    <xf numFmtId="164" fontId="4" fillId="2" borderId="16" xfId="0" applyFont="true" applyBorder="true" applyAlignment="true" applyProtection="false">
      <alignment horizontal="left" vertical="center" textRotation="0" wrapText="true" indent="0" shrinkToFit="false"/>
      <protection locked="true" hidden="false"/>
    </xf>
    <xf numFmtId="164" fontId="8" fillId="2" borderId="16" xfId="0" applyFont="true" applyBorder="true" applyAlignment="true" applyProtection="false">
      <alignment horizontal="center" vertical="center" textRotation="0" wrapText="true" indent="0" shrinkToFit="false"/>
      <protection locked="true" hidden="false"/>
    </xf>
    <xf numFmtId="167" fontId="8" fillId="2" borderId="16" xfId="0" applyFont="true" applyBorder="true" applyAlignment="true" applyProtection="false">
      <alignment horizontal="center" vertical="center" textRotation="0" wrapText="true" indent="0" shrinkToFit="false"/>
      <protection locked="true" hidden="false"/>
    </xf>
    <xf numFmtId="168" fontId="8" fillId="2" borderId="16" xfId="0" applyFont="true" applyBorder="true" applyAlignment="true" applyProtection="false">
      <alignment horizontal="center" vertical="center" textRotation="0" wrapText="true" indent="0" shrinkToFit="false"/>
      <protection locked="true" hidden="false"/>
    </xf>
    <xf numFmtId="164" fontId="4" fillId="2" borderId="17" xfId="0" applyFont="true" applyBorder="true" applyAlignment="true" applyProtection="false">
      <alignment horizontal="center" vertical="center" textRotation="0" wrapText="true" indent="0" shrinkToFit="false"/>
      <protection locked="true" hidden="false"/>
    </xf>
    <xf numFmtId="164" fontId="10" fillId="2" borderId="0" xfId="0" applyFont="true" applyBorder="true" applyAlignment="true" applyProtection="false">
      <alignment horizontal="left" vertical="center" textRotation="0" wrapText="true" indent="0" shrinkToFit="false"/>
      <protection locked="true" hidden="false"/>
    </xf>
    <xf numFmtId="168" fontId="4" fillId="2" borderId="0" xfId="0" applyFont="true" applyBorder="true" applyAlignment="true" applyProtection="false">
      <alignment horizontal="center" vertical="center" textRotation="0" wrapText="true" indent="0" shrinkToFit="false"/>
      <protection locked="true" hidden="false"/>
    </xf>
    <xf numFmtId="168" fontId="5" fillId="2" borderId="8"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true" applyAlignment="false" applyProtection="false">
      <alignment horizontal="general" vertical="bottom" textRotation="0" wrapText="false" indent="0" shrinkToFit="false"/>
      <protection locked="true" hidden="false"/>
    </xf>
    <xf numFmtId="169" fontId="8" fillId="2" borderId="12" xfId="0" applyFont="true" applyBorder="true" applyAlignment="true" applyProtection="false">
      <alignment horizontal="center" vertical="center" textRotation="0" wrapText="true" indent="0" shrinkToFit="false"/>
      <protection locked="true" hidden="false"/>
    </xf>
    <xf numFmtId="169" fontId="4" fillId="2" borderId="16" xfId="0" applyFont="true" applyBorder="true" applyAlignment="true" applyProtection="false">
      <alignment horizontal="left" vertical="center" textRotation="0" wrapText="true" indent="0" shrinkToFit="false"/>
      <protection locked="true" hidden="false"/>
    </xf>
    <xf numFmtId="169" fontId="8" fillId="2" borderId="16" xfId="0" applyFont="true" applyBorder="true" applyAlignment="true" applyProtection="false">
      <alignment horizontal="center" vertical="center" textRotation="0" wrapText="true" indent="0" shrinkToFit="false"/>
      <protection locked="true" hidden="false"/>
    </xf>
    <xf numFmtId="166" fontId="4" fillId="2" borderId="14" xfId="0" applyFont="true" applyBorder="true" applyAlignment="true" applyProtection="false">
      <alignment horizontal="general" vertical="center" textRotation="0" wrapText="true" indent="0" shrinkToFit="false"/>
      <protection locked="true" hidden="false"/>
    </xf>
    <xf numFmtId="169" fontId="10" fillId="2" borderId="16" xfId="0" applyFont="true" applyBorder="true" applyAlignment="true" applyProtection="false">
      <alignment horizontal="left" vertical="center" textRotation="0" wrapText="true" indent="0" shrinkToFit="false"/>
      <protection locked="true" hidden="false"/>
    </xf>
    <xf numFmtId="169" fontId="10" fillId="2" borderId="0" xfId="0" applyFont="true" applyBorder="true" applyAlignment="true" applyProtection="false">
      <alignment horizontal="left" vertical="center" textRotation="0" wrapText="true" indent="0" shrinkToFit="false"/>
      <protection locked="true" hidden="false"/>
    </xf>
    <xf numFmtId="169" fontId="4" fillId="2" borderId="0" xfId="0" applyFont="true" applyBorder="true" applyAlignment="true" applyProtection="false">
      <alignment horizontal="left" vertical="center" textRotation="0" wrapText="true" indent="0" shrinkToFit="false"/>
      <protection locked="true" hidden="false"/>
    </xf>
    <xf numFmtId="168" fontId="4" fillId="2" borderId="17" xfId="0" applyFont="true" applyBorder="true" applyAlignment="true" applyProtection="false">
      <alignment horizontal="center" vertical="center" textRotation="0" wrapText="true" indent="0" shrinkToFit="false"/>
      <protection locked="true" hidden="false"/>
    </xf>
    <xf numFmtId="164" fontId="10" fillId="2" borderId="16" xfId="0" applyFont="true" applyBorder="true" applyAlignment="true" applyProtection="false">
      <alignment horizontal="left" vertical="center" textRotation="0" wrapText="true" indent="0" shrinkToFit="false"/>
      <protection locked="true" hidden="false"/>
    </xf>
    <xf numFmtId="167" fontId="10" fillId="2" borderId="16" xfId="0" applyFont="true" applyBorder="true" applyAlignment="true" applyProtection="false">
      <alignment horizontal="center" vertical="center" textRotation="0" wrapText="true" indent="0" shrinkToFit="false"/>
      <protection locked="true" hidden="false"/>
    </xf>
    <xf numFmtId="164" fontId="13" fillId="2" borderId="18" xfId="0" applyFont="true" applyBorder="true" applyAlignment="true" applyProtection="false">
      <alignment horizontal="left" vertical="center" textRotation="0" wrapText="true" indent="0" shrinkToFit="false"/>
      <protection locked="true" hidden="false"/>
    </xf>
    <xf numFmtId="164" fontId="4" fillId="2" borderId="12" xfId="0" applyFont="true" applyBorder="true" applyAlignment="true" applyProtection="false">
      <alignment horizontal="left" vertical="center" textRotation="0" wrapText="true" indent="0" shrinkToFit="false"/>
      <protection locked="true" hidden="false"/>
    </xf>
    <xf numFmtId="170" fontId="8" fillId="2" borderId="16" xfId="0" applyFont="true" applyBorder="true" applyAlignment="true" applyProtection="false">
      <alignment horizontal="center" vertical="center" textRotation="0" wrapText="true" indent="0" shrinkToFit="false"/>
      <protection locked="true" hidden="false"/>
    </xf>
    <xf numFmtId="164" fontId="14" fillId="2" borderId="16" xfId="0" applyFont="true" applyBorder="true" applyAlignment="true" applyProtection="false">
      <alignment horizontal="left" vertical="center" textRotation="0" wrapText="true" indent="0" shrinkToFit="false"/>
      <protection locked="true" hidden="false"/>
    </xf>
    <xf numFmtId="165" fontId="4" fillId="2" borderId="19" xfId="0" applyFont="true" applyBorder="true" applyAlignment="true" applyProtection="false">
      <alignment horizontal="center" vertical="center" textRotation="0" wrapText="true" indent="0" shrinkToFit="false"/>
      <protection locked="true" hidden="false"/>
    </xf>
    <xf numFmtId="164" fontId="4" fillId="2" borderId="20" xfId="0" applyFont="true" applyBorder="true" applyAlignment="true" applyProtection="false">
      <alignment horizontal="left" vertical="center" textRotation="0" wrapText="true" indent="0" shrinkToFit="false"/>
      <protection locked="true" hidden="false"/>
    </xf>
    <xf numFmtId="165" fontId="4" fillId="2" borderId="21" xfId="0" applyFont="true" applyBorder="true" applyAlignment="true" applyProtection="false">
      <alignment horizontal="center" vertical="center" textRotation="0" wrapText="true" indent="0" shrinkToFit="false"/>
      <protection locked="true" hidden="false"/>
    </xf>
    <xf numFmtId="164" fontId="4" fillId="2" borderId="0" xfId="0" applyFont="true" applyBorder="true" applyAlignment="true" applyProtection="false">
      <alignment horizontal="left" vertical="center" textRotation="0" wrapText="true" indent="0" shrinkToFit="false"/>
      <protection locked="true" hidden="false"/>
    </xf>
    <xf numFmtId="164" fontId="8" fillId="2" borderId="22" xfId="0" applyFont="true" applyBorder="true" applyAlignment="true" applyProtection="false">
      <alignment horizontal="center" vertical="center" textRotation="0" wrapText="true" indent="0" shrinkToFit="false"/>
      <protection locked="true" hidden="false"/>
    </xf>
    <xf numFmtId="164" fontId="9" fillId="2" borderId="0" xfId="0" applyFont="true" applyBorder="true" applyAlignment="true" applyProtection="false">
      <alignment horizontal="center" vertical="center" textRotation="0" wrapText="true" indent="0" shrinkToFit="false"/>
      <protection locked="true" hidden="false"/>
    </xf>
    <xf numFmtId="164" fontId="4" fillId="2" borderId="18" xfId="0" applyFont="true" applyBorder="true" applyAlignment="true" applyProtection="false">
      <alignment horizontal="left" vertical="center" textRotation="0" wrapText="true" indent="0" shrinkToFit="false"/>
      <protection locked="true" hidden="false"/>
    </xf>
    <xf numFmtId="164" fontId="5" fillId="2" borderId="12" xfId="0" applyFont="true" applyBorder="true" applyAlignment="true" applyProtection="false">
      <alignment horizontal="center" vertical="center" textRotation="0" wrapText="true" indent="0" shrinkToFit="false"/>
      <protection locked="true" hidden="false"/>
    </xf>
    <xf numFmtId="164" fontId="14" fillId="2" borderId="12" xfId="0" applyFont="true" applyBorder="true" applyAlignment="true" applyProtection="false">
      <alignment horizontal="left" vertical="center" textRotation="0" wrapText="true" indent="0" shrinkToFit="false"/>
      <protection locked="true" hidden="false"/>
    </xf>
    <xf numFmtId="165" fontId="14" fillId="2" borderId="16" xfId="0" applyFont="true" applyBorder="true" applyAlignment="true" applyProtection="false">
      <alignment horizontal="left" vertical="center" textRotation="0" wrapText="true" indent="0" shrinkToFit="false"/>
      <protection locked="true" hidden="false"/>
    </xf>
    <xf numFmtId="164" fontId="15" fillId="2" borderId="0" xfId="0" applyFont="true" applyBorder="true" applyAlignment="true" applyProtection="false">
      <alignment horizontal="center" vertical="center" textRotation="0" wrapText="true" indent="0" shrinkToFit="false"/>
      <protection locked="true" hidden="false"/>
    </xf>
    <xf numFmtId="164" fontId="10" fillId="2" borderId="14" xfId="0" applyFont="true" applyBorder="true" applyAlignment="true" applyProtection="false">
      <alignment horizontal="general" vertical="center" textRotation="0" wrapText="true" indent="0" shrinkToFit="false"/>
      <protection locked="true" hidden="false"/>
    </xf>
    <xf numFmtId="164" fontId="16" fillId="2" borderId="0" xfId="0" applyFont="true" applyBorder="true" applyAlignment="true" applyProtection="false">
      <alignment horizontal="general" vertical="center" textRotation="0" wrapText="true" indent="0" shrinkToFit="false"/>
      <protection locked="true" hidden="false"/>
    </xf>
    <xf numFmtId="169" fontId="4" fillId="2" borderId="17" xfId="0" applyFont="true" applyBorder="true" applyAlignment="true" applyProtection="false">
      <alignment horizontal="center" vertical="center" textRotation="0" wrapText="true" indent="0" shrinkToFit="false"/>
      <protection locked="true" hidden="false"/>
    </xf>
    <xf numFmtId="164" fontId="17" fillId="2" borderId="16" xfId="0" applyFont="true" applyBorder="true" applyAlignment="true" applyProtection="false">
      <alignment horizontal="left" vertical="center" textRotation="0" wrapText="true" indent="0" shrinkToFit="false"/>
      <protection locked="true" hidden="false"/>
    </xf>
    <xf numFmtId="165" fontId="18" fillId="2" borderId="15" xfId="0" applyFont="true" applyBorder="true" applyAlignment="true" applyProtection="false">
      <alignment horizontal="center" vertical="center" textRotation="0" wrapText="true" indent="0" shrinkToFit="false"/>
      <protection locked="true" hidden="false"/>
    </xf>
    <xf numFmtId="164" fontId="7" fillId="2" borderId="0" xfId="0" applyFont="true" applyBorder="true" applyAlignment="true" applyProtection="false">
      <alignment horizontal="left" vertical="center" textRotation="0" wrapText="true" indent="0" shrinkToFit="false"/>
      <protection locked="true" hidden="false"/>
    </xf>
    <xf numFmtId="164" fontId="19" fillId="2" borderId="0" xfId="0" applyFont="true" applyBorder="true" applyAlignment="true" applyProtection="false">
      <alignment horizontal="center" vertical="center" textRotation="0" wrapText="true" indent="0" shrinkToFit="false"/>
      <protection locked="true" hidden="false"/>
    </xf>
    <xf numFmtId="164" fontId="8" fillId="2" borderId="13" xfId="0" applyFont="true" applyBorder="true" applyAlignment="true" applyProtection="false">
      <alignment horizontal="center" vertical="center" textRotation="0" wrapText="true" indent="0" shrinkToFit="false"/>
      <protection locked="true" hidden="false"/>
    </xf>
    <xf numFmtId="167" fontId="8" fillId="2" borderId="22" xfId="0" applyFont="true" applyBorder="true" applyAlignment="true" applyProtection="false">
      <alignment horizontal="center" vertical="center" textRotation="0" wrapText="true" indent="0" shrinkToFit="false"/>
      <protection locked="true" hidden="false"/>
    </xf>
    <xf numFmtId="169" fontId="8" fillId="2" borderId="0" xfId="0" applyFont="true" applyBorder="true" applyAlignment="true" applyProtection="false">
      <alignment horizontal="center" vertical="center" textRotation="0" wrapText="true" indent="0" shrinkToFit="false"/>
      <protection locked="true" hidden="false"/>
    </xf>
    <xf numFmtId="168" fontId="8" fillId="2" borderId="22" xfId="0" applyFont="true" applyBorder="true" applyAlignment="true" applyProtection="false">
      <alignment horizontal="center" vertical="center" textRotation="0" wrapText="true" indent="0" shrinkToFit="false"/>
      <protection locked="true" hidden="false"/>
    </xf>
    <xf numFmtId="164" fontId="20" fillId="2" borderId="13" xfId="0" applyFont="true" applyBorder="true" applyAlignment="true" applyProtection="false">
      <alignment horizontal="center" vertical="center" textRotation="0" wrapText="true" indent="0" shrinkToFit="false"/>
      <protection locked="true" hidden="false"/>
    </xf>
    <xf numFmtId="169" fontId="8" fillId="2" borderId="13" xfId="0" applyFont="true" applyBorder="true" applyAlignment="true" applyProtection="false">
      <alignment horizontal="center" vertical="center" textRotation="0" wrapText="true" indent="0" shrinkToFit="false"/>
      <protection locked="true" hidden="false"/>
    </xf>
    <xf numFmtId="171" fontId="4" fillId="2" borderId="10" xfId="0" applyFont="true" applyBorder="true" applyAlignment="true" applyProtection="false">
      <alignment horizontal="center" vertical="center" textRotation="0" wrapText="true" indent="0" shrinkToFit="false"/>
      <protection locked="true" hidden="false"/>
    </xf>
    <xf numFmtId="164" fontId="4" fillId="2" borderId="16" xfId="0" applyFont="true" applyBorder="true" applyAlignment="true" applyProtection="false">
      <alignment horizontal="center" vertical="center" textRotation="0" wrapText="true" indent="0" shrinkToFit="false"/>
      <protection locked="true" hidden="false"/>
    </xf>
    <xf numFmtId="171" fontId="4" fillId="2" borderId="21" xfId="0" applyFont="true" applyBorder="true" applyAlignment="true" applyProtection="false">
      <alignment horizontal="center" vertical="center" textRotation="0" wrapText="true" indent="0" shrinkToFit="false"/>
      <protection locked="true" hidden="false"/>
    </xf>
    <xf numFmtId="171" fontId="4" fillId="2" borderId="15" xfId="0" applyFont="true" applyBorder="true" applyAlignment="true" applyProtection="false">
      <alignment horizontal="center" vertical="center" textRotation="0" wrapText="true" indent="0" shrinkToFit="false"/>
      <protection locked="true" hidden="false"/>
    </xf>
    <xf numFmtId="171" fontId="4" fillId="2" borderId="19" xfId="0" applyFont="true" applyBorder="true" applyAlignment="true" applyProtection="false">
      <alignment horizontal="center" vertical="center" textRotation="0" wrapText="true" indent="0" shrinkToFit="false"/>
      <protection locked="true" hidden="false"/>
    </xf>
    <xf numFmtId="164" fontId="4" fillId="2" borderId="18" xfId="0" applyFont="true" applyBorder="true" applyAlignment="true" applyProtection="false">
      <alignment horizontal="left" vertical="center" textRotation="0" wrapText="false" indent="0" shrinkToFit="true"/>
      <protection locked="true" hidden="false"/>
    </xf>
    <xf numFmtId="164" fontId="5" fillId="2" borderId="23" xfId="0" applyFont="true" applyBorder="true" applyAlignment="true" applyProtection="false">
      <alignment horizontal="center" vertical="center" textRotation="0" wrapText="true" indent="0" shrinkToFit="false"/>
      <protection locked="true" hidden="false"/>
    </xf>
    <xf numFmtId="165" fontId="10" fillId="2" borderId="24" xfId="0" applyFont="true" applyBorder="true" applyAlignment="true" applyProtection="false">
      <alignment horizontal="center" vertical="center" textRotation="0" wrapText="true" indent="0" shrinkToFit="false"/>
      <protection locked="true" hidden="false"/>
    </xf>
    <xf numFmtId="164" fontId="5" fillId="2" borderId="25" xfId="0" applyFont="true" applyBorder="true" applyAlignment="true" applyProtection="false">
      <alignment horizontal="left" vertical="center" textRotation="0" wrapText="true" indent="0" shrinkToFit="false"/>
      <protection locked="true" hidden="false"/>
    </xf>
    <xf numFmtId="164" fontId="5" fillId="2" borderId="8" xfId="0" applyFont="true" applyBorder="true" applyAlignment="true" applyProtection="false">
      <alignment horizontal="right" vertical="center" textRotation="0" wrapText="true" indent="0" shrinkToFit="false"/>
      <protection locked="true" hidden="false"/>
    </xf>
    <xf numFmtId="164" fontId="5" fillId="2" borderId="23" xfId="0" applyFont="true" applyBorder="true" applyAlignment="true" applyProtection="false">
      <alignment horizontal="right" vertical="center" textRotation="0" wrapText="true" indent="0" shrinkToFit="false"/>
      <protection locked="true" hidden="false"/>
    </xf>
    <xf numFmtId="164" fontId="4" fillId="2" borderId="0" xfId="0" applyFont="true" applyBorder="true" applyAlignment="true" applyProtection="false">
      <alignment horizontal="center" vertical="bottom" textRotation="0" wrapText="false" indent="0" shrinkToFit="false"/>
      <protection locked="true" hidden="false"/>
    </xf>
    <xf numFmtId="168" fontId="4" fillId="2" borderId="14" xfId="0" applyFont="true" applyBorder="true" applyAlignment="false" applyProtection="false">
      <alignment horizontal="general" vertical="bottom" textRotation="0" wrapText="false" indent="0" shrinkToFit="false"/>
      <protection locked="true" hidden="false"/>
    </xf>
    <xf numFmtId="164" fontId="21" fillId="2" borderId="0" xfId="0" applyFont="true" applyBorder="true" applyAlignment="false" applyProtection="false">
      <alignment horizontal="general" vertical="bottom" textRotation="0" wrapText="false" indent="0" shrinkToFit="false"/>
      <protection locked="true" hidden="false"/>
    </xf>
    <xf numFmtId="164" fontId="5" fillId="2" borderId="0" xfId="0" applyFont="true" applyBorder="true" applyAlignment="true" applyProtection="false">
      <alignment horizontal="left" vertical="center" textRotation="0" wrapText="true" indent="0" shrinkToFit="false"/>
      <protection locked="true" hidden="false"/>
    </xf>
    <xf numFmtId="166" fontId="5" fillId="2" borderId="8" xfId="0" applyFont="true" applyBorder="true" applyAlignment="true" applyProtection="false">
      <alignment horizontal="right" vertical="center" textRotation="0" wrapText="true" indent="0" shrinkToFit="false"/>
      <protection locked="true" hidden="false"/>
    </xf>
    <xf numFmtId="168" fontId="5" fillId="2" borderId="26" xfId="0" applyFont="true" applyBorder="true" applyAlignment="true" applyProtection="false">
      <alignment horizontal="center" vertical="center" textRotation="0" wrapText="true" indent="0" shrinkToFit="false"/>
      <protection locked="true" hidden="false"/>
    </xf>
    <xf numFmtId="164" fontId="5" fillId="2" borderId="7" xfId="0" applyFont="true" applyBorder="true" applyAlignment="true" applyProtection="false">
      <alignment horizontal="right" vertical="center" textRotation="0" wrapText="true" indent="0" shrinkToFit="false"/>
      <protection locked="true" hidden="false"/>
    </xf>
    <xf numFmtId="168" fontId="5" fillId="2" borderId="23" xfId="0" applyFont="true" applyBorder="true" applyAlignment="true" applyProtection="false">
      <alignment horizontal="center" vertical="center" textRotation="0" wrapText="true" indent="0" shrinkToFit="false"/>
      <protection locked="true" hidden="false"/>
    </xf>
    <xf numFmtId="165" fontId="10" fillId="2" borderId="27" xfId="0" applyFont="true" applyBorder="true" applyAlignment="true" applyProtection="false">
      <alignment horizontal="center" vertical="center" textRotation="0" wrapText="true" indent="0" shrinkToFit="false"/>
      <protection locked="true" hidden="false"/>
    </xf>
    <xf numFmtId="164" fontId="5" fillId="2" borderId="28" xfId="0" applyFont="true" applyBorder="true" applyAlignment="true" applyProtection="false">
      <alignment horizontal="left" vertical="center" textRotation="0" wrapText="true" indent="0" shrinkToFit="false"/>
      <protection locked="true" hidden="false"/>
    </xf>
    <xf numFmtId="164" fontId="5" fillId="2" borderId="29" xfId="0" applyFont="true" applyBorder="true" applyAlignment="true" applyProtection="false">
      <alignment horizontal="right" vertical="center" textRotation="0" wrapText="true" indent="0" shrinkToFit="false"/>
      <protection locked="true" hidden="false"/>
    </xf>
    <xf numFmtId="164" fontId="5" fillId="2" borderId="28" xfId="0" applyFont="true" applyBorder="true" applyAlignment="true" applyProtection="false">
      <alignment horizontal="right" vertical="center" textRotation="0" wrapText="true" indent="0" shrinkToFit="false"/>
      <protection locked="true" hidden="false"/>
    </xf>
    <xf numFmtId="168" fontId="5" fillId="2" borderId="29" xfId="0" applyFont="true" applyBorder="true" applyAlignment="true" applyProtection="false">
      <alignment horizontal="center" vertical="center" textRotation="0" wrapText="true" indent="0" shrinkToFit="false"/>
      <protection locked="true" hidden="false"/>
    </xf>
    <xf numFmtId="164" fontId="4" fillId="2" borderId="30" xfId="0" applyFont="true" applyBorder="true" applyAlignment="true" applyProtection="false">
      <alignment horizontal="center" vertical="center" textRotation="0" wrapText="true" indent="0" shrinkToFit="false"/>
      <protection locked="true" hidden="false"/>
    </xf>
    <xf numFmtId="164" fontId="4" fillId="2" borderId="28" xfId="0" applyFont="true" applyBorder="true" applyAlignment="true" applyProtection="false">
      <alignment horizontal="center" vertical="bottom" textRotation="0" wrapText="false" indent="0" shrinkToFit="false"/>
      <protection locked="true" hidden="false"/>
    </xf>
    <xf numFmtId="168" fontId="4" fillId="2" borderId="31" xfId="0" applyFont="true" applyBorder="true" applyAlignment="false" applyProtection="false">
      <alignment horizontal="general" vertical="bottom" textRotation="0" wrapText="false" indent="0" shrinkToFit="false"/>
      <protection locked="true" hidden="false"/>
    </xf>
    <xf numFmtId="168" fontId="21" fillId="2" borderId="0" xfId="0" applyFont="true" applyBorder="true" applyAlignment="false" applyProtection="false">
      <alignment horizontal="general" vertical="bottom" textRotation="0" wrapText="false" indent="0" shrinkToFit="false"/>
      <protection locked="true" hidden="false"/>
    </xf>
    <xf numFmtId="164" fontId="6" fillId="2" borderId="27" xfId="0" applyFont="true" applyBorder="true" applyAlignment="true" applyProtection="false">
      <alignment horizontal="center" vertical="center" textRotation="0" wrapText="true" indent="0" shrinkToFit="false"/>
      <protection locked="true" hidden="false"/>
    </xf>
    <xf numFmtId="164" fontId="22" fillId="2" borderId="28" xfId="0" applyFont="true" applyBorder="true" applyAlignment="true" applyProtection="false">
      <alignment horizontal="center" vertical="center" textRotation="0" wrapText="true" indent="0" shrinkToFit="false"/>
      <protection locked="true" hidden="false"/>
    </xf>
    <xf numFmtId="164" fontId="23" fillId="2" borderId="28" xfId="0" applyFont="true" applyBorder="true" applyAlignment="true" applyProtection="false">
      <alignment horizontal="center" vertical="center" textRotation="0" wrapText="true" indent="0" shrinkToFit="false"/>
      <protection locked="true" hidden="false"/>
    </xf>
    <xf numFmtId="164" fontId="5" fillId="2" borderId="1" xfId="0" applyFont="true" applyBorder="true" applyAlignment="true" applyProtection="false">
      <alignment horizontal="left" vertical="center" textRotation="0" wrapText="true" indent="0" shrinkToFit="false"/>
      <protection locked="true" hidden="false"/>
    </xf>
    <xf numFmtId="164" fontId="5" fillId="2" borderId="32" xfId="0" applyFont="true" applyBorder="true" applyAlignment="true" applyProtection="false">
      <alignment horizontal="center" vertical="center" textRotation="0" wrapText="true" indent="0" shrinkToFit="false"/>
      <protection locked="true" hidden="false"/>
    </xf>
    <xf numFmtId="164" fontId="5" fillId="2" borderId="32" xfId="0" applyFont="true" applyBorder="true" applyAlignment="true" applyProtection="false">
      <alignment horizontal="general" vertical="center" textRotation="0" wrapText="true" indent="0" shrinkToFit="false"/>
      <protection locked="true" hidden="false"/>
    </xf>
    <xf numFmtId="164" fontId="5" fillId="2" borderId="32" xfId="0" applyFont="true" applyBorder="true" applyAlignment="true" applyProtection="false">
      <alignment horizontal="right" vertical="center" textRotation="0" wrapText="true" indent="0" shrinkToFit="false"/>
      <protection locked="true" hidden="false"/>
    </xf>
    <xf numFmtId="172" fontId="5" fillId="2" borderId="33" xfId="0" applyFont="true" applyBorder="true" applyAlignment="true" applyProtection="false">
      <alignment horizontal="general" vertical="center" textRotation="0" wrapText="true" indent="0" shrinkToFit="false"/>
      <protection locked="true" hidden="false"/>
    </xf>
    <xf numFmtId="164" fontId="5" fillId="2" borderId="2" xfId="0" applyFont="true" applyBorder="true" applyAlignment="true" applyProtection="false">
      <alignment horizontal="left" vertical="center" textRotation="0" wrapText="true" indent="0" shrinkToFit="false"/>
      <protection locked="true" hidden="false"/>
    </xf>
    <xf numFmtId="164" fontId="5" fillId="2" borderId="34" xfId="0" applyFont="true" applyBorder="true" applyAlignment="true" applyProtection="false">
      <alignment horizontal="center" vertical="center" textRotation="0" wrapText="true" indent="0" shrinkToFit="false"/>
      <protection locked="true" hidden="false"/>
    </xf>
    <xf numFmtId="164" fontId="5" fillId="2" borderId="34" xfId="0" applyFont="true" applyBorder="true" applyAlignment="true" applyProtection="false">
      <alignment horizontal="general" vertical="center" textRotation="0" wrapText="true" indent="0" shrinkToFit="false"/>
      <protection locked="true" hidden="false"/>
    </xf>
    <xf numFmtId="164" fontId="5" fillId="2" borderId="34" xfId="0" applyFont="true" applyBorder="true" applyAlignment="true" applyProtection="false">
      <alignment horizontal="right" vertical="center" textRotation="0" wrapText="true" indent="0" shrinkToFit="false"/>
      <protection locked="true" hidden="false"/>
    </xf>
    <xf numFmtId="172" fontId="5" fillId="2" borderId="34" xfId="0" applyFont="true" applyBorder="true" applyAlignment="true" applyProtection="false">
      <alignment horizontal="general" vertical="center" textRotation="0" wrapText="true" indent="0" shrinkToFit="false"/>
      <protection locked="true" hidden="false"/>
    </xf>
    <xf numFmtId="165" fontId="10" fillId="2" borderId="0" xfId="0" applyFont="true" applyBorder="true" applyAlignment="false" applyProtection="false">
      <alignment horizontal="general" vertical="bottom" textRotation="0" wrapText="false" indent="0" shrinkToFit="false"/>
      <protection locked="true" hidden="false"/>
    </xf>
    <xf numFmtId="164" fontId="24" fillId="2" borderId="0" xfId="0" applyFont="true" applyBorder="true" applyAlignment="true" applyProtection="false">
      <alignment horizontal="left" vertical="top" textRotation="0" wrapText="true" indent="0" shrinkToFit="false"/>
      <protection locked="true" hidden="false"/>
    </xf>
    <xf numFmtId="164" fontId="25" fillId="2" borderId="0" xfId="0" applyFont="true" applyBorder="true" applyAlignment="true" applyProtection="false">
      <alignment horizontal="general" vertical="center" textRotation="0" wrapText="false" indent="0" shrinkToFit="false"/>
      <protection locked="true" hidden="false"/>
    </xf>
    <xf numFmtId="164" fontId="25" fillId="2" borderId="0" xfId="0" applyFont="true" applyBorder="true" applyAlignment="true" applyProtection="false">
      <alignment horizontal="center" vertical="center" textRotation="0" wrapText="false" indent="0" shrinkToFit="false"/>
      <protection locked="true" hidden="false"/>
    </xf>
    <xf numFmtId="167" fontId="25" fillId="2" borderId="0" xfId="0" applyFont="true" applyBorder="true" applyAlignment="true" applyProtection="false">
      <alignment horizontal="center" vertical="center" textRotation="0" wrapText="false" indent="0" shrinkToFit="false"/>
      <protection locked="true" hidden="false"/>
    </xf>
    <xf numFmtId="164" fontId="26" fillId="2" borderId="0" xfId="0" applyFont="true" applyBorder="true" applyAlignment="true" applyProtection="false">
      <alignment horizontal="center" vertical="bottom" textRotation="0" wrapText="false" indent="0" shrinkToFit="false"/>
      <protection locked="true" hidden="false"/>
    </xf>
    <xf numFmtId="164" fontId="27" fillId="2" borderId="0" xfId="0" applyFont="true" applyBorder="true" applyAlignment="true" applyProtection="false">
      <alignment horizontal="center" vertical="bottom" textRotation="0" wrapText="false" indent="0" shrinkToFit="false"/>
      <protection locked="true" hidden="false"/>
    </xf>
    <xf numFmtId="164" fontId="24" fillId="2" borderId="0" xfId="0" applyFont="true" applyBorder="true" applyAlignment="false" applyProtection="false">
      <alignment horizontal="general" vertical="bottom" textRotation="0" wrapText="false" indent="0" shrinkToFit="false"/>
      <protection locked="true" hidden="false"/>
    </xf>
    <xf numFmtId="164" fontId="7" fillId="2" borderId="0" xfId="0" applyFont="true" applyBorder="true" applyAlignment="true" applyProtection="false">
      <alignment horizontal="left" vertical="bottom" textRotation="0" wrapText="true" indent="0" shrinkToFit="false"/>
      <protection locked="true" hidden="false"/>
    </xf>
    <xf numFmtId="164" fontId="10" fillId="2" borderId="0" xfId="0" applyFont="true" applyBorder="true" applyAlignment="true" applyProtection="false">
      <alignment horizontal="center" vertical="bottom" textRotation="0" wrapText="false" indent="0" shrinkToFit="false"/>
      <protection locked="true" hidden="false"/>
    </xf>
    <xf numFmtId="164" fontId="10" fillId="2" borderId="0" xfId="0" applyFont="true" applyBorder="true" applyAlignment="false" applyProtection="false">
      <alignment horizontal="general" vertical="bottom" textRotation="0" wrapText="false" indent="0" shrinkToFit="false"/>
      <protection locked="true" hidden="false"/>
    </xf>
    <xf numFmtId="164" fontId="7" fillId="2" borderId="0" xfId="0" applyFont="true" applyBorder="true" applyAlignment="true" applyProtection="false">
      <alignment horizontal="general" vertical="center" textRotation="0" wrapText="false" indent="0" shrinkToFit="false"/>
      <protection locked="true" hidden="false"/>
    </xf>
    <xf numFmtId="167" fontId="7" fillId="2" borderId="0" xfId="0" applyFont="true" applyBorder="true" applyAlignment="true" applyProtection="false">
      <alignment horizontal="general" vertical="center" textRotation="0" wrapText="false" indent="0" shrinkToFit="false"/>
      <protection locked="true" hidden="false"/>
    </xf>
    <xf numFmtId="164" fontId="20" fillId="2" borderId="0" xfId="0" applyFont="true" applyBorder="true" applyAlignment="true" applyProtection="false">
      <alignment horizontal="center" vertical="bottom" textRotation="0" wrapText="false" indent="0" shrinkToFit="false"/>
      <protection locked="true" hidden="false"/>
    </xf>
    <xf numFmtId="173" fontId="25" fillId="2" borderId="0" xfId="0" applyFont="true" applyBorder="true" applyAlignment="true" applyProtection="false">
      <alignment horizontal="center" vertical="center" textRotation="0" wrapText="false" indent="0" shrinkToFit="false"/>
      <protection locked="true" hidden="false"/>
    </xf>
    <xf numFmtId="166" fontId="15" fillId="0" borderId="8" xfId="0" applyFont="true" applyBorder="true" applyAlignment="true" applyProtection="false">
      <alignment horizontal="center" vertical="center" textRotation="0" wrapText="false" indent="0" shrinkToFit="false"/>
      <protection locked="true" hidden="false"/>
    </xf>
    <xf numFmtId="165" fontId="4" fillId="2" borderId="7" xfId="0" applyFont="true" applyBorder="true" applyAlignment="true" applyProtection="false">
      <alignment horizontal="center" vertical="center" textRotation="0" wrapText="false" indent="0" shrinkToFit="false"/>
      <protection locked="true" hidden="false"/>
    </xf>
    <xf numFmtId="165" fontId="4" fillId="2" borderId="8" xfId="0" applyFont="true" applyBorder="true" applyAlignment="true" applyProtection="false">
      <alignment horizontal="left" vertical="center" textRotation="0" wrapText="false" indent="0" shrinkToFit="false"/>
      <protection locked="true" hidden="false"/>
    </xf>
    <xf numFmtId="165" fontId="4" fillId="2" borderId="7" xfId="0" applyFont="true" applyBorder="true" applyAlignment="true" applyProtection="false">
      <alignment horizontal="left" vertical="center" textRotation="0" wrapText="false" indent="0" shrinkToFit="false"/>
      <protection locked="true" hidden="false"/>
    </xf>
    <xf numFmtId="164" fontId="28" fillId="0" borderId="8" xfId="0" applyFont="true" applyBorder="true" applyAlignment="true" applyProtection="false">
      <alignment horizontal="center" vertical="center" textRotation="0" wrapText="false" indent="0" shrinkToFit="false"/>
      <protection locked="true" hidden="false"/>
    </xf>
    <xf numFmtId="164" fontId="9" fillId="0" borderId="8" xfId="0" applyFont="true" applyBorder="true" applyAlignment="true" applyProtection="false">
      <alignment horizontal="center" vertical="center" textRotation="0" wrapText="false" indent="0" shrinkToFit="false"/>
      <protection locked="true" hidden="false"/>
    </xf>
    <xf numFmtId="167" fontId="9" fillId="3" borderId="8" xfId="0" applyFont="true" applyBorder="true" applyAlignment="true" applyProtection="false">
      <alignment horizontal="center" vertical="center" textRotation="0" wrapText="true" indent="0" shrinkToFit="false"/>
      <protection locked="true" hidden="false"/>
    </xf>
    <xf numFmtId="166" fontId="9" fillId="0" borderId="8" xfId="0" applyFont="true" applyBorder="true" applyAlignment="true" applyProtection="false">
      <alignment horizontal="center" vertical="center" textRotation="0" wrapText="false" indent="0" shrinkToFit="false"/>
      <protection locked="true" hidden="false"/>
    </xf>
    <xf numFmtId="167" fontId="24" fillId="0" borderId="8" xfId="0" applyFont="true" applyBorder="true" applyAlignment="true" applyProtection="false">
      <alignment horizontal="center" vertical="center" textRotation="0" wrapText="false" indent="0" shrinkToFit="false"/>
      <protection locked="true" hidden="false"/>
    </xf>
    <xf numFmtId="167" fontId="9" fillId="0" borderId="8" xfId="0" applyFont="true" applyBorder="true" applyAlignment="true" applyProtection="false">
      <alignment horizontal="center" vertical="center" textRotation="0" wrapText="false" indent="0" shrinkToFit="false"/>
      <protection locked="true" hidden="false"/>
    </xf>
    <xf numFmtId="164" fontId="7" fillId="0" borderId="18" xfId="0" applyFont="true" applyBorder="true" applyAlignment="true" applyProtection="false">
      <alignment horizontal="center" vertical="center" textRotation="0" wrapText="false" indent="0" shrinkToFit="false"/>
      <protection locked="true" hidden="false"/>
    </xf>
    <xf numFmtId="164" fontId="16" fillId="0" borderId="18" xfId="0" applyFont="true" applyBorder="true" applyAlignment="true" applyProtection="false">
      <alignment horizontal="general" vertical="center" textRotation="0" wrapText="false" indent="0" shrinkToFit="false"/>
      <protection locked="true" hidden="false"/>
    </xf>
    <xf numFmtId="167" fontId="7" fillId="0" borderId="18" xfId="0" applyFont="true" applyBorder="true" applyAlignment="true" applyProtection="false">
      <alignment horizontal="center" vertical="center" textRotation="0" wrapText="false" indent="0" shrinkToFit="false"/>
      <protection locked="true" hidden="false"/>
    </xf>
    <xf numFmtId="166" fontId="7" fillId="0" borderId="18" xfId="0" applyFont="true" applyBorder="true" applyAlignment="true" applyProtection="false">
      <alignment horizontal="center" vertical="center" textRotation="0" wrapText="false" indent="0" shrinkToFit="false"/>
      <protection locked="true" hidden="false"/>
    </xf>
    <xf numFmtId="166" fontId="7" fillId="0" borderId="18" xfId="0" applyFont="true" applyBorder="true" applyAlignment="true" applyProtection="false">
      <alignment horizontal="general" vertical="center" textRotation="0" wrapText="false" indent="0" shrinkToFit="false"/>
      <protection locked="true" hidden="false"/>
    </xf>
    <xf numFmtId="164" fontId="7" fillId="0" borderId="8" xfId="0" applyFont="true" applyBorder="true" applyAlignment="true" applyProtection="false">
      <alignment horizontal="center" vertical="center" textRotation="0" wrapText="false" indent="0" shrinkToFit="false"/>
      <protection locked="true" hidden="false"/>
    </xf>
    <xf numFmtId="164" fontId="7" fillId="0" borderId="8" xfId="0" applyFont="true" applyBorder="true" applyAlignment="true" applyProtection="false">
      <alignment horizontal="general" vertical="center" textRotation="0" wrapText="false" indent="0" shrinkToFit="false"/>
      <protection locked="true" hidden="false"/>
    </xf>
    <xf numFmtId="166" fontId="7" fillId="0" borderId="8"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4" fillId="0" borderId="8" xfId="0" applyFont="true" applyBorder="true" applyAlignment="true" applyProtection="false">
      <alignment horizontal="center" vertical="center" textRotation="0" wrapText="false" indent="0" shrinkToFit="false"/>
      <protection locked="true" hidden="false"/>
    </xf>
    <xf numFmtId="167" fontId="7" fillId="0" borderId="8" xfId="0" applyFont="true" applyBorder="true" applyAlignment="true" applyProtection="false">
      <alignment horizontal="center" vertical="center" textRotation="0" wrapText="false" indent="0" shrinkToFit="false"/>
      <protection locked="true" hidden="false"/>
    </xf>
    <xf numFmtId="166" fontId="7" fillId="0" borderId="8" xfId="0" applyFont="true" applyBorder="true" applyAlignment="true" applyProtection="false">
      <alignment horizontal="center" vertical="center" textRotation="0" wrapText="false" indent="0" shrinkToFit="false"/>
      <protection locked="true" hidden="false"/>
    </xf>
    <xf numFmtId="167" fontId="29" fillId="0" borderId="8" xfId="0" applyFont="true" applyBorder="true" applyAlignment="true" applyProtection="false">
      <alignment horizontal="center" vertical="center" textRotation="0" wrapText="false" indent="0" shrinkToFit="false"/>
      <protection locked="true" hidden="false"/>
    </xf>
    <xf numFmtId="166" fontId="29" fillId="0" borderId="8" xfId="0" applyFont="true" applyBorder="true" applyAlignment="true" applyProtection="false">
      <alignment horizontal="center" vertical="center" textRotation="0" wrapText="false" indent="0" shrinkToFit="false"/>
      <protection locked="true" hidden="false"/>
    </xf>
    <xf numFmtId="164" fontId="29" fillId="0" borderId="8"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141480</xdr:colOff>
      <xdr:row>0</xdr:row>
      <xdr:rowOff>43560</xdr:rowOff>
    </xdr:from>
    <xdr:to>
      <xdr:col>0</xdr:col>
      <xdr:colOff>912600</xdr:colOff>
      <xdr:row>0</xdr:row>
      <xdr:rowOff>671760</xdr:rowOff>
    </xdr:to>
    <xdr:grpSp>
      <xdr:nvGrpSpPr>
        <xdr:cNvPr id="1" name="Shape 2"/>
        <xdr:cNvGrpSpPr/>
      </xdr:nvGrpSpPr>
      <xdr:grpSpPr>
        <a:xfrm>
          <a:off x="141480" y="43560"/>
          <a:ext cx="771120" cy="628200"/>
          <a:chOff x="141480" y="43560"/>
          <a:chExt cx="771120" cy="628200"/>
        </a:xfrm>
      </xdr:grpSpPr>
      <xdr:grpSp>
        <xdr:nvGrpSpPr>
          <xdr:cNvPr id="2" name="Shape 8"/>
          <xdr:cNvGrpSpPr/>
        </xdr:nvGrpSpPr>
        <xdr:grpSpPr>
          <a:xfrm>
            <a:off x="141480" y="43560"/>
            <a:ext cx="771120" cy="628200"/>
            <a:chOff x="141480" y="43560"/>
            <a:chExt cx="771120" cy="628200"/>
          </a:xfrm>
        </xdr:grpSpPr>
        <xdr:sp>
          <xdr:nvSpPr>
            <xdr:cNvPr id="3" name="Shape 4"/>
            <xdr:cNvSpPr/>
          </xdr:nvSpPr>
          <xdr:spPr>
            <a:xfrm>
              <a:off x="141480" y="43560"/>
              <a:ext cx="767520" cy="627480"/>
            </a:xfrm>
            <a:prstGeom prst="rect">
              <a:avLst/>
            </a:prstGeom>
            <a:noFill/>
            <a:ln w="0">
              <a:noFill/>
            </a:ln>
          </xdr:spPr>
          <xdr:style>
            <a:lnRef idx="0"/>
            <a:fillRef idx="0"/>
            <a:effectRef idx="0"/>
            <a:fontRef idx="minor"/>
          </xdr:style>
        </xdr:sp>
        <xdr:sp>
          <xdr:nvSpPr>
            <xdr:cNvPr id="4" name="Shape 9"/>
            <xdr:cNvSpPr/>
          </xdr:nvSpPr>
          <xdr:spPr>
            <a:xfrm>
              <a:off x="141480" y="43560"/>
              <a:ext cx="771120" cy="628200"/>
            </a:xfrm>
            <a:prstGeom prst="rect">
              <a:avLst/>
            </a:prstGeom>
            <a:noFill/>
            <a:ln w="9525">
              <a:solidFill>
                <a:srgbClr val="000000"/>
              </a:solidFill>
              <a:miter/>
            </a:ln>
          </xdr:spPr>
          <xdr:style>
            <a:lnRef idx="0"/>
            <a:fillRef idx="0"/>
            <a:effectRef idx="0"/>
            <a:fontRef idx="minor"/>
          </xdr:style>
        </xdr:sp>
        <xdr:pic>
          <xdr:nvPicPr>
            <xdr:cNvPr id="5" name="Shape 10"/>
            <xdr:cNvPicPr/>
          </xdr:nvPicPr>
          <xdr:blipFill>
            <a:blip r:embed="rId1"/>
            <a:stretch/>
          </xdr:blipFill>
          <xdr:spPr>
            <a:xfrm>
              <a:off x="141480" y="43560"/>
              <a:ext cx="771120" cy="628200"/>
            </a:xfrm>
            <a:prstGeom prst="rect">
              <a:avLst/>
            </a:prstGeom>
            <a:noFill/>
            <a:ln w="0">
              <a:noFill/>
            </a:ln>
          </xdr:spPr>
        </xdr:pic>
        <xdr:sp>
          <xdr:nvSpPr>
            <xdr:cNvPr id="6" name="Shape 11"/>
            <xdr:cNvSpPr/>
          </xdr:nvSpPr>
          <xdr:spPr>
            <a:xfrm>
              <a:off x="141480" y="43560"/>
              <a:ext cx="771120" cy="628200"/>
            </a:xfrm>
            <a:prstGeom prst="rect">
              <a:avLst/>
            </a:prstGeom>
            <a:noFill/>
            <a:ln w="9525">
              <a:solidFill>
                <a:srgbClr val="000000"/>
              </a:solidFill>
              <a:miter/>
            </a:ln>
          </xdr:spPr>
          <xdr:style>
            <a:lnRef idx="0"/>
            <a:fillRef idx="0"/>
            <a:effectRef idx="0"/>
            <a:fontRef idx="minor"/>
          </xdr:style>
        </xdr:sp>
      </xdr:grpSp>
    </xdr:grpSp>
    <xdr:clientData/>
  </xdr:two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pitchFamily="0" charset="1"/>
        <a:ea typeface="Calibri" pitchFamily="0" charset="1"/>
        <a:cs typeface="Calibri" pitchFamily="0" charset="1"/>
      </a:majorFont>
      <a:minorFont>
        <a:latin typeface="Calibri" pitchFamily="0" charset="1"/>
        <a:ea typeface="Calibri" pitchFamily="0" charset="1"/>
        <a:cs typeface="Calibri" pitchFamily="0" charset="1"/>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U385"/>
  <sheetViews>
    <sheetView showFormulas="false" showGridLines="true" showRowColHeaders="true" showZeros="true" rightToLeft="false" tabSelected="true" showOutlineSymbols="true" defaultGridColor="true" view="pageBreakPreview" topLeftCell="A1" colorId="64" zoomScale="70" zoomScaleNormal="70" zoomScalePageLayoutView="70" workbookViewId="0">
      <pane xSplit="2" ySplit="2" topLeftCell="C3" activePane="bottomRight" state="frozen"/>
      <selection pane="topLeft" activeCell="A1" activeCellId="0" sqref="A1"/>
      <selection pane="topRight" activeCell="C1" activeCellId="0" sqref="C1"/>
      <selection pane="bottomLeft" activeCell="A3" activeCellId="0" sqref="A3"/>
      <selection pane="bottomRight" activeCell="E65" activeCellId="0" sqref="E65"/>
    </sheetView>
  </sheetViews>
  <sheetFormatPr defaultColWidth="14.4453125" defaultRowHeight="15" customHeight="true" zeroHeight="false" outlineLevelRow="0" outlineLevelCol="0"/>
  <cols>
    <col collapsed="false" customWidth="true" hidden="false" outlineLevel="0" max="1" min="1" style="0" width="15.88"/>
    <col collapsed="false" customWidth="true" hidden="false" outlineLevel="0" max="2" min="2" style="0" width="50.11"/>
    <col collapsed="false" customWidth="true" hidden="false" outlineLevel="0" max="3" min="3" style="0" width="10.56"/>
    <col collapsed="false" customWidth="true" hidden="false" outlineLevel="0" max="4" min="4" style="0" width="11.33"/>
    <col collapsed="false" customWidth="true" hidden="false" outlineLevel="0" max="6" min="5" style="0" width="19.88"/>
    <col collapsed="false" customWidth="true" hidden="false" outlineLevel="0" max="7" min="7" style="0" width="19.33"/>
    <col collapsed="false" customWidth="true" hidden="false" outlineLevel="0" max="8" min="8" style="0" width="20.56"/>
    <col collapsed="false" customWidth="true" hidden="false" outlineLevel="0" max="9" min="9" style="0" width="17.44"/>
    <col collapsed="false" customWidth="true" hidden="false" outlineLevel="0" max="10" min="10" style="0" width="12.33"/>
    <col collapsed="false" customWidth="true" hidden="false" outlineLevel="0" max="12" min="11" style="0" width="8.44"/>
    <col collapsed="false" customWidth="true" hidden="false" outlineLevel="0" max="13" min="13" style="0" width="18.34"/>
    <col collapsed="false" customWidth="true" hidden="false" outlineLevel="0" max="21" min="14" style="0" width="8.44"/>
  </cols>
  <sheetData>
    <row r="1" customFormat="false" ht="60.75" hidden="false" customHeight="true" outlineLevel="0" collapsed="false">
      <c r="A1" s="1"/>
      <c r="B1" s="2" t="s">
        <v>0</v>
      </c>
      <c r="C1" s="2"/>
      <c r="D1" s="2"/>
      <c r="E1" s="2"/>
      <c r="F1" s="2"/>
      <c r="G1" s="2"/>
      <c r="H1" s="2"/>
      <c r="I1" s="2"/>
      <c r="J1" s="2"/>
      <c r="K1" s="3"/>
      <c r="L1" s="3"/>
      <c r="M1" s="3"/>
      <c r="N1" s="3"/>
      <c r="O1" s="3"/>
      <c r="P1" s="3"/>
      <c r="Q1" s="3"/>
      <c r="R1" s="3"/>
      <c r="S1" s="3"/>
      <c r="T1" s="3"/>
      <c r="U1" s="3"/>
    </row>
    <row r="2" customFormat="false" ht="39.75" hidden="false" customHeight="true" outlineLevel="0" collapsed="false">
      <c r="A2" s="4" t="s">
        <v>1</v>
      </c>
      <c r="B2" s="4"/>
      <c r="C2" s="5" t="s">
        <v>2</v>
      </c>
      <c r="D2" s="5"/>
      <c r="E2" s="6" t="n">
        <v>31283801</v>
      </c>
      <c r="F2" s="7" t="s">
        <v>3</v>
      </c>
      <c r="G2" s="8" t="s">
        <v>4</v>
      </c>
      <c r="H2" s="8"/>
      <c r="I2" s="8"/>
      <c r="J2" s="8"/>
      <c r="K2" s="9"/>
      <c r="L2" s="9"/>
      <c r="M2" s="9"/>
      <c r="N2" s="9"/>
      <c r="O2" s="9"/>
      <c r="P2" s="9"/>
      <c r="Q2" s="9"/>
      <c r="R2" s="9"/>
      <c r="S2" s="9"/>
      <c r="T2" s="9"/>
      <c r="U2" s="9"/>
    </row>
    <row r="3" customFormat="false" ht="17.35" hidden="false" customHeight="false" outlineLevel="0" collapsed="false">
      <c r="A3" s="10" t="s">
        <v>5</v>
      </c>
      <c r="B3" s="10"/>
      <c r="C3" s="11" t="s">
        <v>6</v>
      </c>
      <c r="D3" s="12" t="n">
        <v>0.03</v>
      </c>
      <c r="E3" s="13" t="s">
        <v>7</v>
      </c>
      <c r="F3" s="14" t="s">
        <v>8</v>
      </c>
      <c r="G3" s="14"/>
      <c r="H3" s="14"/>
      <c r="I3" s="14"/>
      <c r="J3" s="14"/>
      <c r="K3" s="9"/>
      <c r="L3" s="9"/>
      <c r="M3" s="9"/>
      <c r="N3" s="9"/>
      <c r="O3" s="9"/>
      <c r="P3" s="9"/>
      <c r="Q3" s="9"/>
      <c r="R3" s="9"/>
      <c r="S3" s="9"/>
      <c r="T3" s="9"/>
      <c r="U3" s="9"/>
    </row>
    <row r="4" customFormat="false" ht="17.35" hidden="false" customHeight="true" outlineLevel="0" collapsed="false">
      <c r="A4" s="15" t="s">
        <v>9</v>
      </c>
      <c r="B4" s="16" t="s">
        <v>10</v>
      </c>
      <c r="C4" s="16" t="s">
        <v>11</v>
      </c>
      <c r="D4" s="17" t="s">
        <v>12</v>
      </c>
      <c r="E4" s="17"/>
      <c r="F4" s="17"/>
      <c r="G4" s="18" t="n">
        <f aca="false">G312</f>
        <v>410465.2099</v>
      </c>
      <c r="H4" s="19" t="s">
        <v>13</v>
      </c>
      <c r="I4" s="19"/>
      <c r="J4" s="19"/>
      <c r="K4" s="3"/>
      <c r="L4" s="3"/>
      <c r="M4" s="3"/>
      <c r="N4" s="3"/>
      <c r="O4" s="3"/>
      <c r="P4" s="3"/>
      <c r="Q4" s="3"/>
      <c r="R4" s="3"/>
      <c r="S4" s="3"/>
      <c r="T4" s="3"/>
      <c r="U4" s="3"/>
    </row>
    <row r="5" customFormat="false" ht="17.35" hidden="false" customHeight="true" outlineLevel="0" collapsed="false">
      <c r="A5" s="15"/>
      <c r="B5" s="16"/>
      <c r="C5" s="16"/>
      <c r="D5" s="16" t="s">
        <v>14</v>
      </c>
      <c r="E5" s="20" t="s">
        <v>15</v>
      </c>
      <c r="F5" s="20" t="s">
        <v>16</v>
      </c>
      <c r="G5" s="16" t="s">
        <v>17</v>
      </c>
      <c r="H5" s="19" t="s">
        <v>18</v>
      </c>
      <c r="I5" s="19"/>
      <c r="J5" s="19"/>
      <c r="K5" s="21"/>
      <c r="L5" s="21"/>
      <c r="M5" s="21"/>
      <c r="N5" s="21"/>
      <c r="O5" s="21"/>
      <c r="P5" s="21"/>
      <c r="Q5" s="21"/>
      <c r="R5" s="21"/>
      <c r="S5" s="21"/>
      <c r="T5" s="21"/>
      <c r="U5" s="21"/>
    </row>
    <row r="6" customFormat="false" ht="29.85" hidden="false" customHeight="false" outlineLevel="0" collapsed="false">
      <c r="A6" s="22" t="s">
        <v>19</v>
      </c>
      <c r="B6" s="23" t="s">
        <v>20</v>
      </c>
      <c r="C6" s="24"/>
      <c r="D6" s="25"/>
      <c r="E6" s="25"/>
      <c r="F6" s="25"/>
      <c r="G6" s="26"/>
      <c r="H6" s="27"/>
      <c r="I6" s="28"/>
      <c r="J6" s="29"/>
      <c r="K6" s="30"/>
      <c r="L6" s="30"/>
      <c r="M6" s="30"/>
      <c r="N6" s="30"/>
      <c r="O6" s="30"/>
      <c r="P6" s="30"/>
      <c r="Q6" s="30"/>
      <c r="R6" s="30"/>
      <c r="S6" s="30"/>
      <c r="T6" s="30"/>
      <c r="U6" s="30"/>
    </row>
    <row r="7" customFormat="false" ht="49.25" hidden="false" customHeight="true" outlineLevel="0" collapsed="false">
      <c r="A7" s="31" t="s">
        <v>21</v>
      </c>
      <c r="B7" s="32" t="s">
        <v>22</v>
      </c>
      <c r="C7" s="33" t="s">
        <v>11</v>
      </c>
      <c r="D7" s="34" t="n">
        <v>1</v>
      </c>
      <c r="E7" s="34" t="n">
        <v>1230.21</v>
      </c>
      <c r="F7" s="34" t="n">
        <f aca="false">ROUND(E7*(1+C$311),2)</f>
        <v>1514.63</v>
      </c>
      <c r="G7" s="35"/>
      <c r="H7" s="36" t="s">
        <v>23</v>
      </c>
      <c r="I7" s="36"/>
      <c r="J7" s="36"/>
      <c r="K7" s="30"/>
      <c r="L7" s="30"/>
      <c r="M7" s="30"/>
      <c r="N7" s="30"/>
      <c r="O7" s="30"/>
      <c r="P7" s="30"/>
      <c r="Q7" s="30"/>
      <c r="R7" s="30"/>
      <c r="S7" s="30"/>
      <c r="T7" s="30"/>
      <c r="U7" s="30"/>
    </row>
    <row r="8" customFormat="false" ht="156.7" hidden="false" customHeight="false" outlineLevel="0" collapsed="false">
      <c r="A8" s="31"/>
      <c r="B8" s="37" t="s">
        <v>24</v>
      </c>
      <c r="C8" s="33"/>
      <c r="D8" s="34"/>
      <c r="E8" s="34"/>
      <c r="F8" s="34"/>
      <c r="G8" s="35"/>
      <c r="H8" s="36"/>
      <c r="I8" s="36"/>
      <c r="J8" s="36"/>
      <c r="K8" s="30"/>
      <c r="L8" s="30"/>
      <c r="M8" s="30"/>
      <c r="N8" s="30"/>
      <c r="O8" s="30"/>
      <c r="P8" s="30"/>
      <c r="Q8" s="30"/>
      <c r="R8" s="30"/>
      <c r="S8" s="30"/>
      <c r="T8" s="30"/>
      <c r="U8" s="30"/>
    </row>
    <row r="9" customFormat="false" ht="17.35" hidden="false" customHeight="false" outlineLevel="0" collapsed="false">
      <c r="A9" s="31"/>
      <c r="B9" s="32"/>
      <c r="C9" s="33"/>
      <c r="D9" s="34"/>
      <c r="E9" s="34"/>
      <c r="F9" s="34"/>
      <c r="G9" s="35"/>
      <c r="H9" s="27"/>
      <c r="I9" s="38"/>
      <c r="J9" s="29"/>
      <c r="K9" s="30"/>
      <c r="L9" s="30"/>
      <c r="M9" s="30"/>
      <c r="N9" s="30"/>
      <c r="O9" s="30"/>
      <c r="P9" s="30"/>
      <c r="Q9" s="30"/>
      <c r="R9" s="30"/>
      <c r="S9" s="30"/>
      <c r="T9" s="30"/>
      <c r="U9" s="30"/>
    </row>
    <row r="10" customFormat="false" ht="17.35" hidden="false" customHeight="true" outlineLevel="0" collapsed="false">
      <c r="A10" s="31"/>
      <c r="B10" s="32" t="s">
        <v>25</v>
      </c>
      <c r="C10" s="16" t="s">
        <v>26</v>
      </c>
      <c r="D10" s="16"/>
      <c r="E10" s="16"/>
      <c r="F10" s="34"/>
      <c r="G10" s="39" t="n">
        <f aca="false">SUM(G7:G9)</f>
        <v>0</v>
      </c>
      <c r="H10" s="27"/>
      <c r="I10" s="38"/>
      <c r="J10" s="29"/>
      <c r="K10" s="40"/>
      <c r="L10" s="40"/>
      <c r="M10" s="40"/>
      <c r="N10" s="40"/>
      <c r="O10" s="30"/>
      <c r="P10" s="30"/>
      <c r="Q10" s="30"/>
      <c r="R10" s="30"/>
      <c r="S10" s="30"/>
      <c r="T10" s="30"/>
      <c r="U10" s="30"/>
    </row>
    <row r="11" customFormat="false" ht="17.35" hidden="false" customHeight="false" outlineLevel="0" collapsed="false">
      <c r="A11" s="22" t="s">
        <v>27</v>
      </c>
      <c r="B11" s="23" t="s">
        <v>28</v>
      </c>
      <c r="C11" s="24"/>
      <c r="D11" s="41"/>
      <c r="E11" s="25"/>
      <c r="F11" s="34"/>
      <c r="G11" s="35"/>
      <c r="H11" s="27"/>
      <c r="I11" s="38"/>
      <c r="J11" s="29"/>
      <c r="K11" s="40"/>
      <c r="L11" s="40"/>
      <c r="M11" s="40"/>
      <c r="N11" s="40"/>
      <c r="O11" s="30"/>
      <c r="P11" s="30"/>
      <c r="Q11" s="30"/>
      <c r="R11" s="30"/>
      <c r="S11" s="30"/>
      <c r="T11" s="30"/>
      <c r="U11" s="30"/>
    </row>
    <row r="12" customFormat="false" ht="25.35" hidden="false" customHeight="false" outlineLevel="0" collapsed="false">
      <c r="A12" s="31" t="s">
        <v>29</v>
      </c>
      <c r="B12" s="42" t="s">
        <v>30</v>
      </c>
      <c r="C12" s="33" t="s">
        <v>31</v>
      </c>
      <c r="D12" s="43" t="n">
        <v>13.97</v>
      </c>
      <c r="E12" s="34" t="n">
        <v>106.5</v>
      </c>
      <c r="F12" s="34" t="n">
        <f aca="false">ROUND(E12*(1+C$311),2)</f>
        <v>131.12</v>
      </c>
      <c r="G12" s="35"/>
      <c r="H12" s="27"/>
      <c r="I12" s="38"/>
      <c r="J12" s="44"/>
      <c r="K12" s="30"/>
      <c r="L12" s="30"/>
      <c r="M12" s="30"/>
      <c r="N12" s="30"/>
      <c r="O12" s="30"/>
      <c r="P12" s="30"/>
      <c r="Q12" s="30"/>
      <c r="R12" s="30"/>
      <c r="S12" s="30"/>
      <c r="T12" s="30"/>
      <c r="U12" s="30"/>
    </row>
    <row r="13" customFormat="false" ht="168.65" hidden="false" customHeight="true" outlineLevel="0" collapsed="false">
      <c r="A13" s="31"/>
      <c r="B13" s="45" t="s">
        <v>32</v>
      </c>
      <c r="C13" s="33"/>
      <c r="D13" s="43"/>
      <c r="E13" s="34"/>
      <c r="F13" s="34"/>
      <c r="G13" s="35"/>
      <c r="H13" s="36" t="s">
        <v>33</v>
      </c>
      <c r="I13" s="36"/>
      <c r="J13" s="36"/>
      <c r="K13" s="30"/>
      <c r="L13" s="30"/>
      <c r="M13" s="30"/>
      <c r="N13" s="30"/>
      <c r="O13" s="30"/>
      <c r="P13" s="30"/>
      <c r="Q13" s="30"/>
      <c r="R13" s="30"/>
      <c r="S13" s="30"/>
      <c r="T13" s="30"/>
      <c r="U13" s="30"/>
    </row>
    <row r="14" customFormat="false" ht="17.35" hidden="false" customHeight="false" outlineLevel="0" collapsed="false">
      <c r="A14" s="31"/>
      <c r="B14" s="42" t="s">
        <v>25</v>
      </c>
      <c r="C14" s="33"/>
      <c r="D14" s="43"/>
      <c r="E14" s="34"/>
      <c r="F14" s="34"/>
      <c r="G14" s="35"/>
      <c r="H14" s="27"/>
      <c r="I14" s="38"/>
      <c r="J14" s="29"/>
      <c r="K14" s="30"/>
      <c r="L14" s="30"/>
      <c r="M14" s="30"/>
      <c r="N14" s="30"/>
      <c r="O14" s="30"/>
      <c r="P14" s="30"/>
      <c r="Q14" s="30"/>
      <c r="R14" s="30"/>
      <c r="S14" s="30"/>
      <c r="T14" s="30"/>
      <c r="U14" s="30"/>
    </row>
    <row r="15" customFormat="false" ht="17.35" hidden="false" customHeight="false" outlineLevel="0" collapsed="false">
      <c r="A15" s="31" t="s">
        <v>34</v>
      </c>
      <c r="B15" s="42" t="s">
        <v>35</v>
      </c>
      <c r="C15" s="33" t="s">
        <v>36</v>
      </c>
      <c r="D15" s="43" t="n">
        <v>96.46</v>
      </c>
      <c r="E15" s="34" t="n">
        <v>21.08</v>
      </c>
      <c r="F15" s="34" t="n">
        <f aca="false">ROUND(E15*(1+C$311),2)</f>
        <v>25.95</v>
      </c>
      <c r="G15" s="35"/>
      <c r="H15" s="27"/>
      <c r="I15" s="38"/>
      <c r="J15" s="44"/>
      <c r="K15" s="30"/>
      <c r="L15" s="30"/>
      <c r="M15" s="30"/>
      <c r="N15" s="30"/>
      <c r="O15" s="30"/>
      <c r="P15" s="30"/>
      <c r="Q15" s="30"/>
      <c r="R15" s="30"/>
      <c r="S15" s="30"/>
      <c r="T15" s="30"/>
      <c r="U15" s="30"/>
    </row>
    <row r="16" customFormat="false" ht="180.55" hidden="false" customHeight="true" outlineLevel="0" collapsed="false">
      <c r="A16" s="31"/>
      <c r="B16" s="45" t="s">
        <v>37</v>
      </c>
      <c r="C16" s="33"/>
      <c r="D16" s="43"/>
      <c r="E16" s="34"/>
      <c r="F16" s="34"/>
      <c r="G16" s="35"/>
      <c r="H16" s="36" t="s">
        <v>38</v>
      </c>
      <c r="I16" s="36"/>
      <c r="J16" s="36"/>
      <c r="K16" s="30"/>
      <c r="L16" s="30"/>
      <c r="M16" s="30"/>
      <c r="N16" s="30"/>
      <c r="O16" s="30"/>
      <c r="P16" s="30"/>
      <c r="Q16" s="30"/>
      <c r="R16" s="30"/>
      <c r="S16" s="30"/>
      <c r="T16" s="30"/>
      <c r="U16" s="30"/>
    </row>
    <row r="17" customFormat="false" ht="17.35" hidden="false" customHeight="false" outlineLevel="0" collapsed="false">
      <c r="A17" s="31"/>
      <c r="B17" s="42" t="s">
        <v>25</v>
      </c>
      <c r="C17" s="33"/>
      <c r="D17" s="43"/>
      <c r="E17" s="34"/>
      <c r="F17" s="34"/>
      <c r="G17" s="35"/>
      <c r="H17" s="27"/>
      <c r="I17" s="38"/>
      <c r="J17" s="29"/>
      <c r="K17" s="30"/>
      <c r="L17" s="30"/>
      <c r="M17" s="30"/>
      <c r="N17" s="30"/>
      <c r="O17" s="30"/>
      <c r="P17" s="30"/>
      <c r="Q17" s="30"/>
      <c r="R17" s="30"/>
      <c r="S17" s="30"/>
      <c r="T17" s="30"/>
      <c r="U17" s="30"/>
    </row>
    <row r="18" customFormat="false" ht="25.35" hidden="false" customHeight="false" outlineLevel="0" collapsed="false">
      <c r="A18" s="31" t="s">
        <v>39</v>
      </c>
      <c r="B18" s="42" t="s">
        <v>40</v>
      </c>
      <c r="C18" s="33" t="s">
        <v>31</v>
      </c>
      <c r="D18" s="43" t="n">
        <v>4.87</v>
      </c>
      <c r="E18" s="34" t="n">
        <v>295.06</v>
      </c>
      <c r="F18" s="34" t="n">
        <f aca="false">ROUND(E18*(1+C$311),2)</f>
        <v>363.28</v>
      </c>
      <c r="G18" s="35"/>
      <c r="H18" s="27"/>
      <c r="I18" s="38"/>
      <c r="J18" s="44"/>
      <c r="K18" s="30"/>
      <c r="L18" s="30"/>
      <c r="M18" s="30"/>
      <c r="N18" s="30"/>
      <c r="O18" s="30"/>
      <c r="P18" s="30"/>
      <c r="Q18" s="30"/>
      <c r="R18" s="30"/>
      <c r="S18" s="30"/>
      <c r="T18" s="30"/>
      <c r="U18" s="30"/>
    </row>
    <row r="19" customFormat="false" ht="156.7" hidden="false" customHeight="true" outlineLevel="0" collapsed="false">
      <c r="A19" s="31"/>
      <c r="B19" s="45" t="s">
        <v>41</v>
      </c>
      <c r="C19" s="33"/>
      <c r="D19" s="43"/>
      <c r="E19" s="34"/>
      <c r="F19" s="34"/>
      <c r="G19" s="35"/>
      <c r="H19" s="36" t="s">
        <v>42</v>
      </c>
      <c r="I19" s="36"/>
      <c r="J19" s="36"/>
      <c r="K19" s="30"/>
      <c r="L19" s="30"/>
      <c r="M19" s="30"/>
      <c r="N19" s="30"/>
      <c r="O19" s="30"/>
      <c r="P19" s="30"/>
      <c r="Q19" s="30"/>
      <c r="R19" s="30"/>
      <c r="S19" s="30"/>
      <c r="T19" s="30"/>
      <c r="U19" s="30"/>
    </row>
    <row r="20" customFormat="false" ht="17.35" hidden="false" customHeight="false" outlineLevel="0" collapsed="false">
      <c r="A20" s="31"/>
      <c r="B20" s="42" t="s">
        <v>25</v>
      </c>
      <c r="C20" s="33"/>
      <c r="D20" s="43"/>
      <c r="E20" s="34"/>
      <c r="F20" s="34"/>
      <c r="G20" s="35"/>
      <c r="H20" s="27"/>
      <c r="I20" s="38"/>
      <c r="J20" s="29"/>
      <c r="K20" s="30"/>
      <c r="L20" s="30"/>
      <c r="M20" s="30"/>
      <c r="N20" s="30"/>
      <c r="O20" s="30"/>
      <c r="P20" s="30"/>
      <c r="Q20" s="30"/>
      <c r="R20" s="30"/>
      <c r="S20" s="30"/>
      <c r="T20" s="30"/>
      <c r="U20" s="30"/>
    </row>
    <row r="21" customFormat="false" ht="25.35" hidden="false" customHeight="false" outlineLevel="0" collapsed="false">
      <c r="A21" s="31" t="s">
        <v>43</v>
      </c>
      <c r="B21" s="42" t="s">
        <v>44</v>
      </c>
      <c r="C21" s="33" t="s">
        <v>36</v>
      </c>
      <c r="D21" s="43" t="n">
        <v>12.96</v>
      </c>
      <c r="E21" s="34" t="n">
        <v>18.93</v>
      </c>
      <c r="F21" s="34" t="n">
        <f aca="false">ROUND(E21*(1+C$311),2)</f>
        <v>23.31</v>
      </c>
      <c r="G21" s="35"/>
      <c r="H21" s="27"/>
      <c r="I21" s="38"/>
      <c r="J21" s="44"/>
      <c r="K21" s="30"/>
      <c r="L21" s="30"/>
      <c r="M21" s="30"/>
      <c r="N21" s="30"/>
      <c r="O21" s="30"/>
      <c r="P21" s="30"/>
      <c r="Q21" s="30"/>
      <c r="R21" s="30"/>
      <c r="S21" s="30"/>
      <c r="T21" s="30"/>
      <c r="U21" s="30"/>
    </row>
    <row r="22" customFormat="false" ht="168.65" hidden="false" customHeight="true" outlineLevel="0" collapsed="false">
      <c r="A22" s="31"/>
      <c r="B22" s="46" t="s">
        <v>45</v>
      </c>
      <c r="C22" s="33"/>
      <c r="D22" s="43"/>
      <c r="E22" s="34"/>
      <c r="F22" s="34"/>
      <c r="G22" s="35"/>
      <c r="H22" s="36" t="s">
        <v>46</v>
      </c>
      <c r="I22" s="36"/>
      <c r="J22" s="36"/>
      <c r="K22" s="30"/>
      <c r="L22" s="30"/>
      <c r="M22" s="30"/>
      <c r="N22" s="30"/>
      <c r="O22" s="30"/>
      <c r="P22" s="30"/>
      <c r="Q22" s="30"/>
      <c r="R22" s="30"/>
      <c r="S22" s="30"/>
      <c r="T22" s="30"/>
      <c r="U22" s="30"/>
    </row>
    <row r="23" customFormat="false" ht="17.35" hidden="false" customHeight="false" outlineLevel="0" collapsed="false">
      <c r="A23" s="31"/>
      <c r="B23" s="42" t="s">
        <v>25</v>
      </c>
      <c r="C23" s="33"/>
      <c r="D23" s="43"/>
      <c r="E23" s="34"/>
      <c r="F23" s="34"/>
      <c r="G23" s="35"/>
      <c r="H23" s="27"/>
      <c r="I23" s="38"/>
      <c r="J23" s="29"/>
      <c r="K23" s="30"/>
      <c r="L23" s="30"/>
      <c r="M23" s="30"/>
      <c r="N23" s="30"/>
      <c r="O23" s="30"/>
      <c r="P23" s="30"/>
      <c r="Q23" s="30"/>
      <c r="R23" s="30"/>
      <c r="S23" s="30"/>
      <c r="T23" s="30"/>
      <c r="U23" s="30"/>
    </row>
    <row r="24" customFormat="false" ht="25.35" hidden="false" customHeight="false" outlineLevel="0" collapsed="false">
      <c r="A24" s="31" t="s">
        <v>47</v>
      </c>
      <c r="B24" s="47" t="s">
        <v>48</v>
      </c>
      <c r="C24" s="33" t="s">
        <v>36</v>
      </c>
      <c r="D24" s="43" t="n">
        <v>399.75</v>
      </c>
      <c r="E24" s="34" t="n">
        <v>14.61</v>
      </c>
      <c r="F24" s="34" t="n">
        <f aca="false">ROUND(E24*(1+C$311),2)</f>
        <v>17.99</v>
      </c>
      <c r="G24" s="35"/>
      <c r="H24" s="27"/>
      <c r="I24" s="38"/>
      <c r="J24" s="44"/>
      <c r="K24" s="30"/>
      <c r="L24" s="30"/>
      <c r="M24" s="30"/>
      <c r="N24" s="30"/>
      <c r="O24" s="30"/>
      <c r="P24" s="30"/>
      <c r="Q24" s="30"/>
      <c r="R24" s="30"/>
      <c r="S24" s="30"/>
      <c r="T24" s="30"/>
      <c r="U24" s="30"/>
    </row>
    <row r="25" customFormat="false" ht="180.55" hidden="false" customHeight="true" outlineLevel="0" collapsed="false">
      <c r="A25" s="31"/>
      <c r="B25" s="45" t="s">
        <v>49</v>
      </c>
      <c r="C25" s="33"/>
      <c r="D25" s="43"/>
      <c r="E25" s="34"/>
      <c r="F25" s="34"/>
      <c r="G25" s="35"/>
      <c r="H25" s="48" t="s">
        <v>50</v>
      </c>
      <c r="I25" s="48"/>
      <c r="J25" s="48"/>
      <c r="K25" s="30"/>
      <c r="L25" s="30"/>
      <c r="M25" s="30"/>
      <c r="N25" s="30"/>
      <c r="O25" s="30"/>
      <c r="P25" s="30"/>
      <c r="Q25" s="30"/>
      <c r="R25" s="30"/>
      <c r="S25" s="30"/>
      <c r="T25" s="30"/>
      <c r="U25" s="30"/>
    </row>
    <row r="26" customFormat="false" ht="17.35" hidden="false" customHeight="false" outlineLevel="0" collapsed="false">
      <c r="A26" s="31"/>
      <c r="B26" s="42" t="s">
        <v>25</v>
      </c>
      <c r="C26" s="33"/>
      <c r="D26" s="43"/>
      <c r="E26" s="34"/>
      <c r="F26" s="34"/>
      <c r="G26" s="35"/>
      <c r="H26" s="27"/>
      <c r="I26" s="38"/>
      <c r="J26" s="29"/>
      <c r="K26" s="30"/>
      <c r="L26" s="30"/>
      <c r="M26" s="30"/>
      <c r="N26" s="30"/>
      <c r="O26" s="30"/>
      <c r="P26" s="30"/>
      <c r="Q26" s="30"/>
      <c r="R26" s="30"/>
      <c r="S26" s="30"/>
      <c r="T26" s="30"/>
      <c r="U26" s="30"/>
    </row>
    <row r="27" customFormat="false" ht="25.35" hidden="false" customHeight="false" outlineLevel="0" collapsed="false">
      <c r="A27" s="31" t="s">
        <v>51</v>
      </c>
      <c r="B27" s="32" t="s">
        <v>52</v>
      </c>
      <c r="C27" s="33" t="s">
        <v>36</v>
      </c>
      <c r="D27" s="43" t="n">
        <v>11.76</v>
      </c>
      <c r="E27" s="34" t="n">
        <v>9.21</v>
      </c>
      <c r="F27" s="34" t="n">
        <f aca="false">ROUND(E27*(1+C$311),2)</f>
        <v>11.34</v>
      </c>
      <c r="G27" s="35"/>
      <c r="H27" s="27"/>
      <c r="I27" s="38"/>
      <c r="J27" s="44"/>
      <c r="K27" s="30"/>
      <c r="L27" s="30"/>
      <c r="M27" s="30"/>
      <c r="N27" s="30"/>
      <c r="O27" s="30"/>
      <c r="P27" s="30"/>
      <c r="Q27" s="30"/>
      <c r="R27" s="30"/>
      <c r="S27" s="30"/>
      <c r="T27" s="30"/>
      <c r="U27" s="30"/>
    </row>
    <row r="28" customFormat="false" ht="168.65" hidden="false" customHeight="true" outlineLevel="0" collapsed="false">
      <c r="A28" s="31"/>
      <c r="B28" s="49" t="s">
        <v>53</v>
      </c>
      <c r="C28" s="33"/>
      <c r="D28" s="43"/>
      <c r="E28" s="50"/>
      <c r="F28" s="34"/>
      <c r="G28" s="35"/>
      <c r="H28" s="36" t="s">
        <v>54</v>
      </c>
      <c r="I28" s="36"/>
      <c r="J28" s="36"/>
      <c r="K28" s="30"/>
      <c r="L28" s="30"/>
      <c r="M28" s="30"/>
      <c r="N28" s="30"/>
      <c r="O28" s="30"/>
      <c r="P28" s="30"/>
      <c r="Q28" s="30"/>
      <c r="R28" s="30"/>
      <c r="S28" s="30"/>
      <c r="T28" s="30"/>
      <c r="U28" s="30"/>
    </row>
    <row r="29" customFormat="false" ht="17.35" hidden="false" customHeight="false" outlineLevel="0" collapsed="false">
      <c r="A29" s="31"/>
      <c r="B29" s="42" t="s">
        <v>25</v>
      </c>
      <c r="C29" s="33"/>
      <c r="D29" s="43"/>
      <c r="E29" s="50"/>
      <c r="F29" s="34"/>
      <c r="G29" s="35"/>
      <c r="H29" s="27"/>
      <c r="I29" s="38"/>
      <c r="J29" s="29"/>
      <c r="K29" s="30"/>
      <c r="L29" s="30"/>
      <c r="M29" s="30"/>
      <c r="N29" s="30"/>
      <c r="O29" s="30"/>
      <c r="P29" s="30"/>
      <c r="Q29" s="30"/>
      <c r="R29" s="30"/>
      <c r="S29" s="30"/>
      <c r="T29" s="30"/>
      <c r="U29" s="30"/>
    </row>
    <row r="30" customFormat="false" ht="25.35" hidden="false" customHeight="false" outlineLevel="0" collapsed="false">
      <c r="A30" s="31" t="s">
        <v>55</v>
      </c>
      <c r="B30" s="32" t="s">
        <v>56</v>
      </c>
      <c r="C30" s="33" t="s">
        <v>11</v>
      </c>
      <c r="D30" s="43" t="n">
        <v>16</v>
      </c>
      <c r="E30" s="50" t="n">
        <v>43.83</v>
      </c>
      <c r="F30" s="34" t="n">
        <f aca="false">ROUND(E30*(1+C$311),2)</f>
        <v>53.96</v>
      </c>
      <c r="G30" s="35"/>
      <c r="H30" s="27"/>
      <c r="I30" s="38"/>
      <c r="J30" s="44"/>
      <c r="K30" s="30"/>
      <c r="L30" s="30"/>
      <c r="M30" s="30"/>
      <c r="N30" s="30"/>
      <c r="O30" s="30"/>
      <c r="P30" s="30"/>
      <c r="Q30" s="30"/>
      <c r="R30" s="30"/>
      <c r="S30" s="30"/>
      <c r="T30" s="30"/>
      <c r="U30" s="30"/>
    </row>
    <row r="31" customFormat="false" ht="192.5" hidden="false" customHeight="true" outlineLevel="0" collapsed="false">
      <c r="A31" s="31"/>
      <c r="B31" s="46" t="s">
        <v>57</v>
      </c>
      <c r="C31" s="33"/>
      <c r="D31" s="43"/>
      <c r="E31" s="50"/>
      <c r="F31" s="34"/>
      <c r="G31" s="35"/>
      <c r="H31" s="36" t="s">
        <v>58</v>
      </c>
      <c r="I31" s="36"/>
      <c r="J31" s="36"/>
      <c r="K31" s="30"/>
      <c r="L31" s="30"/>
      <c r="M31" s="30"/>
      <c r="N31" s="30"/>
      <c r="O31" s="30"/>
      <c r="P31" s="30"/>
      <c r="Q31" s="30"/>
      <c r="R31" s="30"/>
      <c r="S31" s="30"/>
      <c r="T31" s="30"/>
      <c r="U31" s="30"/>
    </row>
    <row r="32" customFormat="false" ht="17.35" hidden="false" customHeight="true" outlineLevel="0" collapsed="false">
      <c r="A32" s="31"/>
      <c r="B32" s="42" t="s">
        <v>25</v>
      </c>
      <c r="C32" s="16" t="s">
        <v>26</v>
      </c>
      <c r="D32" s="16"/>
      <c r="E32" s="16"/>
      <c r="F32" s="34"/>
      <c r="G32" s="39" t="n">
        <f aca="false">SUM(G11:G31)</f>
        <v>0</v>
      </c>
      <c r="H32" s="27"/>
      <c r="I32" s="38"/>
      <c r="J32" s="29"/>
      <c r="K32" s="30"/>
      <c r="L32" s="30"/>
      <c r="M32" s="30"/>
      <c r="N32" s="30"/>
      <c r="O32" s="30"/>
      <c r="P32" s="30"/>
      <c r="Q32" s="30"/>
      <c r="R32" s="30"/>
      <c r="S32" s="30"/>
      <c r="T32" s="30"/>
      <c r="U32" s="30"/>
    </row>
    <row r="33" customFormat="false" ht="17.35" hidden="false" customHeight="false" outlineLevel="0" collapsed="false">
      <c r="A33" s="22" t="s">
        <v>59</v>
      </c>
      <c r="B33" s="23" t="s">
        <v>60</v>
      </c>
      <c r="C33" s="24"/>
      <c r="D33" s="24"/>
      <c r="E33" s="34"/>
      <c r="F33" s="34"/>
      <c r="G33" s="35"/>
      <c r="H33" s="27"/>
      <c r="I33" s="38"/>
      <c r="J33" s="29"/>
      <c r="K33" s="30"/>
      <c r="L33" s="30"/>
      <c r="M33" s="30"/>
      <c r="N33" s="30"/>
      <c r="O33" s="30"/>
      <c r="P33" s="30"/>
      <c r="Q33" s="30"/>
      <c r="R33" s="30"/>
      <c r="S33" s="30"/>
      <c r="T33" s="30"/>
      <c r="U33" s="30"/>
    </row>
    <row r="34" customFormat="false" ht="17.35" hidden="false" customHeight="false" outlineLevel="0" collapsed="false">
      <c r="A34" s="31" t="s">
        <v>61</v>
      </c>
      <c r="B34" s="32" t="s">
        <v>62</v>
      </c>
      <c r="C34" s="33" t="s">
        <v>31</v>
      </c>
      <c r="D34" s="43" t="n">
        <f aca="false">75.21+17.94+15</f>
        <v>108.15</v>
      </c>
      <c r="E34" s="34" t="n">
        <v>69.95</v>
      </c>
      <c r="F34" s="34" t="n">
        <f aca="false">ROUND(E34*(1+C$311),2)</f>
        <v>86.12</v>
      </c>
      <c r="G34" s="35"/>
      <c r="H34" s="27"/>
      <c r="I34" s="38"/>
      <c r="J34" s="44"/>
      <c r="K34" s="30"/>
      <c r="L34" s="30"/>
      <c r="M34" s="30"/>
      <c r="N34" s="30"/>
      <c r="O34" s="30"/>
      <c r="P34" s="30"/>
      <c r="Q34" s="30"/>
      <c r="R34" s="30"/>
      <c r="S34" s="30"/>
      <c r="T34" s="30"/>
      <c r="U34" s="30"/>
    </row>
    <row r="35" customFormat="false" ht="73.1" hidden="false" customHeight="true" outlineLevel="0" collapsed="false">
      <c r="A35" s="31"/>
      <c r="B35" s="49" t="s">
        <v>63</v>
      </c>
      <c r="C35" s="33"/>
      <c r="D35" s="43"/>
      <c r="E35" s="34"/>
      <c r="F35" s="34"/>
      <c r="G35" s="35"/>
      <c r="H35" s="36" t="s">
        <v>64</v>
      </c>
      <c r="I35" s="36"/>
      <c r="J35" s="36"/>
      <c r="K35" s="30"/>
      <c r="L35" s="30"/>
      <c r="M35" s="30"/>
      <c r="N35" s="30"/>
      <c r="O35" s="30"/>
      <c r="P35" s="30"/>
      <c r="Q35" s="30"/>
      <c r="R35" s="30"/>
      <c r="S35" s="30"/>
      <c r="T35" s="30"/>
      <c r="U35" s="30"/>
    </row>
    <row r="36" customFormat="false" ht="17.35" hidden="false" customHeight="false" outlineLevel="0" collapsed="false">
      <c r="A36" s="31"/>
      <c r="B36" s="42" t="s">
        <v>25</v>
      </c>
      <c r="C36" s="33"/>
      <c r="D36" s="43"/>
      <c r="E36" s="34"/>
      <c r="F36" s="34"/>
      <c r="G36" s="35"/>
      <c r="H36" s="27"/>
      <c r="I36" s="38"/>
      <c r="J36" s="29"/>
      <c r="K36" s="30"/>
      <c r="L36" s="30"/>
      <c r="M36" s="30"/>
      <c r="N36" s="30"/>
      <c r="O36" s="30"/>
      <c r="P36" s="30"/>
      <c r="Q36" s="30"/>
      <c r="R36" s="30"/>
      <c r="S36" s="30"/>
      <c r="T36" s="30"/>
      <c r="U36" s="30"/>
    </row>
    <row r="37" customFormat="false" ht="25.35" hidden="false" customHeight="false" outlineLevel="0" collapsed="false">
      <c r="A37" s="31" t="s">
        <v>65</v>
      </c>
      <c r="B37" s="32" t="s">
        <v>66</v>
      </c>
      <c r="C37" s="33" t="s">
        <v>31</v>
      </c>
      <c r="D37" s="34" t="n">
        <f aca="false">25.36+19.2</f>
        <v>44.56</v>
      </c>
      <c r="E37" s="34" t="n">
        <v>69.65</v>
      </c>
      <c r="F37" s="34" t="n">
        <f aca="false">ROUND(E37*(1+C$311),2)</f>
        <v>85.75</v>
      </c>
      <c r="G37" s="35"/>
      <c r="H37" s="27"/>
      <c r="I37" s="38"/>
      <c r="J37" s="44"/>
      <c r="K37" s="30"/>
      <c r="L37" s="30"/>
      <c r="M37" s="30"/>
      <c r="N37" s="30"/>
      <c r="O37" s="30"/>
      <c r="P37" s="30"/>
      <c r="Q37" s="30"/>
      <c r="R37" s="30"/>
      <c r="S37" s="30"/>
      <c r="T37" s="30"/>
      <c r="U37" s="30"/>
    </row>
    <row r="38" customFormat="false" ht="85.05" hidden="false" customHeight="true" outlineLevel="0" collapsed="false">
      <c r="A38" s="31"/>
      <c r="B38" s="49" t="s">
        <v>67</v>
      </c>
      <c r="C38" s="33"/>
      <c r="D38" s="34"/>
      <c r="E38" s="34"/>
      <c r="F38" s="34"/>
      <c r="G38" s="35"/>
      <c r="H38" s="36" t="s">
        <v>68</v>
      </c>
      <c r="I38" s="36"/>
      <c r="J38" s="36"/>
      <c r="K38" s="30"/>
      <c r="L38" s="30"/>
      <c r="M38" s="30"/>
      <c r="N38" s="30"/>
      <c r="O38" s="30"/>
      <c r="P38" s="30"/>
      <c r="Q38" s="30"/>
      <c r="R38" s="30"/>
      <c r="S38" s="30"/>
      <c r="T38" s="30"/>
      <c r="U38" s="30"/>
    </row>
    <row r="39" customFormat="false" ht="17.35" hidden="false" customHeight="false" outlineLevel="0" collapsed="false">
      <c r="A39" s="31"/>
      <c r="B39" s="42" t="s">
        <v>25</v>
      </c>
      <c r="C39" s="33"/>
      <c r="D39" s="34"/>
      <c r="E39" s="34"/>
      <c r="F39" s="34"/>
      <c r="G39" s="35"/>
      <c r="H39" s="27"/>
      <c r="I39" s="38"/>
      <c r="J39" s="29"/>
      <c r="K39" s="30"/>
      <c r="L39" s="30"/>
      <c r="M39" s="30"/>
      <c r="N39" s="30"/>
      <c r="O39" s="30"/>
      <c r="P39" s="30"/>
      <c r="Q39" s="30"/>
      <c r="R39" s="30"/>
      <c r="S39" s="30"/>
      <c r="T39" s="30"/>
      <c r="U39" s="30"/>
    </row>
    <row r="40" customFormat="false" ht="25.35" hidden="false" customHeight="false" outlineLevel="0" collapsed="false">
      <c r="A40" s="31" t="s">
        <v>69</v>
      </c>
      <c r="B40" s="32" t="s">
        <v>70</v>
      </c>
      <c r="C40" s="33" t="s">
        <v>71</v>
      </c>
      <c r="D40" s="34" t="n">
        <v>18.96</v>
      </c>
      <c r="E40" s="34" t="n">
        <v>23.48</v>
      </c>
      <c r="F40" s="34" t="n">
        <f aca="false">ROUND(E40*(1+C$311),2)</f>
        <v>28.91</v>
      </c>
      <c r="G40" s="35"/>
      <c r="H40" s="27"/>
      <c r="I40" s="38"/>
      <c r="J40" s="44"/>
      <c r="K40" s="30"/>
      <c r="L40" s="30"/>
      <c r="M40" s="30"/>
      <c r="N40" s="30"/>
      <c r="O40" s="30"/>
      <c r="P40" s="30"/>
      <c r="Q40" s="30"/>
      <c r="R40" s="30"/>
      <c r="S40" s="30"/>
      <c r="T40" s="30"/>
      <c r="U40" s="30"/>
    </row>
    <row r="41" customFormat="false" ht="49.25" hidden="false" customHeight="true" outlineLevel="0" collapsed="false">
      <c r="A41" s="31"/>
      <c r="B41" s="49" t="s">
        <v>72</v>
      </c>
      <c r="C41" s="33"/>
      <c r="D41" s="34"/>
      <c r="E41" s="34"/>
      <c r="F41" s="34"/>
      <c r="G41" s="35"/>
      <c r="H41" s="36" t="s">
        <v>73</v>
      </c>
      <c r="I41" s="36"/>
      <c r="J41" s="36"/>
      <c r="K41" s="30"/>
      <c r="L41" s="30"/>
      <c r="M41" s="30"/>
      <c r="N41" s="30"/>
      <c r="O41" s="30"/>
      <c r="P41" s="30"/>
      <c r="Q41" s="30"/>
      <c r="R41" s="30"/>
      <c r="S41" s="30"/>
      <c r="T41" s="30"/>
      <c r="U41" s="30"/>
    </row>
    <row r="42" customFormat="false" ht="17.35" hidden="false" customHeight="false" outlineLevel="0" collapsed="false">
      <c r="A42" s="31"/>
      <c r="B42" s="42" t="s">
        <v>25</v>
      </c>
      <c r="C42" s="33"/>
      <c r="D42" s="34"/>
      <c r="E42" s="34"/>
      <c r="F42" s="34"/>
      <c r="G42" s="35"/>
      <c r="H42" s="27"/>
      <c r="I42" s="38"/>
      <c r="J42" s="29"/>
      <c r="K42" s="30"/>
      <c r="L42" s="30"/>
      <c r="M42" s="30"/>
      <c r="N42" s="30"/>
      <c r="O42" s="30"/>
      <c r="P42" s="30"/>
      <c r="Q42" s="30"/>
      <c r="R42" s="30"/>
      <c r="S42" s="30"/>
      <c r="T42" s="30"/>
      <c r="U42" s="30"/>
    </row>
    <row r="43" customFormat="false" ht="17.35" hidden="false" customHeight="true" outlineLevel="0" collapsed="false">
      <c r="A43" s="31"/>
      <c r="B43" s="51" t="s">
        <v>74</v>
      </c>
      <c r="C43" s="16" t="s">
        <v>26</v>
      </c>
      <c r="D43" s="16"/>
      <c r="E43" s="16"/>
      <c r="F43" s="34"/>
      <c r="G43" s="39" t="n">
        <f aca="false">SUM(G34:G42)</f>
        <v>0</v>
      </c>
      <c r="H43" s="27"/>
      <c r="I43" s="38"/>
      <c r="J43" s="29"/>
      <c r="K43" s="30"/>
      <c r="L43" s="30"/>
      <c r="M43" s="30"/>
      <c r="N43" s="30"/>
      <c r="O43" s="30"/>
      <c r="P43" s="30"/>
      <c r="Q43" s="30"/>
      <c r="R43" s="30"/>
      <c r="S43" s="30"/>
      <c r="T43" s="30"/>
      <c r="U43" s="30"/>
    </row>
    <row r="44" customFormat="false" ht="29.85" hidden="false" customHeight="false" outlineLevel="0" collapsed="false">
      <c r="A44" s="22" t="s">
        <v>75</v>
      </c>
      <c r="B44" s="23" t="s">
        <v>76</v>
      </c>
      <c r="C44" s="24"/>
      <c r="D44" s="25"/>
      <c r="E44" s="25"/>
      <c r="F44" s="34"/>
      <c r="G44" s="35"/>
      <c r="H44" s="27"/>
      <c r="I44" s="38"/>
      <c r="J44" s="29"/>
      <c r="K44" s="30"/>
      <c r="L44" s="30"/>
      <c r="M44" s="30"/>
      <c r="N44" s="30"/>
      <c r="O44" s="30"/>
      <c r="P44" s="30"/>
      <c r="Q44" s="30"/>
      <c r="R44" s="30"/>
      <c r="S44" s="30"/>
      <c r="T44" s="30"/>
      <c r="U44" s="30"/>
    </row>
    <row r="45" customFormat="false" ht="37.3" hidden="false" customHeight="false" outlineLevel="0" collapsed="false">
      <c r="A45" s="31" t="s">
        <v>77</v>
      </c>
      <c r="B45" s="52" t="s">
        <v>78</v>
      </c>
      <c r="C45" s="33" t="s">
        <v>79</v>
      </c>
      <c r="D45" s="53" t="n">
        <v>375.46</v>
      </c>
      <c r="E45" s="34" t="n">
        <v>11.74</v>
      </c>
      <c r="F45" s="34" t="n">
        <f aca="false">ROUND(E45*(1+C$311),2)</f>
        <v>14.45</v>
      </c>
      <c r="G45" s="35" t="n">
        <f aca="false">D45*F45</f>
        <v>5425.397</v>
      </c>
      <c r="H45" s="27"/>
      <c r="I45" s="38"/>
      <c r="J45" s="44"/>
      <c r="K45" s="30"/>
      <c r="L45" s="30"/>
      <c r="M45" s="35" t="n">
        <v>5425.397</v>
      </c>
      <c r="N45" s="30"/>
      <c r="O45" s="30"/>
      <c r="P45" s="30"/>
      <c r="Q45" s="30"/>
      <c r="R45" s="30"/>
      <c r="S45" s="30"/>
      <c r="T45" s="30"/>
      <c r="U45" s="30"/>
    </row>
    <row r="46" customFormat="false" ht="108.95" hidden="false" customHeight="true" outlineLevel="0" collapsed="false">
      <c r="A46" s="31"/>
      <c r="B46" s="49" t="s">
        <v>80</v>
      </c>
      <c r="C46" s="33"/>
      <c r="D46" s="53"/>
      <c r="E46" s="34"/>
      <c r="F46" s="34"/>
      <c r="G46" s="35"/>
      <c r="H46" s="36" t="s">
        <v>81</v>
      </c>
      <c r="I46" s="36"/>
      <c r="J46" s="36"/>
      <c r="K46" s="30"/>
      <c r="L46" s="30"/>
      <c r="M46" s="35"/>
      <c r="N46" s="30"/>
      <c r="O46" s="30"/>
      <c r="P46" s="30"/>
      <c r="Q46" s="30"/>
      <c r="R46" s="30"/>
      <c r="S46" s="30"/>
      <c r="T46" s="30"/>
      <c r="U46" s="30"/>
    </row>
    <row r="47" customFormat="false" ht="17.35" hidden="false" customHeight="false" outlineLevel="0" collapsed="false">
      <c r="A47" s="31"/>
      <c r="B47" s="49"/>
      <c r="C47" s="33"/>
      <c r="D47" s="53"/>
      <c r="E47" s="34"/>
      <c r="F47" s="34"/>
      <c r="G47" s="35"/>
      <c r="H47" s="27"/>
      <c r="I47" s="38"/>
      <c r="J47" s="29"/>
      <c r="K47" s="30"/>
      <c r="L47" s="30"/>
      <c r="M47" s="35"/>
      <c r="N47" s="30"/>
      <c r="O47" s="30"/>
      <c r="P47" s="30"/>
      <c r="Q47" s="30"/>
      <c r="R47" s="30"/>
      <c r="S47" s="30"/>
      <c r="T47" s="30"/>
      <c r="U47" s="30"/>
    </row>
    <row r="48" customFormat="false" ht="25.35" hidden="false" customHeight="false" outlineLevel="0" collapsed="false">
      <c r="A48" s="31" t="s">
        <v>82</v>
      </c>
      <c r="B48" s="32" t="s">
        <v>83</v>
      </c>
      <c r="C48" s="33" t="s">
        <v>71</v>
      </c>
      <c r="D48" s="34" t="n">
        <v>28.75</v>
      </c>
      <c r="E48" s="34" t="n">
        <v>66.36</v>
      </c>
      <c r="F48" s="34" t="n">
        <f aca="false">ROUND(E48*(1+C$311),2)</f>
        <v>81.7</v>
      </c>
      <c r="G48" s="35" t="n">
        <f aca="false">D48*F48</f>
        <v>2348.875</v>
      </c>
      <c r="H48" s="27"/>
      <c r="I48" s="38"/>
      <c r="J48" s="44"/>
      <c r="K48" s="30"/>
      <c r="L48" s="30"/>
      <c r="M48" s="35" t="n">
        <v>2348.875</v>
      </c>
      <c r="N48" s="30"/>
      <c r="O48" s="30"/>
      <c r="P48" s="30"/>
      <c r="Q48" s="30"/>
      <c r="R48" s="30"/>
      <c r="S48" s="30"/>
      <c r="T48" s="30"/>
      <c r="U48" s="30"/>
    </row>
    <row r="49" customFormat="false" ht="73.1" hidden="false" customHeight="true" outlineLevel="0" collapsed="false">
      <c r="A49" s="31"/>
      <c r="B49" s="49" t="s">
        <v>84</v>
      </c>
      <c r="C49" s="33"/>
      <c r="D49" s="34"/>
      <c r="E49" s="34"/>
      <c r="F49" s="34"/>
      <c r="G49" s="35"/>
      <c r="H49" s="36" t="s">
        <v>85</v>
      </c>
      <c r="I49" s="36"/>
      <c r="J49" s="36"/>
      <c r="K49" s="30"/>
      <c r="L49" s="30"/>
      <c r="M49" s="35"/>
      <c r="N49" s="30"/>
      <c r="O49" s="30"/>
      <c r="P49" s="30"/>
      <c r="Q49" s="30"/>
      <c r="R49" s="30"/>
      <c r="S49" s="30"/>
      <c r="T49" s="30"/>
      <c r="U49" s="30"/>
    </row>
    <row r="50" customFormat="false" ht="17.35" hidden="false" customHeight="false" outlineLevel="0" collapsed="false">
      <c r="A50" s="31"/>
      <c r="B50" s="49"/>
      <c r="C50" s="33"/>
      <c r="D50" s="34"/>
      <c r="E50" s="34"/>
      <c r="F50" s="34"/>
      <c r="G50" s="35"/>
      <c r="H50" s="27"/>
      <c r="I50" s="38"/>
      <c r="J50" s="29"/>
      <c r="K50" s="30"/>
      <c r="L50" s="30"/>
      <c r="M50" s="35"/>
      <c r="N50" s="30"/>
      <c r="O50" s="30"/>
      <c r="P50" s="30"/>
      <c r="Q50" s="30"/>
      <c r="R50" s="30"/>
      <c r="S50" s="30"/>
      <c r="T50" s="30"/>
      <c r="U50" s="30"/>
    </row>
    <row r="51" customFormat="false" ht="37.3" hidden="false" customHeight="false" outlineLevel="0" collapsed="false">
      <c r="A51" s="31" t="s">
        <v>86</v>
      </c>
      <c r="B51" s="32" t="s">
        <v>87</v>
      </c>
      <c r="C51" s="33" t="s">
        <v>88</v>
      </c>
      <c r="D51" s="34" t="n">
        <v>7.24</v>
      </c>
      <c r="E51" s="34" t="n">
        <v>685.7</v>
      </c>
      <c r="F51" s="34" t="n">
        <f aca="false">ROUND(E51*(1+C$311),2)</f>
        <v>844.23</v>
      </c>
      <c r="G51" s="35" t="n">
        <f aca="false">D51*F51</f>
        <v>6112.2252</v>
      </c>
      <c r="H51" s="27"/>
      <c r="I51" s="38"/>
      <c r="J51" s="44"/>
      <c r="K51" s="30"/>
      <c r="L51" s="30"/>
      <c r="M51" s="35" t="n">
        <v>6112.2252</v>
      </c>
      <c r="N51" s="30"/>
      <c r="O51" s="30"/>
      <c r="P51" s="30"/>
      <c r="Q51" s="30"/>
      <c r="R51" s="30"/>
      <c r="S51" s="30"/>
      <c r="T51" s="30"/>
      <c r="U51" s="30"/>
    </row>
    <row r="52" customFormat="false" ht="120.85" hidden="false" customHeight="true" outlineLevel="0" collapsed="false">
      <c r="A52" s="31"/>
      <c r="B52" s="49" t="s">
        <v>89</v>
      </c>
      <c r="C52" s="33"/>
      <c r="D52" s="34"/>
      <c r="E52" s="34"/>
      <c r="F52" s="34"/>
      <c r="G52" s="35"/>
      <c r="H52" s="36" t="s">
        <v>90</v>
      </c>
      <c r="I52" s="36"/>
      <c r="J52" s="36"/>
      <c r="K52" s="30"/>
      <c r="L52" s="30"/>
      <c r="M52" s="35"/>
      <c r="N52" s="30"/>
      <c r="O52" s="30"/>
      <c r="P52" s="30"/>
      <c r="Q52" s="30"/>
      <c r="R52" s="30"/>
      <c r="S52" s="30"/>
      <c r="T52" s="30"/>
      <c r="U52" s="30"/>
    </row>
    <row r="53" customFormat="false" ht="17.35" hidden="false" customHeight="false" outlineLevel="0" collapsed="false">
      <c r="A53" s="31"/>
      <c r="B53" s="49"/>
      <c r="C53" s="33"/>
      <c r="D53" s="34"/>
      <c r="E53" s="34"/>
      <c r="F53" s="34"/>
      <c r="G53" s="35"/>
      <c r="H53" s="27"/>
      <c r="I53" s="38"/>
      <c r="J53" s="29"/>
      <c r="K53" s="30"/>
      <c r="L53" s="30"/>
      <c r="M53" s="35"/>
      <c r="N53" s="30"/>
      <c r="O53" s="30"/>
      <c r="P53" s="30"/>
      <c r="Q53" s="30"/>
      <c r="R53" s="30"/>
      <c r="S53" s="30"/>
      <c r="T53" s="30"/>
      <c r="U53" s="30"/>
    </row>
    <row r="54" customFormat="false" ht="17.35" hidden="false" customHeight="false" outlineLevel="0" collapsed="false">
      <c r="A54" s="31" t="s">
        <v>91</v>
      </c>
      <c r="B54" s="32" t="s">
        <v>92</v>
      </c>
      <c r="C54" s="33" t="s">
        <v>71</v>
      </c>
      <c r="D54" s="34" t="n">
        <v>119.58</v>
      </c>
      <c r="E54" s="34" t="n">
        <v>61.51</v>
      </c>
      <c r="F54" s="34" t="n">
        <f aca="false">ROUND(E54*(1+C$311),2)</f>
        <v>75.73</v>
      </c>
      <c r="G54" s="35" t="n">
        <f aca="false">D54*F54</f>
        <v>9055.7934</v>
      </c>
      <c r="H54" s="27"/>
      <c r="I54" s="38"/>
      <c r="J54" s="44"/>
      <c r="K54" s="30"/>
      <c r="L54" s="30"/>
      <c r="M54" s="35" t="n">
        <v>9055.7934</v>
      </c>
      <c r="N54" s="30"/>
      <c r="O54" s="30"/>
      <c r="P54" s="30"/>
      <c r="Q54" s="30"/>
      <c r="R54" s="30"/>
      <c r="S54" s="30"/>
      <c r="T54" s="30"/>
      <c r="U54" s="30"/>
    </row>
    <row r="55" customFormat="false" ht="61.15" hidden="false" customHeight="true" outlineLevel="0" collapsed="false">
      <c r="A55" s="31"/>
      <c r="B55" s="49" t="s">
        <v>93</v>
      </c>
      <c r="C55" s="33"/>
      <c r="D55" s="34"/>
      <c r="E55" s="34"/>
      <c r="F55" s="34"/>
      <c r="G55" s="35"/>
      <c r="H55" s="36" t="s">
        <v>94</v>
      </c>
      <c r="I55" s="36"/>
      <c r="J55" s="36"/>
      <c r="K55" s="30"/>
      <c r="L55" s="30"/>
      <c r="M55" s="35"/>
      <c r="N55" s="30"/>
      <c r="O55" s="30"/>
      <c r="P55" s="30"/>
      <c r="Q55" s="30"/>
      <c r="R55" s="30"/>
      <c r="S55" s="30"/>
      <c r="T55" s="30"/>
      <c r="U55" s="30"/>
    </row>
    <row r="56" customFormat="false" ht="17.35" hidden="false" customHeight="false" outlineLevel="0" collapsed="false">
      <c r="A56" s="31"/>
      <c r="B56" s="49"/>
      <c r="C56" s="33"/>
      <c r="D56" s="34"/>
      <c r="E56" s="34"/>
      <c r="F56" s="34"/>
      <c r="G56" s="35"/>
      <c r="H56" s="27"/>
      <c r="I56" s="38"/>
      <c r="J56" s="29"/>
      <c r="K56" s="30"/>
      <c r="L56" s="30"/>
      <c r="M56" s="35"/>
      <c r="N56" s="30"/>
      <c r="O56" s="30"/>
      <c r="P56" s="30"/>
      <c r="Q56" s="30"/>
      <c r="R56" s="30"/>
      <c r="S56" s="30"/>
      <c r="T56" s="30"/>
      <c r="U56" s="30"/>
    </row>
    <row r="57" customFormat="false" ht="37.3" hidden="false" customHeight="false" outlineLevel="0" collapsed="false">
      <c r="A57" s="31" t="s">
        <v>95</v>
      </c>
      <c r="B57" s="32" t="s">
        <v>96</v>
      </c>
      <c r="C57" s="33" t="s">
        <v>88</v>
      </c>
      <c r="D57" s="34" t="n">
        <f aca="false">0.95+5.98</f>
        <v>6.93</v>
      </c>
      <c r="E57" s="34" t="n">
        <v>561</v>
      </c>
      <c r="F57" s="34" t="n">
        <f aca="false">ROUND(E57*(1+C$311),2)</f>
        <v>690.7</v>
      </c>
      <c r="G57" s="35" t="n">
        <f aca="false">D57*F57</f>
        <v>4786.551</v>
      </c>
      <c r="H57" s="27"/>
      <c r="I57" s="38"/>
      <c r="J57" s="29"/>
      <c r="K57" s="30"/>
      <c r="L57" s="30"/>
      <c r="M57" s="35" t="n">
        <v>4786.551</v>
      </c>
      <c r="N57" s="30"/>
      <c r="O57" s="30"/>
      <c r="P57" s="30"/>
      <c r="Q57" s="30"/>
      <c r="R57" s="30"/>
      <c r="S57" s="30"/>
      <c r="T57" s="30"/>
      <c r="U57" s="30"/>
    </row>
    <row r="58" customFormat="false" ht="97" hidden="false" customHeight="true" outlineLevel="0" collapsed="false">
      <c r="A58" s="31"/>
      <c r="B58" s="49" t="s">
        <v>97</v>
      </c>
      <c r="C58" s="33"/>
      <c r="D58" s="34"/>
      <c r="E58" s="34"/>
      <c r="F58" s="34"/>
      <c r="G58" s="35"/>
      <c r="H58" s="36" t="s">
        <v>98</v>
      </c>
      <c r="I58" s="36"/>
      <c r="J58" s="36"/>
      <c r="K58" s="30"/>
      <c r="L58" s="30"/>
      <c r="M58" s="35"/>
      <c r="N58" s="30"/>
      <c r="O58" s="30"/>
      <c r="P58" s="30"/>
      <c r="Q58" s="30"/>
      <c r="R58" s="30"/>
      <c r="S58" s="30"/>
      <c r="T58" s="30"/>
      <c r="U58" s="30"/>
    </row>
    <row r="59" customFormat="false" ht="17.35" hidden="false" customHeight="false" outlineLevel="0" collapsed="false">
      <c r="A59" s="31"/>
      <c r="B59" s="49"/>
      <c r="C59" s="33"/>
      <c r="D59" s="34"/>
      <c r="E59" s="34"/>
      <c r="F59" s="34"/>
      <c r="G59" s="35"/>
      <c r="H59" s="27"/>
      <c r="I59" s="38"/>
      <c r="J59" s="29"/>
      <c r="K59" s="30"/>
      <c r="L59" s="30"/>
      <c r="M59" s="35"/>
      <c r="N59" s="30"/>
      <c r="O59" s="30"/>
      <c r="P59" s="30"/>
      <c r="Q59" s="30"/>
      <c r="R59" s="30"/>
      <c r="S59" s="30"/>
      <c r="T59" s="30"/>
      <c r="U59" s="30"/>
    </row>
    <row r="60" customFormat="false" ht="25.35" hidden="false" customHeight="false" outlineLevel="0" collapsed="false">
      <c r="A60" s="31" t="s">
        <v>99</v>
      </c>
      <c r="B60" s="32" t="s">
        <v>100</v>
      </c>
      <c r="C60" s="33" t="s">
        <v>101</v>
      </c>
      <c r="D60" s="34" t="n">
        <f aca="false">16*1.5</f>
        <v>24</v>
      </c>
      <c r="E60" s="34" t="n">
        <v>120.71</v>
      </c>
      <c r="F60" s="34" t="n">
        <f aca="false">ROUND(E60*(1+C$311),2)</f>
        <v>148.62</v>
      </c>
      <c r="G60" s="35" t="n">
        <f aca="false">D60*F60</f>
        <v>3566.88</v>
      </c>
      <c r="H60" s="27"/>
      <c r="I60" s="38"/>
      <c r="J60" s="29"/>
      <c r="K60" s="30"/>
      <c r="L60" s="30"/>
      <c r="M60" s="35" t="n">
        <v>3566.88</v>
      </c>
      <c r="N60" s="30"/>
      <c r="O60" s="30"/>
      <c r="P60" s="30"/>
      <c r="Q60" s="30"/>
      <c r="R60" s="30"/>
      <c r="S60" s="30"/>
      <c r="T60" s="30"/>
      <c r="U60" s="30"/>
    </row>
    <row r="61" customFormat="false" ht="97" hidden="false" customHeight="true" outlineLevel="0" collapsed="false">
      <c r="A61" s="31"/>
      <c r="B61" s="49" t="s">
        <v>102</v>
      </c>
      <c r="C61" s="33"/>
      <c r="D61" s="34"/>
      <c r="E61" s="34"/>
      <c r="F61" s="34"/>
      <c r="G61" s="35"/>
      <c r="H61" s="36" t="s">
        <v>103</v>
      </c>
      <c r="I61" s="36"/>
      <c r="J61" s="36"/>
      <c r="K61" s="30"/>
      <c r="L61" s="30"/>
      <c r="M61" s="35"/>
      <c r="N61" s="30"/>
      <c r="O61" s="30"/>
      <c r="P61" s="30"/>
      <c r="Q61" s="30"/>
      <c r="R61" s="30"/>
      <c r="S61" s="30"/>
      <c r="T61" s="30"/>
      <c r="U61" s="30"/>
    </row>
    <row r="62" customFormat="false" ht="17.35" hidden="false" customHeight="false" outlineLevel="0" collapsed="false">
      <c r="A62" s="31"/>
      <c r="B62" s="32"/>
      <c r="C62" s="33"/>
      <c r="D62" s="34"/>
      <c r="E62" s="34"/>
      <c r="F62" s="34"/>
      <c r="G62" s="35"/>
      <c r="H62" s="27"/>
      <c r="I62" s="38"/>
      <c r="J62" s="29"/>
      <c r="K62" s="30"/>
      <c r="L62" s="30"/>
      <c r="M62" s="35"/>
      <c r="N62" s="30"/>
      <c r="O62" s="30"/>
      <c r="P62" s="30"/>
      <c r="Q62" s="30"/>
      <c r="R62" s="30"/>
      <c r="S62" s="30"/>
      <c r="T62" s="30"/>
      <c r="U62" s="30"/>
    </row>
    <row r="63" customFormat="false" ht="17.35" hidden="false" customHeight="false" outlineLevel="0" collapsed="false">
      <c r="A63" s="31" t="s">
        <v>104</v>
      </c>
      <c r="B63" s="54" t="s">
        <v>105</v>
      </c>
      <c r="C63" s="33"/>
      <c r="D63" s="34"/>
      <c r="E63" s="34"/>
      <c r="F63" s="34"/>
      <c r="G63" s="35"/>
      <c r="H63" s="27"/>
      <c r="I63" s="38"/>
      <c r="J63" s="29"/>
      <c r="K63" s="30"/>
      <c r="L63" s="30"/>
      <c r="M63" s="35"/>
      <c r="N63" s="30"/>
      <c r="O63" s="30"/>
      <c r="P63" s="30"/>
      <c r="Q63" s="30"/>
      <c r="R63" s="30"/>
      <c r="S63" s="30"/>
      <c r="T63" s="30"/>
      <c r="U63" s="30"/>
    </row>
    <row r="64" customFormat="false" ht="73.1" hidden="false" customHeight="false" outlineLevel="0" collapsed="false">
      <c r="A64" s="31" t="s">
        <v>106</v>
      </c>
      <c r="B64" s="32" t="s">
        <v>107</v>
      </c>
      <c r="C64" s="33" t="s">
        <v>101</v>
      </c>
      <c r="D64" s="43" t="n">
        <v>27.6</v>
      </c>
      <c r="E64" s="34" t="n">
        <v>508.76</v>
      </c>
      <c r="F64" s="34" t="n">
        <f aca="false">ROUND(E64*(1+C$311),2)</f>
        <v>626.39</v>
      </c>
      <c r="G64" s="35" t="n">
        <f aca="false">D64*F64</f>
        <v>17288.364</v>
      </c>
      <c r="H64" s="27"/>
      <c r="I64" s="38"/>
      <c r="J64" s="44"/>
      <c r="K64" s="30"/>
      <c r="L64" s="30"/>
      <c r="M64" s="35" t="n">
        <v>17288.364</v>
      </c>
      <c r="N64" s="30"/>
      <c r="O64" s="30"/>
      <c r="P64" s="30"/>
      <c r="Q64" s="30"/>
      <c r="R64" s="30"/>
      <c r="S64" s="30"/>
      <c r="T64" s="30"/>
      <c r="U64" s="30"/>
    </row>
    <row r="65" customFormat="false" ht="241" hidden="false" customHeight="true" outlineLevel="0" collapsed="false">
      <c r="A65" s="31"/>
      <c r="B65" s="49" t="s">
        <v>108</v>
      </c>
      <c r="C65" s="33"/>
      <c r="D65" s="43"/>
      <c r="E65" s="34"/>
      <c r="F65" s="34"/>
      <c r="G65" s="35"/>
      <c r="H65" s="36" t="s">
        <v>109</v>
      </c>
      <c r="I65" s="36"/>
      <c r="J65" s="36"/>
      <c r="K65" s="30"/>
      <c r="L65" s="30"/>
      <c r="M65" s="35"/>
      <c r="N65" s="30"/>
      <c r="O65" s="30"/>
      <c r="P65" s="30"/>
      <c r="Q65" s="30"/>
      <c r="R65" s="30"/>
      <c r="S65" s="30"/>
      <c r="T65" s="30"/>
      <c r="U65" s="30"/>
    </row>
    <row r="66" customFormat="false" ht="17.35" hidden="false" customHeight="false" outlineLevel="0" collapsed="false">
      <c r="A66" s="31"/>
      <c r="B66" s="49"/>
      <c r="C66" s="33"/>
      <c r="D66" s="43"/>
      <c r="E66" s="34"/>
      <c r="F66" s="34"/>
      <c r="G66" s="35"/>
      <c r="H66" s="27"/>
      <c r="I66" s="38"/>
      <c r="J66" s="29"/>
      <c r="K66" s="30"/>
      <c r="L66" s="30"/>
      <c r="M66" s="30"/>
      <c r="N66" s="30"/>
      <c r="O66" s="30"/>
      <c r="P66" s="30"/>
      <c r="Q66" s="30"/>
      <c r="R66" s="30"/>
      <c r="S66" s="30"/>
      <c r="T66" s="30"/>
      <c r="U66" s="30"/>
    </row>
    <row r="67" customFormat="false" ht="17.35" hidden="false" customHeight="true" outlineLevel="0" collapsed="false">
      <c r="A67" s="55"/>
      <c r="B67" s="56"/>
      <c r="C67" s="16" t="s">
        <v>26</v>
      </c>
      <c r="D67" s="16"/>
      <c r="E67" s="16"/>
      <c r="F67" s="34"/>
      <c r="G67" s="39" t="n">
        <f aca="false">SUM(G45:G66)</f>
        <v>48584.0856</v>
      </c>
      <c r="H67" s="27"/>
      <c r="I67" s="38"/>
      <c r="J67" s="29"/>
      <c r="K67" s="30"/>
      <c r="L67" s="30"/>
      <c r="M67" s="30"/>
      <c r="N67" s="30"/>
      <c r="O67" s="30"/>
      <c r="P67" s="30"/>
      <c r="Q67" s="30"/>
      <c r="R67" s="30"/>
      <c r="S67" s="30"/>
      <c r="T67" s="30"/>
      <c r="U67" s="30"/>
    </row>
    <row r="68" customFormat="false" ht="17.35" hidden="false" customHeight="false" outlineLevel="0" collapsed="false">
      <c r="A68" s="22" t="s">
        <v>110</v>
      </c>
      <c r="B68" s="23" t="s">
        <v>111</v>
      </c>
      <c r="C68" s="24"/>
      <c r="D68" s="24"/>
      <c r="E68" s="34"/>
      <c r="F68" s="34"/>
      <c r="G68" s="35"/>
      <c r="H68" s="27"/>
      <c r="I68" s="38"/>
      <c r="J68" s="29"/>
      <c r="K68" s="30"/>
      <c r="L68" s="30"/>
      <c r="M68" s="30"/>
      <c r="N68" s="30"/>
      <c r="O68" s="30"/>
      <c r="P68" s="30"/>
      <c r="Q68" s="30"/>
      <c r="R68" s="30"/>
      <c r="S68" s="30"/>
      <c r="T68" s="30"/>
      <c r="U68" s="30"/>
    </row>
    <row r="69" customFormat="false" ht="61.15" hidden="false" customHeight="false" outlineLevel="0" collapsed="false">
      <c r="A69" s="57" t="s">
        <v>112</v>
      </c>
      <c r="B69" s="52" t="s">
        <v>113</v>
      </c>
      <c r="C69" s="33" t="s">
        <v>114</v>
      </c>
      <c r="D69" s="43" t="n">
        <v>10.18</v>
      </c>
      <c r="E69" s="34" t="n">
        <v>2197.91</v>
      </c>
      <c r="F69" s="34" t="n">
        <f aca="false">ROUND(E69*(1+C$311),2)</f>
        <v>2706.07</v>
      </c>
      <c r="G69" s="35" t="n">
        <f aca="false">D69*F69</f>
        <v>27547.7926</v>
      </c>
      <c r="H69" s="27"/>
      <c r="I69" s="38"/>
      <c r="J69" s="44"/>
      <c r="K69" s="30"/>
      <c r="L69" s="30"/>
      <c r="M69" s="30" t="n">
        <v>27547.7926</v>
      </c>
      <c r="N69" s="30"/>
      <c r="O69" s="30"/>
      <c r="P69" s="30"/>
      <c r="Q69" s="30"/>
      <c r="R69" s="30"/>
      <c r="S69" s="30"/>
      <c r="T69" s="30"/>
      <c r="U69" s="30"/>
    </row>
    <row r="70" customFormat="false" ht="241" hidden="false" customHeight="true" outlineLevel="0" collapsed="false">
      <c r="A70" s="31"/>
      <c r="B70" s="49" t="s">
        <v>115</v>
      </c>
      <c r="C70" s="33"/>
      <c r="D70" s="43"/>
      <c r="E70" s="34"/>
      <c r="F70" s="34"/>
      <c r="G70" s="35"/>
      <c r="H70" s="36" t="s">
        <v>116</v>
      </c>
      <c r="I70" s="36"/>
      <c r="J70" s="36"/>
      <c r="K70" s="30"/>
      <c r="L70" s="30"/>
      <c r="M70" s="30"/>
      <c r="N70" s="30"/>
      <c r="O70" s="30"/>
      <c r="P70" s="30"/>
      <c r="Q70" s="30"/>
      <c r="R70" s="30"/>
      <c r="S70" s="30"/>
      <c r="T70" s="30"/>
      <c r="U70" s="30"/>
    </row>
    <row r="71" customFormat="false" ht="17.35" hidden="false" customHeight="false" outlineLevel="0" collapsed="false">
      <c r="A71" s="31"/>
      <c r="B71" s="58"/>
      <c r="C71" s="59"/>
      <c r="D71" s="43"/>
      <c r="E71" s="34"/>
      <c r="F71" s="34"/>
      <c r="G71" s="35"/>
      <c r="H71" s="27"/>
      <c r="I71" s="38"/>
      <c r="J71" s="29"/>
      <c r="K71" s="30"/>
      <c r="L71" s="30"/>
      <c r="M71" s="30"/>
      <c r="N71" s="30"/>
      <c r="O71" s="30"/>
      <c r="P71" s="30"/>
      <c r="Q71" s="30"/>
      <c r="R71" s="30"/>
      <c r="S71" s="30"/>
      <c r="T71" s="30"/>
      <c r="U71" s="30"/>
    </row>
    <row r="72" customFormat="false" ht="37.3" hidden="false" customHeight="false" outlineLevel="0" collapsed="false">
      <c r="A72" s="31" t="s">
        <v>117</v>
      </c>
      <c r="B72" s="32" t="s">
        <v>118</v>
      </c>
      <c r="C72" s="33" t="s">
        <v>114</v>
      </c>
      <c r="D72" s="43" t="n">
        <v>3.24</v>
      </c>
      <c r="E72" s="34" t="n">
        <v>3249.08</v>
      </c>
      <c r="F72" s="34" t="n">
        <f aca="false">ROUND(E72*(1+C$311),2)</f>
        <v>4000.27</v>
      </c>
      <c r="G72" s="35" t="n">
        <f aca="false">D72*F72</f>
        <v>12960.8748</v>
      </c>
      <c r="H72" s="27"/>
      <c r="I72" s="38"/>
      <c r="J72" s="44"/>
      <c r="K72" s="30"/>
      <c r="L72" s="30"/>
      <c r="M72" s="30" t="n">
        <v>12960.8748</v>
      </c>
      <c r="N72" s="30"/>
      <c r="O72" s="30"/>
      <c r="P72" s="30"/>
      <c r="Q72" s="30"/>
      <c r="R72" s="30"/>
      <c r="S72" s="30"/>
      <c r="T72" s="30"/>
      <c r="U72" s="30"/>
    </row>
    <row r="73" customFormat="false" ht="252.95" hidden="false" customHeight="true" outlineLevel="0" collapsed="false">
      <c r="A73" s="31"/>
      <c r="B73" s="49" t="s">
        <v>119</v>
      </c>
      <c r="C73" s="33"/>
      <c r="D73" s="43"/>
      <c r="E73" s="34"/>
      <c r="F73" s="34"/>
      <c r="G73" s="35"/>
      <c r="H73" s="36" t="s">
        <v>120</v>
      </c>
      <c r="I73" s="36"/>
      <c r="J73" s="36"/>
      <c r="K73" s="30"/>
      <c r="L73" s="30"/>
      <c r="M73" s="30"/>
      <c r="N73" s="30"/>
      <c r="O73" s="30"/>
      <c r="P73" s="30"/>
      <c r="Q73" s="30"/>
      <c r="R73" s="30"/>
      <c r="S73" s="30"/>
      <c r="T73" s="30"/>
      <c r="U73" s="30"/>
    </row>
    <row r="74" customFormat="false" ht="17.35" hidden="false" customHeight="false" outlineLevel="0" collapsed="false">
      <c r="A74" s="31"/>
      <c r="B74" s="32"/>
      <c r="C74" s="33"/>
      <c r="D74" s="43"/>
      <c r="E74" s="34"/>
      <c r="F74" s="34"/>
      <c r="G74" s="35"/>
      <c r="H74" s="27"/>
      <c r="I74" s="38"/>
      <c r="J74" s="29"/>
      <c r="K74" s="30"/>
      <c r="L74" s="30"/>
      <c r="M74" s="30"/>
      <c r="N74" s="30"/>
      <c r="O74" s="30"/>
      <c r="P74" s="30"/>
      <c r="Q74" s="30"/>
      <c r="R74" s="30"/>
      <c r="S74" s="30"/>
      <c r="T74" s="30"/>
      <c r="U74" s="30"/>
    </row>
    <row r="75" customFormat="false" ht="61.15" hidden="false" customHeight="false" outlineLevel="0" collapsed="false">
      <c r="A75" s="31" t="s">
        <v>121</v>
      </c>
      <c r="B75" s="32" t="s">
        <v>122</v>
      </c>
      <c r="C75" s="33" t="s">
        <v>71</v>
      </c>
      <c r="D75" s="43" t="n">
        <v>94.18</v>
      </c>
      <c r="E75" s="34" t="n">
        <v>258</v>
      </c>
      <c r="F75" s="34" t="n">
        <f aca="false">ROUND(E75*(1+C$311),2)</f>
        <v>317.65</v>
      </c>
      <c r="G75" s="35" t="n">
        <f aca="false">D75*F75</f>
        <v>29916.277</v>
      </c>
      <c r="H75" s="27"/>
      <c r="I75" s="38"/>
      <c r="J75" s="44"/>
      <c r="K75" s="60"/>
      <c r="L75" s="40"/>
      <c r="M75" s="40" t="n">
        <v>29916.277</v>
      </c>
      <c r="N75" s="40"/>
      <c r="O75" s="30"/>
      <c r="P75" s="30"/>
      <c r="Q75" s="30"/>
      <c r="R75" s="30"/>
      <c r="S75" s="30"/>
      <c r="T75" s="30"/>
      <c r="U75" s="30"/>
    </row>
    <row r="76" customFormat="false" ht="180.55" hidden="false" customHeight="true" outlineLevel="0" collapsed="false">
      <c r="A76" s="31"/>
      <c r="B76" s="49" t="s">
        <v>123</v>
      </c>
      <c r="C76" s="33"/>
      <c r="D76" s="43"/>
      <c r="E76" s="34"/>
      <c r="F76" s="34"/>
      <c r="G76" s="35"/>
      <c r="H76" s="36" t="s">
        <v>124</v>
      </c>
      <c r="I76" s="36"/>
      <c r="J76" s="36"/>
      <c r="K76" s="30"/>
      <c r="L76" s="30"/>
      <c r="M76" s="30"/>
      <c r="N76" s="30"/>
      <c r="O76" s="30"/>
      <c r="P76" s="30"/>
      <c r="Q76" s="30"/>
      <c r="R76" s="30"/>
      <c r="S76" s="30"/>
      <c r="T76" s="30"/>
      <c r="U76" s="30"/>
    </row>
    <row r="77" customFormat="false" ht="17.35" hidden="false" customHeight="false" outlineLevel="0" collapsed="false">
      <c r="A77" s="31"/>
      <c r="B77" s="49"/>
      <c r="C77" s="33"/>
      <c r="D77" s="43"/>
      <c r="E77" s="34"/>
      <c r="F77" s="34"/>
      <c r="G77" s="35"/>
      <c r="H77" s="27"/>
      <c r="I77" s="38"/>
      <c r="J77" s="29"/>
      <c r="K77" s="30"/>
      <c r="L77" s="30"/>
      <c r="M77" s="30"/>
      <c r="N77" s="30"/>
      <c r="O77" s="30"/>
      <c r="P77" s="30"/>
      <c r="Q77" s="30"/>
      <c r="R77" s="30"/>
      <c r="S77" s="30"/>
      <c r="T77" s="30"/>
      <c r="U77" s="30"/>
    </row>
    <row r="78" customFormat="false" ht="17.35" hidden="false" customHeight="false" outlineLevel="0" collapsed="false">
      <c r="A78" s="31" t="s">
        <v>125</v>
      </c>
      <c r="B78" s="32" t="s">
        <v>126</v>
      </c>
      <c r="C78" s="33" t="s">
        <v>88</v>
      </c>
      <c r="D78" s="43" t="n">
        <v>94.18</v>
      </c>
      <c r="E78" s="34" t="n">
        <v>40.87</v>
      </c>
      <c r="F78" s="34" t="n">
        <f aca="false">ROUND(E78*(1+C$311),2)</f>
        <v>50.32</v>
      </c>
      <c r="G78" s="35" t="n">
        <f aca="false">D78*F78</f>
        <v>4739.1376</v>
      </c>
      <c r="H78" s="27"/>
      <c r="I78" s="38"/>
      <c r="J78" s="44"/>
      <c r="K78" s="30"/>
      <c r="L78" s="30"/>
      <c r="M78" s="30" t="n">
        <v>4739.1376</v>
      </c>
      <c r="N78" s="30"/>
      <c r="O78" s="30"/>
      <c r="P78" s="30"/>
      <c r="Q78" s="30"/>
      <c r="R78" s="30"/>
      <c r="S78" s="30"/>
      <c r="T78" s="30"/>
      <c r="U78" s="30"/>
    </row>
    <row r="79" customFormat="false" ht="108.95" hidden="false" customHeight="true" outlineLevel="0" collapsed="false">
      <c r="A79" s="31"/>
      <c r="B79" s="49" t="s">
        <v>127</v>
      </c>
      <c r="C79" s="33"/>
      <c r="D79" s="43"/>
      <c r="E79" s="34"/>
      <c r="F79" s="34"/>
      <c r="G79" s="35"/>
      <c r="H79" s="36" t="s">
        <v>124</v>
      </c>
      <c r="I79" s="36"/>
      <c r="J79" s="36"/>
      <c r="K79" s="30"/>
      <c r="L79" s="30"/>
      <c r="M79" s="30"/>
      <c r="N79" s="30"/>
      <c r="O79" s="30"/>
      <c r="P79" s="30"/>
      <c r="Q79" s="30"/>
      <c r="R79" s="30"/>
      <c r="S79" s="30"/>
      <c r="T79" s="30"/>
      <c r="U79" s="30"/>
    </row>
    <row r="80" customFormat="false" ht="17.35" hidden="false" customHeight="false" outlineLevel="0" collapsed="false">
      <c r="A80" s="31"/>
      <c r="B80" s="49"/>
      <c r="C80" s="33"/>
      <c r="D80" s="43"/>
      <c r="E80" s="34"/>
      <c r="F80" s="34"/>
      <c r="G80" s="35"/>
      <c r="H80" s="27"/>
      <c r="I80" s="38"/>
      <c r="J80" s="29"/>
      <c r="K80" s="30"/>
      <c r="L80" s="30"/>
      <c r="M80" s="30"/>
      <c r="N80" s="30"/>
      <c r="O80" s="30"/>
      <c r="P80" s="30"/>
      <c r="Q80" s="30"/>
      <c r="R80" s="30"/>
      <c r="S80" s="30"/>
      <c r="T80" s="30"/>
      <c r="U80" s="30"/>
    </row>
    <row r="81" customFormat="false" ht="25.35" hidden="false" customHeight="false" outlineLevel="0" collapsed="false">
      <c r="A81" s="31" t="s">
        <v>128</v>
      </c>
      <c r="B81" s="32" t="s">
        <v>129</v>
      </c>
      <c r="C81" s="33" t="s">
        <v>36</v>
      </c>
      <c r="D81" s="43" t="n">
        <v>94.18</v>
      </c>
      <c r="E81" s="34" t="n">
        <v>0.74</v>
      </c>
      <c r="F81" s="34" t="n">
        <f aca="false">ROUND(E81*(1+C$311),2)</f>
        <v>0.91</v>
      </c>
      <c r="G81" s="35" t="n">
        <f aca="false">D81*F81</f>
        <v>85.7038</v>
      </c>
      <c r="H81" s="27"/>
      <c r="I81" s="38"/>
      <c r="J81" s="44"/>
      <c r="K81" s="30"/>
      <c r="L81" s="30"/>
      <c r="M81" s="30" t="n">
        <v>85.7038</v>
      </c>
      <c r="N81" s="30"/>
      <c r="O81" s="30"/>
      <c r="P81" s="30"/>
      <c r="Q81" s="30"/>
      <c r="R81" s="30"/>
      <c r="S81" s="30"/>
      <c r="T81" s="30"/>
      <c r="U81" s="30"/>
    </row>
    <row r="82" customFormat="false" ht="85.05" hidden="false" customHeight="true" outlineLevel="0" collapsed="false">
      <c r="A82" s="31"/>
      <c r="B82" s="49" t="s">
        <v>130</v>
      </c>
      <c r="C82" s="33"/>
      <c r="D82" s="43"/>
      <c r="E82" s="34"/>
      <c r="F82" s="34"/>
      <c r="G82" s="35"/>
      <c r="H82" s="36" t="s">
        <v>124</v>
      </c>
      <c r="I82" s="36"/>
      <c r="J82" s="36"/>
      <c r="K82" s="30"/>
      <c r="L82" s="30"/>
      <c r="M82" s="30"/>
      <c r="N82" s="30"/>
      <c r="O82" s="30"/>
      <c r="P82" s="30"/>
      <c r="Q82" s="30"/>
      <c r="R82" s="30"/>
      <c r="S82" s="30"/>
      <c r="T82" s="30"/>
      <c r="U82" s="30"/>
    </row>
    <row r="83" customFormat="false" ht="17.35" hidden="false" customHeight="false" outlineLevel="0" collapsed="false">
      <c r="A83" s="31"/>
      <c r="B83" s="49"/>
      <c r="C83" s="33"/>
      <c r="D83" s="43"/>
      <c r="E83" s="34"/>
      <c r="F83" s="34"/>
      <c r="G83" s="35"/>
      <c r="H83" s="27"/>
      <c r="I83" s="38"/>
      <c r="J83" s="29"/>
      <c r="K83" s="30"/>
      <c r="L83" s="30"/>
      <c r="M83" s="30"/>
      <c r="N83" s="30"/>
      <c r="O83" s="30"/>
      <c r="P83" s="30"/>
      <c r="Q83" s="30"/>
      <c r="R83" s="30"/>
      <c r="S83" s="30"/>
      <c r="T83" s="30"/>
      <c r="U83" s="30"/>
    </row>
    <row r="84" customFormat="false" ht="25.35" hidden="false" customHeight="false" outlineLevel="0" collapsed="false">
      <c r="A84" s="31" t="s">
        <v>131</v>
      </c>
      <c r="B84" s="32" t="s">
        <v>132</v>
      </c>
      <c r="C84" s="33" t="s">
        <v>88</v>
      </c>
      <c r="D84" s="43" t="n">
        <v>1.36</v>
      </c>
      <c r="E84" s="34" t="n">
        <v>3070.36</v>
      </c>
      <c r="F84" s="34" t="n">
        <f aca="false">ROUND(E84*(1+C$311),2)</f>
        <v>3780.23</v>
      </c>
      <c r="G84" s="35" t="n">
        <f aca="false">D84*F84</f>
        <v>5141.1128</v>
      </c>
      <c r="H84" s="27"/>
      <c r="I84" s="38"/>
      <c r="J84" s="44"/>
      <c r="K84" s="30"/>
      <c r="L84" s="30"/>
      <c r="M84" s="30" t="n">
        <v>5141.1128</v>
      </c>
      <c r="N84" s="30"/>
      <c r="O84" s="30"/>
      <c r="P84" s="30"/>
      <c r="Q84" s="30"/>
      <c r="R84" s="30"/>
      <c r="S84" s="30"/>
      <c r="T84" s="30"/>
      <c r="U84" s="30"/>
    </row>
    <row r="85" customFormat="false" ht="97" hidden="false" customHeight="true" outlineLevel="0" collapsed="false">
      <c r="A85" s="31"/>
      <c r="B85" s="49" t="s">
        <v>133</v>
      </c>
      <c r="C85" s="33"/>
      <c r="D85" s="43"/>
      <c r="E85" s="34"/>
      <c r="F85" s="34"/>
      <c r="G85" s="35"/>
      <c r="H85" s="36" t="s">
        <v>134</v>
      </c>
      <c r="I85" s="36"/>
      <c r="J85" s="36"/>
      <c r="K85" s="30"/>
      <c r="L85" s="30"/>
      <c r="M85" s="30"/>
      <c r="N85" s="30"/>
      <c r="O85" s="30"/>
      <c r="P85" s="30"/>
      <c r="Q85" s="30"/>
      <c r="R85" s="30"/>
      <c r="S85" s="30"/>
      <c r="T85" s="30"/>
      <c r="U85" s="30"/>
    </row>
    <row r="86" customFormat="false" ht="17.35" hidden="false" customHeight="true" outlineLevel="0" collapsed="false">
      <c r="A86" s="55"/>
      <c r="B86" s="61"/>
      <c r="C86" s="16" t="s">
        <v>26</v>
      </c>
      <c r="D86" s="16"/>
      <c r="E86" s="16"/>
      <c r="F86" s="34"/>
      <c r="G86" s="39" t="n">
        <f aca="false">SUM(G68:G85)</f>
        <v>80390.8986</v>
      </c>
      <c r="H86" s="27"/>
      <c r="I86" s="38"/>
      <c r="J86" s="29"/>
      <c r="K86" s="30"/>
      <c r="L86" s="30"/>
      <c r="M86" s="30"/>
      <c r="N86" s="30"/>
      <c r="O86" s="30"/>
      <c r="P86" s="30"/>
      <c r="Q86" s="30"/>
      <c r="R86" s="30"/>
      <c r="S86" s="30"/>
      <c r="T86" s="30"/>
      <c r="U86" s="30"/>
    </row>
    <row r="87" customFormat="false" ht="17.35" hidden="false" customHeight="false" outlineLevel="0" collapsed="false">
      <c r="A87" s="22" t="s">
        <v>135</v>
      </c>
      <c r="B87" s="23" t="s">
        <v>136</v>
      </c>
      <c r="C87" s="62"/>
      <c r="D87" s="41"/>
      <c r="E87" s="25"/>
      <c r="F87" s="34"/>
      <c r="G87" s="35"/>
      <c r="H87" s="27"/>
      <c r="I87" s="38"/>
      <c r="J87" s="29"/>
      <c r="K87" s="30"/>
      <c r="L87" s="30"/>
      <c r="M87" s="30"/>
      <c r="N87" s="30"/>
      <c r="O87" s="30"/>
      <c r="P87" s="30"/>
      <c r="Q87" s="30"/>
      <c r="R87" s="30"/>
      <c r="S87" s="30"/>
      <c r="T87" s="30"/>
      <c r="U87" s="30"/>
    </row>
    <row r="88" customFormat="false" ht="17.35" hidden="false" customHeight="false" outlineLevel="0" collapsed="false">
      <c r="A88" s="57" t="s">
        <v>137</v>
      </c>
      <c r="B88" s="63" t="s">
        <v>138</v>
      </c>
      <c r="C88" s="33"/>
      <c r="D88" s="43"/>
      <c r="E88" s="34"/>
      <c r="F88" s="34"/>
      <c r="G88" s="35"/>
      <c r="H88" s="27"/>
      <c r="I88" s="38"/>
      <c r="J88" s="29"/>
      <c r="K88" s="30"/>
      <c r="L88" s="30"/>
      <c r="M88" s="30"/>
      <c r="N88" s="30"/>
      <c r="O88" s="30"/>
      <c r="P88" s="30"/>
      <c r="Q88" s="30"/>
      <c r="R88" s="30"/>
      <c r="S88" s="30"/>
      <c r="T88" s="30"/>
      <c r="U88" s="30"/>
    </row>
    <row r="89" customFormat="false" ht="49.25" hidden="false" customHeight="false" outlineLevel="0" collapsed="false">
      <c r="A89" s="31" t="s">
        <v>139</v>
      </c>
      <c r="B89" s="32" t="s">
        <v>140</v>
      </c>
      <c r="C89" s="33" t="s">
        <v>71</v>
      </c>
      <c r="D89" s="43" t="n">
        <v>278.25</v>
      </c>
      <c r="E89" s="34" t="n">
        <v>52.24</v>
      </c>
      <c r="F89" s="34" t="n">
        <f aca="false">ROUND(E89*(1+C$311),2)</f>
        <v>64.32</v>
      </c>
      <c r="G89" s="35" t="n">
        <f aca="false">D89*F89</f>
        <v>17897.04</v>
      </c>
      <c r="H89" s="27"/>
      <c r="I89" s="38"/>
      <c r="J89" s="44"/>
      <c r="K89" s="30"/>
      <c r="L89" s="30"/>
      <c r="M89" s="30" t="n">
        <v>17897.04</v>
      </c>
      <c r="N89" s="30"/>
      <c r="O89" s="30"/>
      <c r="P89" s="30"/>
      <c r="Q89" s="30"/>
      <c r="R89" s="30"/>
      <c r="S89" s="30"/>
      <c r="T89" s="30"/>
      <c r="U89" s="30"/>
    </row>
    <row r="90" customFormat="false" ht="132.8" hidden="false" customHeight="true" outlineLevel="0" collapsed="false">
      <c r="A90" s="31"/>
      <c r="B90" s="49" t="s">
        <v>141</v>
      </c>
      <c r="C90" s="33"/>
      <c r="D90" s="43"/>
      <c r="E90" s="34"/>
      <c r="F90" s="34"/>
      <c r="G90" s="35"/>
      <c r="H90" s="36" t="s">
        <v>142</v>
      </c>
      <c r="I90" s="36"/>
      <c r="J90" s="36"/>
      <c r="K90" s="30"/>
      <c r="L90" s="30"/>
      <c r="M90" s="30"/>
      <c r="N90" s="30"/>
      <c r="O90" s="30"/>
      <c r="P90" s="30"/>
      <c r="Q90" s="30"/>
      <c r="R90" s="30"/>
      <c r="S90" s="36" t="n">
        <f aca="false">(4.97*4+6.15+16.3+1.65*4+1.97*2+2+4.52*3+6.08*4)*3</f>
        <v>278.25</v>
      </c>
      <c r="T90" s="36"/>
      <c r="U90" s="36"/>
    </row>
    <row r="91" customFormat="false" ht="17.35" hidden="false" customHeight="false" outlineLevel="0" collapsed="false">
      <c r="A91" s="31"/>
      <c r="B91" s="49"/>
      <c r="C91" s="33"/>
      <c r="D91" s="43"/>
      <c r="E91" s="34"/>
      <c r="F91" s="34"/>
      <c r="G91" s="35"/>
      <c r="H91" s="27"/>
      <c r="I91" s="38"/>
      <c r="J91" s="29"/>
      <c r="K91" s="30"/>
      <c r="L91" s="30"/>
      <c r="M91" s="30"/>
      <c r="N91" s="30"/>
      <c r="O91" s="30"/>
      <c r="P91" s="30"/>
      <c r="Q91" s="30"/>
      <c r="R91" s="30"/>
      <c r="S91" s="30"/>
      <c r="T91" s="30"/>
      <c r="U91" s="30"/>
    </row>
    <row r="92" customFormat="false" ht="17.35" hidden="false" customHeight="false" outlineLevel="0" collapsed="false">
      <c r="A92" s="31"/>
      <c r="B92" s="49"/>
      <c r="C92" s="33"/>
      <c r="D92" s="34"/>
      <c r="E92" s="34"/>
      <c r="F92" s="34"/>
      <c r="G92" s="35"/>
      <c r="H92" s="27"/>
      <c r="I92" s="38"/>
      <c r="J92" s="29"/>
      <c r="K92" s="30"/>
      <c r="L92" s="30"/>
      <c r="M92" s="30"/>
      <c r="N92" s="30"/>
      <c r="O92" s="30"/>
      <c r="P92" s="30"/>
      <c r="Q92" s="30"/>
      <c r="R92" s="30"/>
      <c r="S92" s="30"/>
      <c r="T92" s="30"/>
      <c r="U92" s="30"/>
    </row>
    <row r="93" customFormat="false" ht="25.35" hidden="false" customHeight="false" outlineLevel="0" collapsed="false">
      <c r="A93" s="31" t="s">
        <v>143</v>
      </c>
      <c r="B93" s="32" t="s">
        <v>144</v>
      </c>
      <c r="C93" s="33" t="s">
        <v>36</v>
      </c>
      <c r="D93" s="34" t="n">
        <v>69</v>
      </c>
      <c r="E93" s="34" t="n">
        <v>259.01</v>
      </c>
      <c r="F93" s="34" t="n">
        <f aca="false">ROUND(E93*(1+C$311),2)</f>
        <v>318.89</v>
      </c>
      <c r="G93" s="35"/>
      <c r="H93" s="27"/>
      <c r="I93" s="38"/>
      <c r="J93" s="44"/>
      <c r="K93" s="30"/>
      <c r="L93" s="30"/>
      <c r="M93" s="30"/>
      <c r="N93" s="30"/>
      <c r="O93" s="30"/>
      <c r="P93" s="30"/>
      <c r="Q93" s="30"/>
      <c r="R93" s="30"/>
      <c r="S93" s="30"/>
      <c r="T93" s="30"/>
      <c r="U93" s="30"/>
    </row>
    <row r="94" customFormat="false" ht="144.75" hidden="false" customHeight="true" outlineLevel="0" collapsed="false">
      <c r="A94" s="31"/>
      <c r="B94" s="49" t="s">
        <v>145</v>
      </c>
      <c r="C94" s="33"/>
      <c r="D94" s="33"/>
      <c r="E94" s="34"/>
      <c r="F94" s="34"/>
      <c r="G94" s="35"/>
      <c r="H94" s="36" t="s">
        <v>146</v>
      </c>
      <c r="I94" s="36"/>
      <c r="J94" s="36"/>
      <c r="K94" s="30"/>
      <c r="L94" s="30"/>
      <c r="M94" s="30"/>
      <c r="N94" s="30"/>
      <c r="O94" s="30"/>
      <c r="P94" s="30"/>
      <c r="Q94" s="30"/>
      <c r="R94" s="30"/>
      <c r="S94" s="30"/>
      <c r="T94" s="30"/>
      <c r="U94" s="30"/>
    </row>
    <row r="95" customFormat="false" ht="17.35" hidden="false" customHeight="true" outlineLevel="0" collapsed="false">
      <c r="A95" s="55"/>
      <c r="B95" s="61" t="s">
        <v>25</v>
      </c>
      <c r="C95" s="16" t="s">
        <v>26</v>
      </c>
      <c r="D95" s="16"/>
      <c r="E95" s="16"/>
      <c r="F95" s="34"/>
      <c r="G95" s="39" t="n">
        <f aca="false">SUM(G89:G94)</f>
        <v>17897.04</v>
      </c>
      <c r="H95" s="27"/>
      <c r="I95" s="38"/>
      <c r="J95" s="29"/>
      <c r="K95" s="30"/>
      <c r="L95" s="30"/>
      <c r="M95" s="30"/>
      <c r="N95" s="30"/>
      <c r="O95" s="30"/>
      <c r="P95" s="30"/>
      <c r="Q95" s="30"/>
      <c r="R95" s="30"/>
      <c r="S95" s="30"/>
      <c r="T95" s="30"/>
      <c r="U95" s="30"/>
    </row>
    <row r="96" customFormat="false" ht="17.35" hidden="false" customHeight="false" outlineLevel="0" collapsed="false">
      <c r="A96" s="22" t="s">
        <v>147</v>
      </c>
      <c r="B96" s="23" t="s">
        <v>148</v>
      </c>
      <c r="C96" s="24"/>
      <c r="D96" s="41"/>
      <c r="E96" s="34"/>
      <c r="F96" s="34"/>
      <c r="G96" s="35"/>
      <c r="H96" s="27"/>
      <c r="I96" s="38"/>
      <c r="J96" s="29"/>
      <c r="K96" s="30"/>
      <c r="L96" s="30"/>
      <c r="M96" s="30"/>
      <c r="N96" s="30"/>
      <c r="O96" s="30"/>
      <c r="P96" s="30"/>
      <c r="Q96" s="30"/>
      <c r="R96" s="30"/>
      <c r="S96" s="30"/>
      <c r="T96" s="30"/>
      <c r="U96" s="30"/>
    </row>
    <row r="97" customFormat="false" ht="17.35" hidden="false" customHeight="false" outlineLevel="0" collapsed="false">
      <c r="A97" s="57" t="s">
        <v>149</v>
      </c>
      <c r="B97" s="63" t="s">
        <v>150</v>
      </c>
      <c r="C97" s="33"/>
      <c r="D97" s="43"/>
      <c r="E97" s="34"/>
      <c r="F97" s="34"/>
      <c r="G97" s="35"/>
      <c r="H97" s="27"/>
      <c r="I97" s="38"/>
      <c r="J97" s="29"/>
      <c r="K97" s="30"/>
      <c r="L97" s="30"/>
      <c r="M97" s="30"/>
      <c r="N97" s="30"/>
      <c r="O97" s="30"/>
      <c r="P97" s="30"/>
      <c r="Q97" s="30"/>
      <c r="R97" s="30"/>
      <c r="S97" s="30"/>
      <c r="T97" s="30"/>
      <c r="U97" s="30"/>
    </row>
    <row r="98" customFormat="false" ht="25.35" hidden="false" customHeight="false" outlineLevel="0" collapsed="false">
      <c r="A98" s="31" t="s">
        <v>151</v>
      </c>
      <c r="B98" s="32" t="s">
        <v>152</v>
      </c>
      <c r="C98" s="33" t="s">
        <v>71</v>
      </c>
      <c r="D98" s="43" t="n">
        <v>115.8</v>
      </c>
      <c r="E98" s="34" t="n">
        <v>103.12</v>
      </c>
      <c r="F98" s="34" t="n">
        <f aca="false">ROUND(E98*(1+C$311),2)</f>
        <v>126.96</v>
      </c>
      <c r="G98" s="35" t="n">
        <f aca="false">D98*F98</f>
        <v>14701.968</v>
      </c>
      <c r="H98" s="27"/>
      <c r="I98" s="38"/>
      <c r="J98" s="44"/>
      <c r="K98" s="30"/>
      <c r="L98" s="30"/>
      <c r="M98" s="30" t="n">
        <v>14701.968</v>
      </c>
      <c r="N98" s="30"/>
      <c r="O98" s="30"/>
      <c r="P98" s="30"/>
      <c r="Q98" s="30"/>
      <c r="R98" s="30"/>
      <c r="S98" s="30"/>
      <c r="T98" s="30"/>
      <c r="U98" s="30"/>
    </row>
    <row r="99" customFormat="false" ht="97" hidden="false" customHeight="true" outlineLevel="0" collapsed="false">
      <c r="A99" s="31"/>
      <c r="B99" s="49" t="s">
        <v>153</v>
      </c>
      <c r="C99" s="33"/>
      <c r="D99" s="43"/>
      <c r="E99" s="34"/>
      <c r="F99" s="34"/>
      <c r="G99" s="35"/>
      <c r="H99" s="36" t="s">
        <v>154</v>
      </c>
      <c r="I99" s="36"/>
      <c r="J99" s="36"/>
      <c r="K99" s="30"/>
      <c r="L99" s="30"/>
      <c r="M99" s="30"/>
      <c r="N99" s="30"/>
      <c r="O99" s="30"/>
      <c r="P99" s="30"/>
      <c r="Q99" s="30"/>
      <c r="R99" s="30"/>
      <c r="S99" s="30"/>
      <c r="T99" s="30"/>
      <c r="U99" s="30"/>
    </row>
    <row r="100" customFormat="false" ht="17.35" hidden="false" customHeight="false" outlineLevel="0" collapsed="false">
      <c r="A100" s="31"/>
      <c r="B100" s="49"/>
      <c r="C100" s="33"/>
      <c r="D100" s="43"/>
      <c r="E100" s="34"/>
      <c r="F100" s="34"/>
      <c r="G100" s="35"/>
      <c r="H100" s="27"/>
      <c r="I100" s="38"/>
      <c r="J100" s="29"/>
      <c r="K100" s="30"/>
      <c r="L100" s="30"/>
      <c r="M100" s="30"/>
      <c r="N100" s="30"/>
      <c r="O100" s="30"/>
      <c r="P100" s="30"/>
      <c r="Q100" s="30"/>
      <c r="R100" s="30"/>
      <c r="S100" s="30"/>
      <c r="T100" s="30"/>
      <c r="U100" s="30"/>
    </row>
    <row r="101" customFormat="false" ht="25.35" hidden="false" customHeight="false" outlineLevel="0" collapsed="false">
      <c r="A101" s="31" t="s">
        <v>155</v>
      </c>
      <c r="B101" s="64" t="s">
        <v>156</v>
      </c>
      <c r="C101" s="33"/>
      <c r="D101" s="43"/>
      <c r="E101" s="34"/>
      <c r="F101" s="34"/>
      <c r="G101" s="35"/>
      <c r="H101" s="27"/>
      <c r="I101" s="38"/>
      <c r="J101" s="29"/>
      <c r="K101" s="30"/>
      <c r="L101" s="30"/>
      <c r="M101" s="30" t="n">
        <v>768.592</v>
      </c>
      <c r="N101" s="30"/>
      <c r="O101" s="30"/>
      <c r="P101" s="30"/>
      <c r="Q101" s="30"/>
      <c r="R101" s="30"/>
      <c r="S101" s="30"/>
      <c r="T101" s="30"/>
      <c r="U101" s="30"/>
    </row>
    <row r="102" customFormat="false" ht="17.35" hidden="false" customHeight="false" outlineLevel="0" collapsed="false">
      <c r="A102" s="31" t="s">
        <v>157</v>
      </c>
      <c r="B102" s="32" t="s">
        <v>158</v>
      </c>
      <c r="C102" s="33" t="s">
        <v>101</v>
      </c>
      <c r="D102" s="43" t="n">
        <f aca="false">11.6+6</f>
        <v>17.6</v>
      </c>
      <c r="E102" s="34" t="n">
        <v>35.47</v>
      </c>
      <c r="F102" s="34" t="n">
        <f aca="false">ROUND(E102*(1+C$311),2)</f>
        <v>43.67</v>
      </c>
      <c r="G102" s="35" t="n">
        <f aca="false">D102*F102</f>
        <v>768.592</v>
      </c>
      <c r="H102" s="27"/>
      <c r="I102" s="38"/>
      <c r="J102" s="44"/>
      <c r="K102" s="65"/>
      <c r="L102" s="65"/>
      <c r="M102" s="65"/>
      <c r="N102" s="65"/>
      <c r="O102" s="65"/>
      <c r="P102" s="65"/>
      <c r="Q102" s="65"/>
      <c r="R102" s="65"/>
      <c r="S102" s="30"/>
      <c r="T102" s="30"/>
      <c r="U102" s="30"/>
    </row>
    <row r="103" customFormat="false" ht="61.15" hidden="false" customHeight="true" outlineLevel="0" collapsed="false">
      <c r="A103" s="31"/>
      <c r="B103" s="49" t="s">
        <v>159</v>
      </c>
      <c r="C103" s="33"/>
      <c r="D103" s="43"/>
      <c r="E103" s="34"/>
      <c r="F103" s="34"/>
      <c r="G103" s="35"/>
      <c r="H103" s="36" t="s">
        <v>160</v>
      </c>
      <c r="I103" s="36"/>
      <c r="J103" s="36"/>
      <c r="K103" s="65"/>
      <c r="L103" s="65"/>
      <c r="M103" s="65"/>
      <c r="N103" s="65"/>
      <c r="O103" s="65"/>
      <c r="P103" s="65"/>
      <c r="Q103" s="65"/>
      <c r="R103" s="65"/>
      <c r="S103" s="30"/>
      <c r="T103" s="30"/>
      <c r="U103" s="30"/>
    </row>
    <row r="104" customFormat="false" ht="17.35" hidden="false" customHeight="false" outlineLevel="0" collapsed="false">
      <c r="A104" s="31"/>
      <c r="B104" s="32"/>
      <c r="C104" s="33"/>
      <c r="D104" s="43"/>
      <c r="E104" s="34"/>
      <c r="F104" s="34"/>
      <c r="G104" s="35"/>
      <c r="H104" s="27"/>
      <c r="I104" s="38"/>
      <c r="J104" s="29"/>
      <c r="K104" s="30"/>
      <c r="L104" s="30"/>
      <c r="M104" s="30"/>
      <c r="N104" s="30"/>
      <c r="O104" s="30"/>
      <c r="P104" s="30"/>
      <c r="Q104" s="30"/>
      <c r="R104" s="30"/>
      <c r="S104" s="30"/>
      <c r="T104" s="30"/>
      <c r="U104" s="30"/>
    </row>
    <row r="105" customFormat="false" ht="17.35" hidden="false" customHeight="false" outlineLevel="0" collapsed="false">
      <c r="A105" s="31" t="s">
        <v>161</v>
      </c>
      <c r="B105" s="54" t="s">
        <v>162</v>
      </c>
      <c r="C105" s="33"/>
      <c r="D105" s="43"/>
      <c r="E105" s="34"/>
      <c r="F105" s="34"/>
      <c r="G105" s="35"/>
      <c r="H105" s="27"/>
      <c r="I105" s="38"/>
      <c r="J105" s="29"/>
      <c r="K105" s="30"/>
      <c r="L105" s="30"/>
      <c r="M105" s="30"/>
      <c r="N105" s="30"/>
      <c r="O105" s="30"/>
      <c r="P105" s="30"/>
      <c r="Q105" s="30"/>
      <c r="R105" s="30"/>
      <c r="S105" s="30"/>
      <c r="T105" s="30"/>
      <c r="U105" s="30"/>
    </row>
    <row r="106" customFormat="false" ht="73.1" hidden="false" customHeight="false" outlineLevel="0" collapsed="false">
      <c r="A106" s="31"/>
      <c r="B106" s="49" t="s">
        <v>163</v>
      </c>
      <c r="C106" s="33"/>
      <c r="D106" s="43"/>
      <c r="E106" s="34"/>
      <c r="F106" s="34"/>
      <c r="G106" s="35"/>
      <c r="H106" s="27"/>
      <c r="I106" s="38"/>
      <c r="J106" s="29"/>
      <c r="K106" s="30"/>
      <c r="L106" s="30"/>
      <c r="M106" s="30"/>
      <c r="N106" s="30"/>
      <c r="O106" s="30"/>
      <c r="P106" s="30"/>
      <c r="Q106" s="30"/>
      <c r="R106" s="30"/>
      <c r="S106" s="30"/>
      <c r="T106" s="30"/>
      <c r="U106" s="30"/>
    </row>
    <row r="107" customFormat="false" ht="17.35" hidden="false" customHeight="false" outlineLevel="0" collapsed="false">
      <c r="A107" s="31"/>
      <c r="B107" s="49"/>
      <c r="C107" s="33"/>
      <c r="D107" s="43"/>
      <c r="E107" s="34"/>
      <c r="F107" s="34"/>
      <c r="G107" s="35"/>
      <c r="H107" s="27"/>
      <c r="I107" s="38"/>
      <c r="J107" s="44"/>
      <c r="K107" s="30"/>
      <c r="L107" s="30"/>
      <c r="M107" s="30"/>
      <c r="N107" s="30"/>
      <c r="O107" s="30"/>
      <c r="P107" s="30"/>
      <c r="Q107" s="30"/>
      <c r="R107" s="30"/>
      <c r="S107" s="30"/>
      <c r="T107" s="30"/>
      <c r="U107" s="30"/>
    </row>
    <row r="108" customFormat="false" ht="25.35" hidden="false" customHeight="true" outlineLevel="0" collapsed="false">
      <c r="A108" s="31" t="s">
        <v>164</v>
      </c>
      <c r="B108" s="32" t="s">
        <v>165</v>
      </c>
      <c r="C108" s="33" t="s">
        <v>101</v>
      </c>
      <c r="D108" s="43" t="n">
        <v>90</v>
      </c>
      <c r="E108" s="34" t="n">
        <v>69.08</v>
      </c>
      <c r="F108" s="34" t="n">
        <f aca="false">ROUND(E108*(1+C$311),2)</f>
        <v>85.05</v>
      </c>
      <c r="G108" s="35"/>
      <c r="H108" s="36" t="s">
        <v>166</v>
      </c>
      <c r="I108" s="36"/>
      <c r="J108" s="36"/>
      <c r="K108" s="30"/>
      <c r="L108" s="30"/>
      <c r="M108" s="30"/>
      <c r="N108" s="30"/>
      <c r="O108" s="30"/>
      <c r="P108" s="30"/>
      <c r="Q108" s="30"/>
      <c r="R108" s="30"/>
      <c r="S108" s="30"/>
      <c r="T108" s="30"/>
      <c r="U108" s="30"/>
    </row>
    <row r="109" customFormat="false" ht="17.35" hidden="false" customHeight="false" outlineLevel="0" collapsed="false">
      <c r="A109" s="31"/>
      <c r="B109" s="32" t="s">
        <v>25</v>
      </c>
      <c r="C109" s="33"/>
      <c r="D109" s="43"/>
      <c r="E109" s="34"/>
      <c r="F109" s="34"/>
      <c r="G109" s="35"/>
      <c r="H109" s="27"/>
      <c r="I109" s="38"/>
      <c r="J109" s="29"/>
      <c r="K109" s="30"/>
      <c r="L109" s="30"/>
      <c r="M109" s="30"/>
      <c r="N109" s="30"/>
      <c r="O109" s="30"/>
      <c r="P109" s="30"/>
      <c r="Q109" s="30"/>
      <c r="R109" s="30"/>
      <c r="S109" s="30"/>
      <c r="T109" s="30"/>
      <c r="U109" s="30"/>
    </row>
    <row r="110" customFormat="false" ht="37.3" hidden="false" customHeight="true" outlineLevel="0" collapsed="false">
      <c r="A110" s="31" t="s">
        <v>167</v>
      </c>
      <c r="B110" s="32" t="s">
        <v>168</v>
      </c>
      <c r="C110" s="33" t="s">
        <v>101</v>
      </c>
      <c r="D110" s="43" t="n">
        <v>27</v>
      </c>
      <c r="E110" s="34" t="n">
        <v>84.45</v>
      </c>
      <c r="F110" s="34" t="n">
        <f aca="false">ROUND(E110*(1+C$311),2)</f>
        <v>103.97</v>
      </c>
      <c r="G110" s="35"/>
      <c r="H110" s="36" t="s">
        <v>169</v>
      </c>
      <c r="I110" s="36"/>
      <c r="J110" s="36"/>
      <c r="K110" s="30"/>
      <c r="L110" s="30"/>
      <c r="M110" s="30"/>
      <c r="N110" s="30"/>
      <c r="O110" s="30"/>
      <c r="P110" s="30"/>
      <c r="Q110" s="30"/>
      <c r="R110" s="30"/>
      <c r="S110" s="30"/>
      <c r="T110" s="30"/>
      <c r="U110" s="30"/>
    </row>
    <row r="111" customFormat="false" ht="17.35" hidden="false" customHeight="false" outlineLevel="0" collapsed="false">
      <c r="A111" s="31"/>
      <c r="B111" s="49" t="s">
        <v>25</v>
      </c>
      <c r="C111" s="33"/>
      <c r="D111" s="43"/>
      <c r="E111" s="34"/>
      <c r="F111" s="34"/>
      <c r="G111" s="35"/>
      <c r="H111" s="27"/>
      <c r="I111" s="38"/>
      <c r="J111" s="66"/>
      <c r="K111" s="67"/>
      <c r="L111" s="67"/>
      <c r="M111" s="67"/>
      <c r="N111" s="67"/>
      <c r="O111" s="67"/>
      <c r="P111" s="67"/>
      <c r="Q111" s="67"/>
      <c r="R111" s="67"/>
      <c r="S111" s="67"/>
      <c r="T111" s="67"/>
      <c r="U111" s="67"/>
    </row>
    <row r="112" customFormat="false" ht="17.35" hidden="false" customHeight="false" outlineLevel="0" collapsed="false">
      <c r="A112" s="31"/>
      <c r="B112" s="32"/>
      <c r="C112" s="33"/>
      <c r="D112" s="43"/>
      <c r="E112" s="34"/>
      <c r="F112" s="34"/>
      <c r="G112" s="35"/>
      <c r="H112" s="27"/>
      <c r="I112" s="38"/>
      <c r="J112" s="29"/>
      <c r="K112" s="30"/>
      <c r="L112" s="30"/>
      <c r="M112" s="30"/>
      <c r="N112" s="30"/>
      <c r="O112" s="30"/>
      <c r="P112" s="30"/>
      <c r="Q112" s="30"/>
      <c r="R112" s="30"/>
      <c r="S112" s="30"/>
      <c r="T112" s="30"/>
      <c r="U112" s="30"/>
    </row>
    <row r="113" customFormat="false" ht="25.35" hidden="false" customHeight="true" outlineLevel="0" collapsed="false">
      <c r="A113" s="31" t="s">
        <v>170</v>
      </c>
      <c r="B113" s="32" t="s">
        <v>171</v>
      </c>
      <c r="C113" s="33" t="s">
        <v>71</v>
      </c>
      <c r="D113" s="43" t="n">
        <v>115.8</v>
      </c>
      <c r="E113" s="34" t="n">
        <v>367.72</v>
      </c>
      <c r="F113" s="34" t="n">
        <f aca="false">ROUND(E113*(1+C$311),2)</f>
        <v>452.74</v>
      </c>
      <c r="G113" s="35"/>
      <c r="H113" s="36" t="s">
        <v>154</v>
      </c>
      <c r="I113" s="36"/>
      <c r="J113" s="36"/>
      <c r="K113" s="30"/>
      <c r="L113" s="30"/>
      <c r="M113" s="30"/>
      <c r="N113" s="30"/>
      <c r="O113" s="30"/>
      <c r="P113" s="30"/>
      <c r="Q113" s="30"/>
      <c r="R113" s="30"/>
      <c r="S113" s="30"/>
      <c r="T113" s="30"/>
      <c r="U113" s="30"/>
    </row>
    <row r="114" customFormat="false" ht="17.35" hidden="false" customHeight="false" outlineLevel="0" collapsed="false">
      <c r="A114" s="31"/>
      <c r="B114" s="49"/>
      <c r="C114" s="33"/>
      <c r="D114" s="43"/>
      <c r="E114" s="34"/>
      <c r="F114" s="34"/>
      <c r="G114" s="35"/>
      <c r="H114" s="27"/>
      <c r="I114" s="38"/>
      <c r="J114" s="29"/>
      <c r="K114" s="30"/>
      <c r="L114" s="30"/>
      <c r="M114" s="30"/>
      <c r="N114" s="30"/>
      <c r="O114" s="30"/>
      <c r="P114" s="30"/>
      <c r="Q114" s="30"/>
      <c r="R114" s="30"/>
      <c r="S114" s="30"/>
      <c r="T114" s="30"/>
      <c r="U114" s="30"/>
    </row>
    <row r="115" customFormat="false" ht="33" hidden="false" customHeight="true" outlineLevel="0" collapsed="false">
      <c r="A115" s="31"/>
      <c r="B115" s="32" t="s">
        <v>25</v>
      </c>
      <c r="C115" s="33"/>
      <c r="D115" s="43"/>
      <c r="E115" s="34"/>
      <c r="F115" s="34"/>
      <c r="G115" s="35"/>
      <c r="H115" s="27"/>
      <c r="I115" s="38"/>
      <c r="J115" s="29"/>
      <c r="K115" s="30"/>
      <c r="L115" s="30"/>
      <c r="M115" s="30"/>
      <c r="N115" s="30"/>
      <c r="O115" s="30"/>
      <c r="P115" s="30"/>
      <c r="Q115" s="30"/>
      <c r="R115" s="30"/>
      <c r="S115" s="30"/>
      <c r="T115" s="30"/>
      <c r="U115" s="30"/>
    </row>
    <row r="116" customFormat="false" ht="17.35" hidden="false" customHeight="false" outlineLevel="0" collapsed="false">
      <c r="A116" s="31" t="s">
        <v>172</v>
      </c>
      <c r="B116" s="54" t="s">
        <v>173</v>
      </c>
      <c r="C116" s="33"/>
      <c r="D116" s="43"/>
      <c r="E116" s="34"/>
      <c r="F116" s="34"/>
      <c r="G116" s="35"/>
      <c r="H116" s="27"/>
      <c r="I116" s="38"/>
      <c r="J116" s="29"/>
      <c r="K116" s="30"/>
      <c r="L116" s="30"/>
      <c r="M116" s="30"/>
      <c r="N116" s="30"/>
      <c r="O116" s="30"/>
      <c r="P116" s="30"/>
      <c r="Q116" s="30"/>
      <c r="R116" s="30"/>
      <c r="S116" s="30"/>
      <c r="T116" s="30"/>
      <c r="U116" s="30"/>
    </row>
    <row r="117" customFormat="false" ht="37.3" hidden="false" customHeight="false" outlineLevel="0" collapsed="false">
      <c r="A117" s="31" t="s">
        <v>174</v>
      </c>
      <c r="B117" s="32" t="s">
        <v>175</v>
      </c>
      <c r="C117" s="33" t="s">
        <v>36</v>
      </c>
      <c r="D117" s="43" t="n">
        <v>119.58</v>
      </c>
      <c r="E117" s="34" t="n">
        <v>44.81</v>
      </c>
      <c r="F117" s="34" t="n">
        <f aca="false">ROUND(E117*(1+C$311),2)</f>
        <v>55.17</v>
      </c>
      <c r="G117" s="35" t="n">
        <f aca="false">D117*F117</f>
        <v>6597.2286</v>
      </c>
      <c r="H117" s="27"/>
      <c r="I117" s="38"/>
      <c r="J117" s="44"/>
      <c r="K117" s="30"/>
      <c r="L117" s="30"/>
      <c r="M117" s="30" t="n">
        <v>6597.2286</v>
      </c>
      <c r="N117" s="30"/>
      <c r="O117" s="30"/>
      <c r="P117" s="30"/>
      <c r="Q117" s="30"/>
      <c r="R117" s="30"/>
      <c r="S117" s="30"/>
      <c r="T117" s="30"/>
      <c r="U117" s="30"/>
    </row>
    <row r="118" customFormat="false" ht="85.05" hidden="false" customHeight="true" outlineLevel="0" collapsed="false">
      <c r="A118" s="31"/>
      <c r="B118" s="49" t="s">
        <v>176</v>
      </c>
      <c r="C118" s="33"/>
      <c r="D118" s="43"/>
      <c r="E118" s="34"/>
      <c r="F118" s="34"/>
      <c r="G118" s="35"/>
      <c r="H118" s="36" t="s">
        <v>94</v>
      </c>
      <c r="I118" s="36"/>
      <c r="J118" s="36"/>
      <c r="K118" s="30"/>
      <c r="L118" s="30"/>
      <c r="M118" s="30"/>
      <c r="N118" s="30"/>
      <c r="O118" s="30"/>
      <c r="P118" s="30"/>
      <c r="Q118" s="30"/>
      <c r="R118" s="30"/>
      <c r="S118" s="30"/>
      <c r="T118" s="30"/>
      <c r="U118" s="30"/>
    </row>
    <row r="119" customFormat="false" ht="17.35" hidden="false" customHeight="false" outlineLevel="0" collapsed="false">
      <c r="A119" s="31"/>
      <c r="B119" s="54"/>
      <c r="C119" s="33"/>
      <c r="D119" s="43"/>
      <c r="E119" s="34"/>
      <c r="F119" s="34"/>
      <c r="G119" s="35"/>
      <c r="H119" s="27"/>
      <c r="I119" s="38"/>
      <c r="J119" s="29"/>
      <c r="K119" s="30"/>
      <c r="L119" s="30"/>
      <c r="M119" s="30"/>
      <c r="N119" s="30"/>
      <c r="O119" s="30"/>
      <c r="P119" s="30"/>
      <c r="Q119" s="30"/>
      <c r="R119" s="30"/>
      <c r="S119" s="30"/>
      <c r="T119" s="30"/>
      <c r="U119" s="30"/>
    </row>
    <row r="120" customFormat="false" ht="17.35" hidden="false" customHeight="true" outlineLevel="0" collapsed="false">
      <c r="A120" s="55"/>
      <c r="B120" s="61"/>
      <c r="C120" s="16" t="s">
        <v>26</v>
      </c>
      <c r="D120" s="16"/>
      <c r="E120" s="16"/>
      <c r="F120" s="34"/>
      <c r="G120" s="39" t="n">
        <f aca="false">SUM(G98:G119)</f>
        <v>22067.7886</v>
      </c>
      <c r="H120" s="27"/>
      <c r="I120" s="38"/>
      <c r="J120" s="29"/>
      <c r="K120" s="30"/>
      <c r="L120" s="30"/>
      <c r="M120" s="30"/>
      <c r="N120" s="30"/>
      <c r="O120" s="30"/>
      <c r="P120" s="30"/>
      <c r="Q120" s="30"/>
      <c r="R120" s="30"/>
      <c r="S120" s="30"/>
      <c r="T120" s="30"/>
      <c r="U120" s="30"/>
    </row>
    <row r="121" customFormat="false" ht="17.35" hidden="false" customHeight="false" outlineLevel="0" collapsed="false">
      <c r="A121" s="22" t="s">
        <v>177</v>
      </c>
      <c r="B121" s="23" t="s">
        <v>178</v>
      </c>
      <c r="C121" s="24"/>
      <c r="D121" s="43"/>
      <c r="E121" s="34"/>
      <c r="F121" s="34"/>
      <c r="G121" s="35"/>
      <c r="H121" s="27"/>
      <c r="I121" s="38"/>
      <c r="J121" s="29"/>
      <c r="K121" s="30"/>
      <c r="L121" s="30"/>
      <c r="M121" s="30"/>
      <c r="N121" s="30"/>
      <c r="O121" s="30"/>
      <c r="P121" s="30"/>
      <c r="Q121" s="30"/>
      <c r="R121" s="30"/>
      <c r="S121" s="30"/>
      <c r="T121" s="30"/>
      <c r="U121" s="30"/>
    </row>
    <row r="122" customFormat="false" ht="120.85" hidden="false" customHeight="false" outlineLevel="0" collapsed="false">
      <c r="A122" s="31" t="s">
        <v>179</v>
      </c>
      <c r="B122" s="32" t="s">
        <v>180</v>
      </c>
      <c r="C122" s="33" t="s">
        <v>11</v>
      </c>
      <c r="D122" s="43" t="n">
        <v>23</v>
      </c>
      <c r="E122" s="34" t="n">
        <v>137.85</v>
      </c>
      <c r="F122" s="34" t="n">
        <f aca="false">ROUND(E122*(1+C$311),2)</f>
        <v>169.72</v>
      </c>
      <c r="G122" s="35" t="n">
        <f aca="false">D122*F122</f>
        <v>3903.56</v>
      </c>
      <c r="H122" s="27"/>
      <c r="I122" s="38"/>
      <c r="J122" s="44"/>
      <c r="K122" s="30"/>
      <c r="L122" s="30"/>
      <c r="M122" s="30" t="n">
        <v>3903.56</v>
      </c>
      <c r="N122" s="30"/>
      <c r="O122" s="30"/>
      <c r="P122" s="30"/>
      <c r="Q122" s="30"/>
      <c r="R122" s="30"/>
      <c r="S122" s="30"/>
      <c r="T122" s="30"/>
      <c r="U122" s="30"/>
    </row>
    <row r="123" customFormat="false" ht="276.85" hidden="false" customHeight="true" outlineLevel="0" collapsed="false">
      <c r="A123" s="31"/>
      <c r="B123" s="49" t="s">
        <v>181</v>
      </c>
      <c r="C123" s="33"/>
      <c r="D123" s="43"/>
      <c r="E123" s="34"/>
      <c r="F123" s="34"/>
      <c r="G123" s="35"/>
      <c r="H123" s="36" t="s">
        <v>182</v>
      </c>
      <c r="I123" s="36"/>
      <c r="J123" s="36"/>
      <c r="K123" s="30"/>
      <c r="L123" s="30"/>
      <c r="M123" s="30"/>
      <c r="N123" s="30"/>
      <c r="O123" s="30"/>
      <c r="P123" s="30"/>
      <c r="Q123" s="30"/>
      <c r="R123" s="30"/>
      <c r="S123" s="30"/>
      <c r="T123" s="30"/>
      <c r="U123" s="30"/>
    </row>
    <row r="124" customFormat="false" ht="17.35" hidden="false" customHeight="false" outlineLevel="0" collapsed="false">
      <c r="A124" s="31"/>
      <c r="B124" s="32"/>
      <c r="C124" s="33"/>
      <c r="D124" s="43"/>
      <c r="E124" s="34"/>
      <c r="F124" s="34"/>
      <c r="G124" s="35"/>
      <c r="H124" s="36"/>
      <c r="I124" s="36"/>
      <c r="J124" s="36"/>
      <c r="K124" s="30"/>
      <c r="L124" s="30"/>
      <c r="M124" s="30"/>
      <c r="N124" s="30"/>
      <c r="O124" s="30"/>
      <c r="P124" s="30"/>
      <c r="Q124" s="30"/>
      <c r="R124" s="30"/>
      <c r="S124" s="30"/>
      <c r="T124" s="30"/>
      <c r="U124" s="30"/>
    </row>
    <row r="125" customFormat="false" ht="108.95" hidden="false" customHeight="false" outlineLevel="0" collapsed="false">
      <c r="A125" s="31" t="s">
        <v>183</v>
      </c>
      <c r="B125" s="32" t="s">
        <v>184</v>
      </c>
      <c r="C125" s="33" t="s">
        <v>11</v>
      </c>
      <c r="D125" s="43" t="n">
        <v>12</v>
      </c>
      <c r="E125" s="34" t="n">
        <v>305.95</v>
      </c>
      <c r="F125" s="34" t="n">
        <f aca="false">ROUND(E125*(1+C$311),2)</f>
        <v>376.69</v>
      </c>
      <c r="G125" s="35" t="n">
        <f aca="false">D125*F125</f>
        <v>4520.28</v>
      </c>
      <c r="H125" s="27"/>
      <c r="I125" s="38"/>
      <c r="J125" s="44"/>
      <c r="K125" s="30"/>
      <c r="L125" s="30"/>
      <c r="M125" s="30" t="n">
        <v>4520.28</v>
      </c>
      <c r="N125" s="30"/>
      <c r="O125" s="30"/>
      <c r="P125" s="30"/>
      <c r="Q125" s="30"/>
      <c r="R125" s="30"/>
      <c r="S125" s="30"/>
      <c r="T125" s="30"/>
      <c r="U125" s="30"/>
    </row>
    <row r="126" customFormat="false" ht="276.85" hidden="false" customHeight="true" outlineLevel="0" collapsed="false">
      <c r="A126" s="31"/>
      <c r="B126" s="49" t="s">
        <v>185</v>
      </c>
      <c r="C126" s="33"/>
      <c r="D126" s="43"/>
      <c r="E126" s="34"/>
      <c r="F126" s="34"/>
      <c r="G126" s="35"/>
      <c r="H126" s="36" t="s">
        <v>186</v>
      </c>
      <c r="I126" s="36"/>
      <c r="J126" s="36"/>
      <c r="K126" s="30"/>
      <c r="L126" s="30"/>
      <c r="M126" s="30"/>
      <c r="N126" s="30"/>
      <c r="O126" s="30"/>
      <c r="P126" s="30"/>
      <c r="Q126" s="30"/>
      <c r="R126" s="30"/>
      <c r="S126" s="30"/>
      <c r="T126" s="30"/>
      <c r="U126" s="30"/>
    </row>
    <row r="127" customFormat="false" ht="17.35" hidden="false" customHeight="false" outlineLevel="0" collapsed="false">
      <c r="A127" s="31"/>
      <c r="B127" s="32"/>
      <c r="C127" s="33"/>
      <c r="D127" s="43"/>
      <c r="E127" s="34"/>
      <c r="F127" s="34"/>
      <c r="G127" s="35"/>
      <c r="H127" s="36"/>
      <c r="I127" s="36"/>
      <c r="J127" s="36"/>
      <c r="K127" s="30"/>
      <c r="L127" s="30"/>
      <c r="M127" s="30"/>
      <c r="N127" s="30"/>
      <c r="O127" s="30"/>
      <c r="P127" s="30"/>
      <c r="Q127" s="30"/>
      <c r="R127" s="30"/>
      <c r="S127" s="30"/>
      <c r="T127" s="30"/>
      <c r="U127" s="30"/>
    </row>
    <row r="128" customFormat="false" ht="132.8" hidden="false" customHeight="false" outlineLevel="0" collapsed="false">
      <c r="A128" s="31" t="s">
        <v>187</v>
      </c>
      <c r="B128" s="32" t="s">
        <v>188</v>
      </c>
      <c r="C128" s="33" t="s">
        <v>11</v>
      </c>
      <c r="D128" s="43" t="n">
        <v>11</v>
      </c>
      <c r="E128" s="34" t="n">
        <v>219.25</v>
      </c>
      <c r="F128" s="34" t="n">
        <f aca="false">ROUND(E128*(1+C$311),2)</f>
        <v>269.94</v>
      </c>
      <c r="G128" s="35" t="n">
        <f aca="false">D128*F128</f>
        <v>2969.34</v>
      </c>
      <c r="H128" s="27"/>
      <c r="I128" s="38"/>
      <c r="J128" s="44"/>
      <c r="K128" s="30"/>
      <c r="L128" s="30"/>
      <c r="M128" s="30" t="n">
        <v>2969.34</v>
      </c>
      <c r="N128" s="30"/>
      <c r="O128" s="30"/>
      <c r="P128" s="30"/>
      <c r="Q128" s="30"/>
      <c r="R128" s="30"/>
      <c r="S128" s="30"/>
      <c r="T128" s="30"/>
      <c r="U128" s="30"/>
    </row>
    <row r="129" customFormat="false" ht="288.8" hidden="false" customHeight="true" outlineLevel="0" collapsed="false">
      <c r="A129" s="31"/>
      <c r="B129" s="49" t="s">
        <v>189</v>
      </c>
      <c r="C129" s="33"/>
      <c r="D129" s="43"/>
      <c r="E129" s="34"/>
      <c r="F129" s="34"/>
      <c r="G129" s="35"/>
      <c r="H129" s="36" t="s">
        <v>190</v>
      </c>
      <c r="I129" s="36"/>
      <c r="J129" s="36"/>
      <c r="K129" s="30"/>
      <c r="L129" s="30"/>
      <c r="M129" s="30"/>
      <c r="N129" s="30"/>
      <c r="O129" s="30"/>
      <c r="P129" s="30"/>
      <c r="Q129" s="30"/>
      <c r="R129" s="30"/>
      <c r="S129" s="30"/>
      <c r="T129" s="30"/>
      <c r="U129" s="30"/>
    </row>
    <row r="130" customFormat="false" ht="17.35" hidden="false" customHeight="false" outlineLevel="0" collapsed="false">
      <c r="A130" s="31"/>
      <c r="B130" s="32"/>
      <c r="C130" s="33"/>
      <c r="D130" s="43"/>
      <c r="E130" s="34"/>
      <c r="F130" s="34"/>
      <c r="G130" s="35"/>
      <c r="H130" s="36"/>
      <c r="I130" s="36"/>
      <c r="J130" s="36"/>
      <c r="K130" s="30"/>
      <c r="L130" s="30"/>
      <c r="M130" s="30"/>
      <c r="N130" s="30"/>
      <c r="O130" s="30"/>
      <c r="P130" s="30"/>
      <c r="Q130" s="30"/>
      <c r="R130" s="30"/>
      <c r="S130" s="30"/>
      <c r="T130" s="30"/>
      <c r="U130" s="30"/>
    </row>
    <row r="131" customFormat="false" ht="17.35" hidden="false" customHeight="false" outlineLevel="0" collapsed="false">
      <c r="A131" s="57" t="s">
        <v>191</v>
      </c>
      <c r="B131" s="63" t="s">
        <v>192</v>
      </c>
      <c r="C131" s="33"/>
      <c r="D131" s="43"/>
      <c r="E131" s="34"/>
      <c r="F131" s="34"/>
      <c r="G131" s="35"/>
      <c r="H131" s="27"/>
      <c r="I131" s="38"/>
      <c r="J131" s="29"/>
      <c r="K131" s="30"/>
      <c r="L131" s="30"/>
      <c r="M131" s="30"/>
      <c r="N131" s="30"/>
      <c r="O131" s="30"/>
      <c r="P131" s="30"/>
      <c r="Q131" s="30"/>
      <c r="R131" s="30"/>
      <c r="S131" s="30"/>
      <c r="T131" s="30"/>
      <c r="U131" s="30"/>
    </row>
    <row r="132" customFormat="false" ht="17.35" hidden="false" customHeight="false" outlineLevel="0" collapsed="false">
      <c r="A132" s="31"/>
      <c r="B132" s="49"/>
      <c r="C132" s="33"/>
      <c r="D132" s="43"/>
      <c r="E132" s="34"/>
      <c r="F132" s="34"/>
      <c r="G132" s="35"/>
      <c r="H132" s="27"/>
      <c r="I132" s="38"/>
      <c r="J132" s="29"/>
      <c r="K132" s="30"/>
      <c r="L132" s="30"/>
      <c r="M132" s="30"/>
      <c r="N132" s="30"/>
      <c r="O132" s="30"/>
      <c r="P132" s="30"/>
      <c r="Q132" s="30"/>
      <c r="R132" s="30"/>
      <c r="S132" s="30"/>
      <c r="T132" s="30"/>
      <c r="U132" s="30"/>
    </row>
    <row r="133" customFormat="false" ht="25.35" hidden="false" customHeight="false" outlineLevel="0" collapsed="false">
      <c r="A133" s="31" t="s">
        <v>193</v>
      </c>
      <c r="B133" s="32" t="s">
        <v>194</v>
      </c>
      <c r="C133" s="33" t="s">
        <v>11</v>
      </c>
      <c r="D133" s="43" t="n">
        <v>2</v>
      </c>
      <c r="E133" s="34" t="n">
        <v>70.97</v>
      </c>
      <c r="F133" s="34" t="n">
        <f aca="false">ROUND(E133*(1+C$311),2)</f>
        <v>87.38</v>
      </c>
      <c r="G133" s="35" t="n">
        <f aca="false">D133*F133</f>
        <v>174.76</v>
      </c>
      <c r="H133" s="27"/>
      <c r="I133" s="38"/>
      <c r="J133" s="44"/>
      <c r="K133" s="30"/>
      <c r="L133" s="30"/>
      <c r="M133" s="30" t="n">
        <v>174.76</v>
      </c>
      <c r="N133" s="30"/>
      <c r="O133" s="30"/>
      <c r="P133" s="30"/>
      <c r="Q133" s="30"/>
      <c r="R133" s="30"/>
      <c r="S133" s="30"/>
      <c r="T133" s="30"/>
      <c r="U133" s="30"/>
    </row>
    <row r="134" customFormat="false" ht="97" hidden="false" customHeight="true" outlineLevel="0" collapsed="false">
      <c r="A134" s="31"/>
      <c r="B134" s="49" t="s">
        <v>195</v>
      </c>
      <c r="C134" s="33"/>
      <c r="D134" s="43"/>
      <c r="E134" s="34"/>
      <c r="F134" s="34"/>
      <c r="G134" s="35"/>
      <c r="H134" s="36" t="s">
        <v>196</v>
      </c>
      <c r="I134" s="36"/>
      <c r="J134" s="36"/>
      <c r="K134" s="30"/>
      <c r="L134" s="30"/>
      <c r="M134" s="30"/>
      <c r="N134" s="30"/>
      <c r="O134" s="30"/>
      <c r="P134" s="30"/>
      <c r="Q134" s="30"/>
      <c r="R134" s="30"/>
      <c r="S134" s="30"/>
      <c r="T134" s="30"/>
      <c r="U134" s="30"/>
    </row>
    <row r="135" customFormat="false" ht="17.35" hidden="false" customHeight="false" outlineLevel="0" collapsed="false">
      <c r="A135" s="31"/>
      <c r="B135" s="49"/>
      <c r="C135" s="33"/>
      <c r="D135" s="43"/>
      <c r="E135" s="34"/>
      <c r="F135" s="34"/>
      <c r="G135" s="35"/>
      <c r="H135" s="27"/>
      <c r="I135" s="38"/>
      <c r="J135" s="29"/>
      <c r="K135" s="30"/>
      <c r="L135" s="30"/>
      <c r="M135" s="30"/>
      <c r="N135" s="30"/>
      <c r="O135" s="30"/>
      <c r="P135" s="30"/>
      <c r="Q135" s="30"/>
      <c r="R135" s="30"/>
      <c r="S135" s="30"/>
      <c r="T135" s="30"/>
      <c r="U135" s="30"/>
    </row>
    <row r="136" customFormat="false" ht="17.35" hidden="false" customHeight="false" outlineLevel="0" collapsed="false">
      <c r="A136" s="31" t="s">
        <v>197</v>
      </c>
      <c r="B136" s="32" t="s">
        <v>198</v>
      </c>
      <c r="C136" s="33" t="s">
        <v>11</v>
      </c>
      <c r="D136" s="43" t="n">
        <v>1</v>
      </c>
      <c r="E136" s="34" t="n">
        <v>690.54</v>
      </c>
      <c r="F136" s="34" t="n">
        <f aca="false">ROUND(E136*(1+C$311),2)</f>
        <v>850.19</v>
      </c>
      <c r="G136" s="35" t="n">
        <f aca="false">D136*F136</f>
        <v>850.19</v>
      </c>
      <c r="H136" s="27"/>
      <c r="I136" s="38"/>
      <c r="J136" s="44"/>
      <c r="K136" s="30"/>
      <c r="L136" s="30"/>
      <c r="M136" s="30" t="n">
        <v>850.19</v>
      </c>
      <c r="N136" s="30"/>
      <c r="O136" s="30"/>
      <c r="P136" s="30"/>
      <c r="Q136" s="30"/>
      <c r="R136" s="30"/>
      <c r="S136" s="30"/>
      <c r="T136" s="30"/>
      <c r="U136" s="30"/>
    </row>
    <row r="137" customFormat="false" ht="120.85" hidden="false" customHeight="true" outlineLevel="0" collapsed="false">
      <c r="A137" s="31"/>
      <c r="B137" s="49" t="s">
        <v>199</v>
      </c>
      <c r="C137" s="33"/>
      <c r="D137" s="43"/>
      <c r="E137" s="34"/>
      <c r="F137" s="34"/>
      <c r="G137" s="35"/>
      <c r="H137" s="36" t="s">
        <v>200</v>
      </c>
      <c r="I137" s="36"/>
      <c r="J137" s="36"/>
      <c r="K137" s="30"/>
      <c r="L137" s="30"/>
      <c r="M137" s="30"/>
      <c r="N137" s="30"/>
      <c r="O137" s="30"/>
      <c r="P137" s="30"/>
      <c r="Q137" s="30"/>
      <c r="R137" s="30"/>
      <c r="S137" s="30"/>
      <c r="T137" s="30"/>
      <c r="U137" s="30"/>
    </row>
    <row r="138" customFormat="false" ht="17.35" hidden="false" customHeight="false" outlineLevel="0" collapsed="false">
      <c r="A138" s="31"/>
      <c r="B138" s="49"/>
      <c r="C138" s="33"/>
      <c r="D138" s="43"/>
      <c r="E138" s="34"/>
      <c r="F138" s="34"/>
      <c r="G138" s="35"/>
      <c r="H138" s="27"/>
      <c r="I138" s="38"/>
      <c r="J138" s="29"/>
      <c r="K138" s="30"/>
      <c r="L138" s="30"/>
      <c r="M138" s="30"/>
      <c r="N138" s="30"/>
      <c r="O138" s="30"/>
      <c r="P138" s="30"/>
      <c r="Q138" s="30"/>
      <c r="R138" s="30"/>
      <c r="S138" s="30"/>
      <c r="T138" s="30"/>
      <c r="U138" s="30"/>
    </row>
    <row r="139" customFormat="false" ht="17.35" hidden="false" customHeight="false" outlineLevel="0" collapsed="false">
      <c r="A139" s="31" t="s">
        <v>201</v>
      </c>
      <c r="B139" s="32" t="s">
        <v>202</v>
      </c>
      <c r="C139" s="33" t="s">
        <v>11</v>
      </c>
      <c r="D139" s="43" t="n">
        <v>3</v>
      </c>
      <c r="E139" s="34" t="n">
        <v>269.96</v>
      </c>
      <c r="F139" s="34" t="n">
        <f aca="false">ROUND(E139*(1+C$311),2)</f>
        <v>332.37</v>
      </c>
      <c r="G139" s="35" t="n">
        <f aca="false">D139*F139</f>
        <v>997.11</v>
      </c>
      <c r="H139" s="27"/>
      <c r="I139" s="38"/>
      <c r="J139" s="44"/>
      <c r="K139" s="30"/>
      <c r="L139" s="30"/>
      <c r="M139" s="30" t="n">
        <v>997.11</v>
      </c>
      <c r="N139" s="30"/>
      <c r="O139" s="30"/>
      <c r="P139" s="30"/>
      <c r="Q139" s="30"/>
      <c r="R139" s="30"/>
      <c r="S139" s="30"/>
      <c r="T139" s="30"/>
      <c r="U139" s="30"/>
    </row>
    <row r="140" customFormat="false" ht="73.1" hidden="false" customHeight="true" outlineLevel="0" collapsed="false">
      <c r="A140" s="31"/>
      <c r="B140" s="49" t="s">
        <v>203</v>
      </c>
      <c r="C140" s="33"/>
      <c r="D140" s="43"/>
      <c r="E140" s="34"/>
      <c r="F140" s="34"/>
      <c r="G140" s="35"/>
      <c r="H140" s="36" t="s">
        <v>204</v>
      </c>
      <c r="I140" s="36"/>
      <c r="J140" s="36"/>
      <c r="K140" s="30"/>
      <c r="L140" s="30"/>
      <c r="M140" s="30"/>
      <c r="N140" s="30"/>
      <c r="O140" s="30"/>
      <c r="P140" s="30"/>
      <c r="Q140" s="30"/>
      <c r="R140" s="30"/>
      <c r="S140" s="30"/>
      <c r="T140" s="30"/>
      <c r="U140" s="30"/>
    </row>
    <row r="141" customFormat="false" ht="17.35" hidden="false" customHeight="false" outlineLevel="0" collapsed="false">
      <c r="A141" s="31"/>
      <c r="B141" s="49"/>
      <c r="C141" s="33"/>
      <c r="D141" s="43"/>
      <c r="E141" s="34"/>
      <c r="F141" s="34"/>
      <c r="G141" s="35"/>
      <c r="H141" s="27"/>
      <c r="I141" s="38"/>
      <c r="J141" s="29"/>
      <c r="K141" s="30"/>
      <c r="L141" s="30"/>
      <c r="M141" s="30"/>
      <c r="N141" s="30"/>
      <c r="O141" s="30"/>
      <c r="P141" s="30"/>
      <c r="Q141" s="30"/>
      <c r="R141" s="30"/>
      <c r="S141" s="30"/>
      <c r="T141" s="30"/>
      <c r="U141" s="30"/>
    </row>
    <row r="142" customFormat="false" ht="17.35" hidden="false" customHeight="false" outlineLevel="0" collapsed="false">
      <c r="A142" s="31" t="s">
        <v>205</v>
      </c>
      <c r="B142" s="32" t="s">
        <v>206</v>
      </c>
      <c r="C142" s="33" t="s">
        <v>11</v>
      </c>
      <c r="D142" s="43" t="n">
        <v>8</v>
      </c>
      <c r="E142" s="34" t="n">
        <v>546.19</v>
      </c>
      <c r="F142" s="34" t="n">
        <f aca="false">ROUND(E142*(1+C$311),2)</f>
        <v>672.47</v>
      </c>
      <c r="G142" s="35" t="n">
        <f aca="false">D142*F142</f>
        <v>5379.76</v>
      </c>
      <c r="H142" s="27"/>
      <c r="I142" s="38"/>
      <c r="J142" s="44"/>
      <c r="K142" s="30"/>
      <c r="L142" s="30"/>
      <c r="M142" s="30" t="n">
        <v>5379.76</v>
      </c>
      <c r="N142" s="30"/>
      <c r="O142" s="30"/>
      <c r="P142" s="30"/>
      <c r="Q142" s="30"/>
      <c r="R142" s="30"/>
      <c r="S142" s="30"/>
      <c r="T142" s="30"/>
      <c r="U142" s="30"/>
    </row>
    <row r="143" customFormat="false" ht="120.85" hidden="false" customHeight="true" outlineLevel="0" collapsed="false">
      <c r="A143" s="31"/>
      <c r="B143" s="49" t="s">
        <v>207</v>
      </c>
      <c r="C143" s="33"/>
      <c r="D143" s="43"/>
      <c r="E143" s="34"/>
      <c r="F143" s="34"/>
      <c r="G143" s="35"/>
      <c r="H143" s="36" t="s">
        <v>208</v>
      </c>
      <c r="I143" s="36"/>
      <c r="J143" s="36"/>
      <c r="K143" s="30"/>
      <c r="L143" s="30"/>
      <c r="M143" s="30"/>
      <c r="N143" s="30"/>
      <c r="O143" s="30"/>
      <c r="P143" s="30"/>
      <c r="Q143" s="30"/>
      <c r="R143" s="30"/>
      <c r="S143" s="30"/>
      <c r="T143" s="30"/>
      <c r="U143" s="30"/>
    </row>
    <row r="144" customFormat="false" ht="17.35" hidden="false" customHeight="false" outlineLevel="0" collapsed="false">
      <c r="A144" s="31"/>
      <c r="B144" s="49"/>
      <c r="C144" s="33"/>
      <c r="D144" s="43"/>
      <c r="E144" s="34"/>
      <c r="F144" s="34"/>
      <c r="G144" s="35"/>
      <c r="H144" s="27"/>
      <c r="I144" s="38"/>
      <c r="J144" s="29"/>
      <c r="K144" s="30"/>
      <c r="L144" s="30"/>
      <c r="M144" s="30"/>
      <c r="N144" s="30"/>
      <c r="O144" s="30"/>
      <c r="P144" s="30"/>
      <c r="Q144" s="30"/>
      <c r="R144" s="30"/>
      <c r="S144" s="30"/>
      <c r="T144" s="30"/>
      <c r="U144" s="30"/>
    </row>
    <row r="145" customFormat="false" ht="49.25" hidden="false" customHeight="false" outlineLevel="0" collapsed="false">
      <c r="A145" s="31" t="s">
        <v>209</v>
      </c>
      <c r="B145" s="32" t="s">
        <v>210</v>
      </c>
      <c r="C145" s="33" t="s">
        <v>11</v>
      </c>
      <c r="D145" s="43" t="n">
        <v>9</v>
      </c>
      <c r="E145" s="34" t="n">
        <v>39.03</v>
      </c>
      <c r="F145" s="34" t="n">
        <f aca="false">ROUND(E145*(1+C$311),2)</f>
        <v>48.05</v>
      </c>
      <c r="G145" s="35" t="n">
        <f aca="false">D145*F145</f>
        <v>432.45</v>
      </c>
      <c r="H145" s="27"/>
      <c r="I145" s="38"/>
      <c r="J145" s="44"/>
      <c r="K145" s="30"/>
      <c r="L145" s="30"/>
      <c r="M145" s="30" t="n">
        <v>432.45</v>
      </c>
      <c r="N145" s="30"/>
      <c r="O145" s="30"/>
      <c r="P145" s="30"/>
      <c r="Q145" s="30"/>
      <c r="R145" s="30"/>
      <c r="S145" s="30"/>
      <c r="T145" s="30"/>
      <c r="U145" s="30"/>
    </row>
    <row r="146" customFormat="false" ht="252.95" hidden="false" customHeight="true" outlineLevel="0" collapsed="false">
      <c r="A146" s="31"/>
      <c r="B146" s="49" t="s">
        <v>211</v>
      </c>
      <c r="C146" s="33"/>
      <c r="D146" s="43"/>
      <c r="E146" s="34"/>
      <c r="F146" s="34"/>
      <c r="G146" s="35"/>
      <c r="H146" s="36" t="s">
        <v>212</v>
      </c>
      <c r="I146" s="36"/>
      <c r="J146" s="36"/>
      <c r="K146" s="30"/>
      <c r="L146" s="30"/>
      <c r="M146" s="30"/>
      <c r="N146" s="30"/>
      <c r="O146" s="30"/>
      <c r="P146" s="30"/>
      <c r="Q146" s="30"/>
      <c r="R146" s="30"/>
      <c r="S146" s="30"/>
      <c r="T146" s="30"/>
      <c r="U146" s="30"/>
    </row>
    <row r="147" customFormat="false" ht="17.35" hidden="false" customHeight="false" outlineLevel="0" collapsed="false">
      <c r="A147" s="31"/>
      <c r="B147" s="49"/>
      <c r="C147" s="33"/>
      <c r="D147" s="43"/>
      <c r="E147" s="34"/>
      <c r="F147" s="34"/>
      <c r="G147" s="35"/>
      <c r="H147" s="27"/>
      <c r="I147" s="38"/>
      <c r="J147" s="29"/>
      <c r="K147" s="30"/>
      <c r="L147" s="30"/>
      <c r="M147" s="30"/>
      <c r="N147" s="30"/>
      <c r="O147" s="30"/>
      <c r="P147" s="30"/>
      <c r="Q147" s="30"/>
      <c r="R147" s="30"/>
      <c r="S147" s="30"/>
      <c r="T147" s="30"/>
      <c r="U147" s="30"/>
    </row>
    <row r="148" customFormat="false" ht="49.25" hidden="false" customHeight="false" outlineLevel="0" collapsed="false">
      <c r="A148" s="31" t="s">
        <v>213</v>
      </c>
      <c r="B148" s="32" t="s">
        <v>214</v>
      </c>
      <c r="C148" s="33" t="s">
        <v>11</v>
      </c>
      <c r="D148" s="43" t="n">
        <v>1</v>
      </c>
      <c r="E148" s="34" t="n">
        <v>785.98</v>
      </c>
      <c r="F148" s="34" t="n">
        <f aca="false">ROUND(E148*(1+C$311),2)</f>
        <v>967.7</v>
      </c>
      <c r="G148" s="35" t="n">
        <f aca="false">D148*F148</f>
        <v>967.7</v>
      </c>
      <c r="H148" s="27"/>
      <c r="I148" s="38"/>
      <c r="J148" s="29"/>
      <c r="K148" s="30"/>
      <c r="L148" s="30"/>
      <c r="M148" s="30" t="n">
        <v>967.7</v>
      </c>
      <c r="N148" s="30"/>
      <c r="O148" s="30"/>
      <c r="P148" s="30"/>
      <c r="Q148" s="30"/>
      <c r="R148" s="30"/>
      <c r="S148" s="30"/>
      <c r="T148" s="30"/>
      <c r="U148" s="30"/>
    </row>
    <row r="149" customFormat="false" ht="120.85" hidden="false" customHeight="true" outlineLevel="0" collapsed="false">
      <c r="A149" s="31"/>
      <c r="B149" s="49" t="s">
        <v>215</v>
      </c>
      <c r="C149" s="33"/>
      <c r="D149" s="43"/>
      <c r="E149" s="34"/>
      <c r="F149" s="34"/>
      <c r="G149" s="35"/>
      <c r="H149" s="36" t="s">
        <v>216</v>
      </c>
      <c r="I149" s="36"/>
      <c r="J149" s="36"/>
      <c r="K149" s="30"/>
      <c r="L149" s="30"/>
      <c r="M149" s="30"/>
      <c r="N149" s="30"/>
      <c r="O149" s="30"/>
      <c r="P149" s="30"/>
      <c r="Q149" s="30"/>
      <c r="R149" s="30"/>
      <c r="S149" s="30"/>
      <c r="T149" s="30"/>
      <c r="U149" s="30"/>
    </row>
    <row r="150" customFormat="false" ht="17.35" hidden="false" customHeight="false" outlineLevel="0" collapsed="false">
      <c r="A150" s="31"/>
      <c r="B150" s="49"/>
      <c r="C150" s="33"/>
      <c r="D150" s="43"/>
      <c r="E150" s="34"/>
      <c r="F150" s="34"/>
      <c r="G150" s="35"/>
      <c r="H150" s="27"/>
      <c r="I150" s="38"/>
      <c r="J150" s="29"/>
      <c r="K150" s="30"/>
      <c r="L150" s="30"/>
      <c r="M150" s="30"/>
      <c r="N150" s="30"/>
      <c r="O150" s="30"/>
      <c r="P150" s="30"/>
      <c r="Q150" s="30"/>
      <c r="R150" s="30"/>
      <c r="S150" s="30"/>
      <c r="T150" s="30"/>
      <c r="U150" s="30"/>
    </row>
    <row r="151" customFormat="false" ht="17.35" hidden="false" customHeight="false" outlineLevel="0" collapsed="false">
      <c r="A151" s="31" t="s">
        <v>217</v>
      </c>
      <c r="B151" s="54" t="s">
        <v>218</v>
      </c>
      <c r="C151" s="33"/>
      <c r="D151" s="43"/>
      <c r="E151" s="34"/>
      <c r="F151" s="34"/>
      <c r="G151" s="35"/>
      <c r="H151" s="27"/>
      <c r="I151" s="38"/>
      <c r="J151" s="29"/>
      <c r="K151" s="30"/>
      <c r="L151" s="30"/>
      <c r="M151" s="30"/>
      <c r="N151" s="30"/>
      <c r="O151" s="30"/>
      <c r="P151" s="30"/>
      <c r="Q151" s="30"/>
      <c r="R151" s="30"/>
      <c r="S151" s="30"/>
      <c r="T151" s="30"/>
      <c r="U151" s="30"/>
    </row>
    <row r="152" customFormat="false" ht="61.15" hidden="false" customHeight="false" outlineLevel="0" collapsed="false">
      <c r="A152" s="31"/>
      <c r="B152" s="49" t="s">
        <v>219</v>
      </c>
      <c r="C152" s="33"/>
      <c r="D152" s="43"/>
      <c r="E152" s="34"/>
      <c r="F152" s="34"/>
      <c r="G152" s="35"/>
      <c r="H152" s="27"/>
      <c r="I152" s="38"/>
      <c r="J152" s="29"/>
      <c r="K152" s="30"/>
      <c r="L152" s="30"/>
      <c r="M152" s="30"/>
      <c r="N152" s="30"/>
      <c r="O152" s="30"/>
      <c r="P152" s="30"/>
      <c r="Q152" s="30"/>
      <c r="R152" s="30"/>
      <c r="S152" s="30"/>
      <c r="T152" s="30"/>
      <c r="U152" s="30"/>
    </row>
    <row r="153" customFormat="false" ht="17.35" hidden="false" customHeight="false" outlineLevel="0" collapsed="false">
      <c r="A153" s="31"/>
      <c r="B153" s="54"/>
      <c r="C153" s="33"/>
      <c r="D153" s="43"/>
      <c r="E153" s="34"/>
      <c r="F153" s="34"/>
      <c r="G153" s="35"/>
      <c r="H153" s="27"/>
      <c r="I153" s="38"/>
      <c r="J153" s="29"/>
      <c r="K153" s="30"/>
      <c r="L153" s="30"/>
      <c r="M153" s="30"/>
      <c r="N153" s="30"/>
      <c r="O153" s="30"/>
      <c r="P153" s="30"/>
      <c r="Q153" s="30"/>
      <c r="R153" s="30"/>
      <c r="S153" s="30"/>
      <c r="T153" s="30"/>
      <c r="U153" s="30"/>
    </row>
    <row r="154" customFormat="false" ht="37.3" hidden="false" customHeight="false" outlineLevel="0" collapsed="false">
      <c r="A154" s="31" t="s">
        <v>220</v>
      </c>
      <c r="B154" s="32" t="s">
        <v>221</v>
      </c>
      <c r="C154" s="33" t="s">
        <v>11</v>
      </c>
      <c r="D154" s="43" t="n">
        <v>6</v>
      </c>
      <c r="E154" s="34" t="n">
        <v>89</v>
      </c>
      <c r="F154" s="34" t="n">
        <f aca="false">ROUND(E154*(1+C$311),2)</f>
        <v>109.58</v>
      </c>
      <c r="G154" s="35" t="n">
        <f aca="false">D154*F154</f>
        <v>657.48</v>
      </c>
      <c r="H154" s="27"/>
      <c r="I154" s="38"/>
      <c r="J154" s="44"/>
      <c r="K154" s="30"/>
      <c r="L154" s="30"/>
      <c r="M154" s="30" t="n">
        <v>657.48</v>
      </c>
      <c r="N154" s="30"/>
      <c r="O154" s="30"/>
      <c r="P154" s="30"/>
      <c r="Q154" s="30"/>
      <c r="R154" s="30"/>
      <c r="S154" s="30"/>
      <c r="T154" s="30"/>
      <c r="U154" s="30"/>
    </row>
    <row r="155" customFormat="false" ht="17.35" hidden="false" customHeight="true" outlineLevel="0" collapsed="false">
      <c r="A155" s="31"/>
      <c r="B155" s="32"/>
      <c r="C155" s="33"/>
      <c r="D155" s="43"/>
      <c r="E155" s="34"/>
      <c r="F155" s="34"/>
      <c r="G155" s="35"/>
      <c r="H155" s="36" t="s">
        <v>222</v>
      </c>
      <c r="I155" s="36"/>
      <c r="J155" s="36"/>
      <c r="K155" s="30"/>
      <c r="L155" s="30"/>
      <c r="M155" s="30"/>
      <c r="N155" s="30"/>
      <c r="O155" s="30"/>
      <c r="P155" s="30"/>
      <c r="Q155" s="30"/>
      <c r="R155" s="30"/>
      <c r="S155" s="30"/>
      <c r="T155" s="30"/>
      <c r="U155" s="30"/>
    </row>
    <row r="156" customFormat="false" ht="17.35" hidden="false" customHeight="false" outlineLevel="0" collapsed="false">
      <c r="A156" s="31" t="s">
        <v>223</v>
      </c>
      <c r="B156" s="54" t="s">
        <v>224</v>
      </c>
      <c r="C156" s="33"/>
      <c r="D156" s="43"/>
      <c r="E156" s="34"/>
      <c r="F156" s="34"/>
      <c r="G156" s="35"/>
      <c r="H156" s="27"/>
      <c r="I156" s="38"/>
      <c r="J156" s="44"/>
      <c r="K156" s="30"/>
      <c r="L156" s="30"/>
      <c r="M156" s="30"/>
      <c r="N156" s="30"/>
      <c r="O156" s="30"/>
      <c r="P156" s="30"/>
      <c r="Q156" s="30"/>
      <c r="R156" s="30"/>
      <c r="S156" s="30"/>
      <c r="T156" s="30"/>
      <c r="U156" s="30"/>
    </row>
    <row r="157" customFormat="false" ht="17.35" hidden="false" customHeight="false" outlineLevel="0" collapsed="false">
      <c r="A157" s="31" t="s">
        <v>225</v>
      </c>
      <c r="B157" s="32" t="s">
        <v>226</v>
      </c>
      <c r="C157" s="33" t="s">
        <v>11</v>
      </c>
      <c r="D157" s="43" t="n">
        <v>7</v>
      </c>
      <c r="E157" s="34" t="n">
        <v>65.19</v>
      </c>
      <c r="F157" s="34" t="n">
        <f aca="false">ROUND(E157*(1+C$311),2)</f>
        <v>80.26</v>
      </c>
      <c r="G157" s="35" t="n">
        <f aca="false">D157*F157</f>
        <v>561.82</v>
      </c>
      <c r="H157" s="27"/>
      <c r="I157" s="38"/>
      <c r="J157" s="44"/>
      <c r="K157" s="30"/>
      <c r="L157" s="30"/>
      <c r="M157" s="30" t="n">
        <v>561.82</v>
      </c>
      <c r="N157" s="30"/>
      <c r="O157" s="30"/>
      <c r="P157" s="30"/>
      <c r="Q157" s="30"/>
      <c r="R157" s="30"/>
      <c r="S157" s="30"/>
      <c r="T157" s="30"/>
      <c r="U157" s="30"/>
    </row>
    <row r="158" customFormat="false" ht="97" hidden="false" customHeight="true" outlineLevel="0" collapsed="false">
      <c r="A158" s="31"/>
      <c r="B158" s="49" t="s">
        <v>227</v>
      </c>
      <c r="C158" s="33"/>
      <c r="D158" s="43"/>
      <c r="E158" s="34"/>
      <c r="F158" s="34"/>
      <c r="G158" s="35"/>
      <c r="H158" s="36" t="s">
        <v>228</v>
      </c>
      <c r="I158" s="36"/>
      <c r="J158" s="36"/>
      <c r="K158" s="30"/>
      <c r="L158" s="30"/>
      <c r="M158" s="30"/>
      <c r="N158" s="30"/>
      <c r="O158" s="30"/>
      <c r="P158" s="30"/>
      <c r="Q158" s="30"/>
      <c r="R158" s="30"/>
      <c r="S158" s="30"/>
      <c r="T158" s="30"/>
      <c r="U158" s="30"/>
    </row>
    <row r="159" customFormat="false" ht="17.35" hidden="false" customHeight="false" outlineLevel="0" collapsed="false">
      <c r="A159" s="31" t="s">
        <v>229</v>
      </c>
      <c r="B159" s="54" t="s">
        <v>230</v>
      </c>
      <c r="C159" s="33"/>
      <c r="D159" s="43"/>
      <c r="E159" s="34"/>
      <c r="F159" s="34"/>
      <c r="G159" s="35"/>
      <c r="H159" s="27"/>
      <c r="I159" s="38"/>
      <c r="J159" s="29"/>
      <c r="K159" s="30"/>
      <c r="L159" s="30"/>
      <c r="M159" s="30"/>
      <c r="N159" s="30"/>
      <c r="O159" s="30"/>
      <c r="P159" s="30"/>
      <c r="Q159" s="30"/>
      <c r="R159" s="30"/>
      <c r="S159" s="30"/>
      <c r="T159" s="30"/>
      <c r="U159" s="30"/>
    </row>
    <row r="160" customFormat="false" ht="17.35" hidden="false" customHeight="false" outlineLevel="0" collapsed="false">
      <c r="A160" s="31"/>
      <c r="B160" s="49"/>
      <c r="C160" s="33"/>
      <c r="D160" s="43"/>
      <c r="E160" s="34"/>
      <c r="F160" s="34"/>
      <c r="G160" s="35"/>
      <c r="H160" s="27"/>
      <c r="I160" s="38"/>
      <c r="J160" s="29"/>
      <c r="K160" s="30"/>
      <c r="L160" s="30"/>
      <c r="M160" s="30"/>
      <c r="N160" s="30"/>
      <c r="O160" s="30"/>
      <c r="P160" s="30"/>
      <c r="Q160" s="30"/>
      <c r="R160" s="30"/>
      <c r="S160" s="30"/>
      <c r="T160" s="30"/>
      <c r="U160" s="30"/>
    </row>
    <row r="161" customFormat="false" ht="17.35" hidden="false" customHeight="false" outlineLevel="0" collapsed="false">
      <c r="A161" s="31" t="s">
        <v>231</v>
      </c>
      <c r="B161" s="32" t="s">
        <v>232</v>
      </c>
      <c r="C161" s="33" t="s">
        <v>11</v>
      </c>
      <c r="D161" s="43" t="n">
        <v>9</v>
      </c>
      <c r="E161" s="34" t="n">
        <v>76.78</v>
      </c>
      <c r="F161" s="34" t="n">
        <f aca="false">ROUND(E161*(1+C$311),2)</f>
        <v>94.53</v>
      </c>
      <c r="G161" s="35" t="n">
        <f aca="false">D161*F161</f>
        <v>850.77</v>
      </c>
      <c r="H161" s="27"/>
      <c r="I161" s="38"/>
      <c r="J161" s="44"/>
      <c r="K161" s="30"/>
      <c r="L161" s="30"/>
      <c r="M161" s="30" t="n">
        <v>850.77</v>
      </c>
      <c r="N161" s="30"/>
      <c r="O161" s="30"/>
      <c r="P161" s="30"/>
      <c r="Q161" s="30"/>
      <c r="R161" s="30"/>
      <c r="S161" s="30"/>
      <c r="T161" s="30"/>
      <c r="U161" s="30"/>
    </row>
    <row r="162" customFormat="false" ht="73.1" hidden="false" customHeight="true" outlineLevel="0" collapsed="false">
      <c r="A162" s="31"/>
      <c r="B162" s="49" t="s">
        <v>233</v>
      </c>
      <c r="C162" s="33"/>
      <c r="D162" s="43"/>
      <c r="E162" s="34"/>
      <c r="F162" s="34"/>
      <c r="G162" s="35"/>
      <c r="H162" s="36" t="s">
        <v>212</v>
      </c>
      <c r="I162" s="36"/>
      <c r="J162" s="36"/>
      <c r="K162" s="30"/>
      <c r="L162" s="30"/>
      <c r="M162" s="30"/>
      <c r="N162" s="30"/>
      <c r="O162" s="30"/>
      <c r="P162" s="30"/>
      <c r="Q162" s="30"/>
      <c r="R162" s="30"/>
      <c r="S162" s="30"/>
      <c r="T162" s="30"/>
      <c r="U162" s="30"/>
    </row>
    <row r="163" customFormat="false" ht="17.35" hidden="false" customHeight="false" outlineLevel="0" collapsed="false">
      <c r="A163" s="31"/>
      <c r="B163" s="49"/>
      <c r="C163" s="33"/>
      <c r="D163" s="43"/>
      <c r="E163" s="34"/>
      <c r="F163" s="34"/>
      <c r="G163" s="35"/>
      <c r="H163" s="27"/>
      <c r="I163" s="38"/>
      <c r="J163" s="29"/>
      <c r="K163" s="30"/>
      <c r="L163" s="30"/>
      <c r="M163" s="30"/>
      <c r="N163" s="30"/>
      <c r="O163" s="30"/>
      <c r="P163" s="30"/>
      <c r="Q163" s="30"/>
      <c r="R163" s="30"/>
      <c r="S163" s="30"/>
      <c r="T163" s="30"/>
      <c r="U163" s="30"/>
    </row>
    <row r="164" customFormat="false" ht="17.35" hidden="false" customHeight="false" outlineLevel="0" collapsed="false">
      <c r="A164" s="31" t="s">
        <v>234</v>
      </c>
      <c r="B164" s="32" t="s">
        <v>235</v>
      </c>
      <c r="C164" s="33" t="s">
        <v>11</v>
      </c>
      <c r="D164" s="43" t="n">
        <v>3</v>
      </c>
      <c r="E164" s="34" t="n">
        <v>48.95</v>
      </c>
      <c r="F164" s="34" t="n">
        <f aca="false">ROUND(E164*(1+C$311),2)</f>
        <v>60.27</v>
      </c>
      <c r="G164" s="35" t="n">
        <f aca="false">D164*F164</f>
        <v>180.81</v>
      </c>
      <c r="H164" s="27"/>
      <c r="I164" s="38"/>
      <c r="J164" s="44"/>
      <c r="K164" s="30"/>
      <c r="L164" s="30"/>
      <c r="M164" s="30" t="n">
        <v>180.81</v>
      </c>
      <c r="N164" s="30"/>
      <c r="O164" s="30"/>
      <c r="P164" s="30"/>
      <c r="Q164" s="30"/>
      <c r="R164" s="30"/>
      <c r="S164" s="30"/>
      <c r="T164" s="30"/>
      <c r="U164" s="30"/>
    </row>
    <row r="165" customFormat="false" ht="73.1" hidden="false" customHeight="true" outlineLevel="0" collapsed="false">
      <c r="A165" s="31"/>
      <c r="B165" s="49" t="s">
        <v>236</v>
      </c>
      <c r="C165" s="33"/>
      <c r="D165" s="43"/>
      <c r="E165" s="34"/>
      <c r="F165" s="34"/>
      <c r="G165" s="35"/>
      <c r="H165" s="36" t="s">
        <v>204</v>
      </c>
      <c r="I165" s="36"/>
      <c r="J165" s="36"/>
      <c r="K165" s="30"/>
      <c r="L165" s="30"/>
      <c r="M165" s="30"/>
      <c r="N165" s="30"/>
      <c r="O165" s="30"/>
      <c r="P165" s="30"/>
      <c r="Q165" s="30"/>
      <c r="R165" s="30"/>
      <c r="S165" s="30"/>
      <c r="T165" s="30"/>
      <c r="U165" s="30"/>
    </row>
    <row r="166" customFormat="false" ht="17.35" hidden="false" customHeight="false" outlineLevel="0" collapsed="false">
      <c r="A166" s="31"/>
      <c r="B166" s="49"/>
      <c r="C166" s="33"/>
      <c r="D166" s="43"/>
      <c r="E166" s="34"/>
      <c r="F166" s="34"/>
      <c r="G166" s="35"/>
      <c r="H166" s="27"/>
      <c r="I166" s="38"/>
      <c r="J166" s="29"/>
      <c r="K166" s="30"/>
      <c r="L166" s="30"/>
      <c r="M166" s="30"/>
      <c r="N166" s="30"/>
      <c r="O166" s="30"/>
      <c r="P166" s="30"/>
      <c r="Q166" s="30"/>
      <c r="R166" s="30"/>
      <c r="S166" s="30"/>
      <c r="T166" s="30"/>
      <c r="U166" s="30"/>
    </row>
    <row r="167" customFormat="false" ht="17.35" hidden="false" customHeight="false" outlineLevel="0" collapsed="false">
      <c r="A167" s="31" t="s">
        <v>237</v>
      </c>
      <c r="B167" s="32" t="s">
        <v>238</v>
      </c>
      <c r="C167" s="33" t="s">
        <v>11</v>
      </c>
      <c r="D167" s="43" t="n">
        <v>5</v>
      </c>
      <c r="E167" s="34" t="n">
        <v>36.31</v>
      </c>
      <c r="F167" s="34" t="n">
        <f aca="false">ROUND(E167*(1+C$311),2)</f>
        <v>44.7</v>
      </c>
      <c r="G167" s="35" t="n">
        <f aca="false">D167*F167</f>
        <v>223.5</v>
      </c>
      <c r="H167" s="27"/>
      <c r="I167" s="38"/>
      <c r="J167" s="44"/>
      <c r="K167" s="30"/>
      <c r="L167" s="30"/>
      <c r="M167" s="30" t="n">
        <v>223.5</v>
      </c>
      <c r="N167" s="30"/>
      <c r="O167" s="30"/>
      <c r="P167" s="30"/>
      <c r="Q167" s="30"/>
      <c r="R167" s="30"/>
      <c r="S167" s="30"/>
      <c r="T167" s="30"/>
      <c r="U167" s="30"/>
    </row>
    <row r="168" customFormat="false" ht="85.05" hidden="false" customHeight="true" outlineLevel="0" collapsed="false">
      <c r="A168" s="31"/>
      <c r="B168" s="49" t="s">
        <v>239</v>
      </c>
      <c r="C168" s="33"/>
      <c r="D168" s="43"/>
      <c r="E168" s="34"/>
      <c r="F168" s="34"/>
      <c r="G168" s="35"/>
      <c r="H168" s="36" t="s">
        <v>240</v>
      </c>
      <c r="I168" s="36"/>
      <c r="J168" s="36"/>
      <c r="K168" s="30"/>
      <c r="L168" s="30"/>
      <c r="M168" s="30"/>
      <c r="N168" s="30"/>
      <c r="O168" s="30"/>
      <c r="P168" s="30"/>
      <c r="Q168" s="30"/>
      <c r="R168" s="30"/>
      <c r="S168" s="30"/>
      <c r="T168" s="30"/>
      <c r="U168" s="30"/>
    </row>
    <row r="169" customFormat="false" ht="17.35" hidden="false" customHeight="false" outlineLevel="0" collapsed="false">
      <c r="A169" s="31"/>
      <c r="B169" s="49"/>
      <c r="C169" s="33"/>
      <c r="D169" s="43"/>
      <c r="E169" s="34"/>
      <c r="F169" s="34"/>
      <c r="G169" s="35"/>
      <c r="H169" s="27"/>
      <c r="I169" s="38"/>
      <c r="J169" s="29"/>
      <c r="K169" s="30"/>
      <c r="L169" s="30"/>
      <c r="M169" s="30"/>
      <c r="N169" s="30"/>
      <c r="O169" s="30"/>
      <c r="P169" s="30"/>
      <c r="Q169" s="30"/>
      <c r="R169" s="30"/>
      <c r="S169" s="30"/>
      <c r="T169" s="30"/>
      <c r="U169" s="30"/>
    </row>
    <row r="170" customFormat="false" ht="25.35" hidden="false" customHeight="false" outlineLevel="0" collapsed="false">
      <c r="A170" s="31" t="s">
        <v>241</v>
      </c>
      <c r="B170" s="32" t="s">
        <v>242</v>
      </c>
      <c r="C170" s="33" t="s">
        <v>11</v>
      </c>
      <c r="D170" s="43" t="n">
        <v>8</v>
      </c>
      <c r="E170" s="34" t="n">
        <v>496.38</v>
      </c>
      <c r="F170" s="34" t="n">
        <f aca="false">ROUND(E170*(1+C$311),2)</f>
        <v>611.14</v>
      </c>
      <c r="G170" s="35" t="n">
        <f aca="false">D170*F170</f>
        <v>4889.12</v>
      </c>
      <c r="H170" s="27"/>
      <c r="I170" s="38"/>
      <c r="J170" s="44"/>
      <c r="K170" s="30"/>
      <c r="L170" s="30"/>
      <c r="M170" s="30" t="n">
        <v>4889.12</v>
      </c>
      <c r="N170" s="30"/>
      <c r="O170" s="30"/>
      <c r="P170" s="30"/>
      <c r="Q170" s="30"/>
      <c r="R170" s="30"/>
      <c r="S170" s="30"/>
      <c r="T170" s="30"/>
      <c r="U170" s="30"/>
    </row>
    <row r="171" customFormat="false" ht="108.95" hidden="false" customHeight="true" outlineLevel="0" collapsed="false">
      <c r="A171" s="31"/>
      <c r="B171" s="49" t="s">
        <v>243</v>
      </c>
      <c r="C171" s="33"/>
      <c r="D171" s="43"/>
      <c r="E171" s="34"/>
      <c r="F171" s="34"/>
      <c r="G171" s="35"/>
      <c r="H171" s="36" t="s">
        <v>208</v>
      </c>
      <c r="I171" s="36"/>
      <c r="J171" s="36"/>
      <c r="K171" s="30"/>
      <c r="L171" s="30"/>
      <c r="M171" s="30"/>
      <c r="N171" s="30"/>
      <c r="O171" s="30"/>
      <c r="P171" s="30"/>
      <c r="Q171" s="30"/>
      <c r="R171" s="30"/>
      <c r="S171" s="30"/>
      <c r="T171" s="30"/>
      <c r="U171" s="30"/>
    </row>
    <row r="172" customFormat="false" ht="17.35" hidden="false" customHeight="true" outlineLevel="0" collapsed="false">
      <c r="A172" s="55"/>
      <c r="B172" s="51"/>
      <c r="C172" s="16" t="s">
        <v>26</v>
      </c>
      <c r="D172" s="16"/>
      <c r="E172" s="16"/>
      <c r="F172" s="34"/>
      <c r="G172" s="39" t="n">
        <f aca="false">SUM(G121:G171)</f>
        <v>27558.65</v>
      </c>
      <c r="H172" s="27"/>
      <c r="I172" s="38"/>
      <c r="J172" s="29"/>
      <c r="K172" s="30"/>
      <c r="L172" s="30"/>
      <c r="M172" s="30"/>
      <c r="N172" s="30"/>
      <c r="O172" s="30"/>
      <c r="P172" s="30"/>
      <c r="Q172" s="30"/>
      <c r="R172" s="30"/>
      <c r="S172" s="30"/>
      <c r="T172" s="30"/>
      <c r="U172" s="30"/>
    </row>
    <row r="173" customFormat="false" ht="17.35" hidden="false" customHeight="false" outlineLevel="0" collapsed="false">
      <c r="A173" s="22" t="s">
        <v>244</v>
      </c>
      <c r="B173" s="23" t="s">
        <v>245</v>
      </c>
      <c r="C173" s="24"/>
      <c r="D173" s="41"/>
      <c r="E173" s="34"/>
      <c r="F173" s="34"/>
      <c r="G173" s="35"/>
      <c r="H173" s="27"/>
      <c r="I173" s="38"/>
      <c r="J173" s="29"/>
      <c r="K173" s="30"/>
      <c r="L173" s="30"/>
      <c r="M173" s="30"/>
      <c r="N173" s="30"/>
      <c r="O173" s="30"/>
      <c r="P173" s="30"/>
      <c r="Q173" s="30"/>
      <c r="R173" s="30"/>
      <c r="S173" s="30"/>
      <c r="T173" s="30"/>
      <c r="U173" s="30"/>
    </row>
    <row r="174" customFormat="false" ht="17.35" hidden="false" customHeight="false" outlineLevel="0" collapsed="false">
      <c r="A174" s="31" t="s">
        <v>246</v>
      </c>
      <c r="B174" s="54" t="s">
        <v>138</v>
      </c>
      <c r="C174" s="33"/>
      <c r="D174" s="43"/>
      <c r="E174" s="34"/>
      <c r="F174" s="34"/>
      <c r="G174" s="35"/>
      <c r="H174" s="27"/>
      <c r="I174" s="38"/>
      <c r="J174" s="44"/>
      <c r="K174" s="30"/>
      <c r="L174" s="30"/>
      <c r="M174" s="30"/>
      <c r="N174" s="30"/>
      <c r="O174" s="30"/>
      <c r="P174" s="30"/>
      <c r="Q174" s="30"/>
      <c r="R174" s="30"/>
      <c r="S174" s="30"/>
      <c r="T174" s="30"/>
      <c r="U174" s="30"/>
    </row>
    <row r="175" customFormat="false" ht="17.35" hidden="false" customHeight="false" outlineLevel="0" collapsed="false">
      <c r="A175" s="31"/>
      <c r="B175" s="49"/>
      <c r="C175" s="33"/>
      <c r="D175" s="43"/>
      <c r="E175" s="34"/>
      <c r="F175" s="34"/>
      <c r="G175" s="35"/>
      <c r="H175" s="27"/>
      <c r="I175" s="38"/>
      <c r="J175" s="29"/>
      <c r="K175" s="30"/>
      <c r="L175" s="30"/>
      <c r="M175" s="30"/>
      <c r="N175" s="30"/>
      <c r="O175" s="30"/>
      <c r="P175" s="30"/>
      <c r="Q175" s="30"/>
      <c r="R175" s="30"/>
      <c r="S175" s="30"/>
      <c r="T175" s="30"/>
      <c r="U175" s="30"/>
    </row>
    <row r="176" customFormat="false" ht="37.3" hidden="false" customHeight="false" outlineLevel="0" collapsed="false">
      <c r="A176" s="31" t="s">
        <v>247</v>
      </c>
      <c r="B176" s="32" t="s">
        <v>248</v>
      </c>
      <c r="C176" s="33" t="s">
        <v>11</v>
      </c>
      <c r="D176" s="43" t="n">
        <v>6</v>
      </c>
      <c r="E176" s="34" t="n">
        <v>440.69</v>
      </c>
      <c r="F176" s="34" t="n">
        <f aca="false">ROUND(E176*(1+C$311),2)</f>
        <v>542.58</v>
      </c>
      <c r="G176" s="35" t="n">
        <f aca="false">D176*F176</f>
        <v>3255.48</v>
      </c>
      <c r="H176" s="27"/>
      <c r="I176" s="38"/>
      <c r="J176" s="44"/>
      <c r="K176" s="30"/>
      <c r="L176" s="30"/>
      <c r="M176" s="30" t="n">
        <v>3255.48</v>
      </c>
      <c r="N176" s="30"/>
      <c r="O176" s="30"/>
      <c r="P176" s="30"/>
      <c r="Q176" s="30"/>
      <c r="R176" s="30"/>
      <c r="S176" s="30"/>
      <c r="T176" s="30"/>
      <c r="U176" s="30"/>
    </row>
    <row r="177" customFormat="false" ht="132.8" hidden="false" customHeight="true" outlineLevel="0" collapsed="false">
      <c r="A177" s="31"/>
      <c r="B177" s="49" t="s">
        <v>249</v>
      </c>
      <c r="C177" s="33"/>
      <c r="D177" s="43"/>
      <c r="E177" s="34"/>
      <c r="F177" s="34"/>
      <c r="G177" s="35"/>
      <c r="H177" s="36" t="s">
        <v>250</v>
      </c>
      <c r="I177" s="36"/>
      <c r="J177" s="36"/>
      <c r="K177" s="30"/>
      <c r="L177" s="30"/>
      <c r="M177" s="30"/>
      <c r="N177" s="30"/>
      <c r="O177" s="30"/>
      <c r="P177" s="30"/>
      <c r="Q177" s="30"/>
      <c r="R177" s="30"/>
      <c r="S177" s="30"/>
      <c r="T177" s="30"/>
      <c r="U177" s="30"/>
    </row>
    <row r="178" customFormat="false" ht="17.35" hidden="false" customHeight="false" outlineLevel="0" collapsed="false">
      <c r="A178" s="31"/>
      <c r="B178" s="49"/>
      <c r="C178" s="33"/>
      <c r="D178" s="43"/>
      <c r="E178" s="34"/>
      <c r="F178" s="34"/>
      <c r="G178" s="35"/>
      <c r="H178" s="27"/>
      <c r="I178" s="38"/>
      <c r="J178" s="29"/>
      <c r="K178" s="30"/>
      <c r="L178" s="30"/>
      <c r="M178" s="30"/>
      <c r="N178" s="30"/>
      <c r="O178" s="30"/>
      <c r="P178" s="30"/>
      <c r="Q178" s="30"/>
      <c r="R178" s="30"/>
      <c r="S178" s="30"/>
      <c r="T178" s="30"/>
      <c r="U178" s="30"/>
    </row>
    <row r="179" customFormat="false" ht="25.35" hidden="false" customHeight="false" outlineLevel="0" collapsed="false">
      <c r="A179" s="31" t="s">
        <v>251</v>
      </c>
      <c r="B179" s="54" t="s">
        <v>252</v>
      </c>
      <c r="C179" s="33"/>
      <c r="D179" s="43"/>
      <c r="E179" s="34"/>
      <c r="F179" s="34"/>
      <c r="G179" s="35"/>
      <c r="H179" s="27"/>
      <c r="I179" s="38"/>
      <c r="J179" s="29"/>
      <c r="K179" s="30"/>
      <c r="L179" s="30"/>
      <c r="M179" s="30"/>
      <c r="N179" s="30"/>
      <c r="O179" s="30"/>
      <c r="P179" s="30"/>
      <c r="Q179" s="30"/>
      <c r="R179" s="30"/>
      <c r="S179" s="30"/>
      <c r="T179" s="30"/>
      <c r="U179" s="30"/>
    </row>
    <row r="180" customFormat="false" ht="132.8" hidden="false" customHeight="false" outlineLevel="0" collapsed="false">
      <c r="A180" s="31"/>
      <c r="B180" s="49" t="s">
        <v>253</v>
      </c>
      <c r="C180" s="33"/>
      <c r="D180" s="43"/>
      <c r="E180" s="34"/>
      <c r="F180" s="34"/>
      <c r="G180" s="35"/>
      <c r="H180" s="27"/>
      <c r="I180" s="38"/>
      <c r="J180" s="29"/>
      <c r="K180" s="30"/>
      <c r="L180" s="30"/>
      <c r="M180" s="30"/>
      <c r="N180" s="30"/>
      <c r="O180" s="30"/>
      <c r="P180" s="30"/>
      <c r="Q180" s="30"/>
      <c r="R180" s="30"/>
      <c r="S180" s="30"/>
      <c r="T180" s="30"/>
      <c r="U180" s="30"/>
    </row>
    <row r="181" customFormat="false" ht="17.35" hidden="false" customHeight="false" outlineLevel="0" collapsed="false">
      <c r="A181" s="31" t="s">
        <v>254</v>
      </c>
      <c r="B181" s="32" t="s">
        <v>255</v>
      </c>
      <c r="C181" s="33" t="s">
        <v>101</v>
      </c>
      <c r="D181" s="43" t="n">
        <v>45</v>
      </c>
      <c r="E181" s="34" t="n">
        <v>62.63</v>
      </c>
      <c r="F181" s="34" t="n">
        <f aca="false">ROUND(E181*(1+C$311),2)</f>
        <v>77.11</v>
      </c>
      <c r="G181" s="35" t="n">
        <f aca="false">D181*F181</f>
        <v>3469.95</v>
      </c>
      <c r="H181" s="27"/>
      <c r="I181" s="38"/>
      <c r="J181" s="44"/>
      <c r="K181" s="30"/>
      <c r="L181" s="30"/>
      <c r="M181" s="30" t="n">
        <v>3469.95</v>
      </c>
      <c r="N181" s="30"/>
      <c r="O181" s="30"/>
      <c r="P181" s="30"/>
      <c r="Q181" s="30"/>
      <c r="R181" s="30"/>
      <c r="S181" s="30"/>
      <c r="T181" s="30"/>
      <c r="U181" s="30"/>
    </row>
    <row r="182" customFormat="false" ht="17.35" hidden="false" customHeight="true" outlineLevel="0" collapsed="false">
      <c r="A182" s="31"/>
      <c r="B182" s="49"/>
      <c r="C182" s="33"/>
      <c r="D182" s="43"/>
      <c r="E182" s="34"/>
      <c r="F182" s="34"/>
      <c r="G182" s="35"/>
      <c r="H182" s="36" t="s">
        <v>256</v>
      </c>
      <c r="I182" s="36"/>
      <c r="J182" s="36"/>
      <c r="K182" s="30"/>
      <c r="L182" s="30"/>
      <c r="M182" s="30"/>
      <c r="N182" s="30"/>
      <c r="O182" s="30"/>
      <c r="P182" s="30"/>
      <c r="Q182" s="30"/>
      <c r="R182" s="30"/>
      <c r="S182" s="30"/>
      <c r="T182" s="30"/>
      <c r="U182" s="30"/>
    </row>
    <row r="183" customFormat="false" ht="17.35" hidden="false" customHeight="false" outlineLevel="0" collapsed="false">
      <c r="A183" s="31" t="s">
        <v>257</v>
      </c>
      <c r="B183" s="54" t="s">
        <v>258</v>
      </c>
      <c r="C183" s="33"/>
      <c r="D183" s="43"/>
      <c r="E183" s="34"/>
      <c r="F183" s="34"/>
      <c r="G183" s="35"/>
      <c r="H183" s="27"/>
      <c r="I183" s="38"/>
      <c r="J183" s="29"/>
      <c r="K183" s="30"/>
      <c r="L183" s="30"/>
      <c r="M183" s="30"/>
      <c r="N183" s="30"/>
      <c r="O183" s="30"/>
      <c r="P183" s="30"/>
      <c r="Q183" s="30"/>
      <c r="R183" s="30"/>
      <c r="S183" s="30"/>
      <c r="T183" s="30"/>
      <c r="U183" s="30"/>
    </row>
    <row r="184" customFormat="false" ht="25.35" hidden="false" customHeight="false" outlineLevel="0" collapsed="false">
      <c r="A184" s="31" t="s">
        <v>259</v>
      </c>
      <c r="B184" s="32" t="s">
        <v>260</v>
      </c>
      <c r="C184" s="33" t="s">
        <v>11</v>
      </c>
      <c r="D184" s="43" t="n">
        <v>9</v>
      </c>
      <c r="E184" s="34" t="n">
        <v>84.2</v>
      </c>
      <c r="F184" s="34" t="n">
        <f aca="false">ROUND(E184*(1+C$311),2)</f>
        <v>103.67</v>
      </c>
      <c r="G184" s="35" t="n">
        <f aca="false">D184*F184</f>
        <v>933.03</v>
      </c>
      <c r="H184" s="27"/>
      <c r="I184" s="38"/>
      <c r="J184" s="44"/>
      <c r="K184" s="30"/>
      <c r="L184" s="30"/>
      <c r="M184" s="30" t="n">
        <v>933.03</v>
      </c>
      <c r="N184" s="30"/>
      <c r="O184" s="30"/>
      <c r="P184" s="30"/>
      <c r="Q184" s="30"/>
      <c r="R184" s="30"/>
      <c r="S184" s="30"/>
      <c r="T184" s="30"/>
      <c r="U184" s="30"/>
    </row>
    <row r="185" customFormat="false" ht="61.15" hidden="false" customHeight="true" outlineLevel="0" collapsed="false">
      <c r="A185" s="31"/>
      <c r="B185" s="49" t="s">
        <v>261</v>
      </c>
      <c r="C185" s="33"/>
      <c r="D185" s="43"/>
      <c r="E185" s="34"/>
      <c r="F185" s="34"/>
      <c r="G185" s="35"/>
      <c r="H185" s="36" t="s">
        <v>212</v>
      </c>
      <c r="I185" s="36"/>
      <c r="J185" s="36"/>
      <c r="K185" s="30"/>
      <c r="L185" s="30"/>
      <c r="M185" s="30"/>
      <c r="N185" s="30"/>
      <c r="O185" s="30"/>
      <c r="P185" s="30"/>
      <c r="Q185" s="30"/>
      <c r="R185" s="30"/>
      <c r="S185" s="30"/>
      <c r="T185" s="30"/>
      <c r="U185" s="30"/>
    </row>
    <row r="186" customFormat="false" ht="17.35" hidden="false" customHeight="true" outlineLevel="0" collapsed="false">
      <c r="A186" s="55"/>
      <c r="B186" s="61"/>
      <c r="C186" s="16" t="s">
        <v>26</v>
      </c>
      <c r="D186" s="16"/>
      <c r="E186" s="16"/>
      <c r="F186" s="34"/>
      <c r="G186" s="39" t="n">
        <f aca="false">SUM(G174:G185)</f>
        <v>7658.46</v>
      </c>
      <c r="H186" s="27"/>
      <c r="I186" s="38"/>
      <c r="J186" s="29"/>
      <c r="K186" s="30"/>
      <c r="L186" s="30"/>
      <c r="M186" s="30"/>
      <c r="N186" s="30"/>
      <c r="O186" s="30"/>
      <c r="P186" s="30"/>
      <c r="Q186" s="30"/>
      <c r="R186" s="30"/>
      <c r="S186" s="30"/>
      <c r="T186" s="30"/>
      <c r="U186" s="30"/>
    </row>
    <row r="187" customFormat="false" ht="17.35" hidden="false" customHeight="false" outlineLevel="0" collapsed="false">
      <c r="A187" s="22" t="n">
        <v>100000</v>
      </c>
      <c r="B187" s="23" t="s">
        <v>262</v>
      </c>
      <c r="C187" s="24"/>
      <c r="D187" s="41"/>
      <c r="E187" s="34"/>
      <c r="F187" s="34"/>
      <c r="G187" s="35"/>
      <c r="H187" s="27"/>
      <c r="I187" s="38"/>
      <c r="J187" s="29"/>
      <c r="K187" s="30"/>
      <c r="L187" s="30"/>
      <c r="M187" s="30"/>
      <c r="N187" s="30"/>
      <c r="O187" s="30"/>
      <c r="P187" s="30"/>
      <c r="Q187" s="30"/>
      <c r="R187" s="30"/>
      <c r="S187" s="30"/>
      <c r="T187" s="30"/>
      <c r="U187" s="30"/>
    </row>
    <row r="188" customFormat="false" ht="17.35" hidden="false" customHeight="false" outlineLevel="0" collapsed="false">
      <c r="A188" s="31" t="s">
        <v>263</v>
      </c>
      <c r="B188" s="54" t="s">
        <v>264</v>
      </c>
      <c r="C188" s="33"/>
      <c r="D188" s="43"/>
      <c r="E188" s="34"/>
      <c r="F188" s="34"/>
      <c r="G188" s="35"/>
      <c r="H188" s="27"/>
      <c r="I188" s="38"/>
      <c r="J188" s="29"/>
      <c r="K188" s="30"/>
      <c r="L188" s="30"/>
      <c r="M188" s="30"/>
      <c r="N188" s="30"/>
      <c r="O188" s="30"/>
      <c r="P188" s="30"/>
      <c r="Q188" s="30"/>
      <c r="R188" s="30"/>
      <c r="S188" s="30"/>
      <c r="T188" s="30"/>
      <c r="U188" s="30"/>
    </row>
    <row r="189" customFormat="false" ht="25.35" hidden="false" customHeight="false" outlineLevel="0" collapsed="false">
      <c r="A189" s="31" t="s">
        <v>265</v>
      </c>
      <c r="B189" s="54" t="s">
        <v>266</v>
      </c>
      <c r="C189" s="33"/>
      <c r="D189" s="43"/>
      <c r="E189" s="34"/>
      <c r="F189" s="34"/>
      <c r="G189" s="35"/>
      <c r="H189" s="27"/>
      <c r="I189" s="38"/>
      <c r="J189" s="29"/>
      <c r="K189" s="30"/>
      <c r="L189" s="30"/>
      <c r="M189" s="30"/>
      <c r="N189" s="30"/>
      <c r="O189" s="30"/>
      <c r="P189" s="30"/>
      <c r="Q189" s="30"/>
      <c r="R189" s="30"/>
      <c r="S189" s="30"/>
      <c r="T189" s="30"/>
      <c r="U189" s="30"/>
    </row>
    <row r="190" customFormat="false" ht="120.85" hidden="false" customHeight="false" outlineLevel="0" collapsed="false">
      <c r="A190" s="31"/>
      <c r="B190" s="49" t="s">
        <v>267</v>
      </c>
      <c r="C190" s="33"/>
      <c r="D190" s="43"/>
      <c r="E190" s="34"/>
      <c r="F190" s="34"/>
      <c r="G190" s="35"/>
      <c r="H190" s="27"/>
      <c r="I190" s="38"/>
      <c r="J190" s="29"/>
      <c r="K190" s="30"/>
      <c r="L190" s="30"/>
      <c r="M190" s="30"/>
      <c r="N190" s="30"/>
      <c r="O190" s="30"/>
      <c r="P190" s="30"/>
      <c r="Q190" s="30"/>
      <c r="R190" s="30"/>
      <c r="S190" s="30"/>
      <c r="T190" s="30"/>
      <c r="U190" s="30"/>
    </row>
    <row r="191" customFormat="false" ht="17.35" hidden="false" customHeight="false" outlineLevel="0" collapsed="false">
      <c r="A191" s="31"/>
      <c r="B191" s="54"/>
      <c r="C191" s="33"/>
      <c r="D191" s="43"/>
      <c r="E191" s="34"/>
      <c r="F191" s="34"/>
      <c r="G191" s="35"/>
      <c r="H191" s="27"/>
      <c r="I191" s="38"/>
      <c r="J191" s="29"/>
      <c r="K191" s="30"/>
      <c r="L191" s="30"/>
      <c r="M191" s="30"/>
      <c r="N191" s="30"/>
      <c r="O191" s="30"/>
      <c r="P191" s="30"/>
      <c r="Q191" s="30"/>
      <c r="R191" s="30"/>
      <c r="S191" s="30"/>
      <c r="T191" s="30"/>
      <c r="U191" s="30"/>
    </row>
    <row r="192" customFormat="false" ht="25.35" hidden="false" customHeight="true" outlineLevel="0" collapsed="false">
      <c r="A192" s="31" t="s">
        <v>268</v>
      </c>
      <c r="B192" s="32" t="s">
        <v>269</v>
      </c>
      <c r="C192" s="33" t="s">
        <v>11</v>
      </c>
      <c r="D192" s="43" t="n">
        <v>16</v>
      </c>
      <c r="E192" s="34" t="n">
        <v>170.82</v>
      </c>
      <c r="F192" s="34" t="n">
        <f aca="false">ROUND(E192*(1+C$311),2)</f>
        <v>210.31</v>
      </c>
      <c r="G192" s="35" t="n">
        <f aca="false">D192*F192</f>
        <v>3364.96</v>
      </c>
      <c r="H192" s="36" t="s">
        <v>58</v>
      </c>
      <c r="I192" s="36"/>
      <c r="J192" s="36"/>
      <c r="K192" s="30"/>
      <c r="L192" s="30"/>
      <c r="M192" s="30" t="n">
        <v>3469.95</v>
      </c>
      <c r="N192" s="30"/>
      <c r="O192" s="30"/>
      <c r="P192" s="30"/>
      <c r="Q192" s="30"/>
      <c r="R192" s="30"/>
      <c r="S192" s="30"/>
      <c r="T192" s="30"/>
      <c r="U192" s="30"/>
    </row>
    <row r="193" customFormat="false" ht="17.35" hidden="false" customHeight="false" outlineLevel="0" collapsed="false">
      <c r="A193" s="31"/>
      <c r="B193" s="49"/>
      <c r="C193" s="33"/>
      <c r="D193" s="43"/>
      <c r="E193" s="34"/>
      <c r="F193" s="34"/>
      <c r="G193" s="35"/>
      <c r="H193" s="27"/>
      <c r="I193" s="38"/>
      <c r="J193" s="29"/>
      <c r="K193" s="30"/>
      <c r="L193" s="30"/>
      <c r="M193" s="30"/>
      <c r="N193" s="30"/>
      <c r="O193" s="30"/>
      <c r="P193" s="30"/>
      <c r="Q193" s="30"/>
      <c r="R193" s="30"/>
      <c r="S193" s="30"/>
      <c r="T193" s="30"/>
      <c r="U193" s="30"/>
    </row>
    <row r="194" customFormat="false" ht="25.35" hidden="false" customHeight="false" outlineLevel="0" collapsed="false">
      <c r="A194" s="31" t="s">
        <v>270</v>
      </c>
      <c r="B194" s="54" t="s">
        <v>271</v>
      </c>
      <c r="C194" s="33"/>
      <c r="D194" s="43"/>
      <c r="E194" s="34"/>
      <c r="F194" s="34"/>
      <c r="G194" s="35"/>
      <c r="H194" s="27"/>
      <c r="I194" s="38"/>
      <c r="J194" s="29"/>
      <c r="K194" s="30"/>
      <c r="L194" s="30"/>
      <c r="M194" s="30"/>
      <c r="N194" s="30"/>
      <c r="O194" s="30"/>
      <c r="P194" s="30"/>
      <c r="Q194" s="30"/>
      <c r="R194" s="30"/>
      <c r="S194" s="30"/>
      <c r="T194" s="30"/>
      <c r="U194" s="30"/>
    </row>
    <row r="195" customFormat="false" ht="204.45" hidden="false" customHeight="false" outlineLevel="0" collapsed="false">
      <c r="A195" s="31" t="s">
        <v>187</v>
      </c>
      <c r="B195" s="32" t="s">
        <v>272</v>
      </c>
      <c r="C195" s="33" t="s">
        <v>11</v>
      </c>
      <c r="D195" s="43" t="n">
        <v>14</v>
      </c>
      <c r="E195" s="34" t="n">
        <v>244.1</v>
      </c>
      <c r="F195" s="34" t="n">
        <f aca="false">ROUND(E195*(1+C$311),2)</f>
        <v>300.54</v>
      </c>
      <c r="G195" s="35" t="n">
        <f aca="false">D195*F195</f>
        <v>4207.56</v>
      </c>
      <c r="H195" s="27"/>
      <c r="I195" s="38"/>
      <c r="J195" s="44"/>
      <c r="K195" s="30"/>
      <c r="L195" s="30"/>
      <c r="M195" s="30" t="n">
        <v>933.03</v>
      </c>
      <c r="N195" s="30"/>
      <c r="O195" s="30"/>
      <c r="P195" s="30"/>
      <c r="Q195" s="30"/>
      <c r="R195" s="30"/>
      <c r="S195" s="30"/>
      <c r="T195" s="30"/>
      <c r="U195" s="30"/>
    </row>
    <row r="196" customFormat="false" ht="336.55" hidden="false" customHeight="true" outlineLevel="0" collapsed="false">
      <c r="A196" s="31"/>
      <c r="B196" s="49" t="s">
        <v>273</v>
      </c>
      <c r="C196" s="33"/>
      <c r="D196" s="43"/>
      <c r="E196" s="34"/>
      <c r="F196" s="34"/>
      <c r="G196" s="35"/>
      <c r="H196" s="36" t="s">
        <v>274</v>
      </c>
      <c r="I196" s="36"/>
      <c r="J196" s="36"/>
      <c r="K196" s="30"/>
      <c r="L196" s="30"/>
      <c r="M196" s="30"/>
      <c r="N196" s="30"/>
      <c r="O196" s="30"/>
      <c r="P196" s="30"/>
      <c r="Q196" s="30"/>
      <c r="R196" s="30"/>
      <c r="S196" s="30"/>
      <c r="T196" s="30"/>
      <c r="U196" s="30"/>
    </row>
    <row r="197" customFormat="false" ht="17.35" hidden="false" customHeight="false" outlineLevel="0" collapsed="false">
      <c r="A197" s="31"/>
      <c r="B197" s="49"/>
      <c r="C197" s="33"/>
      <c r="D197" s="43"/>
      <c r="E197" s="34"/>
      <c r="F197" s="34"/>
      <c r="G197" s="35"/>
      <c r="H197" s="27"/>
      <c r="I197" s="38"/>
      <c r="J197" s="29"/>
      <c r="K197" s="30"/>
      <c r="L197" s="30"/>
      <c r="M197" s="30"/>
      <c r="N197" s="30"/>
      <c r="O197" s="30"/>
      <c r="P197" s="30"/>
      <c r="Q197" s="30"/>
      <c r="R197" s="30"/>
      <c r="S197" s="30"/>
      <c r="T197" s="30"/>
      <c r="U197" s="30"/>
    </row>
    <row r="198" customFormat="false" ht="156.7" hidden="false" customHeight="false" outlineLevel="0" collapsed="false">
      <c r="A198" s="31" t="s">
        <v>275</v>
      </c>
      <c r="B198" s="32" t="s">
        <v>276</v>
      </c>
      <c r="C198" s="33" t="s">
        <v>11</v>
      </c>
      <c r="D198" s="43" t="n">
        <v>16</v>
      </c>
      <c r="E198" s="34" t="n">
        <v>144.97</v>
      </c>
      <c r="F198" s="34" t="n">
        <f aca="false">ROUND(E198*(1+C$311),2)</f>
        <v>178.49</v>
      </c>
      <c r="G198" s="35" t="n">
        <f aca="false">D198*F198</f>
        <v>2855.84</v>
      </c>
      <c r="H198" s="27"/>
      <c r="I198" s="38"/>
      <c r="J198" s="44"/>
      <c r="K198" s="30"/>
      <c r="L198" s="30"/>
      <c r="M198" s="30" t="n">
        <v>2855.84</v>
      </c>
      <c r="N198" s="30"/>
      <c r="O198" s="30"/>
      <c r="P198" s="30"/>
      <c r="Q198" s="30"/>
      <c r="R198" s="30"/>
      <c r="S198" s="30"/>
      <c r="T198" s="30"/>
      <c r="U198" s="30"/>
    </row>
    <row r="199" customFormat="false" ht="300.7" hidden="false" customHeight="true" outlineLevel="0" collapsed="false">
      <c r="A199" s="31"/>
      <c r="B199" s="49" t="s">
        <v>277</v>
      </c>
      <c r="C199" s="33"/>
      <c r="D199" s="43"/>
      <c r="E199" s="34"/>
      <c r="F199" s="34"/>
      <c r="G199" s="35"/>
      <c r="H199" s="36" t="s">
        <v>58</v>
      </c>
      <c r="I199" s="36"/>
      <c r="J199" s="36"/>
      <c r="K199" s="30"/>
      <c r="L199" s="30"/>
      <c r="M199" s="30"/>
      <c r="N199" s="30"/>
      <c r="O199" s="30"/>
      <c r="P199" s="30"/>
      <c r="Q199" s="30"/>
      <c r="R199" s="30"/>
      <c r="S199" s="30"/>
      <c r="T199" s="30"/>
      <c r="U199" s="30"/>
    </row>
    <row r="200" customFormat="false" ht="17.35" hidden="false" customHeight="false" outlineLevel="0" collapsed="false">
      <c r="A200" s="31"/>
      <c r="B200" s="49"/>
      <c r="C200" s="33"/>
      <c r="D200" s="43"/>
      <c r="E200" s="34"/>
      <c r="F200" s="34"/>
      <c r="G200" s="35"/>
      <c r="H200" s="27"/>
      <c r="I200" s="38"/>
      <c r="J200" s="29"/>
      <c r="K200" s="30"/>
      <c r="L200" s="30"/>
      <c r="M200" s="30"/>
      <c r="N200" s="30"/>
      <c r="O200" s="30"/>
      <c r="P200" s="30"/>
      <c r="Q200" s="30"/>
      <c r="R200" s="30"/>
      <c r="S200" s="30"/>
      <c r="T200" s="30"/>
      <c r="U200" s="30"/>
    </row>
    <row r="201" customFormat="false" ht="216.4" hidden="false" customHeight="false" outlineLevel="0" collapsed="false">
      <c r="A201" s="31" t="s">
        <v>278</v>
      </c>
      <c r="B201" s="32" t="s">
        <v>279</v>
      </c>
      <c r="C201" s="33" t="s">
        <v>11</v>
      </c>
      <c r="D201" s="43" t="n">
        <v>15</v>
      </c>
      <c r="E201" s="34" t="n">
        <v>400.76</v>
      </c>
      <c r="F201" s="34" t="n">
        <f aca="false">ROUND(E201*(1+C$311),2)</f>
        <v>493.42</v>
      </c>
      <c r="G201" s="35" t="n">
        <f aca="false">D201*F201</f>
        <v>7401.3</v>
      </c>
      <c r="H201" s="27"/>
      <c r="I201" s="38"/>
      <c r="J201" s="44"/>
      <c r="K201" s="30"/>
      <c r="L201" s="30"/>
      <c r="M201" s="30" t="n">
        <v>7401.3</v>
      </c>
      <c r="N201" s="30"/>
      <c r="O201" s="30"/>
      <c r="P201" s="30"/>
      <c r="Q201" s="30"/>
      <c r="R201" s="30"/>
      <c r="S201" s="30"/>
      <c r="T201" s="30"/>
      <c r="U201" s="30"/>
    </row>
    <row r="202" customFormat="false" ht="312.65" hidden="false" customHeight="true" outlineLevel="0" collapsed="false">
      <c r="A202" s="31"/>
      <c r="B202" s="49" t="s">
        <v>280</v>
      </c>
      <c r="C202" s="33"/>
      <c r="D202" s="43"/>
      <c r="E202" s="34"/>
      <c r="F202" s="34"/>
      <c r="G202" s="35"/>
      <c r="H202" s="36" t="s">
        <v>281</v>
      </c>
      <c r="I202" s="36"/>
      <c r="J202" s="36"/>
      <c r="K202" s="30"/>
      <c r="L202" s="30"/>
      <c r="M202" s="30"/>
      <c r="N202" s="30"/>
      <c r="O202" s="30"/>
      <c r="P202" s="30"/>
      <c r="Q202" s="30"/>
      <c r="R202" s="30"/>
      <c r="S202" s="30"/>
      <c r="T202" s="30"/>
      <c r="U202" s="30"/>
    </row>
    <row r="203" customFormat="false" ht="17.35" hidden="false" customHeight="false" outlineLevel="0" collapsed="false">
      <c r="A203" s="31"/>
      <c r="B203" s="49"/>
      <c r="C203" s="33"/>
      <c r="D203" s="43"/>
      <c r="E203" s="34"/>
      <c r="F203" s="34"/>
      <c r="G203" s="35"/>
      <c r="H203" s="27"/>
      <c r="I203" s="38"/>
      <c r="J203" s="29"/>
      <c r="K203" s="30"/>
      <c r="L203" s="30"/>
      <c r="M203" s="30"/>
      <c r="N203" s="30"/>
      <c r="O203" s="30"/>
      <c r="P203" s="30"/>
      <c r="Q203" s="30"/>
      <c r="R203" s="30"/>
      <c r="S203" s="30"/>
      <c r="T203" s="30"/>
      <c r="U203" s="30"/>
    </row>
    <row r="204" customFormat="false" ht="17.35" hidden="false" customHeight="true" outlineLevel="0" collapsed="false">
      <c r="A204" s="55"/>
      <c r="B204" s="61"/>
      <c r="C204" s="16" t="s">
        <v>26</v>
      </c>
      <c r="D204" s="16"/>
      <c r="E204" s="16"/>
      <c r="F204" s="34"/>
      <c r="G204" s="39" t="n">
        <f aca="false">SUM(G188:G203)</f>
        <v>17829.66</v>
      </c>
      <c r="H204" s="27"/>
      <c r="I204" s="38"/>
      <c r="J204" s="29"/>
      <c r="K204" s="30"/>
      <c r="L204" s="30"/>
      <c r="M204" s="30"/>
      <c r="N204" s="30"/>
      <c r="O204" s="30"/>
      <c r="P204" s="30"/>
      <c r="Q204" s="30"/>
      <c r="R204" s="30"/>
      <c r="S204" s="30"/>
      <c r="T204" s="30"/>
      <c r="U204" s="30"/>
    </row>
    <row r="205" customFormat="false" ht="17.35" hidden="false" customHeight="false" outlineLevel="0" collapsed="false">
      <c r="A205" s="22" t="n">
        <v>110000</v>
      </c>
      <c r="B205" s="23" t="s">
        <v>282</v>
      </c>
      <c r="C205" s="24"/>
      <c r="D205" s="41"/>
      <c r="E205" s="34"/>
      <c r="F205" s="34"/>
      <c r="G205" s="35"/>
      <c r="H205" s="27"/>
      <c r="I205" s="38"/>
      <c r="J205" s="29"/>
      <c r="K205" s="30"/>
      <c r="L205" s="30"/>
      <c r="M205" s="30"/>
      <c r="N205" s="30"/>
      <c r="O205" s="30"/>
      <c r="P205" s="30"/>
      <c r="Q205" s="30"/>
      <c r="R205" s="30"/>
      <c r="S205" s="30"/>
      <c r="T205" s="30"/>
      <c r="U205" s="30"/>
    </row>
    <row r="206" customFormat="false" ht="37.3" hidden="false" customHeight="true" outlineLevel="0" collapsed="false">
      <c r="A206" s="31" t="s">
        <v>283</v>
      </c>
      <c r="B206" s="32" t="s">
        <v>284</v>
      </c>
      <c r="C206" s="33" t="s">
        <v>11</v>
      </c>
      <c r="D206" s="43" t="n">
        <v>4</v>
      </c>
      <c r="E206" s="34" t="n">
        <v>2538.63</v>
      </c>
      <c r="F206" s="34" t="n">
        <f aca="false">ROUND(E206*(1+C$311),2)</f>
        <v>3125.56</v>
      </c>
      <c r="G206" s="35" t="n">
        <f aca="false">D206*F206</f>
        <v>12502.24</v>
      </c>
      <c r="H206" s="36" t="s">
        <v>285</v>
      </c>
      <c r="I206" s="36"/>
      <c r="J206" s="36"/>
      <c r="K206" s="30"/>
      <c r="L206" s="30"/>
      <c r="M206" s="30" t="n">
        <v>12502.24</v>
      </c>
      <c r="N206" s="30"/>
      <c r="O206" s="30"/>
      <c r="P206" s="30"/>
      <c r="Q206" s="30"/>
      <c r="R206" s="30"/>
      <c r="S206" s="30"/>
      <c r="T206" s="30"/>
      <c r="U206" s="30"/>
    </row>
    <row r="207" customFormat="false" ht="17.35" hidden="false" customHeight="false" outlineLevel="0" collapsed="false">
      <c r="A207" s="31"/>
      <c r="B207" s="49"/>
      <c r="C207" s="33"/>
      <c r="D207" s="43"/>
      <c r="E207" s="34"/>
      <c r="F207" s="34"/>
      <c r="G207" s="35"/>
      <c r="H207" s="27"/>
      <c r="I207" s="38"/>
      <c r="J207" s="29"/>
      <c r="K207" s="30"/>
      <c r="L207" s="30"/>
      <c r="M207" s="30"/>
      <c r="N207" s="30"/>
      <c r="O207" s="30"/>
      <c r="P207" s="30"/>
      <c r="Q207" s="30"/>
      <c r="R207" s="30"/>
      <c r="S207" s="30"/>
      <c r="T207" s="30"/>
      <c r="U207" s="30"/>
    </row>
    <row r="208" customFormat="false" ht="73.1" hidden="false" customHeight="false" outlineLevel="0" collapsed="false">
      <c r="A208" s="31" t="s">
        <v>286</v>
      </c>
      <c r="B208" s="32" t="s">
        <v>287</v>
      </c>
      <c r="C208" s="33" t="s">
        <v>11</v>
      </c>
      <c r="D208" s="43" t="n">
        <v>1</v>
      </c>
      <c r="E208" s="34" t="n">
        <v>1378.58</v>
      </c>
      <c r="F208" s="34" t="n">
        <f aca="false">ROUND(E208*(1+C$311),2)</f>
        <v>1697.31</v>
      </c>
      <c r="G208" s="35" t="n">
        <f aca="false">D208*F208</f>
        <v>1697.31</v>
      </c>
      <c r="H208" s="27"/>
      <c r="I208" s="38"/>
      <c r="J208" s="44"/>
      <c r="K208" s="30"/>
      <c r="L208" s="30"/>
      <c r="M208" s="30" t="n">
        <v>1697.31</v>
      </c>
      <c r="N208" s="30"/>
      <c r="O208" s="30"/>
      <c r="P208" s="30"/>
      <c r="Q208" s="30"/>
      <c r="R208" s="30"/>
      <c r="S208" s="30"/>
      <c r="T208" s="30"/>
      <c r="U208" s="30"/>
    </row>
    <row r="209" customFormat="false" ht="396.25" hidden="false" customHeight="true" outlineLevel="0" collapsed="false">
      <c r="A209" s="31"/>
      <c r="B209" s="49" t="s">
        <v>288</v>
      </c>
      <c r="C209" s="33"/>
      <c r="D209" s="43"/>
      <c r="E209" s="34"/>
      <c r="F209" s="34"/>
      <c r="G209" s="35"/>
      <c r="H209" s="68" t="s">
        <v>196</v>
      </c>
      <c r="I209" s="68"/>
      <c r="J209" s="68"/>
      <c r="K209" s="30"/>
      <c r="L209" s="30"/>
      <c r="M209" s="30"/>
      <c r="N209" s="30"/>
      <c r="O209" s="30"/>
      <c r="P209" s="30"/>
      <c r="Q209" s="30"/>
      <c r="R209" s="30"/>
      <c r="S209" s="30"/>
      <c r="T209" s="30"/>
      <c r="U209" s="30"/>
    </row>
    <row r="210" customFormat="false" ht="17.35" hidden="false" customHeight="false" outlineLevel="0" collapsed="false">
      <c r="A210" s="31"/>
      <c r="B210" s="49"/>
      <c r="C210" s="33"/>
      <c r="D210" s="35"/>
      <c r="E210" s="34"/>
      <c r="F210" s="34"/>
      <c r="G210" s="35"/>
      <c r="H210" s="27"/>
      <c r="I210" s="38"/>
      <c r="J210" s="29"/>
      <c r="K210" s="30"/>
      <c r="L210" s="30"/>
      <c r="M210" s="30" t="n">
        <v>3342.18</v>
      </c>
      <c r="N210" s="30"/>
      <c r="O210" s="30"/>
      <c r="P210" s="30"/>
      <c r="Q210" s="30"/>
      <c r="R210" s="30"/>
      <c r="S210" s="30"/>
      <c r="T210" s="30"/>
      <c r="U210" s="30"/>
    </row>
    <row r="211" customFormat="false" ht="37.3" hidden="false" customHeight="false" outlineLevel="0" collapsed="false">
      <c r="A211" s="31" t="s">
        <v>289</v>
      </c>
      <c r="B211" s="32" t="s">
        <v>290</v>
      </c>
      <c r="C211" s="33" t="s">
        <v>11</v>
      </c>
      <c r="D211" s="43" t="n">
        <v>6</v>
      </c>
      <c r="E211" s="34" t="n">
        <v>452.43</v>
      </c>
      <c r="F211" s="34" t="n">
        <f aca="false">ROUND(E211*(1+C$311),2)</f>
        <v>557.03</v>
      </c>
      <c r="G211" s="35" t="n">
        <f aca="false">D211*F211</f>
        <v>3342.18</v>
      </c>
      <c r="H211" s="27"/>
      <c r="I211" s="38"/>
      <c r="J211" s="44"/>
      <c r="K211" s="65"/>
      <c r="L211" s="65"/>
      <c r="M211" s="65"/>
      <c r="N211" s="65"/>
      <c r="O211" s="30"/>
      <c r="P211" s="30"/>
      <c r="Q211" s="30"/>
      <c r="R211" s="30"/>
      <c r="S211" s="30"/>
      <c r="T211" s="30"/>
      <c r="U211" s="30"/>
    </row>
    <row r="212" customFormat="false" ht="228.35" hidden="false" customHeight="true" outlineLevel="0" collapsed="false">
      <c r="A212" s="31"/>
      <c r="B212" s="49" t="s">
        <v>291</v>
      </c>
      <c r="C212" s="33"/>
      <c r="D212" s="43"/>
      <c r="E212" s="34"/>
      <c r="F212" s="34"/>
      <c r="G212" s="35"/>
      <c r="H212" s="36" t="s">
        <v>222</v>
      </c>
      <c r="I212" s="36"/>
      <c r="J212" s="36"/>
      <c r="K212" s="30"/>
      <c r="L212" s="30"/>
      <c r="M212" s="30"/>
      <c r="N212" s="30"/>
      <c r="O212" s="30"/>
      <c r="P212" s="30"/>
      <c r="Q212" s="30"/>
      <c r="R212" s="30"/>
      <c r="S212" s="30"/>
      <c r="T212" s="30"/>
      <c r="U212" s="30"/>
    </row>
    <row r="213" customFormat="false" ht="17.35" hidden="false" customHeight="false" outlineLevel="0" collapsed="false">
      <c r="A213" s="31"/>
      <c r="B213" s="49"/>
      <c r="C213" s="33"/>
      <c r="D213" s="43"/>
      <c r="E213" s="34"/>
      <c r="F213" s="34"/>
      <c r="G213" s="35"/>
      <c r="H213" s="27"/>
      <c r="I213" s="38"/>
      <c r="J213" s="29"/>
      <c r="K213" s="30"/>
      <c r="L213" s="30"/>
      <c r="M213" s="30"/>
      <c r="N213" s="30"/>
      <c r="O213" s="30"/>
      <c r="P213" s="30"/>
      <c r="Q213" s="30"/>
      <c r="R213" s="30"/>
      <c r="S213" s="30"/>
      <c r="T213" s="30"/>
      <c r="U213" s="30"/>
    </row>
    <row r="214" customFormat="false" ht="64.15" hidden="false" customHeight="false" outlineLevel="0" collapsed="false">
      <c r="A214" s="31"/>
      <c r="B214" s="69" t="s">
        <v>292</v>
      </c>
      <c r="C214" s="33"/>
      <c r="D214" s="43"/>
      <c r="E214" s="34"/>
      <c r="F214" s="34"/>
      <c r="G214" s="35"/>
      <c r="H214" s="27"/>
      <c r="I214" s="38"/>
      <c r="J214" s="29"/>
      <c r="K214" s="30"/>
      <c r="L214" s="30"/>
      <c r="M214" s="30"/>
      <c r="N214" s="30"/>
      <c r="O214" s="30"/>
      <c r="P214" s="30"/>
      <c r="Q214" s="30"/>
      <c r="R214" s="30"/>
      <c r="S214" s="30"/>
      <c r="T214" s="30"/>
      <c r="U214" s="30"/>
    </row>
    <row r="215" customFormat="false" ht="17.35" hidden="false" customHeight="true" outlineLevel="0" collapsed="false">
      <c r="A215" s="55"/>
      <c r="B215" s="51"/>
      <c r="C215" s="16" t="s">
        <v>26</v>
      </c>
      <c r="D215" s="16"/>
      <c r="E215" s="16"/>
      <c r="F215" s="34"/>
      <c r="G215" s="39" t="n">
        <f aca="false">SUM(G206:G214)</f>
        <v>17541.73</v>
      </c>
      <c r="H215" s="27"/>
      <c r="I215" s="38"/>
      <c r="J215" s="29"/>
      <c r="K215" s="30"/>
      <c r="L215" s="30"/>
      <c r="M215" s="30"/>
      <c r="N215" s="30"/>
      <c r="O215" s="30"/>
      <c r="P215" s="30"/>
      <c r="Q215" s="30"/>
      <c r="R215" s="30"/>
      <c r="S215" s="30"/>
      <c r="T215" s="30"/>
      <c r="U215" s="30"/>
    </row>
    <row r="216" customFormat="false" ht="17.35" hidden="false" customHeight="false" outlineLevel="0" collapsed="false">
      <c r="A216" s="22" t="s">
        <v>293</v>
      </c>
      <c r="B216" s="23" t="s">
        <v>294</v>
      </c>
      <c r="C216" s="62"/>
      <c r="D216" s="41"/>
      <c r="E216" s="25"/>
      <c r="F216" s="34"/>
      <c r="G216" s="35"/>
      <c r="H216" s="27"/>
      <c r="I216" s="38"/>
      <c r="J216" s="29"/>
      <c r="K216" s="30"/>
      <c r="L216" s="30"/>
      <c r="M216" s="30"/>
      <c r="N216" s="30"/>
      <c r="O216" s="30"/>
      <c r="P216" s="30"/>
      <c r="Q216" s="30"/>
      <c r="R216" s="30"/>
      <c r="S216" s="30"/>
      <c r="T216" s="30"/>
      <c r="U216" s="30"/>
    </row>
    <row r="217" customFormat="false" ht="17.35" hidden="false" customHeight="false" outlineLevel="0" collapsed="false">
      <c r="A217" s="57" t="s">
        <v>295</v>
      </c>
      <c r="B217" s="63" t="s">
        <v>192</v>
      </c>
      <c r="C217" s="33"/>
      <c r="D217" s="43"/>
      <c r="E217" s="34"/>
      <c r="F217" s="34"/>
      <c r="G217" s="35"/>
      <c r="H217" s="27"/>
      <c r="I217" s="38"/>
      <c r="J217" s="29"/>
      <c r="K217" s="30"/>
      <c r="L217" s="30"/>
      <c r="M217" s="30"/>
      <c r="N217" s="30"/>
      <c r="O217" s="30"/>
      <c r="P217" s="30"/>
      <c r="Q217" s="30"/>
      <c r="R217" s="30"/>
      <c r="S217" s="30"/>
      <c r="T217" s="30"/>
      <c r="U217" s="30"/>
    </row>
    <row r="218" customFormat="false" ht="17.35" hidden="false" customHeight="false" outlineLevel="0" collapsed="false">
      <c r="A218" s="31"/>
      <c r="B218" s="49"/>
      <c r="C218" s="33"/>
      <c r="D218" s="43"/>
      <c r="E218" s="34"/>
      <c r="F218" s="34"/>
      <c r="G218" s="35"/>
      <c r="H218" s="27"/>
      <c r="I218" s="38"/>
      <c r="J218" s="29"/>
      <c r="K218" s="30"/>
      <c r="L218" s="30"/>
      <c r="M218" s="30"/>
      <c r="N218" s="30"/>
      <c r="O218" s="30"/>
      <c r="P218" s="30"/>
      <c r="Q218" s="30"/>
      <c r="R218" s="30"/>
      <c r="S218" s="30"/>
      <c r="T218" s="30"/>
      <c r="U218" s="30"/>
    </row>
    <row r="219" customFormat="false" ht="49.25" hidden="false" customHeight="false" outlineLevel="0" collapsed="false">
      <c r="A219" s="70" t="s">
        <v>296</v>
      </c>
      <c r="B219" s="32" t="s">
        <v>297</v>
      </c>
      <c r="C219" s="33" t="s">
        <v>71</v>
      </c>
      <c r="D219" s="43" t="n">
        <v>7.5</v>
      </c>
      <c r="E219" s="34" t="n">
        <v>501.06</v>
      </c>
      <c r="F219" s="34" t="n">
        <f aca="false">ROUND(E219*(1+C$311),2)</f>
        <v>616.91</v>
      </c>
      <c r="G219" s="35"/>
      <c r="H219" s="27"/>
      <c r="I219" s="38"/>
      <c r="J219" s="29"/>
      <c r="K219" s="30"/>
      <c r="L219" s="30"/>
      <c r="M219" s="30"/>
      <c r="N219" s="30"/>
      <c r="O219" s="30"/>
      <c r="P219" s="30"/>
      <c r="Q219" s="30"/>
      <c r="R219" s="30"/>
      <c r="S219" s="30"/>
      <c r="T219" s="30"/>
      <c r="U219" s="30"/>
    </row>
    <row r="220" customFormat="false" ht="168.65" hidden="false" customHeight="true" outlineLevel="0" collapsed="false">
      <c r="A220" s="31"/>
      <c r="B220" s="49" t="s">
        <v>298</v>
      </c>
      <c r="C220" s="33"/>
      <c r="D220" s="43"/>
      <c r="E220" s="34"/>
      <c r="F220" s="34"/>
      <c r="G220" s="35"/>
      <c r="H220" s="36" t="s">
        <v>299</v>
      </c>
      <c r="I220" s="36"/>
      <c r="J220" s="36"/>
      <c r="K220" s="30"/>
      <c r="L220" s="30"/>
      <c r="M220" s="30"/>
      <c r="N220" s="30"/>
      <c r="O220" s="30"/>
      <c r="P220" s="30"/>
      <c r="Q220" s="30"/>
      <c r="R220" s="30"/>
      <c r="S220" s="30"/>
      <c r="T220" s="30"/>
      <c r="U220" s="30"/>
    </row>
    <row r="221" customFormat="false" ht="17.35" hidden="false" customHeight="false" outlineLevel="0" collapsed="false">
      <c r="A221" s="31"/>
      <c r="B221" s="49" t="s">
        <v>25</v>
      </c>
      <c r="C221" s="33"/>
      <c r="D221" s="43"/>
      <c r="E221" s="34"/>
      <c r="F221" s="34"/>
      <c r="G221" s="35"/>
      <c r="H221" s="27"/>
      <c r="I221" s="38"/>
      <c r="J221" s="29"/>
      <c r="K221" s="30"/>
      <c r="L221" s="30"/>
      <c r="M221" s="30"/>
      <c r="N221" s="30"/>
      <c r="O221" s="30"/>
      <c r="P221" s="30"/>
      <c r="Q221" s="30"/>
      <c r="R221" s="30"/>
      <c r="S221" s="30"/>
      <c r="T221" s="30"/>
      <c r="U221" s="30"/>
    </row>
    <row r="222" customFormat="false" ht="25.35" hidden="false" customHeight="false" outlineLevel="0" collapsed="false">
      <c r="A222" s="31" t="s">
        <v>300</v>
      </c>
      <c r="B222" s="32" t="s">
        <v>301</v>
      </c>
      <c r="C222" s="33" t="s">
        <v>36</v>
      </c>
      <c r="D222" s="43" t="n">
        <f aca="false">4*0.6*0.8</f>
        <v>1.92</v>
      </c>
      <c r="E222" s="34" t="n">
        <v>760.47</v>
      </c>
      <c r="F222" s="34" t="n">
        <f aca="false">ROUND(E222*(1+C$311),2)</f>
        <v>936.29</v>
      </c>
      <c r="G222" s="35" t="n">
        <f aca="false">D222*F222</f>
        <v>1797.6768</v>
      </c>
      <c r="H222" s="27"/>
      <c r="I222" s="38"/>
      <c r="J222" s="44"/>
      <c r="K222" s="30"/>
      <c r="L222" s="30"/>
      <c r="M222" s="30" t="n">
        <v>1797.6768</v>
      </c>
      <c r="N222" s="30"/>
      <c r="O222" s="30"/>
      <c r="P222" s="30"/>
      <c r="Q222" s="30"/>
      <c r="R222" s="30"/>
      <c r="S222" s="30"/>
      <c r="T222" s="30"/>
      <c r="U222" s="30"/>
    </row>
    <row r="223" customFormat="false" ht="73.1" hidden="false" customHeight="true" outlineLevel="0" collapsed="false">
      <c r="A223" s="31"/>
      <c r="B223" s="49" t="s">
        <v>302</v>
      </c>
      <c r="C223" s="33"/>
      <c r="D223" s="43"/>
      <c r="E223" s="34"/>
      <c r="F223" s="34"/>
      <c r="G223" s="35"/>
      <c r="H223" s="36" t="s">
        <v>303</v>
      </c>
      <c r="I223" s="36"/>
      <c r="J223" s="36"/>
      <c r="K223" s="30"/>
      <c r="L223" s="30"/>
      <c r="M223" s="30"/>
      <c r="N223" s="30"/>
      <c r="O223" s="30"/>
      <c r="P223" s="30"/>
      <c r="Q223" s="30"/>
      <c r="R223" s="30"/>
      <c r="S223" s="30"/>
      <c r="T223" s="30"/>
      <c r="U223" s="30"/>
    </row>
    <row r="224" customFormat="false" ht="17.35" hidden="false" customHeight="false" outlineLevel="0" collapsed="false">
      <c r="A224" s="31"/>
      <c r="B224" s="49"/>
      <c r="C224" s="33"/>
      <c r="D224" s="43"/>
      <c r="E224" s="34"/>
      <c r="F224" s="34"/>
      <c r="G224" s="35"/>
      <c r="H224" s="27"/>
      <c r="I224" s="38"/>
      <c r="J224" s="29"/>
      <c r="K224" s="30"/>
      <c r="L224" s="30"/>
      <c r="M224" s="30"/>
      <c r="N224" s="30"/>
      <c r="O224" s="30"/>
      <c r="P224" s="30"/>
      <c r="Q224" s="30"/>
      <c r="R224" s="30"/>
      <c r="S224" s="30"/>
      <c r="T224" s="30"/>
      <c r="U224" s="30"/>
    </row>
    <row r="225" customFormat="false" ht="25.35" hidden="false" customHeight="false" outlineLevel="0" collapsed="false">
      <c r="A225" s="31" t="s">
        <v>304</v>
      </c>
      <c r="B225" s="32" t="s">
        <v>305</v>
      </c>
      <c r="C225" s="33" t="s">
        <v>36</v>
      </c>
      <c r="D225" s="43" t="n">
        <f aca="false">11*1.5*1.2</f>
        <v>19.8</v>
      </c>
      <c r="E225" s="34" t="n">
        <v>956.98</v>
      </c>
      <c r="F225" s="34" t="n">
        <f aca="false">ROUND(E225*(1+C$311),2)</f>
        <v>1178.23</v>
      </c>
      <c r="G225" s="35" t="n">
        <f aca="false">D225*F225</f>
        <v>23328.954</v>
      </c>
      <c r="H225" s="27"/>
      <c r="I225" s="38"/>
      <c r="J225" s="44"/>
      <c r="K225" s="30"/>
      <c r="L225" s="30"/>
      <c r="M225" s="30" t="n">
        <v>23328.954</v>
      </c>
      <c r="N225" s="30"/>
      <c r="O225" s="30"/>
      <c r="P225" s="30"/>
      <c r="Q225" s="30"/>
      <c r="R225" s="30"/>
      <c r="S225" s="30"/>
      <c r="T225" s="30"/>
      <c r="U225" s="30"/>
    </row>
    <row r="226" customFormat="false" ht="73.1" hidden="false" customHeight="true" outlineLevel="0" collapsed="false">
      <c r="A226" s="31"/>
      <c r="B226" s="49" t="s">
        <v>306</v>
      </c>
      <c r="C226" s="33"/>
      <c r="D226" s="43"/>
      <c r="E226" s="34"/>
      <c r="F226" s="34"/>
      <c r="G226" s="35"/>
      <c r="H226" s="36" t="s">
        <v>307</v>
      </c>
      <c r="I226" s="36"/>
      <c r="J226" s="36"/>
      <c r="K226" s="30"/>
      <c r="L226" s="30"/>
      <c r="M226" s="30"/>
      <c r="N226" s="30"/>
      <c r="O226" s="30"/>
      <c r="P226" s="30"/>
      <c r="Q226" s="30"/>
      <c r="R226" s="30"/>
      <c r="S226" s="30"/>
      <c r="T226" s="30"/>
      <c r="U226" s="30"/>
    </row>
    <row r="227" customFormat="false" ht="17.35" hidden="false" customHeight="false" outlineLevel="0" collapsed="false">
      <c r="A227" s="31"/>
      <c r="B227" s="32"/>
      <c r="C227" s="33"/>
      <c r="D227" s="43"/>
      <c r="E227" s="34"/>
      <c r="F227" s="34"/>
      <c r="G227" s="35"/>
      <c r="H227" s="27"/>
      <c r="I227" s="38"/>
      <c r="J227" s="29"/>
      <c r="K227" s="30"/>
      <c r="L227" s="30"/>
      <c r="M227" s="30"/>
      <c r="N227" s="30"/>
      <c r="O227" s="30"/>
      <c r="P227" s="30"/>
      <c r="Q227" s="30"/>
      <c r="R227" s="30"/>
      <c r="S227" s="30"/>
      <c r="T227" s="30"/>
      <c r="U227" s="30"/>
    </row>
    <row r="228" customFormat="false" ht="17.35" hidden="false" customHeight="true" outlineLevel="0" collapsed="false">
      <c r="A228" s="55"/>
      <c r="B228" s="61"/>
      <c r="C228" s="16" t="s">
        <v>26</v>
      </c>
      <c r="D228" s="16"/>
      <c r="E228" s="16"/>
      <c r="F228" s="34"/>
      <c r="G228" s="39" t="n">
        <f aca="false">SUM(G218:G227)</f>
        <v>25126.6308</v>
      </c>
      <c r="H228" s="27"/>
      <c r="I228" s="38"/>
      <c r="J228" s="29"/>
      <c r="K228" s="30"/>
      <c r="L228" s="30"/>
      <c r="M228" s="30"/>
      <c r="N228" s="30"/>
      <c r="O228" s="30"/>
      <c r="P228" s="30"/>
      <c r="Q228" s="30"/>
      <c r="R228" s="30"/>
      <c r="S228" s="30"/>
      <c r="T228" s="30"/>
      <c r="U228" s="30"/>
    </row>
    <row r="229" customFormat="false" ht="17.35" hidden="false" customHeight="false" outlineLevel="0" collapsed="false">
      <c r="A229" s="22" t="n">
        <v>130000</v>
      </c>
      <c r="B229" s="23" t="s">
        <v>308</v>
      </c>
      <c r="C229" s="24"/>
      <c r="D229" s="41"/>
      <c r="E229" s="25"/>
      <c r="F229" s="34"/>
      <c r="G229" s="35"/>
      <c r="H229" s="27"/>
      <c r="I229" s="38"/>
      <c r="J229" s="29"/>
      <c r="K229" s="30"/>
      <c r="L229" s="30"/>
      <c r="M229" s="30"/>
      <c r="N229" s="30"/>
      <c r="O229" s="30"/>
      <c r="P229" s="30"/>
      <c r="Q229" s="30"/>
      <c r="R229" s="30"/>
      <c r="S229" s="30"/>
      <c r="T229" s="30"/>
      <c r="U229" s="30"/>
    </row>
    <row r="230" customFormat="false" ht="17.35" hidden="false" customHeight="false" outlineLevel="0" collapsed="false">
      <c r="A230" s="57" t="n">
        <v>130100</v>
      </c>
      <c r="B230" s="63" t="s">
        <v>309</v>
      </c>
      <c r="C230" s="33"/>
      <c r="D230" s="43"/>
      <c r="E230" s="34"/>
      <c r="F230" s="34"/>
      <c r="G230" s="35"/>
      <c r="H230" s="27"/>
      <c r="I230" s="38"/>
      <c r="J230" s="29"/>
      <c r="K230" s="30"/>
      <c r="L230" s="30"/>
      <c r="M230" s="30"/>
      <c r="N230" s="30"/>
      <c r="O230" s="30"/>
      <c r="P230" s="30"/>
      <c r="Q230" s="30"/>
      <c r="R230" s="30"/>
      <c r="S230" s="30"/>
      <c r="T230" s="30"/>
      <c r="U230" s="30"/>
    </row>
    <row r="231" customFormat="false" ht="17.35" hidden="false" customHeight="false" outlineLevel="0" collapsed="false">
      <c r="A231" s="31" t="s">
        <v>310</v>
      </c>
      <c r="B231" s="32" t="s">
        <v>311</v>
      </c>
      <c r="C231" s="33" t="s">
        <v>11</v>
      </c>
      <c r="D231" s="43" t="n">
        <v>6</v>
      </c>
      <c r="E231" s="34" t="n">
        <v>62.4</v>
      </c>
      <c r="F231" s="34" t="n">
        <f aca="false">ROUND(E231*(1+C$311),2)</f>
        <v>76.83</v>
      </c>
      <c r="G231" s="35" t="n">
        <f aca="false">D231*F231</f>
        <v>460.98</v>
      </c>
      <c r="H231" s="27"/>
      <c r="I231" s="38"/>
      <c r="J231" s="44"/>
      <c r="K231" s="30"/>
      <c r="L231" s="30"/>
      <c r="M231" s="30" t="n">
        <v>460.98</v>
      </c>
      <c r="N231" s="30"/>
      <c r="O231" s="30"/>
      <c r="P231" s="30"/>
      <c r="Q231" s="30"/>
      <c r="R231" s="30"/>
      <c r="S231" s="30"/>
      <c r="T231" s="30"/>
      <c r="U231" s="30"/>
    </row>
    <row r="232" customFormat="false" ht="73.1" hidden="false" customHeight="true" outlineLevel="0" collapsed="false">
      <c r="A232" s="31"/>
      <c r="B232" s="49" t="s">
        <v>312</v>
      </c>
      <c r="C232" s="33"/>
      <c r="D232" s="34"/>
      <c r="E232" s="34"/>
      <c r="F232" s="34"/>
      <c r="G232" s="35"/>
      <c r="H232" s="36" t="s">
        <v>222</v>
      </c>
      <c r="I232" s="36"/>
      <c r="J232" s="36"/>
      <c r="K232" s="30"/>
      <c r="L232" s="30"/>
      <c r="M232" s="30"/>
      <c r="N232" s="30"/>
      <c r="O232" s="30"/>
      <c r="P232" s="30"/>
      <c r="Q232" s="30"/>
      <c r="R232" s="30"/>
      <c r="S232" s="30"/>
      <c r="T232" s="30"/>
      <c r="U232" s="30"/>
    </row>
    <row r="233" customFormat="false" ht="17.35" hidden="false" customHeight="false" outlineLevel="0" collapsed="false">
      <c r="A233" s="31"/>
      <c r="B233" s="49"/>
      <c r="C233" s="33"/>
      <c r="D233" s="34"/>
      <c r="E233" s="34"/>
      <c r="F233" s="34"/>
      <c r="G233" s="35"/>
      <c r="H233" s="27"/>
      <c r="I233" s="38"/>
      <c r="J233" s="29"/>
      <c r="K233" s="30"/>
      <c r="L233" s="30"/>
      <c r="M233" s="30"/>
      <c r="N233" s="30"/>
      <c r="O233" s="30"/>
      <c r="P233" s="30"/>
      <c r="Q233" s="30"/>
      <c r="R233" s="30"/>
      <c r="S233" s="30"/>
      <c r="T233" s="30"/>
      <c r="U233" s="30"/>
    </row>
    <row r="234" customFormat="false" ht="17.35" hidden="false" customHeight="true" outlineLevel="0" collapsed="false">
      <c r="A234" s="55"/>
      <c r="B234" s="61"/>
      <c r="C234" s="16" t="s">
        <v>26</v>
      </c>
      <c r="D234" s="16"/>
      <c r="E234" s="16"/>
      <c r="F234" s="34"/>
      <c r="G234" s="39" t="n">
        <f aca="false">SUM(G231:G233)</f>
        <v>460.98</v>
      </c>
      <c r="H234" s="27"/>
      <c r="I234" s="38"/>
      <c r="J234" s="29"/>
      <c r="K234" s="30"/>
      <c r="L234" s="30"/>
      <c r="M234" s="30"/>
      <c r="N234" s="30"/>
      <c r="O234" s="30"/>
      <c r="P234" s="30"/>
      <c r="Q234" s="30"/>
      <c r="R234" s="30"/>
      <c r="S234" s="30"/>
      <c r="T234" s="30"/>
      <c r="U234" s="30"/>
    </row>
    <row r="235" customFormat="false" ht="17.35" hidden="false" customHeight="false" outlineLevel="0" collapsed="false">
      <c r="A235" s="22" t="n">
        <v>140000</v>
      </c>
      <c r="B235" s="23" t="s">
        <v>313</v>
      </c>
      <c r="C235" s="24"/>
      <c r="D235" s="41"/>
      <c r="E235" s="25"/>
      <c r="F235" s="34"/>
      <c r="G235" s="35"/>
      <c r="H235" s="27"/>
      <c r="I235" s="38"/>
      <c r="J235" s="29"/>
      <c r="K235" s="30"/>
      <c r="L235" s="30"/>
      <c r="M235" s="30"/>
      <c r="N235" s="30"/>
      <c r="O235" s="30"/>
      <c r="P235" s="30"/>
      <c r="Q235" s="30"/>
      <c r="R235" s="30"/>
      <c r="S235" s="30"/>
      <c r="T235" s="30"/>
      <c r="U235" s="30"/>
    </row>
    <row r="236" customFormat="false" ht="17.35" hidden="false" customHeight="false" outlineLevel="0" collapsed="false">
      <c r="A236" s="57" t="n">
        <v>140100</v>
      </c>
      <c r="B236" s="63" t="s">
        <v>138</v>
      </c>
      <c r="C236" s="33"/>
      <c r="D236" s="43"/>
      <c r="E236" s="34"/>
      <c r="F236" s="34"/>
      <c r="G236" s="35"/>
      <c r="H236" s="27"/>
      <c r="I236" s="38"/>
      <c r="J236" s="29"/>
      <c r="K236" s="30"/>
      <c r="L236" s="30"/>
      <c r="M236" s="30"/>
      <c r="N236" s="30"/>
      <c r="O236" s="30"/>
      <c r="P236" s="30"/>
      <c r="Q236" s="30"/>
      <c r="R236" s="30"/>
      <c r="S236" s="30"/>
      <c r="T236" s="30"/>
      <c r="U236" s="30"/>
    </row>
    <row r="237" customFormat="false" ht="37.3" hidden="false" customHeight="false" outlineLevel="0" collapsed="false">
      <c r="A237" s="31" t="n">
        <v>140101</v>
      </c>
      <c r="B237" s="32" t="s">
        <v>314</v>
      </c>
      <c r="C237" s="33" t="s">
        <v>36</v>
      </c>
      <c r="D237" s="43" t="n">
        <v>556.5</v>
      </c>
      <c r="E237" s="34" t="n">
        <v>34.21</v>
      </c>
      <c r="F237" s="34" t="n">
        <f aca="false">ROUND(E237*(1+C$311),2)</f>
        <v>42.12</v>
      </c>
      <c r="G237" s="35" t="n">
        <f aca="false">D237*F237</f>
        <v>23439.78</v>
      </c>
      <c r="H237" s="27"/>
      <c r="I237" s="38"/>
      <c r="J237" s="44"/>
      <c r="K237" s="30"/>
      <c r="L237" s="30"/>
      <c r="M237" s="30" t="n">
        <v>23439.78</v>
      </c>
      <c r="N237" s="30"/>
      <c r="O237" s="30"/>
      <c r="P237" s="30"/>
      <c r="Q237" s="30"/>
      <c r="R237" s="30"/>
      <c r="S237" s="30"/>
      <c r="T237" s="30"/>
      <c r="U237" s="30"/>
    </row>
    <row r="238" customFormat="false" ht="85.05" hidden="false" customHeight="true" outlineLevel="0" collapsed="false">
      <c r="A238" s="31"/>
      <c r="B238" s="49" t="s">
        <v>315</v>
      </c>
      <c r="C238" s="33"/>
      <c r="D238" s="43"/>
      <c r="E238" s="34"/>
      <c r="F238" s="34"/>
      <c r="G238" s="35"/>
      <c r="H238" s="36" t="s">
        <v>316</v>
      </c>
      <c r="I238" s="36"/>
      <c r="J238" s="36"/>
      <c r="K238" s="30"/>
      <c r="L238" s="30"/>
      <c r="M238" s="30"/>
      <c r="N238" s="30"/>
      <c r="O238" s="30"/>
      <c r="P238" s="30"/>
      <c r="Q238" s="30"/>
      <c r="R238" s="30"/>
      <c r="S238" s="30"/>
      <c r="T238" s="30"/>
      <c r="U238" s="30"/>
    </row>
    <row r="239" customFormat="false" ht="17.35" hidden="false" customHeight="false" outlineLevel="0" collapsed="false">
      <c r="A239" s="31"/>
      <c r="B239" s="49"/>
      <c r="C239" s="33"/>
      <c r="D239" s="43"/>
      <c r="E239" s="34"/>
      <c r="F239" s="34"/>
      <c r="G239" s="35"/>
      <c r="H239" s="27"/>
      <c r="I239" s="38"/>
      <c r="J239" s="29"/>
      <c r="K239" s="30"/>
      <c r="L239" s="30"/>
      <c r="M239" s="30"/>
      <c r="N239" s="30"/>
      <c r="O239" s="30"/>
      <c r="P239" s="30"/>
      <c r="Q239" s="30"/>
      <c r="R239" s="30"/>
      <c r="S239" s="30"/>
      <c r="T239" s="30"/>
      <c r="U239" s="30"/>
    </row>
    <row r="240" customFormat="false" ht="17.35" hidden="false" customHeight="false" outlineLevel="0" collapsed="false">
      <c r="A240" s="31" t="s">
        <v>317</v>
      </c>
      <c r="B240" s="32" t="s">
        <v>318</v>
      </c>
      <c r="C240" s="33" t="s">
        <v>36</v>
      </c>
      <c r="D240" s="43" t="n">
        <v>298.11</v>
      </c>
      <c r="E240" s="34" t="n">
        <v>36.23</v>
      </c>
      <c r="F240" s="34" t="n">
        <f aca="false">ROUND(E240*(1+C$311),2)</f>
        <v>44.61</v>
      </c>
      <c r="G240" s="35" t="n">
        <f aca="false">D240*F240</f>
        <v>13298.6871</v>
      </c>
      <c r="H240" s="27"/>
      <c r="I240" s="38"/>
      <c r="J240" s="44"/>
      <c r="K240" s="30"/>
      <c r="L240" s="30"/>
      <c r="M240" s="30" t="n">
        <v>13298.6871</v>
      </c>
      <c r="N240" s="30"/>
      <c r="O240" s="30"/>
      <c r="P240" s="30"/>
      <c r="Q240" s="30"/>
      <c r="R240" s="30"/>
      <c r="S240" s="30"/>
      <c r="T240" s="30"/>
      <c r="U240" s="30"/>
    </row>
    <row r="241" customFormat="false" ht="97" hidden="false" customHeight="true" outlineLevel="0" collapsed="false">
      <c r="A241" s="31"/>
      <c r="B241" s="49" t="s">
        <v>319</v>
      </c>
      <c r="C241" s="33"/>
      <c r="D241" s="43"/>
      <c r="E241" s="34"/>
      <c r="F241" s="34"/>
      <c r="G241" s="35"/>
      <c r="H241" s="36" t="s">
        <v>320</v>
      </c>
      <c r="I241" s="36"/>
      <c r="J241" s="36"/>
      <c r="K241" s="30"/>
      <c r="L241" s="30"/>
      <c r="M241" s="30"/>
      <c r="N241" s="30"/>
      <c r="O241" s="30"/>
      <c r="P241" s="30"/>
      <c r="Q241" s="30"/>
      <c r="R241" s="30"/>
      <c r="S241" s="30"/>
      <c r="T241" s="30"/>
      <c r="U241" s="30"/>
    </row>
    <row r="242" customFormat="false" ht="17.35" hidden="false" customHeight="false" outlineLevel="0" collapsed="false">
      <c r="A242" s="31"/>
      <c r="B242" s="49"/>
      <c r="C242" s="33"/>
      <c r="D242" s="43"/>
      <c r="E242" s="34"/>
      <c r="F242" s="34"/>
      <c r="G242" s="35"/>
      <c r="H242" s="27"/>
      <c r="I242" s="38"/>
      <c r="J242" s="29"/>
      <c r="K242" s="30"/>
      <c r="L242" s="30"/>
      <c r="M242" s="30"/>
      <c r="N242" s="30"/>
      <c r="O242" s="30"/>
      <c r="P242" s="30"/>
      <c r="Q242" s="30"/>
      <c r="R242" s="30"/>
      <c r="S242" s="30"/>
      <c r="T242" s="30"/>
      <c r="U242" s="30"/>
    </row>
    <row r="243" customFormat="false" ht="25.35" hidden="false" customHeight="false" outlineLevel="0" collapsed="false">
      <c r="A243" s="31" t="s">
        <v>321</v>
      </c>
      <c r="B243" s="32" t="s">
        <v>322</v>
      </c>
      <c r="C243" s="33" t="s">
        <v>36</v>
      </c>
      <c r="D243" s="43" t="n">
        <v>556.5</v>
      </c>
      <c r="E243" s="34" t="n">
        <v>9.46</v>
      </c>
      <c r="F243" s="34" t="n">
        <f aca="false">ROUND(E243*(1+C$311),2)</f>
        <v>11.65</v>
      </c>
      <c r="G243" s="35" t="n">
        <v>6483.22</v>
      </c>
      <c r="H243" s="27"/>
      <c r="I243" s="38"/>
      <c r="J243" s="44"/>
      <c r="K243" s="30"/>
      <c r="L243" s="30"/>
      <c r="M243" s="30" t="n">
        <v>6483.22</v>
      </c>
      <c r="N243" s="30"/>
      <c r="O243" s="30"/>
      <c r="P243" s="30"/>
      <c r="Q243" s="30"/>
      <c r="R243" s="30"/>
      <c r="S243" s="30"/>
      <c r="T243" s="30"/>
      <c r="U243" s="30"/>
    </row>
    <row r="244" customFormat="false" ht="85.05" hidden="false" customHeight="true" outlineLevel="0" collapsed="false">
      <c r="A244" s="31"/>
      <c r="B244" s="49" t="s">
        <v>323</v>
      </c>
      <c r="C244" s="33"/>
      <c r="D244" s="43"/>
      <c r="E244" s="34"/>
      <c r="F244" s="34"/>
      <c r="G244" s="35"/>
      <c r="H244" s="36" t="s">
        <v>316</v>
      </c>
      <c r="I244" s="36"/>
      <c r="J244" s="36"/>
      <c r="K244" s="30"/>
      <c r="L244" s="30"/>
      <c r="M244" s="30"/>
      <c r="N244" s="30"/>
      <c r="O244" s="30"/>
      <c r="P244" s="30"/>
      <c r="Q244" s="30"/>
      <c r="R244" s="30"/>
      <c r="S244" s="30"/>
      <c r="T244" s="30"/>
      <c r="U244" s="30"/>
    </row>
    <row r="245" customFormat="false" ht="17.35" hidden="false" customHeight="false" outlineLevel="0" collapsed="false">
      <c r="A245" s="31"/>
      <c r="B245" s="32"/>
      <c r="C245" s="33"/>
      <c r="D245" s="43"/>
      <c r="E245" s="34"/>
      <c r="F245" s="34"/>
      <c r="G245" s="35"/>
      <c r="H245" s="27"/>
      <c r="I245" s="38"/>
      <c r="J245" s="29"/>
      <c r="K245" s="30"/>
      <c r="L245" s="30"/>
      <c r="M245" s="30"/>
      <c r="N245" s="30"/>
      <c r="O245" s="30"/>
      <c r="P245" s="30"/>
      <c r="Q245" s="30"/>
      <c r="R245" s="30"/>
      <c r="S245" s="30"/>
      <c r="T245" s="30"/>
      <c r="U245" s="30"/>
    </row>
    <row r="246" customFormat="false" ht="61.15" hidden="false" customHeight="false" outlineLevel="0" collapsed="false">
      <c r="A246" s="31" t="s">
        <v>324</v>
      </c>
      <c r="B246" s="58" t="s">
        <v>325</v>
      </c>
      <c r="C246" s="33" t="s">
        <v>36</v>
      </c>
      <c r="D246" s="43" t="n">
        <f aca="false">94.18+258.39</f>
        <v>352.57</v>
      </c>
      <c r="E246" s="34" t="n">
        <v>68.37</v>
      </c>
      <c r="F246" s="34" t="n">
        <f aca="false">ROUND(E246*(1+C$311),2)</f>
        <v>84.18</v>
      </c>
      <c r="G246" s="35" t="n">
        <f aca="false">D246*F246</f>
        <v>29679.3426</v>
      </c>
      <c r="H246" s="27"/>
      <c r="I246" s="38"/>
      <c r="J246" s="29"/>
      <c r="K246" s="30"/>
      <c r="L246" s="30"/>
      <c r="M246" s="30" t="n">
        <v>29679.3426</v>
      </c>
      <c r="N246" s="30"/>
      <c r="O246" s="30"/>
      <c r="P246" s="30"/>
      <c r="Q246" s="30"/>
      <c r="R246" s="30"/>
      <c r="S246" s="30"/>
      <c r="T246" s="30"/>
      <c r="U246" s="30"/>
    </row>
    <row r="247" customFormat="false" ht="324.6" hidden="false" customHeight="true" outlineLevel="0" collapsed="false">
      <c r="A247" s="31"/>
      <c r="B247" s="37" t="s">
        <v>326</v>
      </c>
      <c r="C247" s="33"/>
      <c r="D247" s="43"/>
      <c r="E247" s="34"/>
      <c r="F247" s="34"/>
      <c r="G247" s="35"/>
      <c r="H247" s="36" t="s">
        <v>327</v>
      </c>
      <c r="I247" s="36"/>
      <c r="J247" s="36"/>
      <c r="K247" s="30"/>
      <c r="L247" s="30"/>
      <c r="M247" s="30"/>
      <c r="N247" s="30"/>
      <c r="O247" s="30"/>
      <c r="P247" s="30"/>
      <c r="Q247" s="30"/>
      <c r="R247" s="30"/>
      <c r="S247" s="30"/>
      <c r="T247" s="30"/>
      <c r="U247" s="30"/>
    </row>
    <row r="248" customFormat="false" ht="17.35" hidden="false" customHeight="false" outlineLevel="0" collapsed="false">
      <c r="A248" s="31"/>
      <c r="B248" s="71"/>
      <c r="C248" s="33"/>
      <c r="D248" s="43"/>
      <c r="E248" s="34"/>
      <c r="F248" s="34"/>
      <c r="G248" s="35"/>
      <c r="H248" s="27"/>
      <c r="I248" s="38"/>
      <c r="J248" s="29"/>
      <c r="K248" s="30"/>
      <c r="L248" s="30"/>
      <c r="M248" s="30"/>
      <c r="N248" s="30"/>
      <c r="O248" s="30"/>
      <c r="P248" s="30"/>
      <c r="Q248" s="30"/>
      <c r="R248" s="30"/>
      <c r="S248" s="30"/>
      <c r="T248" s="30"/>
      <c r="U248" s="30"/>
    </row>
    <row r="249" customFormat="false" ht="17.35" hidden="false" customHeight="true" outlineLevel="0" collapsed="false">
      <c r="A249" s="55"/>
      <c r="B249" s="51"/>
      <c r="C249" s="16" t="s">
        <v>26</v>
      </c>
      <c r="D249" s="16"/>
      <c r="E249" s="16"/>
      <c r="F249" s="34"/>
      <c r="G249" s="39" t="n">
        <f aca="false">SUM(G237:G248)</f>
        <v>72901.0297</v>
      </c>
      <c r="H249" s="27"/>
      <c r="I249" s="38"/>
      <c r="J249" s="29"/>
      <c r="K249" s="30"/>
      <c r="L249" s="30"/>
      <c r="M249" s="30"/>
      <c r="N249" s="30"/>
      <c r="O249" s="30"/>
      <c r="P249" s="30"/>
      <c r="Q249" s="30"/>
      <c r="R249" s="30"/>
      <c r="S249" s="30"/>
      <c r="T249" s="30"/>
      <c r="U249" s="30"/>
    </row>
    <row r="250" customFormat="false" ht="17.35" hidden="false" customHeight="false" outlineLevel="0" collapsed="false">
      <c r="A250" s="22" t="n">
        <v>150000</v>
      </c>
      <c r="B250" s="23" t="s">
        <v>328</v>
      </c>
      <c r="C250" s="24"/>
      <c r="D250" s="41"/>
      <c r="E250" s="34"/>
      <c r="F250" s="34"/>
      <c r="G250" s="35"/>
      <c r="H250" s="27"/>
      <c r="I250" s="38"/>
      <c r="J250" s="29"/>
      <c r="K250" s="30"/>
      <c r="L250" s="30"/>
      <c r="M250" s="30"/>
      <c r="N250" s="30"/>
      <c r="O250" s="30"/>
      <c r="P250" s="30"/>
      <c r="Q250" s="30"/>
      <c r="R250" s="30"/>
      <c r="S250" s="30"/>
      <c r="T250" s="30"/>
      <c r="U250" s="30"/>
    </row>
    <row r="251" customFormat="false" ht="17.35" hidden="false" customHeight="false" outlineLevel="0" collapsed="false">
      <c r="A251" s="31"/>
      <c r="B251" s="49"/>
      <c r="C251" s="33"/>
      <c r="D251" s="43"/>
      <c r="E251" s="34"/>
      <c r="F251" s="34"/>
      <c r="G251" s="35"/>
      <c r="H251" s="27"/>
      <c r="I251" s="38"/>
      <c r="J251" s="29"/>
      <c r="K251" s="30"/>
      <c r="L251" s="30"/>
      <c r="M251" s="30"/>
      <c r="N251" s="30"/>
      <c r="O251" s="30"/>
      <c r="P251" s="30"/>
      <c r="Q251" s="30"/>
      <c r="R251" s="30"/>
      <c r="S251" s="30"/>
      <c r="T251" s="30"/>
      <c r="U251" s="30"/>
    </row>
    <row r="252" customFormat="false" ht="61.15" hidden="false" customHeight="false" outlineLevel="0" collapsed="false">
      <c r="A252" s="31" t="s">
        <v>329</v>
      </c>
      <c r="B252" s="32" t="s">
        <v>330</v>
      </c>
      <c r="C252" s="33" t="s">
        <v>71</v>
      </c>
      <c r="D252" s="43" t="n">
        <v>248.8</v>
      </c>
      <c r="E252" s="34" t="n">
        <v>74.21</v>
      </c>
      <c r="F252" s="34" t="n">
        <f aca="false">ROUND(E252*(1+C$311),2)</f>
        <v>91.37</v>
      </c>
      <c r="G252" s="35" t="n">
        <f aca="false">D252*F252</f>
        <v>22732.856</v>
      </c>
      <c r="H252" s="27"/>
      <c r="I252" s="38"/>
      <c r="J252" s="44"/>
      <c r="K252" s="30"/>
      <c r="L252" s="30"/>
      <c r="M252" s="30" t="n">
        <v>22732.856</v>
      </c>
      <c r="N252" s="30"/>
      <c r="O252" s="30"/>
      <c r="P252" s="30"/>
      <c r="Q252" s="30"/>
      <c r="R252" s="30"/>
      <c r="S252" s="30"/>
      <c r="T252" s="30"/>
      <c r="U252" s="30"/>
    </row>
    <row r="253" customFormat="false" ht="372.35" hidden="false" customHeight="true" outlineLevel="0" collapsed="false">
      <c r="A253" s="31"/>
      <c r="B253" s="49" t="s">
        <v>331</v>
      </c>
      <c r="C253" s="33"/>
      <c r="D253" s="43"/>
      <c r="E253" s="34"/>
      <c r="F253" s="34"/>
      <c r="G253" s="35"/>
      <c r="H253" s="36" t="s">
        <v>332</v>
      </c>
      <c r="I253" s="36"/>
      <c r="J253" s="36"/>
      <c r="K253" s="30"/>
      <c r="L253" s="30"/>
      <c r="M253" s="30"/>
      <c r="N253" s="30"/>
      <c r="O253" s="30"/>
      <c r="P253" s="30"/>
      <c r="Q253" s="30"/>
      <c r="R253" s="30"/>
      <c r="S253" s="30"/>
      <c r="T253" s="30"/>
      <c r="U253" s="30"/>
    </row>
    <row r="254" customFormat="false" ht="17.35" hidden="false" customHeight="false" outlineLevel="0" collapsed="false">
      <c r="A254" s="31"/>
      <c r="B254" s="49"/>
      <c r="C254" s="33"/>
      <c r="D254" s="43"/>
      <c r="E254" s="34"/>
      <c r="F254" s="34"/>
      <c r="G254" s="35"/>
      <c r="H254" s="27"/>
      <c r="I254" s="38"/>
      <c r="J254" s="29"/>
      <c r="K254" s="30"/>
      <c r="L254" s="30"/>
      <c r="M254" s="30"/>
      <c r="N254" s="30"/>
      <c r="O254" s="30"/>
      <c r="P254" s="30"/>
      <c r="Q254" s="30"/>
      <c r="R254" s="30"/>
      <c r="S254" s="30"/>
      <c r="T254" s="30"/>
      <c r="U254" s="30"/>
    </row>
    <row r="255" customFormat="false" ht="17.35" hidden="false" customHeight="false" outlineLevel="0" collapsed="false">
      <c r="A255" s="31"/>
      <c r="B255" s="49"/>
      <c r="C255" s="33"/>
      <c r="D255" s="43"/>
      <c r="E255" s="34"/>
      <c r="F255" s="34"/>
      <c r="G255" s="35"/>
      <c r="H255" s="27"/>
      <c r="I255" s="38"/>
      <c r="J255" s="29"/>
      <c r="K255" s="40"/>
      <c r="L255" s="40"/>
      <c r="M255" s="40"/>
      <c r="N255" s="40"/>
      <c r="O255" s="30"/>
      <c r="P255" s="30"/>
      <c r="Q255" s="30"/>
      <c r="R255" s="30"/>
      <c r="S255" s="30"/>
      <c r="T255" s="30"/>
      <c r="U255" s="30"/>
    </row>
    <row r="256" customFormat="false" ht="17.35" hidden="false" customHeight="false" outlineLevel="0" collapsed="false">
      <c r="A256" s="31" t="s">
        <v>333</v>
      </c>
      <c r="B256" s="32" t="s">
        <v>334</v>
      </c>
      <c r="C256" s="33" t="s">
        <v>101</v>
      </c>
      <c r="D256" s="43" t="n">
        <v>136.12</v>
      </c>
      <c r="E256" s="34" t="n">
        <v>10.97</v>
      </c>
      <c r="F256" s="34" t="n">
        <f aca="false">ROUND(E256*(1+C$311),2)</f>
        <v>13.51</v>
      </c>
      <c r="G256" s="35" t="n">
        <f aca="false">D256*F256</f>
        <v>1838.9812</v>
      </c>
      <c r="H256" s="27"/>
      <c r="I256" s="38"/>
      <c r="J256" s="44"/>
      <c r="K256" s="30"/>
      <c r="L256" s="30"/>
      <c r="M256" s="30" t="n">
        <v>1838.9812</v>
      </c>
      <c r="N256" s="30"/>
      <c r="O256" s="30"/>
      <c r="P256" s="30"/>
      <c r="Q256" s="30"/>
      <c r="R256" s="30"/>
      <c r="S256" s="30"/>
      <c r="T256" s="30"/>
      <c r="U256" s="30"/>
    </row>
    <row r="257" customFormat="false" ht="348.5" hidden="false" customHeight="true" outlineLevel="0" collapsed="false">
      <c r="A257" s="31"/>
      <c r="B257" s="49" t="s">
        <v>335</v>
      </c>
      <c r="C257" s="33"/>
      <c r="D257" s="43"/>
      <c r="E257" s="34"/>
      <c r="F257" s="34"/>
      <c r="G257" s="35"/>
      <c r="H257" s="36" t="s">
        <v>336</v>
      </c>
      <c r="I257" s="36"/>
      <c r="J257" s="36"/>
      <c r="K257" s="30"/>
      <c r="L257" s="30"/>
      <c r="M257" s="30"/>
      <c r="N257" s="30"/>
      <c r="O257" s="30"/>
      <c r="P257" s="30"/>
      <c r="Q257" s="30"/>
      <c r="R257" s="30"/>
      <c r="S257" s="30"/>
      <c r="T257" s="30"/>
      <c r="U257" s="30"/>
    </row>
    <row r="258" customFormat="false" ht="17.35" hidden="false" customHeight="false" outlineLevel="0" collapsed="false">
      <c r="A258" s="31"/>
      <c r="B258" s="49"/>
      <c r="C258" s="33"/>
      <c r="D258" s="43"/>
      <c r="E258" s="34"/>
      <c r="F258" s="34"/>
      <c r="G258" s="35"/>
      <c r="H258" s="27"/>
      <c r="I258" s="38"/>
      <c r="J258" s="29"/>
      <c r="K258" s="30"/>
      <c r="L258" s="30"/>
      <c r="M258" s="30"/>
      <c r="N258" s="30"/>
      <c r="O258" s="30"/>
      <c r="P258" s="30"/>
      <c r="Q258" s="30"/>
      <c r="R258" s="30"/>
      <c r="S258" s="30"/>
      <c r="T258" s="30"/>
      <c r="U258" s="30"/>
    </row>
    <row r="259" customFormat="false" ht="22.05" hidden="false" customHeight="false" outlineLevel="0" collapsed="false">
      <c r="A259" s="31"/>
      <c r="B259" s="49"/>
      <c r="C259" s="33"/>
      <c r="D259" s="43"/>
      <c r="E259" s="34"/>
      <c r="F259" s="34"/>
      <c r="G259" s="35"/>
      <c r="H259" s="27"/>
      <c r="I259" s="38"/>
      <c r="J259" s="29"/>
      <c r="K259" s="72"/>
      <c r="L259" s="72"/>
      <c r="M259" s="72"/>
      <c r="N259" s="72"/>
      <c r="O259" s="72"/>
      <c r="P259" s="72"/>
      <c r="Q259" s="72"/>
      <c r="R259" s="30"/>
      <c r="S259" s="30"/>
      <c r="T259" s="30"/>
      <c r="U259" s="30"/>
    </row>
    <row r="260" customFormat="false" ht="37.3" hidden="false" customHeight="false" outlineLevel="0" collapsed="false">
      <c r="A260" s="31" t="s">
        <v>337</v>
      </c>
      <c r="B260" s="32" t="s">
        <v>338</v>
      </c>
      <c r="C260" s="33" t="s">
        <v>71</v>
      </c>
      <c r="D260" s="43" t="n">
        <v>350</v>
      </c>
      <c r="E260" s="34" t="n">
        <v>75.32</v>
      </c>
      <c r="F260" s="34" t="n">
        <f aca="false">ROUND(E260*(1+C$311),2)</f>
        <v>92.73</v>
      </c>
      <c r="G260" s="35"/>
      <c r="H260" s="27"/>
      <c r="I260" s="38"/>
      <c r="J260" s="44"/>
      <c r="K260" s="72"/>
      <c r="L260" s="72"/>
      <c r="M260" s="72"/>
      <c r="N260" s="72"/>
      <c r="O260" s="72"/>
      <c r="P260" s="72"/>
      <c r="Q260" s="72"/>
      <c r="R260" s="30"/>
      <c r="S260" s="30"/>
      <c r="T260" s="30"/>
      <c r="U260" s="30"/>
    </row>
    <row r="261" customFormat="false" ht="97" hidden="false" customHeight="true" outlineLevel="0" collapsed="false">
      <c r="A261" s="31"/>
      <c r="B261" s="49" t="s">
        <v>339</v>
      </c>
      <c r="C261" s="33"/>
      <c r="D261" s="43"/>
      <c r="E261" s="34"/>
      <c r="F261" s="34"/>
      <c r="G261" s="35"/>
      <c r="H261" s="36" t="s">
        <v>340</v>
      </c>
      <c r="I261" s="36"/>
      <c r="J261" s="36"/>
      <c r="K261" s="72"/>
      <c r="L261" s="72"/>
      <c r="M261" s="72"/>
      <c r="N261" s="72"/>
      <c r="O261" s="72"/>
      <c r="P261" s="72"/>
      <c r="Q261" s="72"/>
      <c r="R261" s="30"/>
      <c r="S261" s="30"/>
      <c r="T261" s="30"/>
      <c r="U261" s="30"/>
    </row>
    <row r="262" customFormat="false" ht="17.35" hidden="false" customHeight="false" outlineLevel="0" collapsed="false">
      <c r="A262" s="31"/>
      <c r="B262" s="49" t="s">
        <v>25</v>
      </c>
      <c r="C262" s="73"/>
      <c r="D262" s="43"/>
      <c r="E262" s="74"/>
      <c r="F262" s="34"/>
      <c r="G262" s="35"/>
      <c r="H262" s="27"/>
      <c r="I262" s="38"/>
      <c r="J262" s="29"/>
      <c r="K262" s="30"/>
      <c r="L262" s="30"/>
      <c r="M262" s="30"/>
      <c r="N262" s="30"/>
      <c r="O262" s="30"/>
      <c r="P262" s="30"/>
      <c r="Q262" s="30"/>
      <c r="R262" s="30"/>
      <c r="S262" s="30"/>
      <c r="T262" s="30"/>
      <c r="U262" s="30"/>
    </row>
    <row r="263" customFormat="false" ht="25.35" hidden="false" customHeight="false" outlineLevel="0" collapsed="false">
      <c r="A263" s="31" t="s">
        <v>341</v>
      </c>
      <c r="B263" s="32" t="s">
        <v>342</v>
      </c>
      <c r="C263" s="73" t="s">
        <v>101</v>
      </c>
      <c r="D263" s="43" t="n">
        <v>22</v>
      </c>
      <c r="E263" s="34" t="n">
        <v>68.16</v>
      </c>
      <c r="F263" s="34" t="n">
        <f aca="false">ROUND(E263*(1+C$311),2)</f>
        <v>83.92</v>
      </c>
      <c r="G263" s="35" t="n">
        <f aca="false">D263*F263</f>
        <v>1846.24</v>
      </c>
      <c r="H263" s="27"/>
      <c r="I263" s="38"/>
      <c r="J263" s="44"/>
      <c r="K263" s="30"/>
      <c r="L263" s="30"/>
      <c r="M263" s="30" t="n">
        <v>1846.24</v>
      </c>
      <c r="N263" s="30"/>
      <c r="O263" s="30"/>
      <c r="P263" s="30"/>
      <c r="Q263" s="30"/>
      <c r="R263" s="30"/>
      <c r="S263" s="30"/>
      <c r="T263" s="30"/>
      <c r="U263" s="30"/>
    </row>
    <row r="264" customFormat="false" ht="192.5" hidden="false" customHeight="true" outlineLevel="0" collapsed="false">
      <c r="A264" s="31"/>
      <c r="B264" s="49" t="s">
        <v>343</v>
      </c>
      <c r="C264" s="73"/>
      <c r="D264" s="43"/>
      <c r="E264" s="74"/>
      <c r="F264" s="34"/>
      <c r="G264" s="35"/>
      <c r="H264" s="36" t="s">
        <v>344</v>
      </c>
      <c r="I264" s="36"/>
      <c r="J264" s="36"/>
      <c r="K264" s="30"/>
      <c r="L264" s="30"/>
      <c r="M264" s="30"/>
      <c r="N264" s="30"/>
      <c r="O264" s="30"/>
      <c r="P264" s="30"/>
      <c r="Q264" s="30"/>
      <c r="R264" s="30"/>
      <c r="S264" s="30"/>
      <c r="T264" s="30"/>
      <c r="U264" s="30"/>
    </row>
    <row r="265" customFormat="false" ht="17.35" hidden="false" customHeight="false" outlineLevel="0" collapsed="false">
      <c r="A265" s="31"/>
      <c r="B265" s="49"/>
      <c r="C265" s="33"/>
      <c r="D265" s="75"/>
      <c r="E265" s="34"/>
      <c r="F265" s="34"/>
      <c r="G265" s="76"/>
      <c r="H265" s="27"/>
      <c r="I265" s="38"/>
      <c r="J265" s="44"/>
      <c r="K265" s="30"/>
      <c r="L265" s="30"/>
      <c r="M265" s="30"/>
      <c r="N265" s="30"/>
      <c r="O265" s="30"/>
      <c r="P265" s="30"/>
      <c r="Q265" s="30"/>
      <c r="R265" s="30"/>
      <c r="S265" s="30"/>
      <c r="T265" s="30"/>
      <c r="U265" s="30"/>
    </row>
    <row r="266" customFormat="false" ht="17.35" hidden="false" customHeight="true" outlineLevel="0" collapsed="false">
      <c r="A266" s="55"/>
      <c r="B266" s="51"/>
      <c r="C266" s="16" t="s">
        <v>26</v>
      </c>
      <c r="D266" s="16"/>
      <c r="E266" s="16"/>
      <c r="F266" s="34"/>
      <c r="G266" s="39" t="n">
        <f aca="false">SUM(G250:G265)</f>
        <v>26418.0772</v>
      </c>
      <c r="H266" s="27"/>
      <c r="I266" s="38"/>
      <c r="J266" s="29"/>
      <c r="K266" s="30"/>
      <c r="L266" s="30"/>
      <c r="M266" s="30"/>
      <c r="N266" s="30"/>
      <c r="O266" s="30"/>
      <c r="P266" s="30"/>
      <c r="Q266" s="30"/>
      <c r="R266" s="30"/>
      <c r="S266" s="30"/>
      <c r="T266" s="30"/>
      <c r="U266" s="30"/>
    </row>
    <row r="267" customFormat="false" ht="17.35" hidden="false" customHeight="false" outlineLevel="0" collapsed="false">
      <c r="A267" s="22" t="n">
        <v>160000</v>
      </c>
      <c r="B267" s="23" t="s">
        <v>345</v>
      </c>
      <c r="C267" s="62"/>
      <c r="D267" s="41"/>
      <c r="E267" s="34"/>
      <c r="F267" s="34"/>
      <c r="G267" s="35"/>
      <c r="H267" s="27"/>
      <c r="I267" s="38"/>
      <c r="J267" s="29"/>
      <c r="K267" s="30"/>
      <c r="L267" s="30"/>
      <c r="M267" s="30"/>
      <c r="N267" s="30"/>
      <c r="O267" s="30"/>
      <c r="P267" s="30"/>
      <c r="Q267" s="30"/>
      <c r="R267" s="30"/>
      <c r="S267" s="30"/>
      <c r="T267" s="30"/>
      <c r="U267" s="30"/>
    </row>
    <row r="268" customFormat="false" ht="17.35" hidden="false" customHeight="false" outlineLevel="0" collapsed="false">
      <c r="A268" s="57" t="n">
        <v>160100</v>
      </c>
      <c r="B268" s="63" t="s">
        <v>346</v>
      </c>
      <c r="C268" s="33"/>
      <c r="D268" s="43"/>
      <c r="E268" s="34"/>
      <c r="F268" s="34"/>
      <c r="G268" s="35"/>
      <c r="H268" s="27"/>
      <c r="I268" s="38"/>
      <c r="J268" s="29"/>
      <c r="K268" s="30"/>
      <c r="L268" s="30"/>
      <c r="M268" s="30"/>
      <c r="N268" s="30"/>
      <c r="O268" s="30"/>
      <c r="P268" s="30"/>
      <c r="Q268" s="30"/>
      <c r="R268" s="30"/>
      <c r="S268" s="30"/>
      <c r="T268" s="30"/>
      <c r="U268" s="30"/>
    </row>
    <row r="269" customFormat="false" ht="17.35" hidden="false" customHeight="false" outlineLevel="0" collapsed="false">
      <c r="A269" s="31"/>
      <c r="B269" s="49"/>
      <c r="C269" s="33"/>
      <c r="D269" s="43"/>
      <c r="E269" s="34"/>
      <c r="F269" s="34"/>
      <c r="G269" s="35"/>
      <c r="H269" s="27"/>
      <c r="I269" s="38"/>
      <c r="J269" s="29"/>
      <c r="K269" s="30"/>
      <c r="L269" s="30"/>
      <c r="M269" s="30"/>
      <c r="N269" s="30"/>
      <c r="O269" s="30"/>
      <c r="P269" s="30"/>
      <c r="Q269" s="30"/>
      <c r="R269" s="30"/>
      <c r="S269" s="30"/>
      <c r="T269" s="30"/>
      <c r="U269" s="30"/>
    </row>
    <row r="270" customFormat="false" ht="17.35" hidden="false" customHeight="false" outlineLevel="0" collapsed="false">
      <c r="A270" s="31" t="s">
        <v>347</v>
      </c>
      <c r="B270" s="32" t="s">
        <v>348</v>
      </c>
      <c r="C270" s="33" t="s">
        <v>11</v>
      </c>
      <c r="D270" s="43" t="n">
        <v>4</v>
      </c>
      <c r="E270" s="34" t="n">
        <v>111.73</v>
      </c>
      <c r="F270" s="34" t="n">
        <f aca="false">ROUND(E270*(1+C$311),2)</f>
        <v>137.56</v>
      </c>
      <c r="G270" s="35" t="n">
        <f aca="false">D270*F270</f>
        <v>550.24</v>
      </c>
      <c r="H270" s="77"/>
      <c r="I270" s="38"/>
      <c r="J270" s="44"/>
      <c r="K270" s="30"/>
      <c r="L270" s="30"/>
      <c r="M270" s="30" t="n">
        <v>550.24</v>
      </c>
      <c r="N270" s="30"/>
      <c r="O270" s="30"/>
      <c r="P270" s="30"/>
      <c r="Q270" s="30"/>
      <c r="R270" s="30"/>
      <c r="S270" s="30"/>
      <c r="T270" s="30"/>
      <c r="U270" s="30"/>
    </row>
    <row r="271" customFormat="false" ht="73.1" hidden="false" customHeight="true" outlineLevel="0" collapsed="false">
      <c r="A271" s="31"/>
      <c r="B271" s="49" t="s">
        <v>349</v>
      </c>
      <c r="C271" s="33"/>
      <c r="D271" s="43"/>
      <c r="E271" s="34"/>
      <c r="F271" s="34"/>
      <c r="G271" s="35"/>
      <c r="H271" s="36" t="s">
        <v>350</v>
      </c>
      <c r="I271" s="36"/>
      <c r="J271" s="36"/>
      <c r="K271" s="30"/>
      <c r="L271" s="30"/>
      <c r="M271" s="30"/>
      <c r="N271" s="30"/>
      <c r="O271" s="30"/>
      <c r="P271" s="30"/>
      <c r="Q271" s="30"/>
      <c r="R271" s="30"/>
      <c r="S271" s="30"/>
      <c r="T271" s="30"/>
      <c r="U271" s="30"/>
    </row>
    <row r="272" customFormat="false" ht="17.35" hidden="false" customHeight="false" outlineLevel="0" collapsed="false">
      <c r="A272" s="31"/>
      <c r="B272" s="37"/>
      <c r="C272" s="33"/>
      <c r="D272" s="78"/>
      <c r="E272" s="34"/>
      <c r="F272" s="34"/>
      <c r="G272" s="35"/>
      <c r="H272" s="27"/>
      <c r="I272" s="38"/>
      <c r="J272" s="29"/>
      <c r="K272" s="30"/>
      <c r="L272" s="30"/>
      <c r="M272" s="30"/>
      <c r="N272" s="30"/>
      <c r="O272" s="30"/>
      <c r="P272" s="30"/>
      <c r="Q272" s="30"/>
      <c r="R272" s="30"/>
      <c r="S272" s="30"/>
      <c r="T272" s="30"/>
      <c r="U272" s="30"/>
    </row>
    <row r="273" customFormat="false" ht="17.35" hidden="false" customHeight="true" outlineLevel="0" collapsed="false">
      <c r="A273" s="55"/>
      <c r="B273" s="58"/>
      <c r="C273" s="16" t="s">
        <v>26</v>
      </c>
      <c r="D273" s="16"/>
      <c r="E273" s="16"/>
      <c r="F273" s="34"/>
      <c r="G273" s="39" t="n">
        <f aca="false">SUM(G269:G272)</f>
        <v>550.24</v>
      </c>
      <c r="H273" s="27"/>
      <c r="I273" s="38"/>
      <c r="J273" s="29"/>
      <c r="K273" s="30"/>
      <c r="L273" s="30"/>
      <c r="M273" s="30"/>
      <c r="N273" s="30"/>
      <c r="O273" s="30"/>
      <c r="P273" s="30"/>
      <c r="Q273" s="30"/>
      <c r="R273" s="30"/>
      <c r="S273" s="30"/>
      <c r="T273" s="30"/>
      <c r="U273" s="30"/>
    </row>
    <row r="274" customFormat="false" ht="17.35" hidden="false" customHeight="false" outlineLevel="0" collapsed="false">
      <c r="A274" s="79" t="n">
        <v>170000</v>
      </c>
      <c r="B274" s="23" t="s">
        <v>351</v>
      </c>
      <c r="C274" s="80"/>
      <c r="D274" s="41"/>
      <c r="E274" s="25"/>
      <c r="F274" s="34"/>
      <c r="G274" s="35"/>
      <c r="H274" s="27"/>
      <c r="I274" s="38"/>
      <c r="J274" s="29"/>
      <c r="K274" s="30"/>
      <c r="L274" s="30"/>
      <c r="M274" s="30"/>
      <c r="N274" s="30"/>
      <c r="O274" s="30"/>
      <c r="P274" s="30"/>
      <c r="Q274" s="30"/>
      <c r="R274" s="30"/>
      <c r="S274" s="30"/>
      <c r="T274" s="30"/>
      <c r="U274" s="30"/>
    </row>
    <row r="275" customFormat="false" ht="17.35" hidden="false" customHeight="false" outlineLevel="0" collapsed="false">
      <c r="A275" s="81" t="n">
        <v>170100</v>
      </c>
      <c r="B275" s="63" t="s">
        <v>352</v>
      </c>
      <c r="C275" s="33"/>
      <c r="D275" s="43"/>
      <c r="E275" s="34"/>
      <c r="F275" s="34"/>
      <c r="G275" s="35"/>
      <c r="H275" s="27"/>
      <c r="I275" s="38"/>
      <c r="J275" s="29"/>
      <c r="K275" s="30"/>
      <c r="L275" s="30"/>
      <c r="M275" s="30"/>
      <c r="N275" s="30"/>
      <c r="O275" s="30"/>
      <c r="P275" s="30"/>
      <c r="Q275" s="30"/>
      <c r="R275" s="30"/>
      <c r="S275" s="30"/>
      <c r="T275" s="30"/>
      <c r="U275" s="30"/>
    </row>
    <row r="276" customFormat="false" ht="17.35" hidden="false" customHeight="false" outlineLevel="0" collapsed="false">
      <c r="A276" s="82"/>
      <c r="B276" s="49"/>
      <c r="C276" s="33"/>
      <c r="D276" s="43"/>
      <c r="E276" s="34"/>
      <c r="F276" s="34"/>
      <c r="G276" s="35"/>
      <c r="H276" s="27"/>
      <c r="I276" s="38"/>
      <c r="J276" s="29"/>
      <c r="K276" s="30"/>
      <c r="L276" s="30"/>
      <c r="M276" s="30"/>
      <c r="N276" s="30"/>
      <c r="O276" s="30"/>
      <c r="P276" s="30"/>
      <c r="Q276" s="30"/>
      <c r="R276" s="30"/>
      <c r="S276" s="30"/>
      <c r="T276" s="30"/>
      <c r="U276" s="30"/>
    </row>
    <row r="277" customFormat="false" ht="25.35" hidden="false" customHeight="false" outlineLevel="0" collapsed="false">
      <c r="A277" s="82" t="n">
        <v>170102</v>
      </c>
      <c r="B277" s="32" t="s">
        <v>353</v>
      </c>
      <c r="C277" s="33" t="s">
        <v>71</v>
      </c>
      <c r="D277" s="43" t="n">
        <v>651.21</v>
      </c>
      <c r="E277" s="34" t="n">
        <v>21.75</v>
      </c>
      <c r="F277" s="34" t="n">
        <f aca="false">ROUND(E277*(1+C$311),2)</f>
        <v>26.78</v>
      </c>
      <c r="G277" s="35" t="n">
        <f aca="false">D277*F277</f>
        <v>17439.4038</v>
      </c>
      <c r="H277" s="27"/>
      <c r="I277" s="38"/>
      <c r="J277" s="44"/>
      <c r="K277" s="30"/>
      <c r="L277" s="30"/>
      <c r="M277" s="30" t="n">
        <v>17439.4038</v>
      </c>
      <c r="N277" s="30"/>
      <c r="O277" s="30"/>
      <c r="P277" s="30"/>
      <c r="Q277" s="30"/>
      <c r="R277" s="30"/>
      <c r="S277" s="30"/>
      <c r="T277" s="30"/>
      <c r="U277" s="30"/>
    </row>
    <row r="278" customFormat="false" ht="192.5" hidden="false" customHeight="true" outlineLevel="0" collapsed="false">
      <c r="A278" s="82"/>
      <c r="B278" s="49" t="s">
        <v>354</v>
      </c>
      <c r="C278" s="33"/>
      <c r="D278" s="43"/>
      <c r="E278" s="34"/>
      <c r="F278" s="34"/>
      <c r="G278" s="35"/>
      <c r="H278" s="36" t="s">
        <v>355</v>
      </c>
      <c r="I278" s="36"/>
      <c r="J278" s="36"/>
      <c r="K278" s="30"/>
      <c r="L278" s="30"/>
      <c r="M278" s="30"/>
      <c r="N278" s="30"/>
      <c r="O278" s="30"/>
      <c r="P278" s="30"/>
      <c r="Q278" s="30"/>
      <c r="R278" s="30"/>
      <c r="S278" s="30"/>
      <c r="T278" s="30"/>
      <c r="U278" s="30"/>
    </row>
    <row r="279" customFormat="false" ht="17.35" hidden="false" customHeight="false" outlineLevel="0" collapsed="false">
      <c r="A279" s="82"/>
      <c r="B279" s="32"/>
      <c r="C279" s="33"/>
      <c r="D279" s="43"/>
      <c r="E279" s="34"/>
      <c r="F279" s="34"/>
      <c r="G279" s="35"/>
      <c r="H279" s="27"/>
      <c r="I279" s="38"/>
      <c r="J279" s="29"/>
      <c r="K279" s="30"/>
      <c r="L279" s="30"/>
      <c r="M279" s="30"/>
      <c r="N279" s="30"/>
      <c r="O279" s="30"/>
      <c r="P279" s="30"/>
      <c r="Q279" s="30"/>
      <c r="R279" s="30"/>
      <c r="S279" s="30"/>
      <c r="T279" s="30"/>
      <c r="U279" s="30"/>
    </row>
    <row r="280" customFormat="false" ht="61.15" hidden="false" customHeight="false" outlineLevel="0" collapsed="false">
      <c r="A280" s="82" t="s">
        <v>356</v>
      </c>
      <c r="B280" s="32" t="s">
        <v>357</v>
      </c>
      <c r="C280" s="33" t="s">
        <v>71</v>
      </c>
      <c r="D280" s="43" t="n">
        <v>215.03</v>
      </c>
      <c r="E280" s="34" t="n">
        <v>19.63</v>
      </c>
      <c r="F280" s="34" t="n">
        <f aca="false">ROUND(E280*(1+C$311),2)</f>
        <v>24.17</v>
      </c>
      <c r="G280" s="35" t="n">
        <f aca="false">D280*F280</f>
        <v>5197.2751</v>
      </c>
      <c r="H280" s="27"/>
      <c r="I280" s="38"/>
      <c r="J280" s="44"/>
      <c r="K280" s="30"/>
      <c r="L280" s="30"/>
      <c r="M280" s="30" t="n">
        <v>5197.2751</v>
      </c>
      <c r="N280" s="30"/>
      <c r="O280" s="30"/>
      <c r="P280" s="30"/>
      <c r="Q280" s="30"/>
      <c r="R280" s="30"/>
      <c r="S280" s="30"/>
      <c r="T280" s="30"/>
      <c r="U280" s="30"/>
    </row>
    <row r="281" customFormat="false" ht="192.5" hidden="false" customHeight="true" outlineLevel="0" collapsed="false">
      <c r="A281" s="82"/>
      <c r="B281" s="49" t="s">
        <v>358</v>
      </c>
      <c r="C281" s="33"/>
      <c r="D281" s="43"/>
      <c r="E281" s="34"/>
      <c r="F281" s="34"/>
      <c r="G281" s="35"/>
      <c r="H281" s="36" t="s">
        <v>359</v>
      </c>
      <c r="I281" s="36"/>
      <c r="J281" s="36"/>
      <c r="K281" s="30"/>
      <c r="L281" s="30"/>
      <c r="M281" s="30"/>
      <c r="N281" s="30"/>
      <c r="O281" s="30"/>
      <c r="P281" s="30"/>
      <c r="Q281" s="30"/>
      <c r="R281" s="30"/>
      <c r="S281" s="30"/>
      <c r="T281" s="30"/>
      <c r="U281" s="30"/>
    </row>
    <row r="282" customFormat="false" ht="17.35" hidden="false" customHeight="false" outlineLevel="0" collapsed="false">
      <c r="A282" s="82"/>
      <c r="B282" s="49"/>
      <c r="C282" s="33"/>
      <c r="D282" s="43"/>
      <c r="E282" s="34"/>
      <c r="F282" s="34"/>
      <c r="G282" s="35"/>
      <c r="H282" s="27"/>
      <c r="I282" s="38"/>
      <c r="J282" s="29"/>
      <c r="K282" s="30"/>
      <c r="L282" s="30"/>
      <c r="M282" s="30"/>
      <c r="N282" s="30"/>
      <c r="O282" s="30"/>
      <c r="P282" s="30"/>
      <c r="Q282" s="30"/>
      <c r="R282" s="30"/>
      <c r="S282" s="30"/>
      <c r="T282" s="30"/>
      <c r="U282" s="30"/>
    </row>
    <row r="283" customFormat="false" ht="61.15" hidden="false" customHeight="false" outlineLevel="0" collapsed="false">
      <c r="A283" s="82" t="s">
        <v>360</v>
      </c>
      <c r="B283" s="32" t="s">
        <v>361</v>
      </c>
      <c r="C283" s="33" t="s">
        <v>71</v>
      </c>
      <c r="D283" s="43" t="n">
        <v>215.03</v>
      </c>
      <c r="E283" s="34" t="n">
        <v>9.25</v>
      </c>
      <c r="F283" s="34" t="n">
        <f aca="false">ROUND(E283*(1+C$311),2)</f>
        <v>11.39</v>
      </c>
      <c r="G283" s="35" t="n">
        <f aca="false">D283*F283</f>
        <v>2449.1917</v>
      </c>
      <c r="H283" s="27"/>
      <c r="I283" s="38"/>
      <c r="J283" s="44"/>
      <c r="K283" s="30"/>
      <c r="L283" s="30"/>
      <c r="M283" s="30" t="n">
        <v>2449.1917</v>
      </c>
      <c r="N283" s="30"/>
      <c r="O283" s="30"/>
      <c r="P283" s="30"/>
      <c r="Q283" s="30"/>
      <c r="R283" s="30"/>
      <c r="S283" s="30"/>
      <c r="T283" s="30"/>
      <c r="U283" s="30"/>
    </row>
    <row r="284" customFormat="false" ht="120.85" hidden="false" customHeight="true" outlineLevel="0" collapsed="false">
      <c r="A284" s="82"/>
      <c r="B284" s="49" t="s">
        <v>362</v>
      </c>
      <c r="C284" s="33"/>
      <c r="D284" s="43"/>
      <c r="E284" s="34"/>
      <c r="F284" s="34"/>
      <c r="G284" s="35"/>
      <c r="H284" s="36" t="s">
        <v>359</v>
      </c>
      <c r="I284" s="36"/>
      <c r="J284" s="36"/>
      <c r="K284" s="30"/>
      <c r="L284" s="30"/>
      <c r="M284" s="30"/>
      <c r="N284" s="30"/>
      <c r="O284" s="30"/>
      <c r="P284" s="30"/>
      <c r="Q284" s="30"/>
      <c r="R284" s="30"/>
      <c r="S284" s="30"/>
      <c r="T284" s="30"/>
      <c r="U284" s="30"/>
    </row>
    <row r="285" customFormat="false" ht="17.35" hidden="false" customHeight="false" outlineLevel="0" collapsed="false">
      <c r="A285" s="82"/>
      <c r="B285" s="49"/>
      <c r="C285" s="33"/>
      <c r="D285" s="43"/>
      <c r="E285" s="34"/>
      <c r="F285" s="34"/>
      <c r="G285" s="35"/>
      <c r="H285" s="27"/>
      <c r="I285" s="38"/>
      <c r="J285" s="29"/>
      <c r="K285" s="30"/>
      <c r="L285" s="30"/>
      <c r="M285" s="30"/>
      <c r="N285" s="30"/>
      <c r="O285" s="30"/>
      <c r="P285" s="30"/>
      <c r="Q285" s="30"/>
      <c r="R285" s="30"/>
      <c r="S285" s="30"/>
      <c r="T285" s="30"/>
      <c r="U285" s="30"/>
    </row>
    <row r="286" customFormat="false" ht="37.3" hidden="false" customHeight="false" outlineLevel="0" collapsed="false">
      <c r="A286" s="82" t="n">
        <v>170107</v>
      </c>
      <c r="B286" s="32" t="s">
        <v>363</v>
      </c>
      <c r="C286" s="33" t="s">
        <v>71</v>
      </c>
      <c r="D286" s="43" t="n">
        <v>40.74</v>
      </c>
      <c r="E286" s="34" t="n">
        <v>31.45</v>
      </c>
      <c r="F286" s="34" t="n">
        <f aca="false">ROUND(E286*(1+C$311),2)</f>
        <v>38.72</v>
      </c>
      <c r="G286" s="35" t="n">
        <f aca="false">D286*F286</f>
        <v>1577.4528</v>
      </c>
      <c r="H286" s="27"/>
      <c r="I286" s="38"/>
      <c r="J286" s="44"/>
      <c r="K286" s="30"/>
      <c r="L286" s="30"/>
      <c r="M286" s="30" t="n">
        <v>1577.4528</v>
      </c>
      <c r="N286" s="30"/>
      <c r="O286" s="30"/>
      <c r="P286" s="30"/>
      <c r="Q286" s="30"/>
      <c r="R286" s="30"/>
      <c r="S286" s="30"/>
      <c r="T286" s="30"/>
      <c r="U286" s="30"/>
    </row>
    <row r="287" customFormat="false" ht="252.95" hidden="false" customHeight="true" outlineLevel="0" collapsed="false">
      <c r="A287" s="82"/>
      <c r="B287" s="49" t="s">
        <v>364</v>
      </c>
      <c r="C287" s="33"/>
      <c r="D287" s="43"/>
      <c r="E287" s="34"/>
      <c r="F287" s="34"/>
      <c r="G287" s="35"/>
      <c r="H287" s="36" t="s">
        <v>359</v>
      </c>
      <c r="I287" s="36"/>
      <c r="J287" s="36"/>
      <c r="K287" s="30"/>
      <c r="L287" s="30"/>
      <c r="M287" s="30"/>
      <c r="N287" s="30"/>
      <c r="O287" s="30"/>
      <c r="P287" s="30"/>
      <c r="Q287" s="30"/>
      <c r="R287" s="30"/>
      <c r="S287" s="30"/>
      <c r="T287" s="30"/>
      <c r="U287" s="30"/>
    </row>
    <row r="288" customFormat="false" ht="17.35" hidden="false" customHeight="false" outlineLevel="0" collapsed="false">
      <c r="A288" s="82"/>
      <c r="B288" s="32"/>
      <c r="C288" s="33"/>
      <c r="D288" s="43"/>
      <c r="E288" s="34"/>
      <c r="F288" s="34"/>
      <c r="G288" s="35"/>
      <c r="H288" s="27"/>
      <c r="I288" s="38"/>
      <c r="J288" s="29"/>
      <c r="K288" s="30"/>
      <c r="L288" s="30"/>
      <c r="M288" s="30"/>
      <c r="N288" s="30"/>
      <c r="O288" s="30"/>
      <c r="P288" s="30"/>
      <c r="Q288" s="30"/>
      <c r="R288" s="30"/>
      <c r="S288" s="30"/>
      <c r="T288" s="30"/>
      <c r="U288" s="30"/>
    </row>
    <row r="289" customFormat="false" ht="17.35" hidden="false" customHeight="true" outlineLevel="0" collapsed="false">
      <c r="A289" s="83"/>
      <c r="B289" s="84"/>
      <c r="C289" s="16" t="s">
        <v>26</v>
      </c>
      <c r="D289" s="16"/>
      <c r="E289" s="16"/>
      <c r="F289" s="34"/>
      <c r="G289" s="39" t="n">
        <f aca="false">SUM(G276:G288)</f>
        <v>26663.3234</v>
      </c>
      <c r="H289" s="27"/>
      <c r="I289" s="38"/>
      <c r="J289" s="29"/>
      <c r="K289" s="30"/>
      <c r="L289" s="30"/>
      <c r="M289" s="30"/>
      <c r="N289" s="30"/>
      <c r="O289" s="30"/>
      <c r="P289" s="30"/>
      <c r="Q289" s="30"/>
      <c r="R289" s="30"/>
      <c r="S289" s="30"/>
      <c r="T289" s="30"/>
      <c r="U289" s="30"/>
    </row>
    <row r="290" customFormat="false" ht="17.35" hidden="false" customHeight="false" outlineLevel="0" collapsed="false">
      <c r="A290" s="22" t="n">
        <v>180000</v>
      </c>
      <c r="B290" s="23" t="s">
        <v>365</v>
      </c>
      <c r="C290" s="62"/>
      <c r="D290" s="41"/>
      <c r="E290" s="25"/>
      <c r="F290" s="34"/>
      <c r="G290" s="35"/>
      <c r="H290" s="27"/>
      <c r="I290" s="38"/>
      <c r="J290" s="29"/>
      <c r="K290" s="30"/>
      <c r="L290" s="30"/>
      <c r="M290" s="30"/>
      <c r="N290" s="30"/>
      <c r="O290" s="30"/>
      <c r="P290" s="30"/>
      <c r="Q290" s="30"/>
      <c r="R290" s="30"/>
      <c r="S290" s="30"/>
      <c r="T290" s="30"/>
      <c r="U290" s="30"/>
    </row>
    <row r="291" customFormat="false" ht="17.35" hidden="false" customHeight="false" outlineLevel="0" collapsed="false">
      <c r="A291" s="57" t="n">
        <v>180100</v>
      </c>
      <c r="B291" s="63" t="s">
        <v>366</v>
      </c>
      <c r="C291" s="33"/>
      <c r="D291" s="43"/>
      <c r="E291" s="34"/>
      <c r="F291" s="34"/>
      <c r="G291" s="35"/>
      <c r="H291" s="27"/>
      <c r="I291" s="38"/>
      <c r="J291" s="29"/>
      <c r="K291" s="30"/>
      <c r="L291" s="30"/>
      <c r="M291" s="30"/>
      <c r="N291" s="30"/>
      <c r="O291" s="30"/>
      <c r="P291" s="30"/>
      <c r="Q291" s="30"/>
      <c r="R291" s="30"/>
      <c r="S291" s="30"/>
      <c r="T291" s="30"/>
      <c r="U291" s="30"/>
    </row>
    <row r="292" customFormat="false" ht="25.35" hidden="false" customHeight="false" outlineLevel="0" collapsed="false">
      <c r="A292" s="31" t="s">
        <v>367</v>
      </c>
      <c r="B292" s="32" t="s">
        <v>368</v>
      </c>
      <c r="C292" s="33" t="s">
        <v>36</v>
      </c>
      <c r="D292" s="43" t="n">
        <v>3.38</v>
      </c>
      <c r="E292" s="34" t="n">
        <v>388.24</v>
      </c>
      <c r="F292" s="34" t="n">
        <f aca="false">ROUND(E292*(1+C$311),2)</f>
        <v>478</v>
      </c>
      <c r="G292" s="35" t="n">
        <f aca="false">SUM(D292*F292)</f>
        <v>1615.64</v>
      </c>
      <c r="H292" s="27"/>
      <c r="I292" s="38"/>
      <c r="J292" s="44"/>
      <c r="K292" s="30"/>
      <c r="L292" s="30"/>
      <c r="M292" s="30" t="n">
        <v>1615.64</v>
      </c>
      <c r="N292" s="30"/>
      <c r="O292" s="30"/>
      <c r="P292" s="30"/>
      <c r="Q292" s="30"/>
      <c r="R292" s="30"/>
      <c r="S292" s="30"/>
      <c r="T292" s="30"/>
      <c r="U292" s="30"/>
    </row>
    <row r="293" customFormat="false" ht="97" hidden="false" customHeight="true" outlineLevel="0" collapsed="false">
      <c r="A293" s="31"/>
      <c r="B293" s="49" t="s">
        <v>369</v>
      </c>
      <c r="C293" s="33"/>
      <c r="D293" s="43"/>
      <c r="E293" s="34"/>
      <c r="F293" s="34"/>
      <c r="G293" s="35"/>
      <c r="H293" s="36" t="s">
        <v>370</v>
      </c>
      <c r="I293" s="36"/>
      <c r="J293" s="36"/>
      <c r="K293" s="30"/>
      <c r="L293" s="30"/>
      <c r="M293" s="30"/>
      <c r="N293" s="30"/>
      <c r="O293" s="30"/>
      <c r="P293" s="30"/>
      <c r="Q293" s="30"/>
      <c r="R293" s="30"/>
      <c r="S293" s="30"/>
      <c r="T293" s="30"/>
      <c r="U293" s="30"/>
    </row>
    <row r="294" customFormat="false" ht="17.35" hidden="false" customHeight="false" outlineLevel="0" collapsed="false">
      <c r="A294" s="31"/>
      <c r="B294" s="49"/>
      <c r="C294" s="33"/>
      <c r="D294" s="43"/>
      <c r="E294" s="34"/>
      <c r="F294" s="34"/>
      <c r="G294" s="35"/>
      <c r="H294" s="27"/>
      <c r="I294" s="38"/>
      <c r="J294" s="29"/>
      <c r="K294" s="30"/>
      <c r="L294" s="30"/>
      <c r="M294" s="30"/>
      <c r="N294" s="30"/>
      <c r="O294" s="30"/>
      <c r="P294" s="30"/>
      <c r="Q294" s="30"/>
      <c r="R294" s="30"/>
      <c r="S294" s="30"/>
      <c r="T294" s="30"/>
      <c r="U294" s="30"/>
    </row>
    <row r="295" customFormat="false" ht="17.35" hidden="false" customHeight="false" outlineLevel="0" collapsed="false">
      <c r="A295" s="31"/>
      <c r="B295" s="49"/>
      <c r="C295" s="33"/>
      <c r="D295" s="43"/>
      <c r="E295" s="34"/>
      <c r="F295" s="34"/>
      <c r="G295" s="35"/>
      <c r="H295" s="27"/>
      <c r="I295" s="38"/>
      <c r="J295" s="29"/>
      <c r="K295" s="30"/>
      <c r="L295" s="30"/>
      <c r="M295" s="30"/>
      <c r="N295" s="30"/>
      <c r="O295" s="30"/>
      <c r="P295" s="30"/>
      <c r="Q295" s="30"/>
      <c r="R295" s="30"/>
      <c r="S295" s="30"/>
      <c r="T295" s="30"/>
      <c r="U295" s="30"/>
    </row>
    <row r="296" customFormat="false" ht="25.35" hidden="false" customHeight="false" outlineLevel="0" collapsed="false">
      <c r="A296" s="31" t="s">
        <v>371</v>
      </c>
      <c r="B296" s="32" t="s">
        <v>372</v>
      </c>
      <c r="C296" s="33" t="s">
        <v>36</v>
      </c>
      <c r="D296" s="43" t="n">
        <f aca="false">8*1.3*2</f>
        <v>20.8</v>
      </c>
      <c r="E296" s="34" t="n">
        <v>671.68</v>
      </c>
      <c r="F296" s="34" t="n">
        <f aca="false">ROUND(E296*(1+C$311),2)</f>
        <v>826.97</v>
      </c>
      <c r="G296" s="35" t="n">
        <f aca="false">SUM(D296*F296)</f>
        <v>17200.976</v>
      </c>
      <c r="H296" s="27"/>
      <c r="I296" s="38"/>
      <c r="J296" s="44"/>
      <c r="K296" s="30"/>
      <c r="L296" s="30"/>
      <c r="M296" s="30" t="n">
        <v>17200.976</v>
      </c>
      <c r="N296" s="30"/>
      <c r="O296" s="30"/>
      <c r="P296" s="30"/>
      <c r="Q296" s="30"/>
      <c r="R296" s="30"/>
      <c r="S296" s="30"/>
      <c r="T296" s="30"/>
      <c r="U296" s="30"/>
    </row>
    <row r="297" customFormat="false" ht="120.85" hidden="false" customHeight="true" outlineLevel="0" collapsed="false">
      <c r="A297" s="31"/>
      <c r="B297" s="49" t="s">
        <v>373</v>
      </c>
      <c r="C297" s="33"/>
      <c r="D297" s="43"/>
      <c r="E297" s="34"/>
      <c r="F297" s="34"/>
      <c r="G297" s="35"/>
      <c r="H297" s="36" t="s">
        <v>374</v>
      </c>
      <c r="I297" s="36"/>
      <c r="J297" s="36"/>
      <c r="K297" s="30"/>
      <c r="L297" s="30"/>
      <c r="M297" s="30"/>
      <c r="N297" s="30"/>
      <c r="O297" s="30"/>
      <c r="P297" s="30"/>
      <c r="Q297" s="30"/>
      <c r="R297" s="30"/>
      <c r="S297" s="30"/>
      <c r="T297" s="30"/>
      <c r="U297" s="30"/>
    </row>
    <row r="298" customFormat="false" ht="17.35" hidden="false" customHeight="false" outlineLevel="0" collapsed="false">
      <c r="A298" s="31"/>
      <c r="B298" s="49"/>
      <c r="C298" s="33"/>
      <c r="D298" s="43"/>
      <c r="E298" s="34"/>
      <c r="F298" s="34"/>
      <c r="G298" s="35"/>
      <c r="H298" s="27"/>
      <c r="I298" s="38"/>
      <c r="J298" s="29"/>
      <c r="K298" s="30"/>
      <c r="L298" s="30"/>
      <c r="M298" s="30"/>
      <c r="N298" s="30"/>
      <c r="O298" s="30"/>
      <c r="P298" s="30"/>
      <c r="Q298" s="30"/>
      <c r="R298" s="30"/>
      <c r="S298" s="30"/>
      <c r="T298" s="30"/>
      <c r="U298" s="30"/>
    </row>
    <row r="299" customFormat="false" ht="17.35" hidden="false" customHeight="true" outlineLevel="0" collapsed="false">
      <c r="A299" s="55"/>
      <c r="B299" s="51"/>
      <c r="C299" s="16" t="s">
        <v>26</v>
      </c>
      <c r="D299" s="16"/>
      <c r="E299" s="16"/>
      <c r="F299" s="34"/>
      <c r="G299" s="39" t="n">
        <f aca="false">SUM(G292:G298)</f>
        <v>18816.616</v>
      </c>
      <c r="H299" s="27"/>
      <c r="I299" s="38"/>
      <c r="J299" s="29"/>
      <c r="K299" s="30"/>
      <c r="L299" s="30"/>
      <c r="M299" s="30"/>
      <c r="N299" s="30"/>
      <c r="O299" s="30"/>
      <c r="P299" s="30"/>
      <c r="Q299" s="30"/>
      <c r="R299" s="30"/>
      <c r="S299" s="30"/>
      <c r="T299" s="30"/>
      <c r="U299" s="30"/>
    </row>
    <row r="300" customFormat="false" ht="17.35" hidden="false" customHeight="false" outlineLevel="0" collapsed="false">
      <c r="A300" s="22" t="n">
        <v>190000</v>
      </c>
      <c r="B300" s="23" t="s">
        <v>375</v>
      </c>
      <c r="C300" s="62"/>
      <c r="D300" s="41"/>
      <c r="E300" s="34"/>
      <c r="F300" s="34"/>
      <c r="G300" s="35"/>
      <c r="H300" s="27"/>
      <c r="I300" s="38"/>
      <c r="J300" s="29"/>
      <c r="K300" s="30"/>
      <c r="L300" s="30"/>
      <c r="M300" s="30"/>
      <c r="N300" s="30"/>
      <c r="O300" s="30"/>
      <c r="P300" s="30"/>
      <c r="Q300" s="30"/>
      <c r="R300" s="30"/>
      <c r="S300" s="30"/>
      <c r="T300" s="30"/>
      <c r="U300" s="30"/>
    </row>
    <row r="301" customFormat="false" ht="17.35" hidden="false" customHeight="false" outlineLevel="0" collapsed="false">
      <c r="A301" s="31"/>
      <c r="B301" s="49"/>
      <c r="C301" s="33"/>
      <c r="D301" s="43"/>
      <c r="E301" s="34"/>
      <c r="F301" s="34"/>
      <c r="G301" s="35"/>
      <c r="H301" s="27"/>
      <c r="I301" s="38"/>
      <c r="J301" s="29"/>
      <c r="K301" s="30"/>
      <c r="L301" s="30"/>
      <c r="M301" s="30"/>
      <c r="N301" s="30"/>
      <c r="O301" s="30"/>
      <c r="P301" s="30"/>
      <c r="Q301" s="30"/>
      <c r="R301" s="30"/>
      <c r="S301" s="30"/>
      <c r="T301" s="30"/>
      <c r="U301" s="30"/>
    </row>
    <row r="302" customFormat="false" ht="37.3" hidden="false" customHeight="false" outlineLevel="0" collapsed="false">
      <c r="A302" s="31" t="s">
        <v>376</v>
      </c>
      <c r="B302" s="32" t="s">
        <v>377</v>
      </c>
      <c r="C302" s="33" t="s">
        <v>36</v>
      </c>
      <c r="D302" s="43" t="n">
        <v>201.5</v>
      </c>
      <c r="E302" s="34" t="n">
        <v>232.9</v>
      </c>
      <c r="F302" s="34" t="n">
        <f aca="false">ROUND(E302*(1+C$311),2)</f>
        <v>286.75</v>
      </c>
      <c r="G302" s="35"/>
      <c r="H302" s="27"/>
      <c r="I302" s="38"/>
      <c r="J302" s="44"/>
      <c r="K302" s="40"/>
      <c r="L302" s="40"/>
      <c r="M302" s="40"/>
      <c r="N302" s="40"/>
      <c r="O302" s="30"/>
      <c r="P302" s="30"/>
      <c r="Q302" s="30"/>
      <c r="R302" s="30"/>
      <c r="S302" s="30"/>
      <c r="T302" s="30"/>
      <c r="U302" s="30"/>
    </row>
    <row r="303" customFormat="false" ht="192.5" hidden="false" customHeight="true" outlineLevel="0" collapsed="false">
      <c r="A303" s="31"/>
      <c r="B303" s="49" t="s">
        <v>378</v>
      </c>
      <c r="C303" s="33"/>
      <c r="D303" s="43"/>
      <c r="E303" s="34"/>
      <c r="F303" s="34"/>
      <c r="G303" s="35"/>
      <c r="H303" s="36" t="s">
        <v>379</v>
      </c>
      <c r="I303" s="36"/>
      <c r="J303" s="36"/>
      <c r="K303" s="40"/>
      <c r="L303" s="40"/>
      <c r="M303" s="40"/>
      <c r="N303" s="40"/>
      <c r="O303" s="30"/>
      <c r="P303" s="30"/>
      <c r="Q303" s="30"/>
      <c r="R303" s="30"/>
      <c r="S303" s="30"/>
      <c r="T303" s="30"/>
      <c r="U303" s="30"/>
    </row>
    <row r="304" customFormat="false" ht="17.35" hidden="false" customHeight="false" outlineLevel="0" collapsed="false">
      <c r="A304" s="31"/>
      <c r="B304" s="49" t="s">
        <v>25</v>
      </c>
      <c r="C304" s="33"/>
      <c r="D304" s="43"/>
      <c r="E304" s="34"/>
      <c r="F304" s="34"/>
      <c r="G304" s="35"/>
      <c r="H304" s="27"/>
      <c r="I304" s="38"/>
      <c r="J304" s="29"/>
      <c r="K304" s="40"/>
      <c r="L304" s="40"/>
      <c r="M304" s="40"/>
      <c r="N304" s="40"/>
      <c r="O304" s="30"/>
      <c r="P304" s="30"/>
      <c r="Q304" s="30"/>
      <c r="R304" s="30"/>
      <c r="S304" s="30"/>
      <c r="T304" s="30"/>
      <c r="U304" s="30"/>
    </row>
    <row r="305" customFormat="false" ht="25.35" hidden="false" customHeight="false" outlineLevel="0" collapsed="false">
      <c r="A305" s="31" t="s">
        <v>380</v>
      </c>
      <c r="B305" s="32" t="s">
        <v>381</v>
      </c>
      <c r="C305" s="33" t="s">
        <v>36</v>
      </c>
      <c r="D305" s="43" t="n">
        <v>201.5</v>
      </c>
      <c r="E305" s="34" t="n">
        <v>122.13</v>
      </c>
      <c r="F305" s="34" t="n">
        <f aca="false">ROUND(E305*(1+C$311),2)</f>
        <v>150.37</v>
      </c>
      <c r="G305" s="35"/>
      <c r="H305" s="27"/>
      <c r="I305" s="38"/>
      <c r="J305" s="44"/>
      <c r="K305" s="40"/>
      <c r="L305" s="40"/>
      <c r="M305" s="40"/>
      <c r="N305" s="40"/>
      <c r="O305" s="30"/>
      <c r="P305" s="30"/>
      <c r="Q305" s="30"/>
      <c r="R305" s="30"/>
      <c r="S305" s="30"/>
      <c r="T305" s="30"/>
      <c r="U305" s="30"/>
    </row>
    <row r="306" customFormat="false" ht="132.8" hidden="false" customHeight="true" outlineLevel="0" collapsed="false">
      <c r="A306" s="31"/>
      <c r="B306" s="49" t="s">
        <v>382</v>
      </c>
      <c r="C306" s="33"/>
      <c r="D306" s="43"/>
      <c r="E306" s="34"/>
      <c r="F306" s="34"/>
      <c r="G306" s="35"/>
      <c r="H306" s="36" t="s">
        <v>379</v>
      </c>
      <c r="I306" s="36"/>
      <c r="J306" s="36"/>
      <c r="K306" s="40"/>
      <c r="L306" s="40"/>
      <c r="M306" s="40"/>
      <c r="N306" s="40"/>
      <c r="O306" s="30"/>
      <c r="P306" s="30"/>
      <c r="Q306" s="30"/>
      <c r="R306" s="30"/>
      <c r="S306" s="30"/>
      <c r="T306" s="30"/>
      <c r="U306" s="30"/>
    </row>
    <row r="307" customFormat="false" ht="17.35" hidden="false" customHeight="false" outlineLevel="0" collapsed="false">
      <c r="A307" s="31"/>
      <c r="B307" s="49" t="s">
        <v>25</v>
      </c>
      <c r="C307" s="33"/>
      <c r="D307" s="43"/>
      <c r="E307" s="34"/>
      <c r="F307" s="34"/>
      <c r="G307" s="35"/>
      <c r="H307" s="27"/>
      <c r="I307" s="38"/>
      <c r="J307" s="29"/>
      <c r="K307" s="40"/>
      <c r="L307" s="40"/>
      <c r="M307" s="40"/>
      <c r="N307" s="40"/>
      <c r="O307" s="30"/>
      <c r="P307" s="30"/>
      <c r="Q307" s="30"/>
      <c r="R307" s="30"/>
      <c r="S307" s="30"/>
      <c r="T307" s="30"/>
      <c r="U307" s="30"/>
    </row>
    <row r="308" customFormat="false" ht="17.35" hidden="false" customHeight="true" outlineLevel="0" collapsed="false">
      <c r="A308" s="31"/>
      <c r="B308" s="51"/>
      <c r="C308" s="16" t="s">
        <v>26</v>
      </c>
      <c r="D308" s="16"/>
      <c r="E308" s="16"/>
      <c r="F308" s="85"/>
      <c r="G308" s="39" t="n">
        <f aca="false">SUM(G301:G307)</f>
        <v>0</v>
      </c>
      <c r="H308" s="27"/>
      <c r="I308" s="38"/>
      <c r="J308" s="29"/>
      <c r="K308" s="40"/>
      <c r="L308" s="40"/>
      <c r="M308" s="40"/>
      <c r="N308" s="40"/>
      <c r="O308" s="30"/>
      <c r="P308" s="30"/>
      <c r="Q308" s="30"/>
      <c r="R308" s="30"/>
      <c r="S308" s="30"/>
      <c r="T308" s="30"/>
      <c r="U308" s="30"/>
    </row>
    <row r="309" customFormat="false" ht="17.35" hidden="false" customHeight="true" outlineLevel="0" collapsed="false">
      <c r="A309" s="86"/>
      <c r="B309" s="87"/>
      <c r="C309" s="88" t="s">
        <v>383</v>
      </c>
      <c r="D309" s="88"/>
      <c r="E309" s="88"/>
      <c r="F309" s="89"/>
      <c r="G309" s="39" t="n">
        <f aca="false">G308+G299+G289+G273+G266+G249+G234+G228+G215+G204+G186+G172+G120+G95+G86+G67+G43+G32+G10</f>
        <v>410465.2099</v>
      </c>
      <c r="H309" s="27"/>
      <c r="I309" s="90"/>
      <c r="J309" s="91"/>
      <c r="K309" s="92"/>
      <c r="L309" s="92"/>
      <c r="M309" s="92"/>
      <c r="N309" s="92"/>
      <c r="O309" s="92"/>
      <c r="P309" s="92"/>
      <c r="Q309" s="92"/>
      <c r="R309" s="92"/>
      <c r="S309" s="92"/>
      <c r="T309" s="92"/>
      <c r="U309" s="92"/>
    </row>
    <row r="310" customFormat="false" ht="17.35" hidden="false" customHeight="true" outlineLevel="0" collapsed="false">
      <c r="A310" s="86"/>
      <c r="B310" s="93"/>
      <c r="C310" s="94" t="n">
        <f aca="false">IF(+D3=2%,29.26%,IF(D3=3%,29.26%,IF(D3=4%,29.26%,IF(D3=5%,29.26%,0))))</f>
        <v>0.2926</v>
      </c>
      <c r="D310" s="89" t="s">
        <v>384</v>
      </c>
      <c r="E310" s="89"/>
      <c r="F310" s="89"/>
      <c r="G310" s="95" t="n">
        <v>0</v>
      </c>
      <c r="H310" s="27"/>
      <c r="I310" s="90"/>
      <c r="J310" s="91"/>
      <c r="K310" s="92"/>
      <c r="L310" s="92"/>
      <c r="M310" s="92"/>
      <c r="N310" s="92"/>
      <c r="O310" s="92"/>
      <c r="P310" s="92"/>
      <c r="Q310" s="92"/>
      <c r="R310" s="92"/>
      <c r="S310" s="92"/>
      <c r="T310" s="92"/>
      <c r="U310" s="92"/>
    </row>
    <row r="311" customFormat="false" ht="17.35" hidden="false" customHeight="true" outlineLevel="0" collapsed="false">
      <c r="A311" s="86"/>
      <c r="B311" s="93"/>
      <c r="C311" s="94" t="n">
        <f aca="false">IF(+D3=2%,22.47%,IF(D3=3%,23.12%,IF(D3=4%,23.77%,IF(D3=5%,24.43%,0))))</f>
        <v>0.2312</v>
      </c>
      <c r="D311" s="96" t="s">
        <v>385</v>
      </c>
      <c r="E311" s="96"/>
      <c r="F311" s="89"/>
      <c r="G311" s="97" t="n">
        <f aca="false">G309*C311</f>
        <v>94899.55652888</v>
      </c>
      <c r="H311" s="27"/>
      <c r="I311" s="90"/>
      <c r="J311" s="91"/>
      <c r="K311" s="92"/>
      <c r="L311" s="92"/>
      <c r="M311" s="92"/>
      <c r="N311" s="92"/>
      <c r="O311" s="92"/>
      <c r="P311" s="92"/>
      <c r="Q311" s="92"/>
      <c r="R311" s="92"/>
      <c r="S311" s="92"/>
      <c r="T311" s="92"/>
      <c r="U311" s="92"/>
    </row>
    <row r="312" customFormat="false" ht="17.35" hidden="false" customHeight="true" outlineLevel="0" collapsed="false">
      <c r="A312" s="98"/>
      <c r="B312" s="99"/>
      <c r="C312" s="100" t="s">
        <v>386</v>
      </c>
      <c r="D312" s="100"/>
      <c r="E312" s="100"/>
      <c r="F312" s="101"/>
      <c r="G312" s="102" t="n">
        <f aca="false">G309</f>
        <v>410465.2099</v>
      </c>
      <c r="H312" s="103"/>
      <c r="I312" s="104"/>
      <c r="J312" s="105"/>
      <c r="K312" s="92"/>
      <c r="L312" s="92"/>
      <c r="M312" s="106" t="n">
        <f aca="false">SUM(M45:M311)</f>
        <v>407295.6699</v>
      </c>
      <c r="N312" s="92"/>
      <c r="O312" s="92"/>
      <c r="P312" s="92"/>
      <c r="Q312" s="92"/>
      <c r="R312" s="92"/>
      <c r="S312" s="92"/>
      <c r="T312" s="92"/>
      <c r="U312" s="92"/>
    </row>
    <row r="313" customFormat="false" ht="42.5" hidden="false" customHeight="true" outlineLevel="0" collapsed="false">
      <c r="A313" s="107" t="s">
        <v>387</v>
      </c>
      <c r="B313" s="107"/>
      <c r="C313" s="107"/>
      <c r="D313" s="107"/>
      <c r="E313" s="107"/>
      <c r="F313" s="107"/>
      <c r="G313" s="107"/>
      <c r="H313" s="107"/>
      <c r="I313" s="108" t="s">
        <v>388</v>
      </c>
      <c r="J313" s="109" t="s">
        <v>389</v>
      </c>
      <c r="K313" s="92"/>
      <c r="L313" s="92"/>
      <c r="M313" s="92"/>
      <c r="N313" s="92"/>
      <c r="O313" s="92"/>
      <c r="P313" s="92"/>
      <c r="Q313" s="92"/>
      <c r="R313" s="92"/>
      <c r="S313" s="92"/>
      <c r="T313" s="92"/>
      <c r="U313" s="92"/>
    </row>
    <row r="314" customFormat="false" ht="44" hidden="false" customHeight="true" outlineLevel="0" collapsed="false">
      <c r="A314" s="110" t="s">
        <v>390</v>
      </c>
      <c r="B314" s="110"/>
      <c r="C314" s="110"/>
      <c r="D314" s="110"/>
      <c r="E314" s="111" t="s">
        <v>391</v>
      </c>
      <c r="F314" s="111"/>
      <c r="G314" s="111"/>
      <c r="H314" s="112"/>
      <c r="I314" s="113" t="s">
        <v>392</v>
      </c>
      <c r="J314" s="114"/>
      <c r="K314" s="92"/>
      <c r="L314" s="92"/>
      <c r="M314" s="92"/>
      <c r="N314" s="92"/>
      <c r="O314" s="92"/>
      <c r="P314" s="92"/>
      <c r="Q314" s="92"/>
      <c r="R314" s="92"/>
      <c r="S314" s="92"/>
      <c r="T314" s="92"/>
      <c r="U314" s="92"/>
    </row>
    <row r="315" customFormat="false" ht="44.25" hidden="false" customHeight="true" outlineLevel="0" collapsed="false">
      <c r="A315" s="115" t="s">
        <v>393</v>
      </c>
      <c r="B315" s="115"/>
      <c r="C315" s="115"/>
      <c r="D315" s="115"/>
      <c r="E315" s="116"/>
      <c r="F315" s="116"/>
      <c r="G315" s="116"/>
      <c r="H315" s="117"/>
      <c r="I315" s="118"/>
      <c r="J315" s="119"/>
      <c r="K315" s="92"/>
      <c r="L315" s="92"/>
      <c r="M315" s="92"/>
      <c r="N315" s="92"/>
      <c r="O315" s="92"/>
      <c r="P315" s="92"/>
      <c r="Q315" s="92"/>
      <c r="R315" s="92"/>
      <c r="S315" s="92"/>
      <c r="T315" s="92"/>
      <c r="U315" s="92"/>
    </row>
    <row r="316" customFormat="false" ht="47.25" hidden="false" customHeight="true" outlineLevel="0" collapsed="false">
      <c r="A316" s="120"/>
      <c r="B316" s="121"/>
      <c r="C316" s="122"/>
      <c r="D316" s="123"/>
      <c r="E316" s="124"/>
      <c r="F316" s="124"/>
      <c r="G316" s="123"/>
      <c r="H316" s="125"/>
      <c r="I316" s="126"/>
      <c r="J316" s="127"/>
      <c r="K316" s="92"/>
      <c r="L316" s="92"/>
      <c r="M316" s="92"/>
      <c r="N316" s="92"/>
      <c r="O316" s="92"/>
      <c r="P316" s="92"/>
      <c r="Q316" s="92"/>
      <c r="R316" s="92"/>
      <c r="S316" s="92"/>
      <c r="T316" s="92"/>
      <c r="U316" s="92"/>
    </row>
    <row r="317" customFormat="false" ht="17.25" hidden="false" customHeight="false" outlineLevel="0" collapsed="false">
      <c r="A317" s="120"/>
      <c r="B317" s="121"/>
      <c r="C317" s="122"/>
      <c r="D317" s="123"/>
      <c r="E317" s="124"/>
      <c r="F317" s="124"/>
      <c r="G317" s="123"/>
      <c r="H317" s="125"/>
      <c r="I317" s="126"/>
      <c r="J317" s="127"/>
      <c r="K317" s="92"/>
      <c r="L317" s="92"/>
      <c r="M317" s="92"/>
      <c r="N317" s="92"/>
      <c r="O317" s="92"/>
      <c r="P317" s="92"/>
      <c r="Q317" s="92"/>
      <c r="R317" s="92"/>
      <c r="S317" s="92"/>
      <c r="T317" s="92"/>
      <c r="U317" s="92"/>
    </row>
    <row r="318" customFormat="false" ht="17.25" hidden="false" customHeight="false" outlineLevel="0" collapsed="false">
      <c r="A318" s="120"/>
      <c r="B318" s="121"/>
      <c r="C318" s="122"/>
      <c r="D318" s="123"/>
      <c r="E318" s="124"/>
      <c r="F318" s="124"/>
      <c r="G318" s="123"/>
      <c r="H318" s="125"/>
      <c r="I318" s="126"/>
      <c r="J318" s="127"/>
      <c r="K318" s="92"/>
      <c r="L318" s="92"/>
      <c r="M318" s="92"/>
      <c r="N318" s="92"/>
      <c r="O318" s="92"/>
      <c r="P318" s="92"/>
      <c r="Q318" s="92"/>
      <c r="R318" s="92"/>
      <c r="S318" s="92"/>
      <c r="T318" s="92"/>
      <c r="U318" s="92"/>
    </row>
    <row r="319" customFormat="false" ht="17.25" hidden="false" customHeight="false" outlineLevel="0" collapsed="false">
      <c r="A319" s="120"/>
      <c r="B319" s="121"/>
      <c r="C319" s="122"/>
      <c r="D319" s="123"/>
      <c r="E319" s="124"/>
      <c r="F319" s="124"/>
      <c r="G319" s="123"/>
      <c r="H319" s="125"/>
      <c r="I319" s="126"/>
      <c r="J319" s="127"/>
      <c r="K319" s="92"/>
      <c r="L319" s="92"/>
      <c r="M319" s="92"/>
      <c r="N319" s="92"/>
      <c r="O319" s="92"/>
      <c r="P319" s="92"/>
      <c r="Q319" s="92"/>
      <c r="R319" s="92"/>
      <c r="S319" s="92"/>
      <c r="T319" s="92"/>
      <c r="U319" s="92"/>
    </row>
    <row r="320" customFormat="false" ht="17.25" hidden="false" customHeight="false" outlineLevel="0" collapsed="false">
      <c r="A320" s="120"/>
      <c r="B320" s="121"/>
      <c r="C320" s="122"/>
      <c r="D320" s="123"/>
      <c r="E320" s="124"/>
      <c r="F320" s="124"/>
      <c r="G320" s="123"/>
      <c r="H320" s="125"/>
      <c r="I320" s="126"/>
      <c r="J320" s="127"/>
      <c r="K320" s="92"/>
      <c r="L320" s="92"/>
      <c r="M320" s="92"/>
      <c r="N320" s="92"/>
      <c r="O320" s="92"/>
      <c r="P320" s="92"/>
      <c r="Q320" s="92"/>
      <c r="R320" s="92"/>
      <c r="S320" s="92"/>
      <c r="T320" s="92"/>
      <c r="U320" s="92"/>
    </row>
    <row r="321" customFormat="false" ht="17.25" hidden="false" customHeight="false" outlineLevel="0" collapsed="false">
      <c r="A321" s="120"/>
      <c r="B321" s="128"/>
      <c r="C321" s="122"/>
      <c r="D321" s="123"/>
      <c r="E321" s="124"/>
      <c r="F321" s="124"/>
      <c r="G321" s="123"/>
      <c r="H321" s="125"/>
      <c r="I321" s="126"/>
      <c r="J321" s="127"/>
      <c r="K321" s="92"/>
      <c r="L321" s="92"/>
      <c r="M321" s="92"/>
      <c r="N321" s="92"/>
      <c r="O321" s="92"/>
      <c r="P321" s="92"/>
      <c r="Q321" s="92"/>
      <c r="R321" s="92"/>
      <c r="S321" s="92"/>
      <c r="T321" s="92"/>
      <c r="U321" s="92"/>
    </row>
    <row r="322" customFormat="false" ht="17.25" hidden="false" customHeight="false" outlineLevel="0" collapsed="false">
      <c r="A322" s="120"/>
      <c r="B322" s="128"/>
      <c r="C322" s="122"/>
      <c r="D322" s="123"/>
      <c r="E322" s="124"/>
      <c r="F322" s="124"/>
      <c r="G322" s="123"/>
      <c r="H322" s="125"/>
      <c r="I322" s="126"/>
      <c r="J322" s="127"/>
      <c r="K322" s="92"/>
      <c r="L322" s="92"/>
      <c r="M322" s="92"/>
      <c r="N322" s="92"/>
      <c r="O322" s="92"/>
      <c r="P322" s="92"/>
      <c r="Q322" s="92"/>
      <c r="R322" s="92"/>
      <c r="S322" s="92"/>
      <c r="T322" s="92"/>
      <c r="U322" s="92"/>
    </row>
    <row r="323" customFormat="false" ht="17.25" hidden="false" customHeight="false" outlineLevel="0" collapsed="false">
      <c r="A323" s="120"/>
      <c r="B323" s="128"/>
      <c r="C323" s="122"/>
      <c r="D323" s="123"/>
      <c r="E323" s="124"/>
      <c r="F323" s="124"/>
      <c r="G323" s="123"/>
      <c r="H323" s="125"/>
      <c r="I323" s="126"/>
      <c r="J323" s="127"/>
      <c r="K323" s="92"/>
      <c r="L323" s="92"/>
      <c r="M323" s="92"/>
      <c r="N323" s="92"/>
      <c r="O323" s="92"/>
      <c r="P323" s="92"/>
      <c r="Q323" s="92"/>
      <c r="R323" s="92"/>
      <c r="S323" s="92"/>
      <c r="T323" s="92"/>
      <c r="U323" s="92"/>
    </row>
    <row r="324" customFormat="false" ht="17.25" hidden="false" customHeight="false" outlineLevel="0" collapsed="false">
      <c r="A324" s="120"/>
      <c r="B324" s="128"/>
      <c r="C324" s="122"/>
      <c r="D324" s="123"/>
      <c r="E324" s="124"/>
      <c r="F324" s="124"/>
      <c r="G324" s="123"/>
      <c r="H324" s="125"/>
      <c r="I324" s="126"/>
      <c r="J324" s="127"/>
      <c r="K324" s="92"/>
      <c r="L324" s="92"/>
      <c r="M324" s="92"/>
      <c r="N324" s="92"/>
      <c r="O324" s="92"/>
      <c r="P324" s="92"/>
      <c r="Q324" s="92"/>
      <c r="R324" s="92"/>
      <c r="S324" s="92"/>
      <c r="T324" s="92"/>
      <c r="U324" s="92"/>
    </row>
    <row r="325" customFormat="false" ht="17.25" hidden="false" customHeight="false" outlineLevel="0" collapsed="false">
      <c r="A325" s="120"/>
      <c r="B325" s="128"/>
      <c r="C325" s="122"/>
      <c r="D325" s="123"/>
      <c r="E325" s="124"/>
      <c r="F325" s="124"/>
      <c r="G325" s="123"/>
      <c r="H325" s="125"/>
      <c r="I325" s="126"/>
      <c r="J325" s="127"/>
      <c r="K325" s="92"/>
      <c r="L325" s="92"/>
      <c r="M325" s="92"/>
      <c r="N325" s="92"/>
      <c r="O325" s="92"/>
      <c r="P325" s="92"/>
      <c r="Q325" s="92"/>
      <c r="R325" s="92"/>
      <c r="S325" s="92"/>
      <c r="T325" s="92"/>
      <c r="U325" s="92"/>
    </row>
    <row r="326" customFormat="false" ht="17.25" hidden="false" customHeight="false" outlineLevel="0" collapsed="false">
      <c r="A326" s="120"/>
      <c r="B326" s="128"/>
      <c r="C326" s="122"/>
      <c r="D326" s="123"/>
      <c r="E326" s="124"/>
      <c r="F326" s="124"/>
      <c r="G326" s="123"/>
      <c r="H326" s="125"/>
      <c r="I326" s="126"/>
      <c r="J326" s="127"/>
      <c r="K326" s="92"/>
      <c r="L326" s="92"/>
      <c r="M326" s="92"/>
      <c r="N326" s="92"/>
      <c r="O326" s="92"/>
      <c r="P326" s="92"/>
      <c r="Q326" s="92"/>
      <c r="R326" s="92"/>
      <c r="S326" s="92"/>
      <c r="T326" s="92"/>
      <c r="U326" s="92"/>
    </row>
    <row r="327" customFormat="false" ht="17.25" hidden="false" customHeight="false" outlineLevel="0" collapsed="false">
      <c r="A327" s="120"/>
      <c r="B327" s="128"/>
      <c r="C327" s="122"/>
      <c r="D327" s="123"/>
      <c r="E327" s="124"/>
      <c r="F327" s="124"/>
      <c r="G327" s="123"/>
      <c r="H327" s="125"/>
      <c r="I327" s="126"/>
      <c r="J327" s="127"/>
      <c r="K327" s="92"/>
      <c r="L327" s="92"/>
      <c r="M327" s="92"/>
      <c r="N327" s="92"/>
      <c r="O327" s="92"/>
      <c r="P327" s="92"/>
      <c r="Q327" s="92"/>
      <c r="R327" s="92"/>
      <c r="S327" s="92"/>
      <c r="T327" s="92"/>
      <c r="U327" s="92"/>
    </row>
    <row r="328" customFormat="false" ht="17.25" hidden="false" customHeight="false" outlineLevel="0" collapsed="false">
      <c r="A328" s="120"/>
      <c r="B328" s="128"/>
      <c r="C328" s="122"/>
      <c r="D328" s="123"/>
      <c r="E328" s="124"/>
      <c r="F328" s="124"/>
      <c r="G328" s="123"/>
      <c r="H328" s="125"/>
      <c r="I328" s="126"/>
      <c r="J328" s="127"/>
      <c r="K328" s="92"/>
      <c r="L328" s="92"/>
      <c r="M328" s="92"/>
      <c r="N328" s="92"/>
      <c r="O328" s="92"/>
      <c r="P328" s="92"/>
      <c r="Q328" s="92"/>
      <c r="R328" s="92"/>
      <c r="S328" s="92"/>
      <c r="T328" s="92"/>
      <c r="U328" s="92"/>
    </row>
    <row r="329" customFormat="false" ht="17.25" hidden="false" customHeight="false" outlineLevel="0" collapsed="false">
      <c r="A329" s="120"/>
      <c r="B329" s="128"/>
      <c r="C329" s="122"/>
      <c r="D329" s="123"/>
      <c r="E329" s="124"/>
      <c r="F329" s="124"/>
      <c r="G329" s="123"/>
      <c r="H329" s="125"/>
      <c r="I329" s="126"/>
      <c r="J329" s="127"/>
      <c r="K329" s="92"/>
      <c r="L329" s="92"/>
      <c r="M329" s="92"/>
      <c r="N329" s="92"/>
      <c r="O329" s="92"/>
      <c r="P329" s="92"/>
      <c r="Q329" s="92"/>
      <c r="R329" s="92"/>
      <c r="S329" s="92"/>
      <c r="T329" s="92"/>
      <c r="U329" s="92"/>
    </row>
    <row r="330" customFormat="false" ht="17.25" hidden="false" customHeight="false" outlineLevel="0" collapsed="false">
      <c r="A330" s="120"/>
      <c r="B330" s="128"/>
      <c r="C330" s="122"/>
      <c r="D330" s="123"/>
      <c r="E330" s="124"/>
      <c r="F330" s="124"/>
      <c r="G330" s="123"/>
      <c r="H330" s="125"/>
      <c r="I330" s="126"/>
      <c r="J330" s="127"/>
      <c r="K330" s="92"/>
      <c r="L330" s="92"/>
      <c r="M330" s="92"/>
      <c r="N330" s="92"/>
      <c r="O330" s="92"/>
      <c r="P330" s="92"/>
      <c r="Q330" s="92"/>
      <c r="R330" s="92"/>
      <c r="S330" s="92"/>
      <c r="T330" s="92"/>
      <c r="U330" s="92"/>
    </row>
    <row r="331" customFormat="false" ht="17.25" hidden="false" customHeight="false" outlineLevel="0" collapsed="false">
      <c r="A331" s="120"/>
      <c r="B331" s="128"/>
      <c r="C331" s="122"/>
      <c r="D331" s="123"/>
      <c r="E331" s="124"/>
      <c r="F331" s="124"/>
      <c r="G331" s="123"/>
      <c r="H331" s="125"/>
      <c r="I331" s="126"/>
      <c r="J331" s="127"/>
      <c r="K331" s="92"/>
      <c r="L331" s="92"/>
      <c r="M331" s="92"/>
      <c r="N331" s="92"/>
      <c r="O331" s="92"/>
      <c r="P331" s="92"/>
      <c r="Q331" s="92"/>
      <c r="R331" s="92"/>
      <c r="S331" s="92"/>
      <c r="T331" s="92"/>
      <c r="U331" s="92"/>
    </row>
    <row r="332" customFormat="false" ht="17.25" hidden="false" customHeight="false" outlineLevel="0" collapsed="false">
      <c r="A332" s="120"/>
      <c r="B332" s="128"/>
      <c r="C332" s="122"/>
      <c r="D332" s="123"/>
      <c r="E332" s="124"/>
      <c r="F332" s="124"/>
      <c r="G332" s="123"/>
      <c r="H332" s="125"/>
      <c r="I332" s="126"/>
      <c r="J332" s="127"/>
      <c r="K332" s="92"/>
      <c r="L332" s="92"/>
      <c r="M332" s="92"/>
      <c r="N332" s="92"/>
      <c r="O332" s="92"/>
      <c r="P332" s="92"/>
      <c r="Q332" s="92"/>
      <c r="R332" s="92"/>
      <c r="S332" s="92"/>
      <c r="T332" s="92"/>
      <c r="U332" s="92"/>
    </row>
    <row r="333" customFormat="false" ht="17.25" hidden="false" customHeight="false" outlineLevel="0" collapsed="false">
      <c r="A333" s="120"/>
      <c r="B333" s="128"/>
      <c r="C333" s="122"/>
      <c r="D333" s="123"/>
      <c r="E333" s="124"/>
      <c r="F333" s="124"/>
      <c r="G333" s="123"/>
      <c r="H333" s="125"/>
      <c r="I333" s="126"/>
      <c r="J333" s="127"/>
      <c r="K333" s="92"/>
      <c r="L333" s="92"/>
      <c r="M333" s="92"/>
      <c r="N333" s="92"/>
      <c r="O333" s="92"/>
      <c r="P333" s="92"/>
      <c r="Q333" s="92"/>
      <c r="R333" s="92"/>
      <c r="S333" s="92"/>
      <c r="T333" s="92"/>
      <c r="U333" s="92"/>
    </row>
    <row r="334" customFormat="false" ht="17.25" hidden="false" customHeight="false" outlineLevel="0" collapsed="false">
      <c r="A334" s="120"/>
      <c r="B334" s="128"/>
      <c r="C334" s="122"/>
      <c r="D334" s="123"/>
      <c r="E334" s="124"/>
      <c r="F334" s="124"/>
      <c r="G334" s="123"/>
      <c r="H334" s="125"/>
      <c r="I334" s="126"/>
      <c r="J334" s="127"/>
      <c r="K334" s="92"/>
      <c r="L334" s="92"/>
      <c r="M334" s="92"/>
      <c r="N334" s="92"/>
      <c r="O334" s="92"/>
      <c r="P334" s="92"/>
      <c r="Q334" s="92"/>
      <c r="R334" s="92"/>
      <c r="S334" s="92"/>
      <c r="T334" s="92"/>
      <c r="U334" s="92"/>
    </row>
    <row r="335" customFormat="false" ht="17.25" hidden="false" customHeight="false" outlineLevel="0" collapsed="false">
      <c r="A335" s="120"/>
      <c r="B335" s="128"/>
      <c r="C335" s="122"/>
      <c r="D335" s="123"/>
      <c r="E335" s="124"/>
      <c r="F335" s="124"/>
      <c r="G335" s="123"/>
      <c r="H335" s="125"/>
      <c r="I335" s="126"/>
      <c r="J335" s="127"/>
      <c r="K335" s="92"/>
      <c r="L335" s="92"/>
      <c r="M335" s="92"/>
      <c r="N335" s="92"/>
      <c r="O335" s="92"/>
      <c r="P335" s="92"/>
      <c r="Q335" s="92"/>
      <c r="R335" s="92"/>
      <c r="S335" s="92"/>
      <c r="T335" s="92"/>
      <c r="U335" s="92"/>
    </row>
    <row r="336" customFormat="false" ht="17.25" hidden="false" customHeight="false" outlineLevel="0" collapsed="false">
      <c r="A336" s="120"/>
      <c r="B336" s="128"/>
      <c r="C336" s="122"/>
      <c r="D336" s="123"/>
      <c r="E336" s="124"/>
      <c r="F336" s="124"/>
      <c r="G336" s="123"/>
      <c r="H336" s="125"/>
      <c r="I336" s="126"/>
      <c r="J336" s="127"/>
      <c r="K336" s="92"/>
      <c r="L336" s="92"/>
      <c r="M336" s="92"/>
      <c r="N336" s="92"/>
      <c r="O336" s="92"/>
      <c r="P336" s="92"/>
      <c r="Q336" s="92"/>
      <c r="R336" s="92"/>
      <c r="S336" s="92"/>
      <c r="T336" s="92"/>
      <c r="U336" s="92"/>
    </row>
    <row r="337" customFormat="false" ht="17.25" hidden="false" customHeight="false" outlineLevel="0" collapsed="false">
      <c r="A337" s="120"/>
      <c r="B337" s="128"/>
      <c r="C337" s="122"/>
      <c r="D337" s="123"/>
      <c r="E337" s="124"/>
      <c r="F337" s="124"/>
      <c r="G337" s="123"/>
      <c r="H337" s="125"/>
      <c r="I337" s="126"/>
      <c r="J337" s="127"/>
      <c r="K337" s="92"/>
      <c r="L337" s="92"/>
      <c r="M337" s="92"/>
      <c r="N337" s="92"/>
      <c r="O337" s="92"/>
      <c r="P337" s="92"/>
      <c r="Q337" s="92"/>
      <c r="R337" s="92"/>
      <c r="S337" s="92"/>
      <c r="T337" s="92"/>
      <c r="U337" s="92"/>
    </row>
    <row r="338" customFormat="false" ht="17.25" hidden="false" customHeight="false" outlineLevel="0" collapsed="false">
      <c r="A338" s="120"/>
      <c r="B338" s="128"/>
      <c r="C338" s="122"/>
      <c r="D338" s="123"/>
      <c r="E338" s="124"/>
      <c r="F338" s="124"/>
      <c r="G338" s="123"/>
      <c r="H338" s="125"/>
      <c r="I338" s="126"/>
      <c r="J338" s="127"/>
      <c r="K338" s="92"/>
      <c r="L338" s="92"/>
      <c r="M338" s="92"/>
      <c r="N338" s="92"/>
      <c r="O338" s="92"/>
      <c r="P338" s="92"/>
      <c r="Q338" s="92"/>
      <c r="R338" s="92"/>
      <c r="S338" s="92"/>
      <c r="T338" s="92"/>
      <c r="U338" s="92"/>
    </row>
    <row r="339" customFormat="false" ht="17.25" hidden="false" customHeight="false" outlineLevel="0" collapsed="false">
      <c r="A339" s="120"/>
      <c r="B339" s="128"/>
      <c r="C339" s="122"/>
      <c r="D339" s="123"/>
      <c r="E339" s="124"/>
      <c r="F339" s="124"/>
      <c r="G339" s="123"/>
      <c r="H339" s="125"/>
      <c r="I339" s="126"/>
      <c r="J339" s="127"/>
      <c r="K339" s="92"/>
      <c r="L339" s="92"/>
      <c r="M339" s="92"/>
      <c r="N339" s="92"/>
      <c r="O339" s="92"/>
      <c r="P339" s="92"/>
      <c r="Q339" s="92"/>
      <c r="R339" s="92"/>
      <c r="S339" s="92"/>
      <c r="T339" s="92"/>
      <c r="U339" s="92"/>
    </row>
    <row r="340" customFormat="false" ht="17.25" hidden="false" customHeight="false" outlineLevel="0" collapsed="false">
      <c r="A340" s="120"/>
      <c r="B340" s="128"/>
      <c r="C340" s="122"/>
      <c r="D340" s="123"/>
      <c r="E340" s="124"/>
      <c r="F340" s="124"/>
      <c r="G340" s="123"/>
      <c r="H340" s="125"/>
      <c r="I340" s="126"/>
      <c r="J340" s="127"/>
      <c r="K340" s="92"/>
      <c r="L340" s="92"/>
      <c r="M340" s="92"/>
      <c r="N340" s="92"/>
      <c r="O340" s="92"/>
      <c r="P340" s="92"/>
      <c r="Q340" s="92"/>
      <c r="R340" s="92"/>
      <c r="S340" s="92"/>
      <c r="T340" s="92"/>
      <c r="U340" s="92"/>
    </row>
    <row r="341" customFormat="false" ht="17.25" hidden="false" customHeight="false" outlineLevel="0" collapsed="false">
      <c r="A341" s="120"/>
      <c r="B341" s="128"/>
      <c r="C341" s="122"/>
      <c r="D341" s="123"/>
      <c r="E341" s="124"/>
      <c r="F341" s="124"/>
      <c r="G341" s="123"/>
      <c r="H341" s="125"/>
      <c r="I341" s="126"/>
      <c r="J341" s="127"/>
      <c r="K341" s="92"/>
      <c r="L341" s="92"/>
      <c r="M341" s="92"/>
      <c r="N341" s="92"/>
      <c r="O341" s="92"/>
      <c r="P341" s="92"/>
      <c r="Q341" s="92"/>
      <c r="R341" s="92"/>
      <c r="S341" s="92"/>
      <c r="T341" s="92"/>
      <c r="U341" s="92"/>
    </row>
    <row r="342" customFormat="false" ht="17.25" hidden="false" customHeight="false" outlineLevel="0" collapsed="false">
      <c r="A342" s="120"/>
      <c r="B342" s="128"/>
      <c r="C342" s="122"/>
      <c r="D342" s="123"/>
      <c r="E342" s="124"/>
      <c r="F342" s="124"/>
      <c r="G342" s="123"/>
      <c r="H342" s="125"/>
      <c r="I342" s="126"/>
      <c r="J342" s="127"/>
      <c r="K342" s="92"/>
      <c r="L342" s="92"/>
      <c r="M342" s="92"/>
      <c r="N342" s="92"/>
      <c r="O342" s="92"/>
      <c r="P342" s="92"/>
      <c r="Q342" s="92"/>
      <c r="R342" s="92"/>
      <c r="S342" s="92"/>
      <c r="T342" s="92"/>
      <c r="U342" s="92"/>
    </row>
    <row r="343" customFormat="false" ht="17.25" hidden="false" customHeight="false" outlineLevel="0" collapsed="false">
      <c r="A343" s="120"/>
      <c r="B343" s="128"/>
      <c r="C343" s="122"/>
      <c r="D343" s="123"/>
      <c r="E343" s="124"/>
      <c r="F343" s="124"/>
      <c r="G343" s="123"/>
      <c r="H343" s="125"/>
      <c r="I343" s="126"/>
      <c r="J343" s="127"/>
      <c r="K343" s="92"/>
      <c r="L343" s="92"/>
      <c r="M343" s="92"/>
      <c r="N343" s="92"/>
      <c r="O343" s="92"/>
      <c r="P343" s="92"/>
      <c r="Q343" s="92"/>
      <c r="R343" s="92"/>
      <c r="S343" s="92"/>
      <c r="T343" s="92"/>
      <c r="U343" s="92"/>
    </row>
    <row r="344" customFormat="false" ht="17.25" hidden="false" customHeight="false" outlineLevel="0" collapsed="false">
      <c r="A344" s="120"/>
      <c r="B344" s="128"/>
      <c r="C344" s="122"/>
      <c r="D344" s="123"/>
      <c r="E344" s="124"/>
      <c r="F344" s="124"/>
      <c r="G344" s="123"/>
      <c r="H344" s="125"/>
      <c r="I344" s="126"/>
      <c r="J344" s="127"/>
      <c r="K344" s="92"/>
      <c r="L344" s="92"/>
      <c r="M344" s="92"/>
      <c r="N344" s="92"/>
      <c r="O344" s="92"/>
      <c r="P344" s="92"/>
      <c r="Q344" s="92"/>
      <c r="R344" s="92"/>
      <c r="S344" s="92"/>
      <c r="T344" s="92"/>
      <c r="U344" s="92"/>
    </row>
    <row r="345" customFormat="false" ht="17.25" hidden="false" customHeight="false" outlineLevel="0" collapsed="false">
      <c r="A345" s="120"/>
      <c r="B345" s="128"/>
      <c r="C345" s="122"/>
      <c r="D345" s="123"/>
      <c r="E345" s="124"/>
      <c r="F345" s="124"/>
      <c r="G345" s="123"/>
      <c r="H345" s="125"/>
      <c r="I345" s="126"/>
      <c r="J345" s="127"/>
      <c r="K345" s="92"/>
      <c r="L345" s="92"/>
      <c r="M345" s="92"/>
      <c r="N345" s="92"/>
      <c r="O345" s="92"/>
      <c r="P345" s="92"/>
      <c r="Q345" s="92"/>
      <c r="R345" s="92"/>
      <c r="S345" s="92"/>
      <c r="T345" s="92"/>
      <c r="U345" s="92"/>
    </row>
    <row r="346" customFormat="false" ht="17.25" hidden="false" customHeight="false" outlineLevel="0" collapsed="false">
      <c r="A346" s="120"/>
      <c r="B346" s="128"/>
      <c r="C346" s="122"/>
      <c r="D346" s="123"/>
      <c r="E346" s="124"/>
      <c r="F346" s="124"/>
      <c r="G346" s="123"/>
      <c r="H346" s="125"/>
      <c r="I346" s="126"/>
      <c r="J346" s="127"/>
      <c r="K346" s="92"/>
      <c r="L346" s="92"/>
      <c r="M346" s="92"/>
      <c r="N346" s="92"/>
      <c r="O346" s="92"/>
      <c r="P346" s="92"/>
      <c r="Q346" s="92"/>
      <c r="R346" s="92"/>
      <c r="S346" s="92"/>
      <c r="T346" s="92"/>
      <c r="U346" s="92"/>
    </row>
    <row r="347" customFormat="false" ht="17.25" hidden="false" customHeight="false" outlineLevel="0" collapsed="false">
      <c r="A347" s="120"/>
      <c r="B347" s="128"/>
      <c r="C347" s="122"/>
      <c r="D347" s="123"/>
      <c r="E347" s="124"/>
      <c r="F347" s="124"/>
      <c r="G347" s="123"/>
      <c r="H347" s="125"/>
      <c r="I347" s="126"/>
      <c r="J347" s="127"/>
      <c r="K347" s="92"/>
      <c r="L347" s="92"/>
      <c r="M347" s="92"/>
      <c r="N347" s="92"/>
      <c r="O347" s="92"/>
      <c r="P347" s="92"/>
      <c r="Q347" s="92"/>
      <c r="R347" s="92"/>
      <c r="S347" s="92"/>
      <c r="T347" s="92"/>
      <c r="U347" s="92"/>
    </row>
    <row r="348" customFormat="false" ht="17.25" hidden="false" customHeight="false" outlineLevel="0" collapsed="false">
      <c r="A348" s="120"/>
      <c r="B348" s="128"/>
      <c r="C348" s="122"/>
      <c r="D348" s="123"/>
      <c r="E348" s="124"/>
      <c r="F348" s="124"/>
      <c r="G348" s="123"/>
      <c r="H348" s="125"/>
      <c r="I348" s="126"/>
      <c r="J348" s="127"/>
      <c r="K348" s="92"/>
      <c r="L348" s="92"/>
      <c r="M348" s="92"/>
      <c r="N348" s="92"/>
      <c r="O348" s="92"/>
      <c r="P348" s="92"/>
      <c r="Q348" s="92"/>
      <c r="R348" s="92"/>
      <c r="S348" s="92"/>
      <c r="T348" s="92"/>
      <c r="U348" s="92"/>
    </row>
    <row r="349" customFormat="false" ht="17.25" hidden="false" customHeight="false" outlineLevel="0" collapsed="false">
      <c r="A349" s="120"/>
      <c r="B349" s="128"/>
      <c r="C349" s="122"/>
      <c r="D349" s="123"/>
      <c r="E349" s="124"/>
      <c r="F349" s="124"/>
      <c r="G349" s="123"/>
      <c r="H349" s="125"/>
      <c r="I349" s="126"/>
      <c r="J349" s="127"/>
      <c r="K349" s="92"/>
      <c r="L349" s="92"/>
      <c r="M349" s="92"/>
      <c r="N349" s="92"/>
      <c r="O349" s="92"/>
      <c r="P349" s="92"/>
      <c r="Q349" s="92"/>
      <c r="R349" s="92"/>
      <c r="S349" s="92"/>
      <c r="T349" s="92"/>
      <c r="U349" s="92"/>
    </row>
    <row r="350" customFormat="false" ht="17.25" hidden="false" customHeight="false" outlineLevel="0" collapsed="false">
      <c r="A350" s="120"/>
      <c r="B350" s="128"/>
      <c r="C350" s="122"/>
      <c r="D350" s="123"/>
      <c r="E350" s="124"/>
      <c r="F350" s="124"/>
      <c r="G350" s="123"/>
      <c r="H350" s="125"/>
      <c r="I350" s="126"/>
      <c r="J350" s="127"/>
      <c r="K350" s="92"/>
      <c r="L350" s="92"/>
      <c r="M350" s="92"/>
      <c r="N350" s="92"/>
      <c r="O350" s="92"/>
      <c r="P350" s="92"/>
      <c r="Q350" s="92"/>
      <c r="R350" s="92"/>
      <c r="S350" s="92"/>
      <c r="T350" s="92"/>
      <c r="U350" s="92"/>
    </row>
    <row r="351" customFormat="false" ht="17.25" hidden="false" customHeight="false" outlineLevel="0" collapsed="false">
      <c r="A351" s="120"/>
      <c r="B351" s="128"/>
      <c r="C351" s="122"/>
      <c r="D351" s="123"/>
      <c r="E351" s="124"/>
      <c r="F351" s="124"/>
      <c r="G351" s="123"/>
      <c r="H351" s="125"/>
      <c r="I351" s="126"/>
      <c r="J351" s="127"/>
      <c r="K351" s="92"/>
      <c r="L351" s="92"/>
      <c r="M351" s="92"/>
      <c r="N351" s="92"/>
      <c r="O351" s="92"/>
      <c r="P351" s="92"/>
      <c r="Q351" s="92"/>
      <c r="R351" s="92"/>
      <c r="S351" s="92"/>
      <c r="T351" s="92"/>
      <c r="U351" s="92"/>
    </row>
    <row r="352" customFormat="false" ht="17.25" hidden="false" customHeight="false" outlineLevel="0" collapsed="false">
      <c r="A352" s="120"/>
      <c r="B352" s="128"/>
      <c r="C352" s="122"/>
      <c r="D352" s="123"/>
      <c r="E352" s="124"/>
      <c r="F352" s="124"/>
      <c r="G352" s="123"/>
      <c r="H352" s="125"/>
      <c r="I352" s="126"/>
      <c r="J352" s="127"/>
      <c r="K352" s="92"/>
      <c r="L352" s="92"/>
      <c r="M352" s="92"/>
      <c r="N352" s="92"/>
      <c r="O352" s="92"/>
      <c r="P352" s="92"/>
      <c r="Q352" s="92"/>
      <c r="R352" s="92"/>
      <c r="S352" s="92"/>
      <c r="T352" s="92"/>
      <c r="U352" s="92"/>
    </row>
    <row r="353" customFormat="false" ht="17.25" hidden="false" customHeight="false" outlineLevel="0" collapsed="false">
      <c r="A353" s="120"/>
      <c r="B353" s="128"/>
      <c r="C353" s="122"/>
      <c r="D353" s="123"/>
      <c r="E353" s="124"/>
      <c r="F353" s="124"/>
      <c r="G353" s="123"/>
      <c r="H353" s="125"/>
      <c r="I353" s="126"/>
      <c r="J353" s="127"/>
      <c r="K353" s="92"/>
      <c r="L353" s="92"/>
      <c r="M353" s="92"/>
      <c r="N353" s="92"/>
      <c r="O353" s="92"/>
      <c r="P353" s="92"/>
      <c r="Q353" s="92"/>
      <c r="R353" s="92"/>
      <c r="S353" s="92"/>
      <c r="T353" s="92"/>
      <c r="U353" s="92"/>
    </row>
    <row r="354" customFormat="false" ht="17.25" hidden="false" customHeight="false" outlineLevel="0" collapsed="false">
      <c r="A354" s="120"/>
      <c r="B354" s="128"/>
      <c r="C354" s="122"/>
      <c r="D354" s="123"/>
      <c r="E354" s="124"/>
      <c r="F354" s="124"/>
      <c r="G354" s="123"/>
      <c r="H354" s="125"/>
      <c r="I354" s="126"/>
      <c r="J354" s="127"/>
      <c r="K354" s="92"/>
      <c r="L354" s="92"/>
      <c r="M354" s="92"/>
      <c r="N354" s="92"/>
      <c r="O354" s="92"/>
      <c r="P354" s="92"/>
      <c r="Q354" s="92"/>
      <c r="R354" s="92"/>
      <c r="S354" s="92"/>
      <c r="T354" s="92"/>
      <c r="U354" s="92"/>
    </row>
    <row r="355" customFormat="false" ht="17.25" hidden="false" customHeight="false" outlineLevel="0" collapsed="false">
      <c r="A355" s="120"/>
      <c r="B355" s="128"/>
      <c r="C355" s="122"/>
      <c r="D355" s="123"/>
      <c r="E355" s="124"/>
      <c r="F355" s="124"/>
      <c r="G355" s="123"/>
      <c r="H355" s="125"/>
      <c r="I355" s="126"/>
      <c r="J355" s="127"/>
      <c r="K355" s="92"/>
      <c r="L355" s="92"/>
      <c r="M355" s="92"/>
      <c r="N355" s="92"/>
      <c r="O355" s="92"/>
      <c r="P355" s="92"/>
      <c r="Q355" s="92"/>
      <c r="R355" s="92"/>
      <c r="S355" s="92"/>
      <c r="T355" s="92"/>
      <c r="U355" s="92"/>
    </row>
    <row r="356" customFormat="false" ht="17.25" hidden="false" customHeight="false" outlineLevel="0" collapsed="false">
      <c r="A356" s="120"/>
      <c r="B356" s="128"/>
      <c r="C356" s="122"/>
      <c r="D356" s="123"/>
      <c r="E356" s="124"/>
      <c r="F356" s="124"/>
      <c r="G356" s="123"/>
      <c r="H356" s="125"/>
      <c r="I356" s="126"/>
      <c r="J356" s="127"/>
      <c r="K356" s="92"/>
      <c r="L356" s="92"/>
      <c r="M356" s="92"/>
      <c r="N356" s="92"/>
      <c r="O356" s="92"/>
      <c r="P356" s="92"/>
      <c r="Q356" s="92"/>
      <c r="R356" s="92"/>
      <c r="S356" s="92"/>
      <c r="T356" s="92"/>
      <c r="U356" s="92"/>
    </row>
    <row r="357" customFormat="false" ht="17.25" hidden="false" customHeight="false" outlineLevel="0" collapsed="false">
      <c r="A357" s="120"/>
      <c r="B357" s="128"/>
      <c r="C357" s="122"/>
      <c r="D357" s="123"/>
      <c r="E357" s="124"/>
      <c r="F357" s="124"/>
      <c r="G357" s="123"/>
      <c r="H357" s="125"/>
      <c r="I357" s="126"/>
      <c r="J357" s="127"/>
      <c r="K357" s="92"/>
      <c r="L357" s="92"/>
      <c r="M357" s="92"/>
      <c r="N357" s="92"/>
      <c r="O357" s="92"/>
      <c r="P357" s="92"/>
      <c r="Q357" s="92"/>
      <c r="R357" s="92"/>
      <c r="S357" s="92"/>
      <c r="T357" s="92"/>
      <c r="U357" s="92"/>
    </row>
    <row r="358" customFormat="false" ht="17.25" hidden="false" customHeight="false" outlineLevel="0" collapsed="false">
      <c r="A358" s="120"/>
      <c r="B358" s="128"/>
      <c r="C358" s="122"/>
      <c r="D358" s="123"/>
      <c r="E358" s="124"/>
      <c r="F358" s="124"/>
      <c r="G358" s="123"/>
      <c r="H358" s="125"/>
      <c r="I358" s="126"/>
      <c r="J358" s="127"/>
      <c r="K358" s="92"/>
      <c r="L358" s="92"/>
      <c r="M358" s="92"/>
      <c r="N358" s="92"/>
      <c r="O358" s="92"/>
      <c r="P358" s="92"/>
      <c r="Q358" s="92"/>
      <c r="R358" s="92"/>
      <c r="S358" s="92"/>
      <c r="T358" s="92"/>
      <c r="U358" s="92"/>
    </row>
    <row r="359" customFormat="false" ht="17.25" hidden="false" customHeight="false" outlineLevel="0" collapsed="false">
      <c r="A359" s="120"/>
      <c r="B359" s="128"/>
      <c r="C359" s="122"/>
      <c r="D359" s="123"/>
      <c r="E359" s="124"/>
      <c r="F359" s="124"/>
      <c r="G359" s="123"/>
      <c r="H359" s="125"/>
      <c r="I359" s="126"/>
      <c r="J359" s="127"/>
      <c r="K359" s="92"/>
      <c r="L359" s="92"/>
      <c r="M359" s="92"/>
      <c r="N359" s="92"/>
      <c r="O359" s="92"/>
      <c r="P359" s="92"/>
      <c r="Q359" s="92"/>
      <c r="R359" s="92"/>
      <c r="S359" s="92"/>
      <c r="T359" s="92"/>
      <c r="U359" s="92"/>
    </row>
    <row r="360" customFormat="false" ht="17.25" hidden="false" customHeight="false" outlineLevel="0" collapsed="false">
      <c r="A360" s="120"/>
      <c r="B360" s="128"/>
      <c r="C360" s="122"/>
      <c r="D360" s="123"/>
      <c r="E360" s="124"/>
      <c r="F360" s="124"/>
      <c r="G360" s="123"/>
      <c r="H360" s="125"/>
      <c r="I360" s="126"/>
      <c r="J360" s="127"/>
      <c r="K360" s="92"/>
      <c r="L360" s="92"/>
      <c r="M360" s="92"/>
      <c r="N360" s="92"/>
      <c r="O360" s="92"/>
      <c r="P360" s="92"/>
      <c r="Q360" s="92"/>
      <c r="R360" s="92"/>
      <c r="S360" s="92"/>
      <c r="T360" s="92"/>
      <c r="U360" s="92"/>
    </row>
    <row r="361" customFormat="false" ht="17.25" hidden="false" customHeight="false" outlineLevel="0" collapsed="false">
      <c r="A361" s="120"/>
      <c r="B361" s="128"/>
      <c r="C361" s="122"/>
      <c r="D361" s="123"/>
      <c r="E361" s="124"/>
      <c r="F361" s="124"/>
      <c r="G361" s="123"/>
      <c r="H361" s="125"/>
      <c r="I361" s="126"/>
      <c r="J361" s="127"/>
      <c r="K361" s="92"/>
      <c r="L361" s="3"/>
      <c r="M361" s="3"/>
      <c r="N361" s="3"/>
      <c r="O361" s="3"/>
      <c r="P361" s="3"/>
      <c r="Q361" s="3"/>
      <c r="R361" s="3"/>
      <c r="S361" s="3"/>
      <c r="T361" s="3"/>
      <c r="U361" s="3"/>
    </row>
    <row r="362" customFormat="false" ht="17.25" hidden="false" customHeight="false" outlineLevel="0" collapsed="false">
      <c r="A362" s="120"/>
      <c r="B362" s="128"/>
      <c r="C362" s="122"/>
      <c r="D362" s="123"/>
      <c r="E362" s="124"/>
      <c r="F362" s="124"/>
      <c r="G362" s="123"/>
      <c r="H362" s="125"/>
      <c r="I362" s="126"/>
      <c r="J362" s="127"/>
      <c r="K362" s="3"/>
      <c r="L362" s="3"/>
      <c r="M362" s="3"/>
      <c r="N362" s="3"/>
      <c r="O362" s="3"/>
      <c r="P362" s="3"/>
      <c r="Q362" s="3"/>
      <c r="R362" s="3"/>
      <c r="S362" s="3"/>
      <c r="T362" s="3"/>
      <c r="U362" s="3"/>
    </row>
    <row r="363" customFormat="false" ht="17.25" hidden="false" customHeight="false" outlineLevel="0" collapsed="false">
      <c r="A363" s="120"/>
      <c r="B363" s="128"/>
      <c r="C363" s="122"/>
      <c r="D363" s="123"/>
      <c r="E363" s="124"/>
      <c r="F363" s="124"/>
      <c r="G363" s="123"/>
      <c r="H363" s="125"/>
      <c r="I363" s="126"/>
      <c r="J363" s="127"/>
      <c r="K363" s="3"/>
      <c r="L363" s="3"/>
      <c r="M363" s="3"/>
      <c r="N363" s="3"/>
      <c r="O363" s="3"/>
      <c r="P363" s="3"/>
      <c r="Q363" s="3"/>
      <c r="R363" s="3"/>
      <c r="S363" s="3"/>
      <c r="T363" s="3"/>
      <c r="U363" s="3"/>
    </row>
    <row r="364" customFormat="false" ht="17.25" hidden="false" customHeight="false" outlineLevel="0" collapsed="false">
      <c r="A364" s="120"/>
      <c r="B364" s="128"/>
      <c r="C364" s="122"/>
      <c r="D364" s="123"/>
      <c r="E364" s="124"/>
      <c r="F364" s="124"/>
      <c r="G364" s="123"/>
      <c r="H364" s="125"/>
      <c r="I364" s="126"/>
      <c r="J364" s="127"/>
      <c r="K364" s="3"/>
      <c r="L364" s="3"/>
      <c r="M364" s="3"/>
      <c r="N364" s="3"/>
      <c r="O364" s="3"/>
      <c r="P364" s="3"/>
      <c r="Q364" s="3"/>
      <c r="R364" s="3"/>
      <c r="S364" s="3"/>
      <c r="T364" s="3"/>
      <c r="U364" s="3"/>
    </row>
    <row r="365" customFormat="false" ht="17.25" hidden="false" customHeight="false" outlineLevel="0" collapsed="false">
      <c r="A365" s="120"/>
      <c r="B365" s="128"/>
      <c r="C365" s="122"/>
      <c r="D365" s="123"/>
      <c r="E365" s="124"/>
      <c r="F365" s="124"/>
      <c r="G365" s="123"/>
      <c r="H365" s="125"/>
      <c r="I365" s="126"/>
      <c r="J365" s="127"/>
      <c r="K365" s="3"/>
      <c r="L365" s="3"/>
      <c r="M365" s="3"/>
      <c r="N365" s="3"/>
      <c r="O365" s="3"/>
      <c r="P365" s="3"/>
      <c r="Q365" s="3"/>
      <c r="R365" s="3"/>
      <c r="S365" s="3"/>
      <c r="T365" s="3"/>
      <c r="U365" s="3"/>
    </row>
    <row r="366" customFormat="false" ht="17.25" hidden="false" customHeight="false" outlineLevel="0" collapsed="false">
      <c r="A366" s="120"/>
      <c r="B366" s="128"/>
      <c r="C366" s="122"/>
      <c r="D366" s="123"/>
      <c r="E366" s="124"/>
      <c r="F366" s="124"/>
      <c r="G366" s="123"/>
      <c r="H366" s="125"/>
      <c r="I366" s="126"/>
      <c r="J366" s="127"/>
      <c r="K366" s="3"/>
      <c r="L366" s="3"/>
      <c r="M366" s="3"/>
      <c r="N366" s="3"/>
      <c r="O366" s="3"/>
      <c r="P366" s="3"/>
      <c r="Q366" s="3"/>
      <c r="R366" s="3"/>
      <c r="S366" s="3"/>
      <c r="T366" s="3"/>
      <c r="U366" s="3"/>
    </row>
    <row r="367" customFormat="false" ht="17.25" hidden="false" customHeight="false" outlineLevel="0" collapsed="false">
      <c r="A367" s="120"/>
      <c r="B367" s="128"/>
      <c r="C367" s="122"/>
      <c r="D367" s="123"/>
      <c r="E367" s="124"/>
      <c r="F367" s="124"/>
      <c r="G367" s="123"/>
      <c r="H367" s="125"/>
      <c r="I367" s="126"/>
      <c r="J367" s="127"/>
      <c r="K367" s="3"/>
      <c r="L367" s="3"/>
      <c r="M367" s="3"/>
      <c r="N367" s="3"/>
      <c r="O367" s="3"/>
      <c r="P367" s="3"/>
      <c r="Q367" s="3"/>
      <c r="R367" s="3"/>
      <c r="S367" s="3"/>
      <c r="T367" s="3"/>
      <c r="U367" s="3"/>
    </row>
    <row r="368" customFormat="false" ht="17.25" hidden="false" customHeight="false" outlineLevel="0" collapsed="false">
      <c r="A368" s="120"/>
      <c r="B368" s="128"/>
      <c r="C368" s="122"/>
      <c r="D368" s="123"/>
      <c r="E368" s="124"/>
      <c r="F368" s="124"/>
      <c r="G368" s="123"/>
      <c r="H368" s="125"/>
      <c r="I368" s="126"/>
      <c r="J368" s="127"/>
      <c r="K368" s="3"/>
      <c r="L368" s="3"/>
      <c r="M368" s="3"/>
      <c r="N368" s="3"/>
      <c r="O368" s="3"/>
      <c r="P368" s="3"/>
      <c r="Q368" s="3"/>
      <c r="R368" s="3"/>
      <c r="S368" s="3"/>
      <c r="T368" s="3"/>
      <c r="U368" s="3"/>
    </row>
    <row r="369" customFormat="false" ht="17.25" hidden="false" customHeight="false" outlineLevel="0" collapsed="false">
      <c r="A369" s="120"/>
      <c r="B369" s="128"/>
      <c r="C369" s="122"/>
      <c r="D369" s="123"/>
      <c r="E369" s="124"/>
      <c r="F369" s="124"/>
      <c r="G369" s="123"/>
      <c r="H369" s="125"/>
      <c r="I369" s="126"/>
      <c r="J369" s="127"/>
      <c r="K369" s="3"/>
      <c r="L369" s="3"/>
      <c r="M369" s="3"/>
      <c r="N369" s="3"/>
      <c r="O369" s="3"/>
      <c r="P369" s="3"/>
      <c r="Q369" s="3"/>
      <c r="R369" s="3"/>
      <c r="S369" s="3"/>
      <c r="T369" s="3"/>
      <c r="U369" s="3"/>
    </row>
    <row r="370" customFormat="false" ht="17.25" hidden="false" customHeight="false" outlineLevel="0" collapsed="false">
      <c r="A370" s="120"/>
      <c r="B370" s="128"/>
      <c r="C370" s="122"/>
      <c r="D370" s="123"/>
      <c r="E370" s="124"/>
      <c r="F370" s="124"/>
      <c r="G370" s="123"/>
      <c r="H370" s="125"/>
      <c r="I370" s="126"/>
      <c r="J370" s="127"/>
      <c r="K370" s="3"/>
      <c r="L370" s="3"/>
      <c r="M370" s="3"/>
      <c r="N370" s="3"/>
      <c r="O370" s="3"/>
      <c r="P370" s="3"/>
      <c r="Q370" s="3"/>
      <c r="R370" s="3"/>
      <c r="S370" s="3"/>
      <c r="T370" s="3"/>
      <c r="U370" s="3"/>
    </row>
    <row r="371" customFormat="false" ht="17.25" hidden="false" customHeight="false" outlineLevel="0" collapsed="false">
      <c r="A371" s="120"/>
      <c r="B371" s="128"/>
      <c r="C371" s="122"/>
      <c r="D371" s="123"/>
      <c r="E371" s="124"/>
      <c r="F371" s="124"/>
      <c r="G371" s="123"/>
      <c r="H371" s="125"/>
      <c r="I371" s="126"/>
      <c r="J371" s="127"/>
    </row>
    <row r="372" customFormat="false" ht="17.25" hidden="false" customHeight="false" outlineLevel="0" collapsed="false">
      <c r="A372" s="120"/>
      <c r="B372" s="128"/>
      <c r="C372" s="122"/>
      <c r="D372" s="123"/>
      <c r="E372" s="124"/>
      <c r="F372" s="124"/>
      <c r="G372" s="123"/>
      <c r="H372" s="125"/>
      <c r="I372" s="126"/>
      <c r="J372" s="127"/>
    </row>
    <row r="373" customFormat="false" ht="17.25" hidden="false" customHeight="false" outlineLevel="0" collapsed="false">
      <c r="A373" s="120"/>
      <c r="B373" s="128"/>
      <c r="C373" s="122"/>
      <c r="D373" s="123"/>
      <c r="E373" s="124"/>
      <c r="F373" s="124"/>
      <c r="G373" s="123"/>
      <c r="H373" s="125"/>
      <c r="I373" s="126"/>
      <c r="J373" s="127"/>
    </row>
    <row r="374" customFormat="false" ht="17.25" hidden="false" customHeight="false" outlineLevel="0" collapsed="false">
      <c r="A374" s="120"/>
      <c r="B374" s="128"/>
      <c r="C374" s="122"/>
      <c r="D374" s="123"/>
      <c r="E374" s="124"/>
      <c r="F374" s="124"/>
      <c r="G374" s="123"/>
      <c r="H374" s="125"/>
      <c r="I374" s="126"/>
      <c r="J374" s="127"/>
    </row>
    <row r="375" customFormat="false" ht="17.25" hidden="false" customHeight="false" outlineLevel="0" collapsed="false">
      <c r="A375" s="120"/>
      <c r="B375" s="128"/>
      <c r="C375" s="122"/>
      <c r="D375" s="123"/>
      <c r="E375" s="124"/>
      <c r="F375" s="124"/>
      <c r="G375" s="123"/>
      <c r="H375" s="125"/>
      <c r="I375" s="126"/>
      <c r="J375" s="127"/>
    </row>
    <row r="376" customFormat="false" ht="17.25" hidden="false" customHeight="false" outlineLevel="0" collapsed="false">
      <c r="A376" s="120"/>
      <c r="B376" s="128"/>
      <c r="C376" s="122"/>
      <c r="D376" s="123"/>
      <c r="E376" s="124"/>
      <c r="F376" s="124"/>
      <c r="G376" s="123"/>
      <c r="H376" s="125"/>
      <c r="I376" s="126"/>
      <c r="J376" s="127"/>
    </row>
    <row r="377" customFormat="false" ht="17.25" hidden="false" customHeight="false" outlineLevel="0" collapsed="false">
      <c r="A377" s="120"/>
      <c r="B377" s="128"/>
      <c r="C377" s="122"/>
      <c r="D377" s="123"/>
      <c r="E377" s="124"/>
      <c r="F377" s="124"/>
      <c r="G377" s="123"/>
      <c r="H377" s="125"/>
      <c r="I377" s="129"/>
      <c r="J377" s="130"/>
    </row>
    <row r="378" customFormat="false" ht="17.25" hidden="false" customHeight="false" outlineLevel="0" collapsed="false">
      <c r="A378" s="120"/>
      <c r="B378" s="128"/>
      <c r="C378" s="122"/>
      <c r="D378" s="123"/>
      <c r="E378" s="124"/>
      <c r="F378" s="124"/>
      <c r="G378" s="123"/>
      <c r="H378" s="125"/>
      <c r="I378" s="129"/>
      <c r="J378" s="130"/>
    </row>
    <row r="379" customFormat="false" ht="17.25" hidden="false" customHeight="false" outlineLevel="0" collapsed="false">
      <c r="A379" s="120"/>
      <c r="B379" s="128"/>
      <c r="C379" s="122"/>
      <c r="D379" s="123"/>
      <c r="E379" s="124"/>
      <c r="F379" s="124"/>
      <c r="G379" s="123"/>
      <c r="H379" s="125"/>
      <c r="I379" s="129"/>
      <c r="J379" s="130"/>
    </row>
    <row r="380" customFormat="false" ht="15" hidden="false" customHeight="false" outlineLevel="0" collapsed="false">
      <c r="A380" s="130"/>
      <c r="B380" s="128"/>
      <c r="C380" s="131"/>
      <c r="D380" s="131"/>
      <c r="E380" s="132"/>
      <c r="F380" s="132"/>
      <c r="G380" s="131"/>
      <c r="H380" s="133"/>
      <c r="I380" s="129"/>
      <c r="J380" s="130"/>
    </row>
    <row r="381" customFormat="false" ht="15" hidden="false" customHeight="false" outlineLevel="0" collapsed="false">
      <c r="A381" s="130"/>
      <c r="B381" s="128"/>
      <c r="C381" s="131"/>
      <c r="D381" s="131"/>
      <c r="E381" s="132"/>
      <c r="F381" s="132"/>
      <c r="G381" s="131"/>
      <c r="H381" s="133"/>
      <c r="I381" s="129"/>
      <c r="J381" s="130"/>
    </row>
    <row r="382" customFormat="false" ht="15" hidden="false" customHeight="false" outlineLevel="0" collapsed="false">
      <c r="A382" s="130"/>
      <c r="B382" s="128"/>
      <c r="C382" s="131"/>
      <c r="D382" s="131"/>
      <c r="E382" s="132"/>
      <c r="F382" s="132"/>
      <c r="G382" s="131"/>
      <c r="H382" s="133"/>
      <c r="I382" s="129"/>
      <c r="J382" s="130"/>
    </row>
    <row r="383" customFormat="false" ht="17.25" hidden="false" customHeight="false" outlineLevel="0" collapsed="false">
      <c r="A383" s="120"/>
      <c r="B383" s="128"/>
      <c r="C383" s="122"/>
      <c r="D383" s="123"/>
      <c r="E383" s="124"/>
      <c r="F383" s="124"/>
      <c r="G383" s="124" t="n">
        <v>632294.24</v>
      </c>
      <c r="H383" s="133"/>
      <c r="I383" s="129"/>
      <c r="J383" s="130"/>
    </row>
    <row r="384" customFormat="false" ht="17.25" hidden="false" customHeight="false" outlineLevel="0" collapsed="false">
      <c r="A384" s="120"/>
      <c r="B384" s="128"/>
      <c r="C384" s="122"/>
      <c r="D384" s="123"/>
      <c r="E384" s="124"/>
      <c r="F384" s="124"/>
      <c r="G384" s="124" t="n">
        <v>790321.46</v>
      </c>
      <c r="H384" s="133"/>
      <c r="I384" s="129"/>
      <c r="J384" s="130"/>
    </row>
    <row r="385" customFormat="false" ht="17.25" hidden="false" customHeight="false" outlineLevel="0" collapsed="false">
      <c r="A385" s="120"/>
      <c r="B385" s="128"/>
      <c r="C385" s="122"/>
      <c r="D385" s="123"/>
      <c r="E385" s="124"/>
      <c r="F385" s="124"/>
      <c r="G385" s="134" t="n">
        <f aca="false">G384/G383</f>
        <v>1.24992671133617</v>
      </c>
      <c r="H385" s="133"/>
      <c r="I385" s="129"/>
      <c r="J385" s="130"/>
    </row>
  </sheetData>
  <mergeCells count="126">
    <mergeCell ref="B1:J1"/>
    <mergeCell ref="A2:B2"/>
    <mergeCell ref="C2:D2"/>
    <mergeCell ref="G2:J2"/>
    <mergeCell ref="A3:B3"/>
    <mergeCell ref="F3:J3"/>
    <mergeCell ref="A4:A5"/>
    <mergeCell ref="B4:B5"/>
    <mergeCell ref="C4:C5"/>
    <mergeCell ref="D4:F4"/>
    <mergeCell ref="H4:J4"/>
    <mergeCell ref="H5:J5"/>
    <mergeCell ref="H7:J8"/>
    <mergeCell ref="C10:E10"/>
    <mergeCell ref="K10:N11"/>
    <mergeCell ref="H13:J13"/>
    <mergeCell ref="H16:J16"/>
    <mergeCell ref="H19:J19"/>
    <mergeCell ref="H22:J22"/>
    <mergeCell ref="H25:J25"/>
    <mergeCell ref="H28:J28"/>
    <mergeCell ref="H31:J31"/>
    <mergeCell ref="C32:E32"/>
    <mergeCell ref="H35:J35"/>
    <mergeCell ref="H38:J38"/>
    <mergeCell ref="H41:J41"/>
    <mergeCell ref="C43:E43"/>
    <mergeCell ref="H46:J46"/>
    <mergeCell ref="H49:J49"/>
    <mergeCell ref="H52:J52"/>
    <mergeCell ref="H55:J55"/>
    <mergeCell ref="H58:J58"/>
    <mergeCell ref="H61:J61"/>
    <mergeCell ref="H65:J65"/>
    <mergeCell ref="C67:E67"/>
    <mergeCell ref="H70:J70"/>
    <mergeCell ref="H73:J73"/>
    <mergeCell ref="H76:J76"/>
    <mergeCell ref="H79:J79"/>
    <mergeCell ref="H82:J82"/>
    <mergeCell ref="H85:J85"/>
    <mergeCell ref="C86:E86"/>
    <mergeCell ref="H90:J90"/>
    <mergeCell ref="S90:U90"/>
    <mergeCell ref="H94:J94"/>
    <mergeCell ref="C95:E95"/>
    <mergeCell ref="H99:J99"/>
    <mergeCell ref="K102:R103"/>
    <mergeCell ref="H103:J103"/>
    <mergeCell ref="H108:J108"/>
    <mergeCell ref="H110:J110"/>
    <mergeCell ref="H113:J113"/>
    <mergeCell ref="H118:J118"/>
    <mergeCell ref="C120:E120"/>
    <mergeCell ref="H123:J123"/>
    <mergeCell ref="H124:J124"/>
    <mergeCell ref="H126:J126"/>
    <mergeCell ref="H127:J127"/>
    <mergeCell ref="H129:J129"/>
    <mergeCell ref="H130:J130"/>
    <mergeCell ref="H134:J134"/>
    <mergeCell ref="H137:J137"/>
    <mergeCell ref="H140:J140"/>
    <mergeCell ref="H143:J143"/>
    <mergeCell ref="H146:J146"/>
    <mergeCell ref="H149:J149"/>
    <mergeCell ref="H155:J155"/>
    <mergeCell ref="H158:J158"/>
    <mergeCell ref="H162:J162"/>
    <mergeCell ref="H165:J165"/>
    <mergeCell ref="H168:J168"/>
    <mergeCell ref="H171:J171"/>
    <mergeCell ref="C172:E172"/>
    <mergeCell ref="H177:J177"/>
    <mergeCell ref="H182:J182"/>
    <mergeCell ref="H185:J185"/>
    <mergeCell ref="C186:E186"/>
    <mergeCell ref="H192:J192"/>
    <mergeCell ref="H196:J196"/>
    <mergeCell ref="H199:J199"/>
    <mergeCell ref="H202:J202"/>
    <mergeCell ref="C204:E204"/>
    <mergeCell ref="H206:J206"/>
    <mergeCell ref="H209:J209"/>
    <mergeCell ref="K211:N211"/>
    <mergeCell ref="H212:J212"/>
    <mergeCell ref="C215:E215"/>
    <mergeCell ref="H220:J220"/>
    <mergeCell ref="H223:J223"/>
    <mergeCell ref="H226:J226"/>
    <mergeCell ref="C228:E228"/>
    <mergeCell ref="H232:J232"/>
    <mergeCell ref="C234:E234"/>
    <mergeCell ref="H238:J238"/>
    <mergeCell ref="H241:J241"/>
    <mergeCell ref="H244:J244"/>
    <mergeCell ref="H247:J247"/>
    <mergeCell ref="C249:E249"/>
    <mergeCell ref="H253:J253"/>
    <mergeCell ref="K255:N255"/>
    <mergeCell ref="H257:J257"/>
    <mergeCell ref="H261:J261"/>
    <mergeCell ref="H264:J264"/>
    <mergeCell ref="C266:E266"/>
    <mergeCell ref="H271:J271"/>
    <mergeCell ref="C273:E273"/>
    <mergeCell ref="H278:J278"/>
    <mergeCell ref="H281:J281"/>
    <mergeCell ref="H284:J284"/>
    <mergeCell ref="H287:J287"/>
    <mergeCell ref="C289:E289"/>
    <mergeCell ref="H293:J293"/>
    <mergeCell ref="H297:J297"/>
    <mergeCell ref="C299:E299"/>
    <mergeCell ref="K302:N308"/>
    <mergeCell ref="H303:J303"/>
    <mergeCell ref="H306:J306"/>
    <mergeCell ref="C308:E308"/>
    <mergeCell ref="C309:E309"/>
    <mergeCell ref="D310:E310"/>
    <mergeCell ref="D311:E311"/>
    <mergeCell ref="C312:E312"/>
    <mergeCell ref="A313:H313"/>
    <mergeCell ref="A314:D314"/>
    <mergeCell ref="E314:G314"/>
    <mergeCell ref="A315:D315"/>
  </mergeCells>
  <printOptions headings="false" gridLines="false" gridLinesSet="true" horizontalCentered="false" verticalCentered="false"/>
  <pageMargins left="1.26527777777778" right="0.7" top="0.75" bottom="0.75" header="0.511811023622047" footer="0"/>
  <pageSetup paperSize="9" scale="63" fitToWidth="1" fitToHeight="1" pageOrder="downThenOver" orientation="landscape" blackAndWhite="false" draft="false" cellComments="none" horizontalDpi="300" verticalDpi="300" copies="1"/>
  <headerFooter differentFirst="false" differentOddEven="false">
    <oddHeader/>
    <oddFooter>&amp;RPágina &amp;P de</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1000"/>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A1" activeCellId="0" sqref="A1"/>
    </sheetView>
  </sheetViews>
  <sheetFormatPr defaultColWidth="14.4453125" defaultRowHeight="15" customHeight="true" zeroHeight="false" outlineLevelRow="0" outlineLevelCol="0"/>
  <cols>
    <col collapsed="false" customWidth="true" hidden="false" outlineLevel="0" max="1" min="1" style="0" width="8"/>
    <col collapsed="false" customWidth="true" hidden="false" outlineLevel="0" max="2" min="2" style="0" width="46.56"/>
    <col collapsed="false" customWidth="true" hidden="false" outlineLevel="0" max="3" min="3" style="0" width="11.33"/>
    <col collapsed="false" customWidth="true" hidden="false" outlineLevel="0" max="26" min="4" style="0" width="8"/>
  </cols>
  <sheetData>
    <row r="1" customFormat="false" ht="18" hidden="false" customHeight="true" outlineLevel="0" collapsed="false">
      <c r="A1" s="135" t="s">
        <v>394</v>
      </c>
      <c r="B1" s="135"/>
      <c r="C1" s="135"/>
      <c r="D1" s="135"/>
      <c r="E1" s="135"/>
      <c r="F1" s="135"/>
      <c r="G1" s="135"/>
      <c r="H1" s="135"/>
      <c r="I1" s="135"/>
      <c r="J1" s="135"/>
      <c r="K1" s="135"/>
      <c r="L1" s="135"/>
      <c r="M1" s="135"/>
      <c r="N1" s="135"/>
      <c r="O1" s="135"/>
      <c r="P1" s="135"/>
      <c r="Q1" s="135"/>
    </row>
    <row r="2" customFormat="false" ht="15.75" hidden="false" customHeight="true" outlineLevel="0" collapsed="false">
      <c r="A2" s="136"/>
      <c r="B2" s="137" t="s">
        <v>395</v>
      </c>
      <c r="C2" s="137"/>
      <c r="D2" s="137"/>
      <c r="E2" s="137"/>
      <c r="F2" s="137"/>
      <c r="G2" s="137"/>
      <c r="H2" s="137"/>
      <c r="I2" s="137" t="s">
        <v>396</v>
      </c>
      <c r="J2" s="137"/>
      <c r="K2" s="137"/>
      <c r="L2" s="137"/>
      <c r="M2" s="137"/>
      <c r="N2" s="137"/>
      <c r="O2" s="137"/>
      <c r="P2" s="137"/>
      <c r="Q2" s="137"/>
    </row>
    <row r="3" customFormat="false" ht="15.75" hidden="false" customHeight="true" outlineLevel="0" collapsed="false">
      <c r="A3" s="136"/>
      <c r="B3" s="137" t="s">
        <v>397</v>
      </c>
      <c r="C3" s="137"/>
      <c r="D3" s="137"/>
      <c r="E3" s="137"/>
      <c r="F3" s="137"/>
      <c r="G3" s="137"/>
      <c r="H3" s="137"/>
      <c r="I3" s="137" t="s">
        <v>398</v>
      </c>
      <c r="J3" s="137"/>
      <c r="K3" s="137"/>
      <c r="L3" s="137"/>
      <c r="M3" s="137"/>
      <c r="N3" s="137"/>
      <c r="O3" s="137"/>
      <c r="P3" s="137"/>
      <c r="Q3" s="137"/>
    </row>
    <row r="4" customFormat="false" ht="15.75" hidden="false" customHeight="true" outlineLevel="0" collapsed="false">
      <c r="A4" s="138"/>
      <c r="B4" s="137" t="s">
        <v>399</v>
      </c>
      <c r="C4" s="137"/>
      <c r="D4" s="137"/>
      <c r="E4" s="137"/>
      <c r="F4" s="137"/>
      <c r="G4" s="137"/>
      <c r="H4" s="137"/>
      <c r="I4" s="137"/>
      <c r="J4" s="137"/>
      <c r="K4" s="137"/>
      <c r="L4" s="137"/>
      <c r="M4" s="137"/>
      <c r="N4" s="137"/>
      <c r="O4" s="137"/>
      <c r="P4" s="137"/>
      <c r="Q4" s="137"/>
    </row>
    <row r="5" customFormat="false" ht="15" hidden="false" customHeight="true" outlineLevel="0" collapsed="false">
      <c r="A5" s="139" t="s">
        <v>9</v>
      </c>
      <c r="B5" s="140" t="s">
        <v>10</v>
      </c>
      <c r="C5" s="141" t="s">
        <v>400</v>
      </c>
      <c r="D5" s="142" t="s">
        <v>401</v>
      </c>
      <c r="E5" s="140" t="s">
        <v>402</v>
      </c>
      <c r="F5" s="140"/>
      <c r="G5" s="140" t="s">
        <v>403</v>
      </c>
      <c r="H5" s="140"/>
      <c r="I5" s="140" t="s">
        <v>404</v>
      </c>
      <c r="J5" s="140"/>
      <c r="K5" s="140" t="s">
        <v>405</v>
      </c>
      <c r="L5" s="140"/>
      <c r="M5" s="140" t="s">
        <v>406</v>
      </c>
      <c r="N5" s="140"/>
      <c r="O5" s="140" t="s">
        <v>407</v>
      </c>
      <c r="P5" s="140"/>
      <c r="Q5" s="143" t="s">
        <v>408</v>
      </c>
    </row>
    <row r="6" customFormat="false" ht="15" hidden="false" customHeight="false" outlineLevel="0" collapsed="false">
      <c r="A6" s="139"/>
      <c r="B6" s="139"/>
      <c r="C6" s="139"/>
      <c r="D6" s="139"/>
      <c r="E6" s="142" t="s">
        <v>409</v>
      </c>
      <c r="F6" s="144" t="s">
        <v>410</v>
      </c>
      <c r="G6" s="142" t="s">
        <v>409</v>
      </c>
      <c r="H6" s="144" t="s">
        <v>410</v>
      </c>
      <c r="I6" s="142" t="s">
        <v>409</v>
      </c>
      <c r="J6" s="144" t="s">
        <v>410</v>
      </c>
      <c r="K6" s="142" t="s">
        <v>409</v>
      </c>
      <c r="L6" s="144" t="s">
        <v>410</v>
      </c>
      <c r="M6" s="142" t="s">
        <v>409</v>
      </c>
      <c r="N6" s="144" t="s">
        <v>410</v>
      </c>
      <c r="O6" s="142" t="s">
        <v>409</v>
      </c>
      <c r="P6" s="144" t="s">
        <v>410</v>
      </c>
      <c r="Q6" s="143"/>
    </row>
    <row r="7" customFormat="false" ht="15" hidden="false" customHeight="false" outlineLevel="0" collapsed="false">
      <c r="A7" s="145" t="n">
        <v>1</v>
      </c>
      <c r="B7" s="146" t="str">
        <f aca="false">PLANILHA!B6</f>
        <v>INSTALAÇÃO DOS SERVIÇOS DE ENGENHARIA</v>
      </c>
      <c r="C7" s="147" t="n">
        <f aca="false">PLANILHA!G10</f>
        <v>0</v>
      </c>
      <c r="D7" s="148" t="e">
        <f aca="false">C7/$C$33</f>
        <v>#NAME?</v>
      </c>
      <c r="E7" s="149"/>
      <c r="F7" s="147" t="n">
        <f aca="false">C7*E7</f>
        <v>0</v>
      </c>
      <c r="G7" s="149"/>
      <c r="H7" s="147" t="n">
        <f aca="false">C7*G7</f>
        <v>0</v>
      </c>
      <c r="I7" s="149"/>
      <c r="J7" s="147" t="n">
        <f aca="false">C7*I7</f>
        <v>0</v>
      </c>
      <c r="K7" s="149"/>
      <c r="L7" s="147" t="n">
        <f aca="false">C7*K7</f>
        <v>0</v>
      </c>
      <c r="M7" s="149"/>
      <c r="N7" s="147" t="n">
        <f aca="false">C7*M7</f>
        <v>0</v>
      </c>
      <c r="O7" s="149"/>
      <c r="P7" s="147" t="n">
        <f aca="false">C7*O7</f>
        <v>0</v>
      </c>
      <c r="Q7" s="147" t="n">
        <f aca="false">F7+H7+J7+L7+N7+P7</f>
        <v>0</v>
      </c>
    </row>
    <row r="8" customFormat="false" ht="15" hidden="false" customHeight="false" outlineLevel="0" collapsed="false">
      <c r="A8" s="150" t="n">
        <v>2</v>
      </c>
      <c r="B8" s="151" t="str">
        <f aca="false">PLANILHA!B11</f>
        <v>DEMOLIÇÕES E REMOÇÕES</v>
      </c>
      <c r="C8" s="147" t="n">
        <f aca="false">PLANILHA!G32</f>
        <v>0</v>
      </c>
      <c r="D8" s="148" t="e">
        <f aca="false">C8/$C$33</f>
        <v>#NAME?</v>
      </c>
      <c r="E8" s="152"/>
      <c r="F8" s="147" t="n">
        <f aca="false">C8*E8</f>
        <v>0</v>
      </c>
      <c r="G8" s="152"/>
      <c r="H8" s="147" t="n">
        <f aca="false">C8*G8</f>
        <v>0</v>
      </c>
      <c r="I8" s="152"/>
      <c r="J8" s="147" t="n">
        <f aca="false">C8*I8</f>
        <v>0</v>
      </c>
      <c r="K8" s="152"/>
      <c r="L8" s="147" t="n">
        <f aca="false">C8*K8</f>
        <v>0</v>
      </c>
      <c r="M8" s="152"/>
      <c r="N8" s="147" t="n">
        <f aca="false">C8*M8</f>
        <v>0</v>
      </c>
      <c r="O8" s="152"/>
      <c r="P8" s="147" t="n">
        <f aca="false">C8*O8</f>
        <v>0</v>
      </c>
      <c r="Q8" s="147" t="n">
        <f aca="false">F8+H8+J8+L8+N8+P8</f>
        <v>0</v>
      </c>
    </row>
    <row r="9" customFormat="false" ht="15" hidden="false" customHeight="false" outlineLevel="0" collapsed="false">
      <c r="A9" s="145" t="n">
        <v>3</v>
      </c>
      <c r="B9" s="151" t="str">
        <f aca="false">PLANILHA!B33</f>
        <v>TRABALHOS EM TERRA</v>
      </c>
      <c r="C9" s="147" t="n">
        <f aca="false">PLANILHA!G43</f>
        <v>0</v>
      </c>
      <c r="D9" s="148" t="e">
        <f aca="false">C9/$C$33</f>
        <v>#NAME?</v>
      </c>
      <c r="E9" s="152"/>
      <c r="F9" s="147" t="n">
        <f aca="false">C9*E9</f>
        <v>0</v>
      </c>
      <c r="G9" s="152"/>
      <c r="H9" s="147" t="n">
        <f aca="false">C9*G9</f>
        <v>0</v>
      </c>
      <c r="I9" s="152"/>
      <c r="J9" s="147" t="n">
        <f aca="false">C9*I9</f>
        <v>0</v>
      </c>
      <c r="K9" s="152"/>
      <c r="L9" s="147" t="n">
        <f aca="false">C9*K9</f>
        <v>0</v>
      </c>
      <c r="M9" s="152"/>
      <c r="N9" s="147" t="n">
        <f aca="false">C9*M9</f>
        <v>0</v>
      </c>
      <c r="O9" s="152"/>
      <c r="P9" s="147" t="n">
        <f aca="false">C9*O9</f>
        <v>0</v>
      </c>
      <c r="Q9" s="147" t="n">
        <f aca="false">F9+H9+J9+L9+N9+P9</f>
        <v>0</v>
      </c>
    </row>
    <row r="10" customFormat="false" ht="15" hidden="false" customHeight="false" outlineLevel="0" collapsed="false">
      <c r="A10" s="150" t="n">
        <v>4</v>
      </c>
      <c r="B10" s="151" t="str">
        <f aca="false">PLANILHA!B44</f>
        <v>SONDAGEM, FUNDAÇÕES, MUROS E CONTENÇÕES</v>
      </c>
      <c r="C10" s="147" t="n">
        <f aca="false">PLANILHA!G67</f>
        <v>48584.0856</v>
      </c>
      <c r="D10" s="148" t="e">
        <f aca="false">C10/$C$33</f>
        <v>#NAME?</v>
      </c>
      <c r="E10" s="152"/>
      <c r="F10" s="147" t="n">
        <f aca="false">C10*E10</f>
        <v>0</v>
      </c>
      <c r="G10" s="152"/>
      <c r="H10" s="147" t="n">
        <f aca="false">C10*G10</f>
        <v>0</v>
      </c>
      <c r="I10" s="152"/>
      <c r="J10" s="147" t="n">
        <f aca="false">C10*I10</f>
        <v>0</v>
      </c>
      <c r="K10" s="152"/>
      <c r="L10" s="147" t="n">
        <f aca="false">C10*K10</f>
        <v>0</v>
      </c>
      <c r="M10" s="152"/>
      <c r="N10" s="147" t="n">
        <f aca="false">C10*M10</f>
        <v>0</v>
      </c>
      <c r="O10" s="152"/>
      <c r="P10" s="147" t="n">
        <f aca="false">C10*O10</f>
        <v>0</v>
      </c>
      <c r="Q10" s="147" t="n">
        <f aca="false">F10+H10+J10+L10+N10+P10</f>
        <v>0</v>
      </c>
    </row>
    <row r="11" customFormat="false" ht="15" hidden="false" customHeight="false" outlineLevel="0" collapsed="false">
      <c r="A11" s="145" t="n">
        <v>5</v>
      </c>
      <c r="B11" s="151" t="str">
        <f aca="false">PLANILHA!B68</f>
        <v>SUPERESTRUTURA</v>
      </c>
      <c r="C11" s="147" t="n">
        <f aca="false">PLANILHA!G86</f>
        <v>80390.8986</v>
      </c>
      <c r="D11" s="148" t="e">
        <f aca="false">C11/$C$33</f>
        <v>#NAME?</v>
      </c>
      <c r="E11" s="152"/>
      <c r="F11" s="147" t="n">
        <f aca="false">C11*E11</f>
        <v>0</v>
      </c>
      <c r="G11" s="152"/>
      <c r="H11" s="147" t="n">
        <f aca="false">C11*G11</f>
        <v>0</v>
      </c>
      <c r="I11" s="152"/>
      <c r="J11" s="147" t="n">
        <f aca="false">C11*I11</f>
        <v>0</v>
      </c>
      <c r="K11" s="152"/>
      <c r="L11" s="147" t="n">
        <f aca="false">C11*K11</f>
        <v>0</v>
      </c>
      <c r="M11" s="152"/>
      <c r="N11" s="147" t="n">
        <f aca="false">C11*M11</f>
        <v>0</v>
      </c>
      <c r="O11" s="152"/>
      <c r="P11" s="147" t="n">
        <f aca="false">C11*O11</f>
        <v>0</v>
      </c>
      <c r="Q11" s="147" t="n">
        <f aca="false">F11+H11+J11+L11+N11+P11</f>
        <v>0</v>
      </c>
    </row>
    <row r="12" customFormat="false" ht="15" hidden="false" customHeight="false" outlineLevel="0" collapsed="false">
      <c r="A12" s="150" t="n">
        <v>6</v>
      </c>
      <c r="B12" s="151" t="str">
        <f aca="false">PLANILHA!B87</f>
        <v>ALVENARIA</v>
      </c>
      <c r="C12" s="147" t="n">
        <f aca="false">PLANILHA!G95</f>
        <v>17897.04</v>
      </c>
      <c r="D12" s="148" t="e">
        <f aca="false">C12/$C$33</f>
        <v>#NAME?</v>
      </c>
      <c r="E12" s="152"/>
      <c r="F12" s="147" t="n">
        <f aca="false">C12*E12</f>
        <v>0</v>
      </c>
      <c r="G12" s="152"/>
      <c r="H12" s="147" t="n">
        <f aca="false">C12*G12</f>
        <v>0</v>
      </c>
      <c r="I12" s="152"/>
      <c r="J12" s="147" t="n">
        <f aca="false">C12*I12</f>
        <v>0</v>
      </c>
      <c r="K12" s="152"/>
      <c r="L12" s="147" t="n">
        <f aca="false">C12*K12</f>
        <v>0</v>
      </c>
      <c r="M12" s="152"/>
      <c r="N12" s="147" t="n">
        <f aca="false">C12*M12</f>
        <v>0</v>
      </c>
      <c r="O12" s="152"/>
      <c r="P12" s="147" t="n">
        <f aca="false">C12*O12</f>
        <v>0</v>
      </c>
      <c r="Q12" s="147" t="n">
        <f aca="false">F12+H12+J12+L12+N12+P12</f>
        <v>0</v>
      </c>
    </row>
    <row r="13" customFormat="false" ht="15" hidden="false" customHeight="false" outlineLevel="0" collapsed="false">
      <c r="A13" s="145" t="n">
        <v>7</v>
      </c>
      <c r="B13" s="151" t="str">
        <f aca="false">PLANILHA!B96</f>
        <v>COBERTURA E FORRO</v>
      </c>
      <c r="C13" s="147" t="n">
        <f aca="false">PLANILHA!G120</f>
        <v>22067.7886</v>
      </c>
      <c r="D13" s="148" t="e">
        <f aca="false">C13/$C$33</f>
        <v>#NAME?</v>
      </c>
      <c r="E13" s="152"/>
      <c r="F13" s="147" t="n">
        <f aca="false">C13*E13</f>
        <v>0</v>
      </c>
      <c r="G13" s="152"/>
      <c r="H13" s="147" t="n">
        <f aca="false">C13*G13</f>
        <v>0</v>
      </c>
      <c r="I13" s="152"/>
      <c r="J13" s="147" t="n">
        <f aca="false">C13*I13</f>
        <v>0</v>
      </c>
      <c r="K13" s="152"/>
      <c r="L13" s="147" t="n">
        <f aca="false">C13*K13</f>
        <v>0</v>
      </c>
      <c r="M13" s="152"/>
      <c r="N13" s="147" t="n">
        <f aca="false">C13*M13</f>
        <v>0</v>
      </c>
      <c r="O13" s="152"/>
      <c r="P13" s="147" t="n">
        <f aca="false">C13*O13</f>
        <v>0</v>
      </c>
      <c r="Q13" s="147" t="n">
        <f aca="false">F13+H13+J13+L13+N13+P13</f>
        <v>0</v>
      </c>
    </row>
    <row r="14" customFormat="false" ht="15" hidden="false" customHeight="false" outlineLevel="0" collapsed="false">
      <c r="A14" s="150" t="n">
        <v>8</v>
      </c>
      <c r="B14" s="153" t="str">
        <f aca="false">PLANILHA!B121</f>
        <v>INSTALAÇÕES HIDRÁULICAS</v>
      </c>
      <c r="C14" s="147" t="n">
        <f aca="false">PLANILHA!G172</f>
        <v>27558.65</v>
      </c>
      <c r="D14" s="148" t="e">
        <f aca="false">C14/$C$33</f>
        <v>#NAME?</v>
      </c>
      <c r="E14" s="152"/>
      <c r="F14" s="147" t="n">
        <f aca="false">C14*E14</f>
        <v>0</v>
      </c>
      <c r="G14" s="152"/>
      <c r="H14" s="147" t="n">
        <f aca="false">C14*G14</f>
        <v>0</v>
      </c>
      <c r="I14" s="152"/>
      <c r="J14" s="147" t="n">
        <f aca="false">C14*I14</f>
        <v>0</v>
      </c>
      <c r="K14" s="152"/>
      <c r="L14" s="147" t="n">
        <f aca="false">C14*K14</f>
        <v>0</v>
      </c>
      <c r="M14" s="152"/>
      <c r="N14" s="147" t="n">
        <f aca="false">C14*M14</f>
        <v>0</v>
      </c>
      <c r="O14" s="152"/>
      <c r="P14" s="147" t="n">
        <f aca="false">C14*O14</f>
        <v>0</v>
      </c>
      <c r="Q14" s="147" t="n">
        <f aca="false">F14+H14+J14+L14+N14+P14</f>
        <v>0</v>
      </c>
    </row>
    <row r="15" customFormat="false" ht="15" hidden="false" customHeight="false" outlineLevel="0" collapsed="false">
      <c r="A15" s="145" t="n">
        <v>9</v>
      </c>
      <c r="B15" s="151" t="str">
        <f aca="false">PLANILHA!B173</f>
        <v>INSTALAÇÕES SANITÁRIAS</v>
      </c>
      <c r="C15" s="147" t="n">
        <f aca="false">PLANILHA!G186</f>
        <v>7658.46</v>
      </c>
      <c r="D15" s="148" t="e">
        <f aca="false">C15/$C$33</f>
        <v>#NAME?</v>
      </c>
      <c r="E15" s="152"/>
      <c r="F15" s="147" t="n">
        <f aca="false">C15*E15</f>
        <v>0</v>
      </c>
      <c r="G15" s="152"/>
      <c r="H15" s="147" t="n">
        <f aca="false">C15*G15</f>
        <v>0</v>
      </c>
      <c r="I15" s="152"/>
      <c r="J15" s="147" t="n">
        <f aca="false">C15*I15</f>
        <v>0</v>
      </c>
      <c r="K15" s="152"/>
      <c r="L15" s="147" t="n">
        <f aca="false">C15*K15</f>
        <v>0</v>
      </c>
      <c r="M15" s="152"/>
      <c r="N15" s="147" t="n">
        <f aca="false">C15*M15</f>
        <v>0</v>
      </c>
      <c r="O15" s="152"/>
      <c r="P15" s="147" t="n">
        <f aca="false">C15*O15</f>
        <v>0</v>
      </c>
      <c r="Q15" s="147" t="n">
        <f aca="false">F15+H15+J15+L15+N15+P15</f>
        <v>0</v>
      </c>
    </row>
    <row r="16" customFormat="false" ht="15" hidden="false" customHeight="false" outlineLevel="0" collapsed="false">
      <c r="A16" s="150" t="n">
        <v>10</v>
      </c>
      <c r="B16" s="151" t="str">
        <f aca="false">PLANILHA!B187</f>
        <v>INSTALAÇÃO ELÉTRICA</v>
      </c>
      <c r="C16" s="147" t="n">
        <f aca="false">PLANILHA!G204</f>
        <v>17829.66</v>
      </c>
      <c r="D16" s="148" t="e">
        <f aca="false">C16/$C$33</f>
        <v>#NAME?</v>
      </c>
      <c r="E16" s="152"/>
      <c r="F16" s="147" t="n">
        <f aca="false">C16*E16</f>
        <v>0</v>
      </c>
      <c r="G16" s="152"/>
      <c r="H16" s="147" t="n">
        <f aca="false">C16*G16</f>
        <v>0</v>
      </c>
      <c r="I16" s="152"/>
      <c r="J16" s="147" t="n">
        <f aca="false">C16*I16</f>
        <v>0</v>
      </c>
      <c r="K16" s="152"/>
      <c r="L16" s="147" t="n">
        <f aca="false">C16*K16</f>
        <v>0</v>
      </c>
      <c r="M16" s="152"/>
      <c r="N16" s="147" t="n">
        <f aca="false">C16*M16</f>
        <v>0</v>
      </c>
      <c r="O16" s="152"/>
      <c r="P16" s="147" t="n">
        <f aca="false">C16*O16</f>
        <v>0</v>
      </c>
      <c r="Q16" s="147" t="n">
        <f aca="false">F16+H16+J16+L16+N16+P16</f>
        <v>0</v>
      </c>
    </row>
    <row r="17" customFormat="false" ht="15" hidden="false" customHeight="false" outlineLevel="0" collapsed="false">
      <c r="A17" s="145" t="n">
        <v>11</v>
      </c>
      <c r="B17" s="151" t="str">
        <f aca="false">PLANILHA!B205</f>
        <v>ESQUADRIAS DE MADEIRA</v>
      </c>
      <c r="C17" s="147" t="n">
        <f aca="false">PLANILHA!G215</f>
        <v>17541.73</v>
      </c>
      <c r="D17" s="148" t="e">
        <f aca="false">C17/$C$33</f>
        <v>#NAME?</v>
      </c>
      <c r="E17" s="152"/>
      <c r="F17" s="147" t="n">
        <f aca="false">C17*E17</f>
        <v>0</v>
      </c>
      <c r="G17" s="152"/>
      <c r="H17" s="147" t="n">
        <f aca="false">C17*G17</f>
        <v>0</v>
      </c>
      <c r="I17" s="152"/>
      <c r="J17" s="147" t="n">
        <f aca="false">C17*I17</f>
        <v>0</v>
      </c>
      <c r="K17" s="152"/>
      <c r="L17" s="147" t="n">
        <f aca="false">C17*K17</f>
        <v>0</v>
      </c>
      <c r="M17" s="152"/>
      <c r="N17" s="147" t="n">
        <f aca="false">C17*M17</f>
        <v>0</v>
      </c>
      <c r="O17" s="152"/>
      <c r="P17" s="147" t="n">
        <f aca="false">C17*O17</f>
        <v>0</v>
      </c>
      <c r="Q17" s="147" t="n">
        <f aca="false">F17+H17+J17+L17+N17+P17</f>
        <v>0</v>
      </c>
    </row>
    <row r="18" customFormat="false" ht="15" hidden="false" customHeight="false" outlineLevel="0" collapsed="false">
      <c r="A18" s="150" t="n">
        <v>12</v>
      </c>
      <c r="B18" s="151" t="str">
        <f aca="false">PLANILHA!B216</f>
        <v>ESQUADRIAS METÁLICAS</v>
      </c>
      <c r="C18" s="147" t="n">
        <f aca="false">PLANILHA!G228</f>
        <v>25126.6308</v>
      </c>
      <c r="D18" s="148" t="e">
        <f aca="false">C18/$C$33</f>
        <v>#NAME?</v>
      </c>
      <c r="E18" s="152"/>
      <c r="F18" s="147" t="n">
        <f aca="false">C18*E18</f>
        <v>0</v>
      </c>
      <c r="G18" s="152"/>
      <c r="H18" s="147" t="n">
        <f aca="false">C18*G18</f>
        <v>0</v>
      </c>
      <c r="I18" s="152"/>
      <c r="J18" s="147" t="n">
        <f aca="false">C18*I18</f>
        <v>0</v>
      </c>
      <c r="K18" s="152"/>
      <c r="L18" s="147" t="n">
        <f aca="false">C18*K18</f>
        <v>0</v>
      </c>
      <c r="M18" s="152"/>
      <c r="N18" s="147" t="n">
        <f aca="false">C18*M18</f>
        <v>0</v>
      </c>
      <c r="O18" s="152"/>
      <c r="P18" s="147" t="n">
        <f aca="false">C18*O18</f>
        <v>0</v>
      </c>
      <c r="Q18" s="147" t="n">
        <f aca="false">F18+H18+J18+L18+N18+P18</f>
        <v>0</v>
      </c>
    </row>
    <row r="19" customFormat="false" ht="15" hidden="false" customHeight="false" outlineLevel="0" collapsed="false">
      <c r="A19" s="145" t="n">
        <v>13</v>
      </c>
      <c r="B19" s="153" t="str">
        <f aca="false">PLANILHA!B229</f>
        <v>FERRAGENS</v>
      </c>
      <c r="C19" s="147" t="n">
        <f aca="false">PLANILHA!G234</f>
        <v>460.98</v>
      </c>
      <c r="D19" s="148" t="e">
        <f aca="false">C19/$C$33</f>
        <v>#NAME?</v>
      </c>
      <c r="E19" s="152"/>
      <c r="F19" s="147" t="n">
        <f aca="false">C19*E19</f>
        <v>0</v>
      </c>
      <c r="G19" s="152"/>
      <c r="H19" s="147" t="n">
        <f aca="false">C19*G19</f>
        <v>0</v>
      </c>
      <c r="I19" s="152"/>
      <c r="J19" s="147" t="n">
        <f aca="false">C19*I19</f>
        <v>0</v>
      </c>
      <c r="K19" s="152"/>
      <c r="L19" s="147" t="n">
        <f aca="false">C19*K19</f>
        <v>0</v>
      </c>
      <c r="M19" s="152"/>
      <c r="N19" s="147" t="n">
        <f aca="false">C19*M19</f>
        <v>0</v>
      </c>
      <c r="O19" s="152"/>
      <c r="P19" s="147" t="n">
        <f aca="false">C19*O19</f>
        <v>0</v>
      </c>
      <c r="Q19" s="147" t="n">
        <f aca="false">F19+H19+J19+L19+N19+P19</f>
        <v>0</v>
      </c>
    </row>
    <row r="20" customFormat="false" ht="15" hidden="false" customHeight="false" outlineLevel="0" collapsed="false">
      <c r="A20" s="150" t="n">
        <v>14</v>
      </c>
      <c r="B20" s="151" t="str">
        <f aca="false">PLANILHA!B235</f>
        <v>REVESTIMENTO</v>
      </c>
      <c r="C20" s="147" t="n">
        <f aca="false">PLANILHA!G249</f>
        <v>72901.0297</v>
      </c>
      <c r="D20" s="148" t="e">
        <f aca="false">C20/$C$33</f>
        <v>#NAME?</v>
      </c>
      <c r="E20" s="152"/>
      <c r="F20" s="147" t="n">
        <f aca="false">C20*E20</f>
        <v>0</v>
      </c>
      <c r="G20" s="152"/>
      <c r="H20" s="147" t="n">
        <f aca="false">C20*G20</f>
        <v>0</v>
      </c>
      <c r="I20" s="152"/>
      <c r="J20" s="147" t="n">
        <f aca="false">C20*I20</f>
        <v>0</v>
      </c>
      <c r="K20" s="152"/>
      <c r="L20" s="147" t="n">
        <f aca="false">C20*K20</f>
        <v>0</v>
      </c>
      <c r="M20" s="152"/>
      <c r="N20" s="147" t="n">
        <f aca="false">C20*M20</f>
        <v>0</v>
      </c>
      <c r="O20" s="152"/>
      <c r="P20" s="147" t="n">
        <f aca="false">C20*O20</f>
        <v>0</v>
      </c>
      <c r="Q20" s="147" t="n">
        <f aca="false">F20+H20+J20+L20+N20+P20</f>
        <v>0</v>
      </c>
    </row>
    <row r="21" customFormat="false" ht="15.75" hidden="false" customHeight="true" outlineLevel="0" collapsed="false">
      <c r="A21" s="145" t="n">
        <v>15</v>
      </c>
      <c r="B21" s="151" t="str">
        <f aca="false">PLANILHA!B250</f>
        <v>PISOS E RODAPÉS</v>
      </c>
      <c r="C21" s="147" t="n">
        <f aca="false">PLANILHA!G266</f>
        <v>26418.0772</v>
      </c>
      <c r="D21" s="148" t="e">
        <f aca="false">C21/$C$33</f>
        <v>#NAME?</v>
      </c>
      <c r="E21" s="152"/>
      <c r="F21" s="147" t="n">
        <f aca="false">C21*E21</f>
        <v>0</v>
      </c>
      <c r="G21" s="152"/>
      <c r="H21" s="147" t="n">
        <f aca="false">C21*G21</f>
        <v>0</v>
      </c>
      <c r="I21" s="152"/>
      <c r="J21" s="147" t="n">
        <f aca="false">C21*I21</f>
        <v>0</v>
      </c>
      <c r="K21" s="152"/>
      <c r="L21" s="147" t="n">
        <f aca="false">C21*K21</f>
        <v>0</v>
      </c>
      <c r="M21" s="152"/>
      <c r="N21" s="147" t="n">
        <f aca="false">C21*M21</f>
        <v>0</v>
      </c>
      <c r="O21" s="152"/>
      <c r="P21" s="147" t="n">
        <f aca="false">C21*O21</f>
        <v>0</v>
      </c>
      <c r="Q21" s="147" t="n">
        <f aca="false">F21+H21+J21+L21+N21+P21</f>
        <v>0</v>
      </c>
    </row>
    <row r="22" customFormat="false" ht="15.75" hidden="false" customHeight="true" outlineLevel="0" collapsed="false">
      <c r="A22" s="150" t="n">
        <v>16</v>
      </c>
      <c r="B22" s="151" t="str">
        <f aca="false">PLANILHA!B267</f>
        <v>VIDROS</v>
      </c>
      <c r="C22" s="147" t="n">
        <f aca="false">PLANILHA!G273</f>
        <v>550.24</v>
      </c>
      <c r="D22" s="148" t="e">
        <f aca="false">C22/$C$33</f>
        <v>#NAME?</v>
      </c>
      <c r="E22" s="152"/>
      <c r="F22" s="147" t="n">
        <f aca="false">C22*E22</f>
        <v>0</v>
      </c>
      <c r="G22" s="152"/>
      <c r="H22" s="147" t="n">
        <f aca="false">C22*G22</f>
        <v>0</v>
      </c>
      <c r="I22" s="152"/>
      <c r="J22" s="147" t="n">
        <f aca="false">C22*I22</f>
        <v>0</v>
      </c>
      <c r="K22" s="152"/>
      <c r="L22" s="147" t="n">
        <f aca="false">C22*K22</f>
        <v>0</v>
      </c>
      <c r="M22" s="152"/>
      <c r="N22" s="147" t="n">
        <f aca="false">C22*M22</f>
        <v>0</v>
      </c>
      <c r="O22" s="152"/>
      <c r="P22" s="147" t="n">
        <f aca="false">C22*O22</f>
        <v>0</v>
      </c>
      <c r="Q22" s="147" t="n">
        <f aca="false">F22+H22+J22+L22+N22+P22</f>
        <v>0</v>
      </c>
    </row>
    <row r="23" customFormat="false" ht="15.75" hidden="false" customHeight="true" outlineLevel="0" collapsed="false">
      <c r="A23" s="145" t="n">
        <v>17</v>
      </c>
      <c r="B23" s="151" t="str">
        <f aca="false">PLANILHA!B274</f>
        <v>PINTURA</v>
      </c>
      <c r="C23" s="147" t="n">
        <f aca="false">PLANILHA!G289</f>
        <v>26663.3234</v>
      </c>
      <c r="D23" s="148" t="e">
        <f aca="false">C23/$C$33</f>
        <v>#NAME?</v>
      </c>
      <c r="E23" s="152"/>
      <c r="F23" s="147" t="n">
        <f aca="false">C23*E23</f>
        <v>0</v>
      </c>
      <c r="G23" s="152"/>
      <c r="H23" s="147" t="n">
        <f aca="false">C23*G23</f>
        <v>0</v>
      </c>
      <c r="I23" s="152"/>
      <c r="J23" s="147" t="n">
        <f aca="false">C23*I23</f>
        <v>0</v>
      </c>
      <c r="K23" s="152"/>
      <c r="L23" s="147" t="n">
        <f aca="false">C23*K23</f>
        <v>0</v>
      </c>
      <c r="M23" s="152"/>
      <c r="N23" s="147" t="n">
        <f aca="false">C23*M23</f>
        <v>0</v>
      </c>
      <c r="O23" s="152"/>
      <c r="P23" s="147" t="n">
        <f aca="false">C23*O23</f>
        <v>0</v>
      </c>
      <c r="Q23" s="147" t="n">
        <f aca="false">F23+H23+J23+L23+N23+P23</f>
        <v>0</v>
      </c>
    </row>
    <row r="24" customFormat="false" ht="15.75" hidden="false" customHeight="true" outlineLevel="0" collapsed="false">
      <c r="A24" s="150" t="n">
        <v>18</v>
      </c>
      <c r="B24" s="151" t="str">
        <f aca="false">PLANILHA!B290</f>
        <v>BANCADAS, PRATELEIRAS E DIVISÓRIAS</v>
      </c>
      <c r="C24" s="147" t="n">
        <f aca="false">PLANILHA!G299</f>
        <v>18816.616</v>
      </c>
      <c r="D24" s="148" t="e">
        <f aca="false">C24/$C$33</f>
        <v>#NAME?</v>
      </c>
      <c r="E24" s="152"/>
      <c r="F24" s="147" t="n">
        <f aca="false">C24*E24</f>
        <v>0</v>
      </c>
      <c r="G24" s="152"/>
      <c r="H24" s="147" t="n">
        <f aca="false">C24*G24</f>
        <v>0</v>
      </c>
      <c r="I24" s="152"/>
      <c r="J24" s="147" t="n">
        <f aca="false">C24*I24</f>
        <v>0</v>
      </c>
      <c r="K24" s="152"/>
      <c r="L24" s="147" t="n">
        <f aca="false">C24*K24</f>
        <v>0</v>
      </c>
      <c r="M24" s="152"/>
      <c r="N24" s="147" t="n">
        <f aca="false">C24*M24</f>
        <v>0</v>
      </c>
      <c r="O24" s="152"/>
      <c r="P24" s="147" t="n">
        <f aca="false">C24*O24</f>
        <v>0</v>
      </c>
      <c r="Q24" s="147" t="n">
        <f aca="false">F24+H24+J24+L24+N24+P24</f>
        <v>0</v>
      </c>
    </row>
    <row r="25" customFormat="false" ht="15.75" hidden="false" customHeight="true" outlineLevel="0" collapsed="false">
      <c r="A25" s="145" t="n">
        <v>19</v>
      </c>
      <c r="B25" s="151" t="str">
        <f aca="false">PLANILHA!B300</f>
        <v>DIVERSOS</v>
      </c>
      <c r="C25" s="147" t="e">
        <f aca="false">planilha!#ref!</f>
        <v>#NAME?</v>
      </c>
      <c r="D25" s="148" t="e">
        <f aca="false">C25/$C$33</f>
        <v>#NAME?</v>
      </c>
      <c r="E25" s="152"/>
      <c r="F25" s="147" t="e">
        <f aca="false">C25*E25</f>
        <v>#NAME?</v>
      </c>
      <c r="G25" s="152"/>
      <c r="H25" s="147" t="e">
        <f aca="false">C25*G25</f>
        <v>#NAME?</v>
      </c>
      <c r="I25" s="152"/>
      <c r="J25" s="147" t="e">
        <f aca="false">C25*I25</f>
        <v>#NAME?</v>
      </c>
      <c r="K25" s="152"/>
      <c r="L25" s="147" t="e">
        <f aca="false">C25*K25</f>
        <v>#NAME?</v>
      </c>
      <c r="M25" s="152"/>
      <c r="N25" s="147" t="e">
        <f aca="false">C25*M25</f>
        <v>#NAME?</v>
      </c>
      <c r="O25" s="152"/>
      <c r="P25" s="147" t="e">
        <f aca="false">C25*O25</f>
        <v>#NAME?</v>
      </c>
      <c r="Q25" s="147" t="e">
        <f aca="false">F25+H25+J25+L25+N25+P25</f>
        <v>#NAME?</v>
      </c>
    </row>
    <row r="26" customFormat="false" ht="15.75" hidden="false" customHeight="true" outlineLevel="0" collapsed="false">
      <c r="A26" s="145" t="n">
        <v>20</v>
      </c>
      <c r="B26" s="151" t="e">
        <f aca="false">planilha!#ref!</f>
        <v>#NAME?</v>
      </c>
      <c r="C26" s="147" t="n">
        <f aca="false">PLANILHA!G308</f>
        <v>0</v>
      </c>
      <c r="D26" s="148" t="e">
        <f aca="false">C26/$C$33</f>
        <v>#NAME?</v>
      </c>
      <c r="E26" s="152"/>
      <c r="F26" s="147" t="n">
        <f aca="false">C26*E26</f>
        <v>0</v>
      </c>
      <c r="G26" s="152"/>
      <c r="H26" s="147" t="n">
        <f aca="false">C26*G26</f>
        <v>0</v>
      </c>
      <c r="I26" s="152"/>
      <c r="J26" s="147" t="n">
        <f aca="false">C26*I26</f>
        <v>0</v>
      </c>
      <c r="K26" s="152"/>
      <c r="L26" s="147" t="n">
        <f aca="false">C26*K26</f>
        <v>0</v>
      </c>
      <c r="M26" s="152"/>
      <c r="N26" s="147" t="n">
        <f aca="false">C26*M26</f>
        <v>0</v>
      </c>
      <c r="O26" s="152"/>
      <c r="P26" s="147" t="n">
        <f aca="false">C26*O26</f>
        <v>0</v>
      </c>
      <c r="Q26" s="147" t="n">
        <f aca="false">F26+H26+J26+L26+N26+P26</f>
        <v>0</v>
      </c>
    </row>
    <row r="27" customFormat="false" ht="15.75" hidden="false" customHeight="true" outlineLevel="0" collapsed="false">
      <c r="A27" s="150" t="n">
        <v>21</v>
      </c>
      <c r="B27" s="151" t="e">
        <f aca="false">planilha!#ref!</f>
        <v>#NAME?</v>
      </c>
      <c r="C27" s="147" t="e">
        <f aca="false">planilha!#ref!</f>
        <v>#NAME?</v>
      </c>
      <c r="D27" s="148" t="e">
        <f aca="false">C27/$C$33</f>
        <v>#NAME?</v>
      </c>
      <c r="E27" s="152"/>
      <c r="F27" s="147" t="e">
        <f aca="false">C27*E27</f>
        <v>#NAME?</v>
      </c>
      <c r="G27" s="152"/>
      <c r="H27" s="147" t="e">
        <f aca="false">C27*G27</f>
        <v>#NAME?</v>
      </c>
      <c r="I27" s="152"/>
      <c r="J27" s="147" t="e">
        <f aca="false">C27*I27</f>
        <v>#NAME?</v>
      </c>
      <c r="K27" s="152"/>
      <c r="L27" s="147" t="e">
        <f aca="false">C27*K27</f>
        <v>#NAME?</v>
      </c>
      <c r="M27" s="152"/>
      <c r="N27" s="147" t="e">
        <f aca="false">C27*M27</f>
        <v>#NAME?</v>
      </c>
      <c r="O27" s="152"/>
      <c r="P27" s="147" t="e">
        <f aca="false">C27*O27</f>
        <v>#NAME?</v>
      </c>
      <c r="Q27" s="147" t="e">
        <f aca="false">F27+H27+J27+L27+N27+P27</f>
        <v>#NAME?</v>
      </c>
    </row>
    <row r="28" customFormat="false" ht="15.75" hidden="false" customHeight="true" outlineLevel="0" collapsed="false">
      <c r="A28" s="145" t="n">
        <v>23</v>
      </c>
      <c r="B28" s="151" t="e">
        <f aca="false">planilha!#ref!</f>
        <v>#NAME?</v>
      </c>
      <c r="C28" s="147" t="e">
        <f aca="false">planilha!#ref!</f>
        <v>#NAME?</v>
      </c>
      <c r="D28" s="148" t="e">
        <f aca="false">C28/$C$33</f>
        <v>#NAME?</v>
      </c>
      <c r="E28" s="152"/>
      <c r="F28" s="147" t="e">
        <f aca="false">C28*E28</f>
        <v>#NAME?</v>
      </c>
      <c r="G28" s="152"/>
      <c r="H28" s="147" t="e">
        <f aca="false">C28*G28</f>
        <v>#NAME?</v>
      </c>
      <c r="I28" s="152"/>
      <c r="J28" s="147" t="e">
        <f aca="false">C28*I28</f>
        <v>#NAME?</v>
      </c>
      <c r="K28" s="152"/>
      <c r="L28" s="147" t="e">
        <f aca="false">C28*K28</f>
        <v>#NAME?</v>
      </c>
      <c r="M28" s="152"/>
      <c r="N28" s="147" t="e">
        <f aca="false">C28*M28</f>
        <v>#NAME?</v>
      </c>
      <c r="O28" s="152"/>
      <c r="P28" s="147" t="e">
        <f aca="false">C28*O28</f>
        <v>#NAME?</v>
      </c>
      <c r="Q28" s="147" t="e">
        <f aca="false">F28+H28+J28+L28+N28+P28</f>
        <v>#NAME?</v>
      </c>
    </row>
    <row r="29" customFormat="false" ht="15.75" hidden="false" customHeight="true" outlineLevel="0" collapsed="false">
      <c r="A29" s="145" t="n">
        <v>24</v>
      </c>
      <c r="B29" s="151" t="e">
        <f aca="false">planilha!#ref!</f>
        <v>#NAME?</v>
      </c>
      <c r="C29" s="147" t="e">
        <f aca="false">planilha!#ref!</f>
        <v>#NAME?</v>
      </c>
      <c r="D29" s="148" t="e">
        <f aca="false">C29/$C$33</f>
        <v>#NAME?</v>
      </c>
      <c r="E29" s="152"/>
      <c r="F29" s="147" t="e">
        <f aca="false">C29*E29</f>
        <v>#NAME?</v>
      </c>
      <c r="G29" s="152"/>
      <c r="H29" s="147" t="e">
        <f aca="false">C29*G29</f>
        <v>#NAME?</v>
      </c>
      <c r="I29" s="152"/>
      <c r="J29" s="147" t="e">
        <f aca="false">C29*I29</f>
        <v>#NAME?</v>
      </c>
      <c r="K29" s="152"/>
      <c r="L29" s="147" t="e">
        <f aca="false">C29*K29</f>
        <v>#NAME?</v>
      </c>
      <c r="M29" s="152"/>
      <c r="N29" s="147" t="e">
        <f aca="false">C29*M29</f>
        <v>#NAME?</v>
      </c>
      <c r="O29" s="152"/>
      <c r="P29" s="147" t="e">
        <f aca="false">C29*O29</f>
        <v>#NAME?</v>
      </c>
      <c r="Q29" s="147" t="e">
        <f aca="false">F29+H29+J29+L29+N29+P29</f>
        <v>#NAME?</v>
      </c>
    </row>
    <row r="30" customFormat="false" ht="15.75" hidden="false" customHeight="true" outlineLevel="0" collapsed="false">
      <c r="A30" s="145" t="n">
        <v>25</v>
      </c>
      <c r="B30" s="151" t="e">
        <f aca="false">planilha!#ref!</f>
        <v>#NAME?</v>
      </c>
      <c r="C30" s="147" t="e">
        <f aca="false">planilha!#ref!</f>
        <v>#NAME?</v>
      </c>
      <c r="D30" s="148" t="e">
        <f aca="false">C30/$C$33</f>
        <v>#NAME?</v>
      </c>
      <c r="E30" s="152"/>
      <c r="F30" s="147" t="e">
        <f aca="false">C30*E30</f>
        <v>#NAME?</v>
      </c>
      <c r="G30" s="152"/>
      <c r="H30" s="147" t="e">
        <f aca="false">C30*G30</f>
        <v>#NAME?</v>
      </c>
      <c r="I30" s="152"/>
      <c r="J30" s="147" t="e">
        <f aca="false">C30*I30</f>
        <v>#NAME?</v>
      </c>
      <c r="K30" s="152"/>
      <c r="L30" s="147" t="e">
        <f aca="false">C30*K30</f>
        <v>#NAME?</v>
      </c>
      <c r="M30" s="152"/>
      <c r="N30" s="147" t="e">
        <f aca="false">C30*M30</f>
        <v>#NAME?</v>
      </c>
      <c r="O30" s="152"/>
      <c r="P30" s="147" t="e">
        <f aca="false">C30*O30</f>
        <v>#NAME?</v>
      </c>
      <c r="Q30" s="147" t="e">
        <f aca="false">F30+H30+J30+L30+N30+P30</f>
        <v>#NAME?</v>
      </c>
    </row>
    <row r="31" customFormat="false" ht="15.75" hidden="false" customHeight="true" outlineLevel="0" collapsed="false">
      <c r="A31" s="145" t="n">
        <v>26</v>
      </c>
      <c r="B31" s="151" t="e">
        <f aca="false">planilha!#ref!</f>
        <v>#NAME?</v>
      </c>
      <c r="C31" s="147" t="e">
        <f aca="false">planilha!#ref!</f>
        <v>#NAME?</v>
      </c>
      <c r="D31" s="148" t="e">
        <f aca="false">C31/$C$33</f>
        <v>#NAME?</v>
      </c>
      <c r="E31" s="152"/>
      <c r="F31" s="147" t="e">
        <f aca="false">C31*E31</f>
        <v>#NAME?</v>
      </c>
      <c r="G31" s="152"/>
      <c r="H31" s="147" t="e">
        <f aca="false">C31*G31</f>
        <v>#NAME?</v>
      </c>
      <c r="I31" s="152"/>
      <c r="J31" s="147" t="e">
        <f aca="false">C31*I31</f>
        <v>#NAME?</v>
      </c>
      <c r="K31" s="152"/>
      <c r="L31" s="147" t="e">
        <f aca="false">C31*K31</f>
        <v>#NAME?</v>
      </c>
      <c r="M31" s="152"/>
      <c r="N31" s="147" t="e">
        <f aca="false">C31*M31</f>
        <v>#NAME?</v>
      </c>
      <c r="O31" s="152"/>
      <c r="P31" s="147" t="e">
        <f aca="false">C31*O31</f>
        <v>#NAME?</v>
      </c>
      <c r="Q31" s="147" t="e">
        <f aca="false">F31+H31+J31+L31+N31+P31</f>
        <v>#NAME?</v>
      </c>
    </row>
    <row r="32" customFormat="false" ht="15.75" hidden="false" customHeight="true" outlineLevel="0" collapsed="false">
      <c r="A32" s="154" t="s">
        <v>411</v>
      </c>
      <c r="B32" s="154"/>
      <c r="C32" s="155"/>
      <c r="D32" s="156"/>
      <c r="E32" s="152" t="e">
        <f aca="false">F32/C33</f>
        <v>#NAME?</v>
      </c>
      <c r="F32" s="155" t="e">
        <f aca="false">SUM(F7:F31)</f>
        <v>#NAME?</v>
      </c>
      <c r="G32" s="156" t="e">
        <f aca="false">H32/C33</f>
        <v>#NAME?</v>
      </c>
      <c r="H32" s="155" t="e">
        <f aca="false">SUM(H7:H29)</f>
        <v>#NAME?</v>
      </c>
      <c r="I32" s="156" t="e">
        <f aca="false">J32/C33</f>
        <v>#NAME?</v>
      </c>
      <c r="J32" s="155" t="e">
        <f aca="false">SUM(J7:J29)</f>
        <v>#NAME?</v>
      </c>
      <c r="K32" s="156" t="e">
        <f aca="false">L32/C33</f>
        <v>#NAME?</v>
      </c>
      <c r="L32" s="155" t="e">
        <f aca="false">SUM(L7:L29)</f>
        <v>#NAME?</v>
      </c>
      <c r="M32" s="156" t="e">
        <f aca="false">N32/C33</f>
        <v>#NAME?</v>
      </c>
      <c r="N32" s="155" t="e">
        <f aca="false">SUM(N7:N29)</f>
        <v>#NAME?</v>
      </c>
      <c r="O32" s="156" t="e">
        <f aca="false">P32/C33</f>
        <v>#NAME?</v>
      </c>
      <c r="P32" s="155" t="e">
        <f aca="false">SUM(P7:P29)</f>
        <v>#NAME?</v>
      </c>
      <c r="Q32" s="155" t="e">
        <f aca="false">SUM(Q7:Q31)</f>
        <v>#NAME?</v>
      </c>
    </row>
    <row r="33" customFormat="false" ht="15.75" hidden="false" customHeight="true" outlineLevel="0" collapsed="false">
      <c r="A33" s="154" t="s">
        <v>412</v>
      </c>
      <c r="B33" s="154"/>
      <c r="C33" s="157" t="e">
        <f aca="false">SUM(C7:C31)</f>
        <v>#NAME?</v>
      </c>
      <c r="D33" s="158" t="e">
        <f aca="false">SUM(D7:D32)</f>
        <v>#NAME?</v>
      </c>
      <c r="E33" s="152" t="e">
        <f aca="false">F33/C33</f>
        <v>#NAME?</v>
      </c>
      <c r="F33" s="155" t="e">
        <f aca="false">F32</f>
        <v>#NAME?</v>
      </c>
      <c r="G33" s="152" t="e">
        <f aca="false">H33/C33</f>
        <v>#NAME?</v>
      </c>
      <c r="H33" s="155" t="e">
        <f aca="false">F33+H32</f>
        <v>#NAME?</v>
      </c>
      <c r="I33" s="152" t="e">
        <f aca="false">J33/C33</f>
        <v>#NAME?</v>
      </c>
      <c r="J33" s="155" t="e">
        <f aca="false">H33+J32</f>
        <v>#NAME?</v>
      </c>
      <c r="K33" s="152" t="e">
        <f aca="false">L33/C33</f>
        <v>#NAME?</v>
      </c>
      <c r="L33" s="155" t="e">
        <f aca="false">J33+L32</f>
        <v>#NAME?</v>
      </c>
      <c r="M33" s="152" t="e">
        <f aca="false">N33/C33</f>
        <v>#NAME?</v>
      </c>
      <c r="N33" s="155" t="e">
        <f aca="false">L33+N32</f>
        <v>#NAME?</v>
      </c>
      <c r="O33" s="152" t="e">
        <f aca="false">P33/C33</f>
        <v>#NAME?</v>
      </c>
      <c r="P33" s="155" t="e">
        <f aca="false">N33+P32</f>
        <v>#NAME?</v>
      </c>
      <c r="Q33" s="157" t="e">
        <f aca="false">Q32</f>
        <v>#NAME?</v>
      </c>
    </row>
    <row r="34" customFormat="false" ht="15.75" hidden="false" customHeight="true" outlineLevel="0" collapsed="false">
      <c r="A34" s="159" t="s">
        <v>413</v>
      </c>
      <c r="B34" s="159"/>
      <c r="C34" s="159"/>
      <c r="D34" s="159"/>
      <c r="E34" s="159"/>
      <c r="F34" s="159"/>
      <c r="G34" s="159"/>
      <c r="H34" s="159"/>
      <c r="I34" s="159"/>
      <c r="J34" s="159"/>
      <c r="K34" s="159"/>
      <c r="L34" s="159"/>
      <c r="M34" s="159"/>
      <c r="N34" s="159"/>
      <c r="O34" s="159"/>
      <c r="P34" s="159"/>
      <c r="Q34" s="159"/>
    </row>
    <row r="35" customFormat="false" ht="15.75" hidden="false" customHeight="true" outlineLevel="0" collapsed="false">
      <c r="A35" s="159" t="s">
        <v>414</v>
      </c>
      <c r="B35" s="159"/>
      <c r="C35" s="159"/>
      <c r="D35" s="159"/>
      <c r="E35" s="159"/>
      <c r="F35" s="159"/>
      <c r="G35" s="159"/>
      <c r="H35" s="159"/>
      <c r="I35" s="159"/>
      <c r="J35" s="159"/>
      <c r="K35" s="159"/>
      <c r="L35" s="159"/>
      <c r="M35" s="159"/>
      <c r="N35" s="159"/>
      <c r="O35" s="159"/>
      <c r="P35" s="159"/>
      <c r="Q35" s="159"/>
    </row>
    <row r="36" customFormat="false" ht="15.75" hidden="false" customHeight="true" outlineLevel="0" collapsed="false">
      <c r="A36" s="159" t="s">
        <v>415</v>
      </c>
      <c r="B36" s="159"/>
      <c r="C36" s="159"/>
      <c r="D36" s="159"/>
      <c r="E36" s="159"/>
      <c r="F36" s="159"/>
      <c r="G36" s="159"/>
      <c r="H36" s="159"/>
      <c r="I36" s="159"/>
      <c r="J36" s="159"/>
      <c r="K36" s="159"/>
      <c r="L36" s="159"/>
      <c r="M36" s="159"/>
      <c r="N36" s="159"/>
      <c r="O36" s="159"/>
      <c r="P36" s="159"/>
      <c r="Q36" s="159"/>
    </row>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22">
    <mergeCell ref="A1:Q1"/>
    <mergeCell ref="B2:H2"/>
    <mergeCell ref="I2:Q2"/>
    <mergeCell ref="B3:H3"/>
    <mergeCell ref="I3:Q3"/>
    <mergeCell ref="B4:Q4"/>
    <mergeCell ref="A5:A6"/>
    <mergeCell ref="B5:B6"/>
    <mergeCell ref="C5:C6"/>
    <mergeCell ref="D5:D6"/>
    <mergeCell ref="E5:F5"/>
    <mergeCell ref="G5:H5"/>
    <mergeCell ref="I5:J5"/>
    <mergeCell ref="K5:L5"/>
    <mergeCell ref="M5:N5"/>
    <mergeCell ref="O5:P5"/>
    <mergeCell ref="Q5:Q6"/>
    <mergeCell ref="A32:B32"/>
    <mergeCell ref="A33:B33"/>
    <mergeCell ref="A34:Q34"/>
    <mergeCell ref="A35:Q35"/>
    <mergeCell ref="A36:Q36"/>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2012-05-28T19:15:19Z</dcterms:created>
  <dc:creator>SEE</dc:creator>
  <dc:description/>
  <dc:language>en-US</dc:language>
  <cp:lastModifiedBy>Vivian</cp:lastModifiedBy>
  <cp:lastPrinted>2025-11-13T02:08:53Z</cp:lastPrinted>
  <dcterms:modified xsi:type="dcterms:W3CDTF">2025-11-13T02:12:37Z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