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G:\Meu Drive\Licitação e RMS\Licitação\Processos\Transporte Escolar\Linha dos alunos\2026\Pregão Eletrônico nº 00x_2026\"/>
    </mc:Choice>
  </mc:AlternateContent>
  <xr:revisionPtr revIDLastSave="0" documentId="13_ncr:1_{DE5F4D6E-EF03-41FA-9585-A1C622AD95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Linha 1 - 26P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6" i="3" l="1"/>
  <c r="E65" i="3"/>
  <c r="C71" i="3"/>
  <c r="D60" i="3"/>
  <c r="D59" i="3"/>
  <c r="D58" i="3"/>
  <c r="D57" i="3"/>
  <c r="D56" i="3"/>
  <c r="F75" i="3"/>
  <c r="A79" i="3"/>
  <c r="A73" i="3"/>
  <c r="A69" i="3"/>
  <c r="A63" i="3"/>
  <c r="A54" i="3"/>
  <c r="B43" i="3"/>
  <c r="B44" i="3" s="1"/>
  <c r="C42" i="3"/>
  <c r="B41" i="3"/>
  <c r="B40" i="3"/>
  <c r="C39" i="3"/>
  <c r="B38" i="3"/>
  <c r="C38" i="3" s="1"/>
  <c r="B37" i="3"/>
  <c r="C37" i="3" s="1"/>
  <c r="C36" i="3"/>
  <c r="A33" i="3"/>
  <c r="A31" i="3"/>
  <c r="B29" i="3"/>
  <c r="B28" i="3"/>
  <c r="A21" i="3"/>
  <c r="A20" i="3"/>
  <c r="C40" i="3" l="1"/>
  <c r="D75" i="3"/>
  <c r="B13" i="3"/>
  <c r="C44" i="3"/>
  <c r="C46" i="3" s="1"/>
  <c r="B9" i="3" s="1"/>
  <c r="C43" i="3"/>
  <c r="C41" i="3"/>
  <c r="E67" i="3" l="1"/>
  <c r="B8" i="3"/>
  <c r="D61" i="3"/>
  <c r="B11" i="3" s="1"/>
  <c r="B14" i="3"/>
  <c r="B12" i="3" l="1"/>
  <c r="C81" i="3"/>
  <c r="D81" i="3" s="1"/>
  <c r="B15" i="3" s="1"/>
  <c r="B10" i="3"/>
  <c r="B16" i="3" l="1"/>
  <c r="C10" i="3" l="1"/>
  <c r="E8" i="3"/>
  <c r="C13" i="3"/>
  <c r="C9" i="3"/>
  <c r="C12" i="3"/>
  <c r="C11" i="3"/>
  <c r="C8" i="3"/>
  <c r="C14" i="3"/>
  <c r="C15" i="3"/>
  <c r="C16" i="3" l="1"/>
</calcChain>
</file>

<file path=xl/sharedStrings.xml><?xml version="1.0" encoding="utf-8"?>
<sst xmlns="http://schemas.openxmlformats.org/spreadsheetml/2006/main" count="82" uniqueCount="65">
  <si>
    <t>Quantitativos</t>
  </si>
  <si>
    <t>Calendário Escolar</t>
  </si>
  <si>
    <t>Quantidade</t>
  </si>
  <si>
    <t>Dias Letivos</t>
  </si>
  <si>
    <t>2. Veículo</t>
  </si>
  <si>
    <t>Discriminação</t>
  </si>
  <si>
    <t>Custo de aquisição tabela Fipe ano fabricação</t>
  </si>
  <si>
    <t>IPVA</t>
  </si>
  <si>
    <t>Taxa de Licenciamento Anual</t>
  </si>
  <si>
    <t>Vistoria Semestral Engenheiro</t>
  </si>
  <si>
    <t>Vistoria Veículo ..............</t>
  </si>
  <si>
    <t>Seguro com Cobertura Total (APP e RC)</t>
  </si>
  <si>
    <t>Unidade</t>
  </si>
  <si>
    <t>Custo unitário</t>
  </si>
  <si>
    <t>Troca óleo a cada</t>
  </si>
  <si>
    <t>km</t>
  </si>
  <si>
    <t>Custo de combustível / km rodado</t>
  </si>
  <si>
    <t>km/l</t>
  </si>
  <si>
    <t>Custo Anual Estimado</t>
  </si>
  <si>
    <t>km/jogo</t>
  </si>
  <si>
    <t>Custo do jogo de pneus</t>
  </si>
  <si>
    <t>Planilha de Composição de Custos</t>
  </si>
  <si>
    <t>Transporte Escolar -  Linha 01</t>
  </si>
  <si>
    <t>Composição Resumida dos Custos</t>
  </si>
  <si>
    <t>Custo (R$/mês)</t>
  </si>
  <si>
    <t>%</t>
  </si>
  <si>
    <t>VALOR DO KM</t>
  </si>
  <si>
    <t>1. Mão-de-obra</t>
  </si>
  <si>
    <t>1.1. Motorista</t>
  </si>
  <si>
    <t>3. Benefícios e despesas indiretas</t>
  </si>
  <si>
    <t>Valor Total Mensal Com o Transporte</t>
  </si>
  <si>
    <t>Estimativa de KM  da Linha</t>
  </si>
  <si>
    <t>Diária</t>
  </si>
  <si>
    <t>Mensal</t>
  </si>
  <si>
    <t>Anual</t>
  </si>
  <si>
    <t>Salário Mensal</t>
  </si>
  <si>
    <t>Subtotal</t>
  </si>
  <si>
    <t>Salário</t>
  </si>
  <si>
    <t>Provisão de 13º</t>
  </si>
  <si>
    <t>Provisão de 1/3 férias</t>
  </si>
  <si>
    <t>FGTS</t>
  </si>
  <si>
    <t>Provisão de FGTS sobre 13º</t>
  </si>
  <si>
    <t>Provisão de FGTS sobre Férias</t>
  </si>
  <si>
    <t>INSS</t>
  </si>
  <si>
    <t>Provisão de INSS sobre 13º</t>
  </si>
  <si>
    <t>Provisão de INSS sobre Férias</t>
  </si>
  <si>
    <t>Outros</t>
  </si>
  <si>
    <t>Salário Com Encargos</t>
  </si>
  <si>
    <t xml:space="preserve">Ano Fabricação do Veículo </t>
  </si>
  <si>
    <t>Custo unitário Anual</t>
  </si>
  <si>
    <t>Subtotal Mensal</t>
  </si>
  <si>
    <t>Impostos e seguros mensais</t>
  </si>
  <si>
    <t>Custo Total</t>
  </si>
  <si>
    <t>Custo Mensal</t>
  </si>
  <si>
    <t>Custo de manutenção</t>
  </si>
  <si>
    <t>Custo mensal com pneus</t>
  </si>
  <si>
    <t>Custo Total com Despesas Operacionais</t>
  </si>
  <si>
    <t>Total</t>
  </si>
  <si>
    <t>Veículo</t>
  </si>
  <si>
    <t>2.1. Impostos e Seguros</t>
  </si>
  <si>
    <t>2.2. Consumos</t>
  </si>
  <si>
    <t>2.3. Manutenção</t>
  </si>
  <si>
    <t>2.4. Pneus</t>
  </si>
  <si>
    <t>%
Impostos (IRPJ, CSLL, COFINS, PIS, CPP, ISS)</t>
  </si>
  <si>
    <t>%
Lucro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</si>
</sst>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7CB4D"/>
        <bgColor rgb="FFF7CB4D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6" fillId="0" borderId="1" xfId="0" applyFont="1" applyBorder="1"/>
    <xf numFmtId="4" fontId="2" fillId="0" borderId="1" xfId="0" applyNumberFormat="1" applyFont="1" applyBorder="1"/>
    <xf numFmtId="10" fontId="2" fillId="0" borderId="1" xfId="0" applyNumberFormat="1" applyFont="1" applyBorder="1"/>
    <xf numFmtId="0" fontId="5" fillId="0" borderId="1" xfId="0" applyFont="1" applyBorder="1" applyAlignment="1">
      <alignment horizontal="center" wrapText="1"/>
    </xf>
    <xf numFmtId="0" fontId="6" fillId="0" borderId="3" xfId="0" applyFont="1" applyBorder="1"/>
    <xf numFmtId="4" fontId="6" fillId="0" borderId="3" xfId="0" applyNumberFormat="1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/>
    </xf>
    <xf numFmtId="4" fontId="1" fillId="0" borderId="1" xfId="0" applyNumberFormat="1" applyFont="1" applyBorder="1"/>
    <xf numFmtId="10" fontId="1" fillId="0" borderId="1" xfId="0" applyNumberFormat="1" applyFont="1" applyBorder="1"/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10" fontId="2" fillId="4" borderId="1" xfId="0" applyNumberFormat="1" applyFont="1" applyFill="1" applyBorder="1"/>
    <xf numFmtId="0" fontId="1" fillId="0" borderId="2" xfId="0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right"/>
    </xf>
    <xf numFmtId="3" fontId="2" fillId="3" borderId="1" xfId="0" applyNumberFormat="1" applyFont="1" applyFill="1" applyBorder="1" applyAlignment="1">
      <alignment horizontal="right"/>
    </xf>
    <xf numFmtId="4" fontId="8" fillId="0" borderId="1" xfId="0" applyNumberFormat="1" applyFont="1" applyBorder="1" applyAlignment="1">
      <alignment horizontal="right"/>
    </xf>
    <xf numFmtId="0" fontId="5" fillId="0" borderId="1" xfId="0" applyFont="1" applyBorder="1"/>
    <xf numFmtId="4" fontId="6" fillId="3" borderId="1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10" fontId="2" fillId="5" borderId="1" xfId="0" applyNumberFormat="1" applyFont="1" applyFill="1" applyBorder="1"/>
    <xf numFmtId="0" fontId="6" fillId="0" borderId="1" xfId="0" applyFont="1" applyBorder="1" applyAlignment="1">
      <alignment horizontal="center" wrapText="1"/>
    </xf>
    <xf numFmtId="0" fontId="4" fillId="2" borderId="0" xfId="0" applyFont="1" applyFill="1" applyAlignment="1">
      <alignment horizontal="center"/>
    </xf>
    <xf numFmtId="0" fontId="0" fillId="0" borderId="0" xfId="0"/>
    <xf numFmtId="0" fontId="3" fillId="2" borderId="0" xfId="0" applyFont="1" applyFill="1" applyAlignment="1">
      <alignment horizontal="center"/>
    </xf>
    <xf numFmtId="0" fontId="1" fillId="0" borderId="4" xfId="0" applyFont="1" applyBorder="1" applyAlignment="1">
      <alignment horizontal="center"/>
    </xf>
    <xf numFmtId="0" fontId="7" fillId="0" borderId="2" xfId="0" applyFont="1" applyBorder="1"/>
    <xf numFmtId="4" fontId="2" fillId="0" borderId="6" xfId="0" applyNumberFormat="1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8" fillId="0" borderId="4" xfId="0" applyFont="1" applyBorder="1" applyAlignment="1">
      <alignment horizontal="left"/>
    </xf>
    <xf numFmtId="0" fontId="7" fillId="0" borderId="5" xfId="0" applyFont="1" applyBorder="1"/>
  </cellXfs>
  <cellStyles count="1">
    <cellStyle name="Normal" xfId="0" builtinId="0"/>
  </cellStyles>
  <dxfs count="4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Soma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outlinePr summaryBelow="0" summaryRight="0"/>
    <pageSetUpPr fitToPage="1"/>
  </sheetPr>
  <dimension ref="A1:F81"/>
  <sheetViews>
    <sheetView tabSelected="1" workbookViewId="0">
      <selection activeCell="E67" sqref="E67"/>
    </sheetView>
  </sheetViews>
  <sheetFormatPr defaultColWidth="12.54296875" defaultRowHeight="15.75" customHeight="1" x14ac:dyDescent="0.25"/>
  <cols>
    <col min="1" max="1" width="45.26953125" customWidth="1"/>
    <col min="2" max="2" width="13.7265625" customWidth="1"/>
  </cols>
  <sheetData>
    <row r="1" spans="1:6" ht="23" x14ac:dyDescent="0.5">
      <c r="A1" s="37" t="s">
        <v>21</v>
      </c>
      <c r="B1" s="36"/>
      <c r="C1" s="36"/>
      <c r="D1" s="36"/>
      <c r="E1" s="36"/>
      <c r="F1" s="36"/>
    </row>
    <row r="2" spans="1:6" ht="10.5" customHeight="1" x14ac:dyDescent="0.25"/>
    <row r="3" spans="1:6" ht="23" x14ac:dyDescent="0.5">
      <c r="A3" s="37" t="s">
        <v>22</v>
      </c>
      <c r="B3" s="36"/>
      <c r="C3" s="36"/>
      <c r="D3" s="36"/>
      <c r="E3" s="36"/>
      <c r="F3" s="36"/>
    </row>
    <row r="5" spans="1:6" ht="15.5" x14ac:dyDescent="0.35">
      <c r="A5" s="35" t="s">
        <v>23</v>
      </c>
      <c r="B5" s="36"/>
      <c r="C5" s="36"/>
      <c r="D5" s="36"/>
      <c r="E5" s="36"/>
      <c r="F5" s="36"/>
    </row>
    <row r="6" spans="1:6" ht="13" x14ac:dyDescent="0.3">
      <c r="A6" s="1"/>
      <c r="B6" s="2"/>
      <c r="C6" s="1"/>
    </row>
    <row r="7" spans="1:6" ht="13" x14ac:dyDescent="0.3">
      <c r="A7" s="1"/>
      <c r="B7" s="7" t="s">
        <v>24</v>
      </c>
      <c r="C7" s="3" t="s">
        <v>25</v>
      </c>
      <c r="E7" s="38" t="s">
        <v>26</v>
      </c>
      <c r="F7" s="39"/>
    </row>
    <row r="8" spans="1:6" ht="13" x14ac:dyDescent="0.3">
      <c r="A8" s="7" t="s">
        <v>27</v>
      </c>
      <c r="B8" s="20">
        <f>B9</f>
        <v>0</v>
      </c>
      <c r="C8" s="21">
        <f t="shared" ref="C8:C15" si="0">IFERROR(B8/$B$16,0)</f>
        <v>0</v>
      </c>
      <c r="E8" s="40">
        <f>IFERROR(ROUND(B16/B28,2),0)</f>
        <v>0</v>
      </c>
      <c r="F8" s="41"/>
    </row>
    <row r="9" spans="1:6" ht="12.5" x14ac:dyDescent="0.25">
      <c r="A9" s="4" t="s">
        <v>28</v>
      </c>
      <c r="B9" s="11">
        <f>C46</f>
        <v>0</v>
      </c>
      <c r="C9" s="12">
        <f t="shared" si="0"/>
        <v>0</v>
      </c>
      <c r="E9" s="42"/>
      <c r="F9" s="43"/>
    </row>
    <row r="10" spans="1:6" ht="13" x14ac:dyDescent="0.3">
      <c r="A10" s="7" t="s">
        <v>4</v>
      </c>
      <c r="B10" s="20">
        <f>SUM(B11:B14)</f>
        <v>0</v>
      </c>
      <c r="C10" s="21">
        <f t="shared" si="0"/>
        <v>0</v>
      </c>
    </row>
    <row r="11" spans="1:6" ht="12.5" x14ac:dyDescent="0.25">
      <c r="A11" s="4" t="s">
        <v>59</v>
      </c>
      <c r="B11" s="11">
        <f>D61</f>
        <v>0</v>
      </c>
      <c r="C11" s="12">
        <f t="shared" si="0"/>
        <v>0</v>
      </c>
    </row>
    <row r="12" spans="1:6" ht="12.5" x14ac:dyDescent="0.25">
      <c r="A12" s="4" t="s">
        <v>60</v>
      </c>
      <c r="B12" s="11">
        <f>E67</f>
        <v>0</v>
      </c>
      <c r="C12" s="12">
        <f t="shared" si="0"/>
        <v>0</v>
      </c>
    </row>
    <row r="13" spans="1:6" ht="12.5" x14ac:dyDescent="0.25">
      <c r="A13" s="4" t="s">
        <v>61</v>
      </c>
      <c r="B13" s="11">
        <f>C71</f>
        <v>0</v>
      </c>
      <c r="C13" s="12">
        <f t="shared" si="0"/>
        <v>0</v>
      </c>
    </row>
    <row r="14" spans="1:6" ht="12.5" x14ac:dyDescent="0.25">
      <c r="A14" s="4" t="s">
        <v>62</v>
      </c>
      <c r="B14" s="11">
        <f>F75</f>
        <v>0</v>
      </c>
      <c r="C14" s="12">
        <f t="shared" si="0"/>
        <v>0</v>
      </c>
    </row>
    <row r="15" spans="1:6" ht="13" x14ac:dyDescent="0.3">
      <c r="A15" s="7" t="s">
        <v>29</v>
      </c>
      <c r="B15" s="20">
        <f>D81</f>
        <v>0</v>
      </c>
      <c r="C15" s="21">
        <f t="shared" si="0"/>
        <v>0</v>
      </c>
    </row>
    <row r="16" spans="1:6" ht="13" x14ac:dyDescent="0.3">
      <c r="A16" s="7" t="s">
        <v>30</v>
      </c>
      <c r="B16" s="20">
        <f>SUM(B15,B10,B8)</f>
        <v>0</v>
      </c>
      <c r="C16" s="21">
        <f>SUM(C15,C10,C8)</f>
        <v>0</v>
      </c>
    </row>
    <row r="18" spans="1:6" ht="15.5" x14ac:dyDescent="0.35">
      <c r="A18" s="35" t="s">
        <v>0</v>
      </c>
      <c r="B18" s="36"/>
      <c r="C18" s="36"/>
      <c r="D18" s="36"/>
      <c r="E18" s="36"/>
      <c r="F18" s="36"/>
    </row>
    <row r="19" spans="1:6" ht="13" x14ac:dyDescent="0.3">
      <c r="A19" s="2"/>
      <c r="B19" s="5"/>
    </row>
    <row r="20" spans="1:6" ht="13" x14ac:dyDescent="0.3">
      <c r="A20" s="7" t="str">
        <f>A8</f>
        <v>1. Mão-de-obra</v>
      </c>
      <c r="B20" s="3" t="s">
        <v>2</v>
      </c>
    </row>
    <row r="21" spans="1:6" ht="12.5" x14ac:dyDescent="0.25">
      <c r="A21" s="4" t="str">
        <f>A9</f>
        <v>1.1. Motorista</v>
      </c>
      <c r="B21" s="22"/>
    </row>
    <row r="22" spans="1:6" ht="12.5" x14ac:dyDescent="0.25">
      <c r="A22" s="1"/>
      <c r="B22" s="6"/>
    </row>
    <row r="23" spans="1:6" ht="13" x14ac:dyDescent="0.3">
      <c r="A23" s="7" t="s">
        <v>1</v>
      </c>
      <c r="B23" s="3" t="s">
        <v>2</v>
      </c>
    </row>
    <row r="24" spans="1:6" ht="12.5" x14ac:dyDescent="0.25">
      <c r="A24" s="4" t="s">
        <v>3</v>
      </c>
      <c r="B24" s="4">
        <v>220</v>
      </c>
    </row>
    <row r="26" spans="1:6" ht="13" x14ac:dyDescent="0.3">
      <c r="A26" s="7" t="s">
        <v>31</v>
      </c>
      <c r="B26" s="7" t="s">
        <v>2</v>
      </c>
    </row>
    <row r="27" spans="1:6" ht="12.5" x14ac:dyDescent="0.25">
      <c r="A27" s="4" t="s">
        <v>32</v>
      </c>
      <c r="B27" s="32"/>
    </row>
    <row r="28" spans="1:6" ht="12.5" x14ac:dyDescent="0.25">
      <c r="A28" s="4" t="s">
        <v>33</v>
      </c>
      <c r="B28" s="4">
        <f>B27*22</f>
        <v>0</v>
      </c>
    </row>
    <row r="29" spans="1:6" ht="12.5" x14ac:dyDescent="0.25">
      <c r="A29" s="4" t="s">
        <v>34</v>
      </c>
      <c r="B29" s="4">
        <f>B27*220</f>
        <v>0</v>
      </c>
    </row>
    <row r="31" spans="1:6" ht="15.5" x14ac:dyDescent="0.35">
      <c r="A31" s="35" t="str">
        <f>A8</f>
        <v>1. Mão-de-obra</v>
      </c>
      <c r="B31" s="36"/>
      <c r="C31" s="36"/>
      <c r="D31" s="36"/>
      <c r="E31" s="36"/>
      <c r="F31" s="36"/>
    </row>
    <row r="32" spans="1:6" ht="13" x14ac:dyDescent="0.3">
      <c r="A32" s="2"/>
    </row>
    <row r="33" spans="1:6" ht="13" x14ac:dyDescent="0.3">
      <c r="A33" s="2" t="str">
        <f>A9</f>
        <v>1.1. Motorista</v>
      </c>
    </row>
    <row r="34" spans="1:6" ht="13" x14ac:dyDescent="0.3">
      <c r="A34" s="7" t="s">
        <v>35</v>
      </c>
      <c r="B34" s="23"/>
    </row>
    <row r="35" spans="1:6" ht="12.5" x14ac:dyDescent="0.25">
      <c r="A35" s="8" t="s">
        <v>5</v>
      </c>
      <c r="B35" s="8" t="s">
        <v>25</v>
      </c>
      <c r="C35" s="8" t="s">
        <v>36</v>
      </c>
    </row>
    <row r="36" spans="1:6" ht="12.5" x14ac:dyDescent="0.25">
      <c r="A36" s="14" t="s">
        <v>37</v>
      </c>
      <c r="B36" s="12">
        <v>1</v>
      </c>
      <c r="C36" s="11">
        <f t="shared" ref="C36:C39" si="1">ROUND(B36*$B$34,2)</f>
        <v>0</v>
      </c>
    </row>
    <row r="37" spans="1:6" ht="12.5" x14ac:dyDescent="0.25">
      <c r="A37" s="14" t="s">
        <v>38</v>
      </c>
      <c r="B37" s="12">
        <f>1/12</f>
        <v>8.3333333333333329E-2</v>
      </c>
      <c r="C37" s="11">
        <f t="shared" si="1"/>
        <v>0</v>
      </c>
    </row>
    <row r="38" spans="1:6" ht="12.5" x14ac:dyDescent="0.25">
      <c r="A38" s="14" t="s">
        <v>39</v>
      </c>
      <c r="B38" s="12">
        <f>1/3/12</f>
        <v>2.7777777777777776E-2</v>
      </c>
      <c r="C38" s="11">
        <f t="shared" si="1"/>
        <v>0</v>
      </c>
    </row>
    <row r="39" spans="1:6" ht="12.5" x14ac:dyDescent="0.25">
      <c r="A39" s="14" t="s">
        <v>40</v>
      </c>
      <c r="B39" s="12">
        <v>0.08</v>
      </c>
      <c r="C39" s="11">
        <f t="shared" si="1"/>
        <v>0</v>
      </c>
    </row>
    <row r="40" spans="1:6" ht="12.5" x14ac:dyDescent="0.25">
      <c r="A40" s="14" t="s">
        <v>41</v>
      </c>
      <c r="B40" s="12">
        <f>B39</f>
        <v>0.08</v>
      </c>
      <c r="C40" s="11">
        <f t="shared" ref="C40:C41" si="2">ROUND(B40*C37,2)</f>
        <v>0</v>
      </c>
    </row>
    <row r="41" spans="1:6" ht="12.5" x14ac:dyDescent="0.25">
      <c r="A41" s="14" t="s">
        <v>42</v>
      </c>
      <c r="B41" s="24">
        <f>B39</f>
        <v>0.08</v>
      </c>
      <c r="C41" s="11">
        <f t="shared" si="2"/>
        <v>0</v>
      </c>
    </row>
    <row r="42" spans="1:6" ht="12.5" x14ac:dyDescent="0.25">
      <c r="A42" s="14" t="s">
        <v>43</v>
      </c>
      <c r="B42" s="24">
        <v>0.2</v>
      </c>
      <c r="C42" s="11">
        <f>ROUND(B42*$B$34,2)</f>
        <v>0</v>
      </c>
    </row>
    <row r="43" spans="1:6" ht="12.5" x14ac:dyDescent="0.25">
      <c r="A43" s="14" t="s">
        <v>44</v>
      </c>
      <c r="B43" s="12">
        <f t="shared" ref="B43:B44" si="3">B42</f>
        <v>0.2</v>
      </c>
      <c r="C43" s="11">
        <f t="shared" ref="C43:C44" si="4">ROUND(B43*C37,2)</f>
        <v>0</v>
      </c>
    </row>
    <row r="44" spans="1:6" ht="12.5" x14ac:dyDescent="0.25">
      <c r="A44" s="14" t="s">
        <v>45</v>
      </c>
      <c r="B44" s="12">
        <f t="shared" si="3"/>
        <v>0.2</v>
      </c>
      <c r="C44" s="11">
        <f t="shared" si="4"/>
        <v>0</v>
      </c>
    </row>
    <row r="45" spans="1:6" ht="12.5" x14ac:dyDescent="0.25">
      <c r="A45" s="14" t="s">
        <v>46</v>
      </c>
      <c r="B45" s="12">
        <v>0</v>
      </c>
      <c r="C45" s="11">
        <v>0</v>
      </c>
    </row>
    <row r="46" spans="1:6" ht="13" x14ac:dyDescent="0.3">
      <c r="A46" s="38" t="s">
        <v>47</v>
      </c>
      <c r="B46" s="39"/>
      <c r="C46" s="25">
        <f>SUM(C36:C45)*B21</f>
        <v>0</v>
      </c>
    </row>
    <row r="48" spans="1:6" ht="15.5" x14ac:dyDescent="0.35">
      <c r="A48" s="35" t="s">
        <v>4</v>
      </c>
      <c r="B48" s="36"/>
      <c r="C48" s="36"/>
      <c r="D48" s="36"/>
      <c r="E48" s="36"/>
      <c r="F48" s="36"/>
    </row>
    <row r="49" spans="1:5" ht="12.5" x14ac:dyDescent="0.25">
      <c r="A49" s="1"/>
    </row>
    <row r="50" spans="1:5" ht="12.5" x14ac:dyDescent="0.25">
      <c r="A50" s="1" t="s">
        <v>58</v>
      </c>
    </row>
    <row r="51" spans="1:5" ht="34.5" x14ac:dyDescent="0.25">
      <c r="A51" s="8" t="s">
        <v>5</v>
      </c>
      <c r="B51" s="26" t="s">
        <v>36</v>
      </c>
      <c r="C51" s="9" t="s">
        <v>48</v>
      </c>
    </row>
    <row r="52" spans="1:5" ht="12.5" x14ac:dyDescent="0.25">
      <c r="A52" s="10" t="s">
        <v>6</v>
      </c>
      <c r="B52" s="27"/>
      <c r="C52" s="28"/>
    </row>
    <row r="54" spans="1:5" ht="12.5" x14ac:dyDescent="0.25">
      <c r="A54" s="1" t="str">
        <f>A11</f>
        <v>2.1. Impostos e Seguros</v>
      </c>
    </row>
    <row r="55" spans="1:5" ht="23" x14ac:dyDescent="0.25">
      <c r="A55" s="8" t="s">
        <v>5</v>
      </c>
      <c r="B55" s="8" t="s">
        <v>2</v>
      </c>
      <c r="C55" s="13" t="s">
        <v>49</v>
      </c>
      <c r="D55" s="13" t="s">
        <v>50</v>
      </c>
    </row>
    <row r="56" spans="1:5" ht="12.5" x14ac:dyDescent="0.25">
      <c r="A56" s="14" t="s">
        <v>7</v>
      </c>
      <c r="B56" s="15">
        <v>1</v>
      </c>
      <c r="C56" s="27"/>
      <c r="D56" s="19">
        <f>IFERROR(ROUND(C56*B56/$B$29*$B$28,2),0)</f>
        <v>0</v>
      </c>
    </row>
    <row r="57" spans="1:5" ht="12.5" x14ac:dyDescent="0.25">
      <c r="A57" s="14" t="s">
        <v>8</v>
      </c>
      <c r="B57" s="15">
        <v>1</v>
      </c>
      <c r="C57" s="27"/>
      <c r="D57" s="19">
        <f>IFERROR(ROUND(C57*B57/$B$29*$B$28,2),0)</f>
        <v>0</v>
      </c>
    </row>
    <row r="58" spans="1:5" ht="12.5" x14ac:dyDescent="0.25">
      <c r="A58" s="14" t="s">
        <v>9</v>
      </c>
      <c r="B58" s="15">
        <v>2</v>
      </c>
      <c r="C58" s="27"/>
      <c r="D58" s="19">
        <f>IFERROR(ROUND(C58*B58/$B$29*$B$28,2),0)</f>
        <v>0</v>
      </c>
    </row>
    <row r="59" spans="1:5" ht="12.5" x14ac:dyDescent="0.25">
      <c r="A59" s="14" t="s">
        <v>10</v>
      </c>
      <c r="B59" s="16">
        <v>1</v>
      </c>
      <c r="C59" s="27"/>
      <c r="D59" s="19">
        <f>IFERROR(ROUND(C59*B59/$B$29*$B$28,2),0)</f>
        <v>0</v>
      </c>
    </row>
    <row r="60" spans="1:5" ht="12.5" x14ac:dyDescent="0.25">
      <c r="A60" s="14" t="s">
        <v>11</v>
      </c>
      <c r="B60" s="16">
        <v>1</v>
      </c>
      <c r="C60" s="27"/>
      <c r="D60" s="19">
        <f>IFERROR(ROUND(C60*B60/$B$29*$B$28,2),0)</f>
        <v>0</v>
      </c>
    </row>
    <row r="61" spans="1:5" ht="13" x14ac:dyDescent="0.3">
      <c r="A61" s="44" t="s">
        <v>51</v>
      </c>
      <c r="B61" s="45"/>
      <c r="C61" s="39"/>
      <c r="D61" s="29">
        <f>SUM(D56:D60)</f>
        <v>0</v>
      </c>
    </row>
    <row r="63" spans="1:5" ht="12.5" x14ac:dyDescent="0.25">
      <c r="A63" s="1" t="str">
        <f>A12</f>
        <v>2.2. Consumos</v>
      </c>
    </row>
    <row r="64" spans="1:5" ht="12.5" x14ac:dyDescent="0.25">
      <c r="A64" s="8" t="s">
        <v>5</v>
      </c>
      <c r="B64" s="8" t="s">
        <v>12</v>
      </c>
      <c r="C64" s="8" t="s">
        <v>2</v>
      </c>
      <c r="D64" s="8" t="s">
        <v>13</v>
      </c>
      <c r="E64" s="30" t="s">
        <v>50</v>
      </c>
    </row>
    <row r="65" spans="1:6" ht="12.5" x14ac:dyDescent="0.25">
      <c r="A65" s="10" t="s">
        <v>14</v>
      </c>
      <c r="B65" s="17" t="s">
        <v>15</v>
      </c>
      <c r="C65" s="27"/>
      <c r="D65" s="27"/>
      <c r="E65" s="19">
        <f>IFERROR(ROUND(IF(C65&gt;$B$29,D65/$B$29*$B$28,D65/C65*$B$28),2),0)</f>
        <v>0</v>
      </c>
    </row>
    <row r="66" spans="1:6" ht="12.5" x14ac:dyDescent="0.25">
      <c r="A66" s="14" t="s">
        <v>16</v>
      </c>
      <c r="B66" s="18" t="s">
        <v>17</v>
      </c>
      <c r="C66" s="27"/>
      <c r="D66" s="27"/>
      <c r="E66" s="19">
        <f>IFERROR(ROUND(IF(C66&gt;$B$29,D66/$B$29*$B$28,D66/C66*$B$28),2),0)</f>
        <v>0</v>
      </c>
    </row>
    <row r="67" spans="1:6" ht="13" x14ac:dyDescent="0.3">
      <c r="A67" s="44" t="s">
        <v>52</v>
      </c>
      <c r="B67" s="45"/>
      <c r="C67" s="45"/>
      <c r="D67" s="39"/>
      <c r="E67" s="29">
        <f>SUM(E65:E66)</f>
        <v>0</v>
      </c>
    </row>
    <row r="69" spans="1:6" ht="12.5" x14ac:dyDescent="0.25">
      <c r="A69" s="1" t="str">
        <f>A13</f>
        <v>2.3. Manutenção</v>
      </c>
    </row>
    <row r="70" spans="1:6" ht="23" x14ac:dyDescent="0.25">
      <c r="A70" s="8" t="s">
        <v>5</v>
      </c>
      <c r="B70" s="13" t="s">
        <v>18</v>
      </c>
      <c r="C70" s="13" t="s">
        <v>53</v>
      </c>
    </row>
    <row r="71" spans="1:6" ht="13" x14ac:dyDescent="0.3">
      <c r="A71" s="14" t="s">
        <v>54</v>
      </c>
      <c r="B71" s="27"/>
      <c r="C71" s="20">
        <f>IFERROR(ROUND(B71/B29*B28,2),0)</f>
        <v>0</v>
      </c>
    </row>
    <row r="73" spans="1:6" ht="12.5" x14ac:dyDescent="0.25">
      <c r="A73" s="1" t="str">
        <f>A14</f>
        <v>2.4. Pneus</v>
      </c>
    </row>
    <row r="74" spans="1:6" ht="23" x14ac:dyDescent="0.25">
      <c r="A74" s="8" t="s">
        <v>5</v>
      </c>
      <c r="B74" s="8" t="s">
        <v>2</v>
      </c>
      <c r="C74" s="8" t="s">
        <v>13</v>
      </c>
      <c r="D74" s="8" t="s">
        <v>36</v>
      </c>
      <c r="E74" s="8" t="s">
        <v>19</v>
      </c>
      <c r="F74" s="13" t="s">
        <v>55</v>
      </c>
    </row>
    <row r="75" spans="1:6" ht="13" x14ac:dyDescent="0.3">
      <c r="A75" s="14" t="s">
        <v>20</v>
      </c>
      <c r="B75" s="27"/>
      <c r="C75" s="27"/>
      <c r="D75" s="19">
        <f>B75*C75</f>
        <v>0</v>
      </c>
      <c r="E75" s="31"/>
      <c r="F75" s="29">
        <f>IFERROR(D75/E75*B28,0)</f>
        <v>0</v>
      </c>
    </row>
    <row r="77" spans="1:6" ht="15.5" x14ac:dyDescent="0.35">
      <c r="A77" s="35" t="s">
        <v>29</v>
      </c>
      <c r="B77" s="36"/>
      <c r="C77" s="36"/>
      <c r="D77" s="36"/>
      <c r="E77" s="36"/>
      <c r="F77" s="36"/>
    </row>
    <row r="79" spans="1:6" ht="12.5" x14ac:dyDescent="0.25">
      <c r="A79" s="1" t="str">
        <f>A15</f>
        <v>3. Benefícios e despesas indiretas</v>
      </c>
    </row>
    <row r="80" spans="1:6" ht="34.5" x14ac:dyDescent="0.25">
      <c r="A80" s="34" t="s">
        <v>63</v>
      </c>
      <c r="B80" s="34" t="s">
        <v>64</v>
      </c>
      <c r="C80" s="9" t="s">
        <v>56</v>
      </c>
      <c r="D80" s="26" t="s">
        <v>57</v>
      </c>
    </row>
    <row r="81" spans="1:4" ht="13" x14ac:dyDescent="0.3">
      <c r="A81" s="33"/>
      <c r="B81" s="33"/>
      <c r="C81" s="11">
        <f>IFERROR(SUM(F75,C71,E67,D61,C46),0)</f>
        <v>0</v>
      </c>
      <c r="D81" s="20">
        <f>ROUND(SUM(A81*C81,B81*C81),2)</f>
        <v>0</v>
      </c>
    </row>
  </sheetData>
  <mergeCells count="12">
    <mergeCell ref="A77:F77"/>
    <mergeCell ref="A1:F1"/>
    <mergeCell ref="A3:F3"/>
    <mergeCell ref="A5:F5"/>
    <mergeCell ref="E7:F7"/>
    <mergeCell ref="E8:F9"/>
    <mergeCell ref="A18:F18"/>
    <mergeCell ref="A31:F31"/>
    <mergeCell ref="A46:B46"/>
    <mergeCell ref="A48:F48"/>
    <mergeCell ref="A61:C61"/>
    <mergeCell ref="A67:D67"/>
  </mergeCells>
  <printOptions horizontalCentered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Linha 1 - 26P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SEDUC</cp:lastModifiedBy>
  <dcterms:modified xsi:type="dcterms:W3CDTF">2026-05-04T10:31:53Z</dcterms:modified>
</cp:coreProperties>
</file>