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8dd5b785ba1e447/Área de Trabalho/PROJETOS CRISTALIA - NOTEBOOK/UBS 2022/2026/UBS T1T - 2026 - LICITAÇÃO/PLANILHAS COM FUNDAÇÃO/"/>
    </mc:Choice>
  </mc:AlternateContent>
  <xr:revisionPtr revIDLastSave="0" documentId="8_{23A77060-8290-4B85-AE6B-33E344387D08}" xr6:coauthVersionLast="47" xr6:coauthVersionMax="47" xr10:uidLastSave="{00000000-0000-0000-0000-000000000000}"/>
  <bookViews>
    <workbookView xWindow="-108" yWindow="-108" windowWidth="23256" windowHeight="12456" xr2:uid="{B3D9E9AD-671F-4F7E-A3F4-B98AAC123A95}"/>
  </bookViews>
  <sheets>
    <sheet name="Planilh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60" i="1" l="1"/>
  <c r="H348" i="1"/>
  <c r="G343" i="1"/>
  <c r="B343" i="1"/>
  <c r="G342" i="1"/>
  <c r="B342" i="1"/>
  <c r="G341" i="1"/>
  <c r="B341" i="1"/>
  <c r="G340" i="1"/>
  <c r="B340" i="1"/>
  <c r="G339" i="1"/>
  <c r="B339" i="1"/>
  <c r="E302" i="1"/>
  <c r="G289" i="1"/>
  <c r="B289" i="1"/>
  <c r="G288" i="1"/>
  <c r="B288" i="1"/>
  <c r="G286" i="1"/>
  <c r="B286" i="1"/>
  <c r="G283" i="1"/>
  <c r="D283" i="1"/>
  <c r="B283" i="1"/>
  <c r="G282" i="1"/>
  <c r="D282" i="1"/>
  <c r="B282" i="1"/>
  <c r="G281" i="1"/>
  <c r="D281" i="1"/>
  <c r="B281" i="1"/>
  <c r="G280" i="1"/>
  <c r="D280" i="1"/>
  <c r="B280" i="1"/>
  <c r="G279" i="1"/>
  <c r="D279" i="1"/>
  <c r="B279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H239" i="1"/>
  <c r="J239" i="1" s="1"/>
  <c r="E236" i="1"/>
  <c r="H234" i="1"/>
  <c r="E233" i="1"/>
  <c r="E220" i="1"/>
  <c r="H216" i="1"/>
  <c r="H199" i="1"/>
  <c r="H186" i="1"/>
  <c r="J186" i="1" s="1"/>
  <c r="G186" i="1"/>
  <c r="E183" i="1"/>
  <c r="H138" i="1"/>
  <c r="J138" i="1" s="1"/>
  <c r="H137" i="1"/>
  <c r="H134" i="1"/>
  <c r="H123" i="1"/>
  <c r="H116" i="1"/>
  <c r="I116" i="1" s="1"/>
  <c r="H113" i="1"/>
  <c r="H109" i="1"/>
  <c r="J109" i="1" s="1"/>
  <c r="H106" i="1"/>
  <c r="H102" i="1"/>
  <c r="J102" i="1" s="1"/>
  <c r="H97" i="1"/>
  <c r="H93" i="1"/>
  <c r="J93" i="1" s="1"/>
  <c r="H90" i="1"/>
  <c r="H86" i="1"/>
  <c r="J86" i="1" s="1"/>
  <c r="H80" i="1"/>
  <c r="H75" i="1"/>
  <c r="J75" i="1" s="1"/>
  <c r="H46" i="1"/>
  <c r="H44" i="1"/>
  <c r="H42" i="1"/>
  <c r="I42" i="1" s="1"/>
  <c r="H39" i="1"/>
  <c r="I39" i="1" s="1"/>
  <c r="H37" i="1"/>
  <c r="J35" i="1"/>
  <c r="H35" i="1"/>
  <c r="I35" i="1" s="1"/>
  <c r="J32" i="1"/>
  <c r="H32" i="1"/>
  <c r="I32" i="1" s="1"/>
  <c r="J31" i="1"/>
  <c r="I31" i="1"/>
  <c r="K31" i="1" s="1"/>
  <c r="G26" i="1"/>
  <c r="H25" i="1"/>
  <c r="I25" i="1" s="1"/>
  <c r="G25" i="1"/>
  <c r="G24" i="1"/>
  <c r="H24" i="1" s="1"/>
  <c r="H21" i="1"/>
  <c r="H18" i="1"/>
  <c r="H15" i="1"/>
  <c r="H12" i="1"/>
  <c r="H10" i="1"/>
  <c r="J10" i="1" s="1"/>
  <c r="I7" i="1"/>
  <c r="H211" i="1" s="1"/>
  <c r="J21" i="1" l="1"/>
  <c r="I21" i="1"/>
  <c r="K21" i="1" s="1"/>
  <c r="J97" i="1"/>
  <c r="I97" i="1"/>
  <c r="K97" i="1" s="1"/>
  <c r="J134" i="1"/>
  <c r="I134" i="1"/>
  <c r="J37" i="1"/>
  <c r="I37" i="1"/>
  <c r="J113" i="1"/>
  <c r="I113" i="1"/>
  <c r="I137" i="1"/>
  <c r="J137" i="1"/>
  <c r="J39" i="1"/>
  <c r="J216" i="1"/>
  <c r="I216" i="1"/>
  <c r="K216" i="1" s="1"/>
  <c r="J15" i="1"/>
  <c r="I15" i="1"/>
  <c r="K15" i="1" s="1"/>
  <c r="K25" i="1"/>
  <c r="J90" i="1"/>
  <c r="I90" i="1"/>
  <c r="J211" i="1"/>
  <c r="I211" i="1"/>
  <c r="K211" i="1" s="1"/>
  <c r="J25" i="1"/>
  <c r="K32" i="1"/>
  <c r="J42" i="1"/>
  <c r="K42" i="1" s="1"/>
  <c r="J106" i="1"/>
  <c r="I106" i="1"/>
  <c r="K106" i="1" s="1"/>
  <c r="J123" i="1"/>
  <c r="I123" i="1"/>
  <c r="J24" i="1"/>
  <c r="I24" i="1"/>
  <c r="J18" i="1"/>
  <c r="I18" i="1"/>
  <c r="J44" i="1"/>
  <c r="I44" i="1"/>
  <c r="K44" i="1" s="1"/>
  <c r="J12" i="1"/>
  <c r="I12" i="1"/>
  <c r="K39" i="1"/>
  <c r="K35" i="1"/>
  <c r="J46" i="1"/>
  <c r="I46" i="1"/>
  <c r="J80" i="1"/>
  <c r="I80" i="1"/>
  <c r="J234" i="1"/>
  <c r="I234" i="1"/>
  <c r="K234" i="1" s="1"/>
  <c r="H27" i="1"/>
  <c r="H30" i="1"/>
  <c r="H78" i="1"/>
  <c r="H88" i="1"/>
  <c r="H95" i="1"/>
  <c r="H104" i="1"/>
  <c r="H111" i="1"/>
  <c r="H131" i="1"/>
  <c r="H192" i="1"/>
  <c r="H51" i="1"/>
  <c r="H53" i="1"/>
  <c r="H55" i="1"/>
  <c r="H57" i="1"/>
  <c r="H59" i="1"/>
  <c r="H61" i="1"/>
  <c r="H63" i="1"/>
  <c r="H65" i="1"/>
  <c r="H67" i="1"/>
  <c r="H69" i="1"/>
  <c r="H71" i="1"/>
  <c r="H73" i="1"/>
  <c r="I75" i="1"/>
  <c r="K75" i="1" s="1"/>
  <c r="H83" i="1"/>
  <c r="I86" i="1"/>
  <c r="K86" i="1" s="1"/>
  <c r="H91" i="1"/>
  <c r="I93" i="1"/>
  <c r="K93" i="1" s="1"/>
  <c r="H100" i="1"/>
  <c r="I102" i="1"/>
  <c r="K102" i="1" s="1"/>
  <c r="H107" i="1"/>
  <c r="I109" i="1"/>
  <c r="K109" i="1" s="1"/>
  <c r="J116" i="1"/>
  <c r="H121" i="1"/>
  <c r="H132" i="1"/>
  <c r="H135" i="1"/>
  <c r="I138" i="1"/>
  <c r="K138" i="1" s="1"/>
  <c r="I186" i="1"/>
  <c r="K186" i="1" s="1"/>
  <c r="H194" i="1"/>
  <c r="H219" i="1"/>
  <c r="I239" i="1"/>
  <c r="H341" i="1"/>
  <c r="H357" i="1"/>
  <c r="I348" i="1"/>
  <c r="K348" i="1" s="1"/>
  <c r="J348" i="1"/>
  <c r="H33" i="1"/>
  <c r="H36" i="1"/>
  <c r="H38" i="1"/>
  <c r="H40" i="1"/>
  <c r="H43" i="1"/>
  <c r="H45" i="1"/>
  <c r="H47" i="1"/>
  <c r="H81" i="1"/>
  <c r="H89" i="1"/>
  <c r="H98" i="1"/>
  <c r="H105" i="1"/>
  <c r="H114" i="1"/>
  <c r="H129" i="1"/>
  <c r="H351" i="1"/>
  <c r="H340" i="1"/>
  <c r="H311" i="1"/>
  <c r="H309" i="1"/>
  <c r="H307" i="1"/>
  <c r="H305" i="1"/>
  <c r="H303" i="1"/>
  <c r="H296" i="1"/>
  <c r="H294" i="1"/>
  <c r="H283" i="1"/>
  <c r="H272" i="1"/>
  <c r="H264" i="1"/>
  <c r="H256" i="1"/>
  <c r="H254" i="1"/>
  <c r="H252" i="1"/>
  <c r="H250" i="1"/>
  <c r="H248" i="1"/>
  <c r="H246" i="1"/>
  <c r="H371" i="1"/>
  <c r="H369" i="1"/>
  <c r="H367" i="1"/>
  <c r="H365" i="1"/>
  <c r="H363" i="1"/>
  <c r="H361" i="1"/>
  <c r="H356" i="1"/>
  <c r="H314" i="1"/>
  <c r="H301" i="1"/>
  <c r="H275" i="1"/>
  <c r="H267" i="1"/>
  <c r="H218" i="1"/>
  <c r="H328" i="1"/>
  <c r="H326" i="1"/>
  <c r="H323" i="1"/>
  <c r="H321" i="1"/>
  <c r="H319" i="1"/>
  <c r="H270" i="1"/>
  <c r="H262" i="1"/>
  <c r="H347" i="1"/>
  <c r="H335" i="1"/>
  <c r="H333" i="1"/>
  <c r="H290" i="1"/>
  <c r="H287" i="1"/>
  <c r="H278" i="1"/>
  <c r="H273" i="1"/>
  <c r="H265" i="1"/>
  <c r="H242" i="1"/>
  <c r="H240" i="1"/>
  <c r="H235" i="1"/>
  <c r="H233" i="1"/>
  <c r="H201" i="1"/>
  <c r="H352" i="1"/>
  <c r="H310" i="1"/>
  <c r="H308" i="1"/>
  <c r="H306" i="1"/>
  <c r="H304" i="1"/>
  <c r="H302" i="1"/>
  <c r="J302" i="1" s="1"/>
  <c r="H297" i="1"/>
  <c r="H295" i="1"/>
  <c r="H293" i="1"/>
  <c r="H276" i="1"/>
  <c r="J276" i="1" s="1"/>
  <c r="H268" i="1"/>
  <c r="J268" i="1" s="1"/>
  <c r="H260" i="1"/>
  <c r="J260" i="1" s="1"/>
  <c r="H257" i="1"/>
  <c r="H255" i="1"/>
  <c r="H253" i="1"/>
  <c r="H251" i="1"/>
  <c r="H249" i="1"/>
  <c r="H247" i="1"/>
  <c r="H231" i="1"/>
  <c r="H229" i="1"/>
  <c r="H227" i="1"/>
  <c r="H225" i="1"/>
  <c r="H223" i="1"/>
  <c r="H221" i="1"/>
  <c r="H212" i="1"/>
  <c r="H210" i="1"/>
  <c r="H208" i="1"/>
  <c r="H206" i="1"/>
  <c r="H329" i="1"/>
  <c r="H327" i="1"/>
  <c r="H324" i="1"/>
  <c r="H322" i="1"/>
  <c r="H320" i="1"/>
  <c r="H318" i="1"/>
  <c r="H274" i="1"/>
  <c r="H266" i="1"/>
  <c r="H364" i="1"/>
  <c r="H346" i="1"/>
  <c r="H300" i="1"/>
  <c r="H286" i="1"/>
  <c r="H230" i="1"/>
  <c r="H226" i="1"/>
  <c r="H222" i="1"/>
  <c r="H198" i="1"/>
  <c r="H189" i="1"/>
  <c r="H182" i="1"/>
  <c r="H180" i="1"/>
  <c r="H178" i="1"/>
  <c r="H176" i="1"/>
  <c r="H174" i="1"/>
  <c r="H172" i="1"/>
  <c r="H170" i="1"/>
  <c r="H168" i="1"/>
  <c r="H165" i="1"/>
  <c r="H163" i="1"/>
  <c r="H161" i="1"/>
  <c r="H159" i="1"/>
  <c r="H157" i="1"/>
  <c r="H155" i="1"/>
  <c r="H153" i="1"/>
  <c r="H151" i="1"/>
  <c r="H149" i="1"/>
  <c r="H147" i="1"/>
  <c r="H145" i="1"/>
  <c r="H355" i="1"/>
  <c r="H336" i="1"/>
  <c r="H289" i="1"/>
  <c r="H282" i="1"/>
  <c r="H280" i="1"/>
  <c r="H277" i="1"/>
  <c r="J277" i="1" s="1"/>
  <c r="H269" i="1"/>
  <c r="J269" i="1" s="1"/>
  <c r="H261" i="1"/>
  <c r="J261" i="1" s="1"/>
  <c r="H236" i="1"/>
  <c r="H207" i="1"/>
  <c r="H200" i="1"/>
  <c r="H191" i="1"/>
  <c r="H370" i="1"/>
  <c r="H362" i="1"/>
  <c r="H315" i="1"/>
  <c r="H243" i="1"/>
  <c r="H217" i="1"/>
  <c r="H193" i="1"/>
  <c r="H126" i="1"/>
  <c r="H124" i="1"/>
  <c r="H122" i="1"/>
  <c r="H120" i="1"/>
  <c r="H334" i="1"/>
  <c r="H202" i="1"/>
  <c r="H195" i="1"/>
  <c r="H185" i="1"/>
  <c r="H183" i="1"/>
  <c r="J183" i="1" s="1"/>
  <c r="H141" i="1"/>
  <c r="H139" i="1"/>
  <c r="H368" i="1"/>
  <c r="H360" i="1"/>
  <c r="J360" i="1" s="1"/>
  <c r="H288" i="1"/>
  <c r="H271" i="1"/>
  <c r="J271" i="1" s="1"/>
  <c r="H263" i="1"/>
  <c r="J263" i="1" s="1"/>
  <c r="H241" i="1"/>
  <c r="H232" i="1"/>
  <c r="H228" i="1"/>
  <c r="H224" i="1"/>
  <c r="H220" i="1"/>
  <c r="H209" i="1"/>
  <c r="H197" i="1"/>
  <c r="H190" i="1"/>
  <c r="H181" i="1"/>
  <c r="H179" i="1"/>
  <c r="H177" i="1"/>
  <c r="H175" i="1"/>
  <c r="H173" i="1"/>
  <c r="H171" i="1"/>
  <c r="H169" i="1"/>
  <c r="H167" i="1"/>
  <c r="H164" i="1"/>
  <c r="H162" i="1"/>
  <c r="H160" i="1"/>
  <c r="H158" i="1"/>
  <c r="H156" i="1"/>
  <c r="H154" i="1"/>
  <c r="H152" i="1"/>
  <c r="H150" i="1"/>
  <c r="H148" i="1"/>
  <c r="H146" i="1"/>
  <c r="H144" i="1"/>
  <c r="H332" i="1"/>
  <c r="H26" i="1"/>
  <c r="H28" i="1"/>
  <c r="H79" i="1"/>
  <c r="H87" i="1"/>
  <c r="H96" i="1"/>
  <c r="H103" i="1"/>
  <c r="H112" i="1"/>
  <c r="H125" i="1"/>
  <c r="H136" i="1"/>
  <c r="I183" i="1"/>
  <c r="K183" i="1" s="1"/>
  <c r="H196" i="1"/>
  <c r="H11" i="1"/>
  <c r="H14" i="1"/>
  <c r="H17" i="1"/>
  <c r="H20" i="1"/>
  <c r="H22" i="1"/>
  <c r="H77" i="1"/>
  <c r="H84" i="1"/>
  <c r="H94" i="1"/>
  <c r="H101" i="1"/>
  <c r="H110" i="1"/>
  <c r="H119" i="1"/>
  <c r="H130" i="1"/>
  <c r="H133" i="1"/>
  <c r="H140" i="1"/>
  <c r="H184" i="1"/>
  <c r="H281" i="1"/>
  <c r="K116" i="1"/>
  <c r="J199" i="1"/>
  <c r="I199" i="1"/>
  <c r="H52" i="1"/>
  <c r="H54" i="1"/>
  <c r="H56" i="1"/>
  <c r="H58" i="1"/>
  <c r="H60" i="1"/>
  <c r="H62" i="1"/>
  <c r="H64" i="1"/>
  <c r="H66" i="1"/>
  <c r="H68" i="1"/>
  <c r="H70" i="1"/>
  <c r="H72" i="1"/>
  <c r="H74" i="1"/>
  <c r="H82" i="1"/>
  <c r="H92" i="1"/>
  <c r="H99" i="1"/>
  <c r="H108" i="1"/>
  <c r="H115" i="1"/>
  <c r="H205" i="1"/>
  <c r="H215" i="1"/>
  <c r="I302" i="1"/>
  <c r="K302" i="1" s="1"/>
  <c r="H339" i="1"/>
  <c r="H366" i="1"/>
  <c r="I271" i="1"/>
  <c r="K271" i="1" s="1"/>
  <c r="H279" i="1"/>
  <c r="H342" i="1"/>
  <c r="I260" i="1"/>
  <c r="I276" i="1"/>
  <c r="K276" i="1" s="1"/>
  <c r="I261" i="1"/>
  <c r="K261" i="1" s="1"/>
  <c r="I269" i="1"/>
  <c r="K269" i="1" s="1"/>
  <c r="I277" i="1"/>
  <c r="K277" i="1" s="1"/>
  <c r="H343" i="1"/>
  <c r="J87" i="1" l="1"/>
  <c r="I87" i="1"/>
  <c r="I115" i="1"/>
  <c r="J115" i="1"/>
  <c r="I20" i="1"/>
  <c r="J20" i="1"/>
  <c r="J108" i="1"/>
  <c r="I108" i="1"/>
  <c r="J66" i="1"/>
  <c r="I66" i="1"/>
  <c r="K199" i="1"/>
  <c r="J119" i="1"/>
  <c r="I119" i="1"/>
  <c r="I17" i="1"/>
  <c r="J17" i="1"/>
  <c r="J103" i="1"/>
  <c r="I103" i="1"/>
  <c r="K103" i="1" s="1"/>
  <c r="J146" i="1"/>
  <c r="I146" i="1"/>
  <c r="K146" i="1" s="1"/>
  <c r="J162" i="1"/>
  <c r="I162" i="1"/>
  <c r="J179" i="1"/>
  <c r="I179" i="1"/>
  <c r="K179" i="1" s="1"/>
  <c r="J232" i="1"/>
  <c r="I232" i="1"/>
  <c r="K232" i="1" s="1"/>
  <c r="J141" i="1"/>
  <c r="I141" i="1"/>
  <c r="K141" i="1" s="1"/>
  <c r="J124" i="1"/>
  <c r="I124" i="1"/>
  <c r="I191" i="1"/>
  <c r="J191" i="1"/>
  <c r="I282" i="1"/>
  <c r="J282" i="1"/>
  <c r="J153" i="1"/>
  <c r="I153" i="1"/>
  <c r="K153" i="1" s="1"/>
  <c r="J170" i="1"/>
  <c r="I170" i="1"/>
  <c r="J198" i="1"/>
  <c r="I198" i="1"/>
  <c r="K198" i="1" s="1"/>
  <c r="J266" i="1"/>
  <c r="I266" i="1"/>
  <c r="K266" i="1" s="1"/>
  <c r="J206" i="1"/>
  <c r="I206" i="1"/>
  <c r="K206" i="1" s="1"/>
  <c r="J229" i="1"/>
  <c r="I229" i="1"/>
  <c r="J306" i="1"/>
  <c r="I306" i="1"/>
  <c r="J242" i="1"/>
  <c r="I242" i="1"/>
  <c r="J347" i="1"/>
  <c r="I347" i="1"/>
  <c r="K347" i="1" s="1"/>
  <c r="J218" i="1"/>
  <c r="I218" i="1"/>
  <c r="K218" i="1" s="1"/>
  <c r="I365" i="1"/>
  <c r="K365" i="1" s="1"/>
  <c r="J365" i="1"/>
  <c r="J254" i="1"/>
  <c r="I254" i="1"/>
  <c r="J305" i="1"/>
  <c r="I305" i="1"/>
  <c r="K305" i="1" s="1"/>
  <c r="J114" i="1"/>
  <c r="I114" i="1"/>
  <c r="K114" i="1" s="1"/>
  <c r="I244" i="1"/>
  <c r="K239" i="1"/>
  <c r="J83" i="1"/>
  <c r="I83" i="1"/>
  <c r="J61" i="1"/>
  <c r="I61" i="1"/>
  <c r="K61" i="1" s="1"/>
  <c r="I111" i="1"/>
  <c r="J111" i="1"/>
  <c r="K12" i="1"/>
  <c r="K123" i="1"/>
  <c r="K134" i="1"/>
  <c r="I11" i="1"/>
  <c r="J11" i="1"/>
  <c r="J185" i="1"/>
  <c r="I185" i="1"/>
  <c r="I336" i="1"/>
  <c r="J336" i="1"/>
  <c r="J247" i="1"/>
  <c r="I247" i="1"/>
  <c r="I263" i="1"/>
  <c r="K263" i="1" s="1"/>
  <c r="J99" i="1"/>
  <c r="I99" i="1"/>
  <c r="K99" i="1" s="1"/>
  <c r="J64" i="1"/>
  <c r="I64" i="1"/>
  <c r="K64" i="1" s="1"/>
  <c r="I110" i="1"/>
  <c r="K110" i="1" s="1"/>
  <c r="J110" i="1"/>
  <c r="I14" i="1"/>
  <c r="K14" i="1" s="1"/>
  <c r="J14" i="1"/>
  <c r="J96" i="1"/>
  <c r="I96" i="1"/>
  <c r="K96" i="1" s="1"/>
  <c r="J148" i="1"/>
  <c r="I148" i="1"/>
  <c r="K148" i="1" s="1"/>
  <c r="J164" i="1"/>
  <c r="I164" i="1"/>
  <c r="J181" i="1"/>
  <c r="I181" i="1"/>
  <c r="I241" i="1"/>
  <c r="J241" i="1"/>
  <c r="J126" i="1"/>
  <c r="I126" i="1"/>
  <c r="K126" i="1" s="1"/>
  <c r="I200" i="1"/>
  <c r="K200" i="1" s="1"/>
  <c r="J200" i="1"/>
  <c r="I289" i="1"/>
  <c r="K289" i="1" s="1"/>
  <c r="J289" i="1"/>
  <c r="J155" i="1"/>
  <c r="I155" i="1"/>
  <c r="K155" i="1" s="1"/>
  <c r="J172" i="1"/>
  <c r="I172" i="1"/>
  <c r="K172" i="1" s="1"/>
  <c r="J222" i="1"/>
  <c r="I222" i="1"/>
  <c r="J274" i="1"/>
  <c r="I274" i="1"/>
  <c r="J208" i="1"/>
  <c r="I208" i="1"/>
  <c r="K208" i="1" s="1"/>
  <c r="J231" i="1"/>
  <c r="I231" i="1"/>
  <c r="K231" i="1" s="1"/>
  <c r="J308" i="1"/>
  <c r="I308" i="1"/>
  <c r="J265" i="1"/>
  <c r="I265" i="1"/>
  <c r="J262" i="1"/>
  <c r="I262" i="1"/>
  <c r="K262" i="1" s="1"/>
  <c r="I267" i="1"/>
  <c r="J267" i="1"/>
  <c r="I367" i="1"/>
  <c r="K367" i="1" s="1"/>
  <c r="J367" i="1"/>
  <c r="J256" i="1"/>
  <c r="I256" i="1"/>
  <c r="J307" i="1"/>
  <c r="I307" i="1"/>
  <c r="K307" i="1" s="1"/>
  <c r="J105" i="1"/>
  <c r="I105" i="1"/>
  <c r="K105" i="1" s="1"/>
  <c r="J38" i="1"/>
  <c r="I38" i="1"/>
  <c r="J219" i="1"/>
  <c r="I219" i="1"/>
  <c r="J59" i="1"/>
  <c r="I59" i="1"/>
  <c r="K59" i="1" s="1"/>
  <c r="I104" i="1"/>
  <c r="J104" i="1"/>
  <c r="K80" i="1"/>
  <c r="K90" i="1"/>
  <c r="I207" i="1"/>
  <c r="K207" i="1" s="1"/>
  <c r="J207" i="1"/>
  <c r="J157" i="1"/>
  <c r="I157" i="1"/>
  <c r="K157" i="1" s="1"/>
  <c r="J318" i="1"/>
  <c r="I318" i="1"/>
  <c r="J210" i="1"/>
  <c r="I210" i="1"/>
  <c r="J310" i="1"/>
  <c r="I310" i="1"/>
  <c r="J270" i="1"/>
  <c r="I270" i="1"/>
  <c r="K270" i="1" s="1"/>
  <c r="I369" i="1"/>
  <c r="J369" i="1"/>
  <c r="J264" i="1"/>
  <c r="J284" i="1" s="1"/>
  <c r="I264" i="1"/>
  <c r="J309" i="1"/>
  <c r="I309" i="1"/>
  <c r="J98" i="1"/>
  <c r="I98" i="1"/>
  <c r="K98" i="1" s="1"/>
  <c r="J36" i="1"/>
  <c r="I36" i="1"/>
  <c r="J194" i="1"/>
  <c r="I194" i="1"/>
  <c r="J107" i="1"/>
  <c r="I107" i="1"/>
  <c r="J73" i="1"/>
  <c r="I73" i="1"/>
  <c r="K73" i="1" s="1"/>
  <c r="J57" i="1"/>
  <c r="I57" i="1"/>
  <c r="K57" i="1" s="1"/>
  <c r="I95" i="1"/>
  <c r="K95" i="1" s="1"/>
  <c r="J95" i="1"/>
  <c r="I268" i="1"/>
  <c r="K268" i="1" s="1"/>
  <c r="J339" i="1"/>
  <c r="I339" i="1"/>
  <c r="J82" i="1"/>
  <c r="I82" i="1"/>
  <c r="J60" i="1"/>
  <c r="I60" i="1"/>
  <c r="K60" i="1" s="1"/>
  <c r="J281" i="1"/>
  <c r="I281" i="1"/>
  <c r="K281" i="1" s="1"/>
  <c r="I94" i="1"/>
  <c r="K94" i="1" s="1"/>
  <c r="J94" i="1"/>
  <c r="J196" i="1"/>
  <c r="I196" i="1"/>
  <c r="J79" i="1"/>
  <c r="I79" i="1"/>
  <c r="K79" i="1" s="1"/>
  <c r="J152" i="1"/>
  <c r="I152" i="1"/>
  <c r="K152" i="1" s="1"/>
  <c r="J169" i="1"/>
  <c r="I169" i="1"/>
  <c r="J197" i="1"/>
  <c r="I197" i="1"/>
  <c r="J195" i="1"/>
  <c r="I195" i="1"/>
  <c r="K195" i="1" s="1"/>
  <c r="J217" i="1"/>
  <c r="I217" i="1"/>
  <c r="K217" i="1" s="1"/>
  <c r="J236" i="1"/>
  <c r="I236" i="1"/>
  <c r="J355" i="1"/>
  <c r="I355" i="1"/>
  <c r="J159" i="1"/>
  <c r="I159" i="1"/>
  <c r="K159" i="1" s="1"/>
  <c r="J176" i="1"/>
  <c r="I176" i="1"/>
  <c r="K176" i="1" s="1"/>
  <c r="J230" i="1"/>
  <c r="I230" i="1"/>
  <c r="K230" i="1" s="1"/>
  <c r="J320" i="1"/>
  <c r="I320" i="1"/>
  <c r="K320" i="1" s="1"/>
  <c r="J212" i="1"/>
  <c r="I212" i="1"/>
  <c r="K212" i="1" s="1"/>
  <c r="J249" i="1"/>
  <c r="I249" i="1"/>
  <c r="K249" i="1" s="1"/>
  <c r="J293" i="1"/>
  <c r="I293" i="1"/>
  <c r="J352" i="1"/>
  <c r="I352" i="1"/>
  <c r="K352" i="1" s="1"/>
  <c r="J278" i="1"/>
  <c r="I278" i="1"/>
  <c r="K278" i="1" s="1"/>
  <c r="J319" i="1"/>
  <c r="I319" i="1"/>
  <c r="K319" i="1" s="1"/>
  <c r="I301" i="1"/>
  <c r="J301" i="1"/>
  <c r="I371" i="1"/>
  <c r="J371" i="1"/>
  <c r="J272" i="1"/>
  <c r="I272" i="1"/>
  <c r="K272" i="1" s="1"/>
  <c r="J311" i="1"/>
  <c r="I311" i="1"/>
  <c r="K311" i="1" s="1"/>
  <c r="J89" i="1"/>
  <c r="I89" i="1"/>
  <c r="K89" i="1" s="1"/>
  <c r="J71" i="1"/>
  <c r="I71" i="1"/>
  <c r="K71" i="1" s="1"/>
  <c r="J55" i="1"/>
  <c r="I55" i="1"/>
  <c r="K55" i="1" s="1"/>
  <c r="I88" i="1"/>
  <c r="J88" i="1"/>
  <c r="K46" i="1"/>
  <c r="K137" i="1"/>
  <c r="J366" i="1"/>
  <c r="I366" i="1"/>
  <c r="K366" i="1" s="1"/>
  <c r="I101" i="1"/>
  <c r="J101" i="1"/>
  <c r="J193" i="1"/>
  <c r="I193" i="1"/>
  <c r="K193" i="1" s="1"/>
  <c r="I275" i="1"/>
  <c r="J275" i="1"/>
  <c r="K260" i="1"/>
  <c r="J74" i="1"/>
  <c r="I74" i="1"/>
  <c r="K74" i="1" s="1"/>
  <c r="J58" i="1"/>
  <c r="I58" i="1"/>
  <c r="K58" i="1" s="1"/>
  <c r="I184" i="1"/>
  <c r="K184" i="1" s="1"/>
  <c r="J184" i="1"/>
  <c r="I84" i="1"/>
  <c r="J84" i="1"/>
  <c r="J154" i="1"/>
  <c r="I154" i="1"/>
  <c r="K154" i="1" s="1"/>
  <c r="J171" i="1"/>
  <c r="I171" i="1"/>
  <c r="K171" i="1" s="1"/>
  <c r="J209" i="1"/>
  <c r="I209" i="1"/>
  <c r="K209" i="1" s="1"/>
  <c r="J288" i="1"/>
  <c r="I288" i="1"/>
  <c r="K288" i="1" s="1"/>
  <c r="J202" i="1"/>
  <c r="I202" i="1"/>
  <c r="K202" i="1" s="1"/>
  <c r="I243" i="1"/>
  <c r="J243" i="1"/>
  <c r="J145" i="1"/>
  <c r="I145" i="1"/>
  <c r="K145" i="1" s="1"/>
  <c r="J161" i="1"/>
  <c r="I161" i="1"/>
  <c r="K161" i="1" s="1"/>
  <c r="J178" i="1"/>
  <c r="I178" i="1"/>
  <c r="K178" i="1" s="1"/>
  <c r="I286" i="1"/>
  <c r="J286" i="1"/>
  <c r="J291" i="1" s="1"/>
  <c r="J322" i="1"/>
  <c r="I322" i="1"/>
  <c r="K322" i="1" s="1"/>
  <c r="J221" i="1"/>
  <c r="I221" i="1"/>
  <c r="K221" i="1" s="1"/>
  <c r="J251" i="1"/>
  <c r="I251" i="1"/>
  <c r="K251" i="1" s="1"/>
  <c r="J295" i="1"/>
  <c r="I295" i="1"/>
  <c r="K295" i="1" s="1"/>
  <c r="J201" i="1"/>
  <c r="I201" i="1"/>
  <c r="K201" i="1" s="1"/>
  <c r="J287" i="1"/>
  <c r="I287" i="1"/>
  <c r="K287" i="1" s="1"/>
  <c r="J321" i="1"/>
  <c r="I321" i="1"/>
  <c r="K321" i="1" s="1"/>
  <c r="I314" i="1"/>
  <c r="J314" i="1"/>
  <c r="J246" i="1"/>
  <c r="I246" i="1"/>
  <c r="K246" i="1" s="1"/>
  <c r="J283" i="1"/>
  <c r="I283" i="1"/>
  <c r="K283" i="1" s="1"/>
  <c r="J340" i="1"/>
  <c r="I340" i="1"/>
  <c r="K340" i="1" s="1"/>
  <c r="J81" i="1"/>
  <c r="I81" i="1"/>
  <c r="K81" i="1" s="1"/>
  <c r="J100" i="1"/>
  <c r="I100" i="1"/>
  <c r="K100" i="1" s="1"/>
  <c r="J69" i="1"/>
  <c r="I69" i="1"/>
  <c r="K69" i="1" s="1"/>
  <c r="J53" i="1"/>
  <c r="I53" i="1"/>
  <c r="K53" i="1" s="1"/>
  <c r="I78" i="1"/>
  <c r="J78" i="1"/>
  <c r="K18" i="1"/>
  <c r="K113" i="1"/>
  <c r="J92" i="1"/>
  <c r="I92" i="1"/>
  <c r="K92" i="1" s="1"/>
  <c r="J150" i="1"/>
  <c r="I150" i="1"/>
  <c r="J226" i="1"/>
  <c r="I226" i="1"/>
  <c r="J342" i="1"/>
  <c r="I342" i="1"/>
  <c r="K342" i="1" s="1"/>
  <c r="J72" i="1"/>
  <c r="I72" i="1"/>
  <c r="K72" i="1" s="1"/>
  <c r="J56" i="1"/>
  <c r="I56" i="1"/>
  <c r="I77" i="1"/>
  <c r="K77" i="1" s="1"/>
  <c r="J77" i="1"/>
  <c r="J136" i="1"/>
  <c r="I136" i="1"/>
  <c r="K136" i="1" s="1"/>
  <c r="J26" i="1"/>
  <c r="I26" i="1"/>
  <c r="K26" i="1" s="1"/>
  <c r="J156" i="1"/>
  <c r="I156" i="1"/>
  <c r="J173" i="1"/>
  <c r="I173" i="1"/>
  <c r="I334" i="1"/>
  <c r="J334" i="1"/>
  <c r="J315" i="1"/>
  <c r="I315" i="1"/>
  <c r="K315" i="1" s="1"/>
  <c r="I147" i="1"/>
  <c r="J147" i="1"/>
  <c r="I163" i="1"/>
  <c r="K163" i="1" s="1"/>
  <c r="J163" i="1"/>
  <c r="I180" i="1"/>
  <c r="J180" i="1"/>
  <c r="J300" i="1"/>
  <c r="I300" i="1"/>
  <c r="K300" i="1" s="1"/>
  <c r="J324" i="1"/>
  <c r="I324" i="1"/>
  <c r="K324" i="1" s="1"/>
  <c r="J223" i="1"/>
  <c r="I223" i="1"/>
  <c r="K223" i="1" s="1"/>
  <c r="J253" i="1"/>
  <c r="I253" i="1"/>
  <c r="K253" i="1" s="1"/>
  <c r="J297" i="1"/>
  <c r="I297" i="1"/>
  <c r="K297" i="1" s="1"/>
  <c r="J233" i="1"/>
  <c r="I233" i="1"/>
  <c r="K233" i="1" s="1"/>
  <c r="J290" i="1"/>
  <c r="I290" i="1"/>
  <c r="K290" i="1" s="1"/>
  <c r="J323" i="1"/>
  <c r="I323" i="1"/>
  <c r="K323" i="1" s="1"/>
  <c r="I356" i="1"/>
  <c r="J356" i="1"/>
  <c r="J248" i="1"/>
  <c r="I248" i="1"/>
  <c r="K248" i="1" s="1"/>
  <c r="J294" i="1"/>
  <c r="I294" i="1"/>
  <c r="K294" i="1" s="1"/>
  <c r="J351" i="1"/>
  <c r="J353" i="1" s="1"/>
  <c r="I351" i="1"/>
  <c r="J47" i="1"/>
  <c r="I47" i="1"/>
  <c r="K47" i="1" s="1"/>
  <c r="I135" i="1"/>
  <c r="J135" i="1"/>
  <c r="J67" i="1"/>
  <c r="I67" i="1"/>
  <c r="K67" i="1" s="1"/>
  <c r="J51" i="1"/>
  <c r="I51" i="1"/>
  <c r="J30" i="1"/>
  <c r="J33" i="1" s="1"/>
  <c r="I30" i="1"/>
  <c r="J190" i="1"/>
  <c r="I190" i="1"/>
  <c r="J273" i="1"/>
  <c r="I273" i="1"/>
  <c r="K273" i="1" s="1"/>
  <c r="J215" i="1"/>
  <c r="I215" i="1"/>
  <c r="I140" i="1"/>
  <c r="K140" i="1" s="1"/>
  <c r="J140" i="1"/>
  <c r="J220" i="1"/>
  <c r="I220" i="1"/>
  <c r="J343" i="1"/>
  <c r="I343" i="1"/>
  <c r="K343" i="1" s="1"/>
  <c r="I360" i="1"/>
  <c r="J205" i="1"/>
  <c r="I205" i="1"/>
  <c r="J70" i="1"/>
  <c r="I70" i="1"/>
  <c r="K70" i="1" s="1"/>
  <c r="J54" i="1"/>
  <c r="I54" i="1"/>
  <c r="K54" i="1" s="1"/>
  <c r="I133" i="1"/>
  <c r="J133" i="1"/>
  <c r="J125" i="1"/>
  <c r="I125" i="1"/>
  <c r="K125" i="1" s="1"/>
  <c r="I332" i="1"/>
  <c r="J332" i="1"/>
  <c r="J158" i="1"/>
  <c r="I158" i="1"/>
  <c r="K158" i="1" s="1"/>
  <c r="J175" i="1"/>
  <c r="I175" i="1"/>
  <c r="K175" i="1" s="1"/>
  <c r="J224" i="1"/>
  <c r="I224" i="1"/>
  <c r="K224" i="1" s="1"/>
  <c r="J368" i="1"/>
  <c r="I368" i="1"/>
  <c r="K368" i="1" s="1"/>
  <c r="J120" i="1"/>
  <c r="I120" i="1"/>
  <c r="K120" i="1" s="1"/>
  <c r="J362" i="1"/>
  <c r="I362" i="1"/>
  <c r="K362" i="1" s="1"/>
  <c r="I149" i="1"/>
  <c r="J149" i="1"/>
  <c r="I165" i="1"/>
  <c r="J165" i="1"/>
  <c r="I182" i="1"/>
  <c r="J182" i="1"/>
  <c r="I346" i="1"/>
  <c r="J346" i="1"/>
  <c r="J349" i="1" s="1"/>
  <c r="J327" i="1"/>
  <c r="I327" i="1"/>
  <c r="K327" i="1" s="1"/>
  <c r="J225" i="1"/>
  <c r="I225" i="1"/>
  <c r="K225" i="1" s="1"/>
  <c r="J255" i="1"/>
  <c r="I255" i="1"/>
  <c r="K255" i="1" s="1"/>
  <c r="J235" i="1"/>
  <c r="I235" i="1"/>
  <c r="K235" i="1" s="1"/>
  <c r="J333" i="1"/>
  <c r="I333" i="1"/>
  <c r="K333" i="1" s="1"/>
  <c r="J326" i="1"/>
  <c r="I326" i="1"/>
  <c r="K326" i="1" s="1"/>
  <c r="I361" i="1"/>
  <c r="J361" i="1"/>
  <c r="J372" i="1" s="1"/>
  <c r="J250" i="1"/>
  <c r="I250" i="1"/>
  <c r="K250" i="1" s="1"/>
  <c r="J296" i="1"/>
  <c r="I296" i="1"/>
  <c r="K296" i="1" s="1"/>
  <c r="J45" i="1"/>
  <c r="I45" i="1"/>
  <c r="K45" i="1" s="1"/>
  <c r="J357" i="1"/>
  <c r="I357" i="1"/>
  <c r="K357" i="1" s="1"/>
  <c r="J132" i="1"/>
  <c r="I132" i="1"/>
  <c r="K132" i="1" s="1"/>
  <c r="J91" i="1"/>
  <c r="I91" i="1"/>
  <c r="K91" i="1" s="1"/>
  <c r="J65" i="1"/>
  <c r="I65" i="1"/>
  <c r="K65" i="1" s="1"/>
  <c r="J192" i="1"/>
  <c r="I192" i="1"/>
  <c r="K192" i="1" s="1"/>
  <c r="J27" i="1"/>
  <c r="I27" i="1"/>
  <c r="K27" i="1" s="1"/>
  <c r="I28" i="1"/>
  <c r="K24" i="1"/>
  <c r="K28" i="1" s="1"/>
  <c r="K37" i="1"/>
  <c r="J62" i="1"/>
  <c r="I62" i="1"/>
  <c r="J167" i="1"/>
  <c r="I167" i="1"/>
  <c r="K167" i="1" s="1"/>
  <c r="J174" i="1"/>
  <c r="I174" i="1"/>
  <c r="K174" i="1" s="1"/>
  <c r="J279" i="1"/>
  <c r="I279" i="1"/>
  <c r="J68" i="1"/>
  <c r="I68" i="1"/>
  <c r="J52" i="1"/>
  <c r="I52" i="1"/>
  <c r="K52" i="1" s="1"/>
  <c r="I130" i="1"/>
  <c r="J130" i="1"/>
  <c r="J112" i="1"/>
  <c r="I112" i="1"/>
  <c r="J144" i="1"/>
  <c r="I144" i="1"/>
  <c r="J160" i="1"/>
  <c r="I160" i="1"/>
  <c r="K160" i="1" s="1"/>
  <c r="J177" i="1"/>
  <c r="I177" i="1"/>
  <c r="K177" i="1" s="1"/>
  <c r="J228" i="1"/>
  <c r="I228" i="1"/>
  <c r="I139" i="1"/>
  <c r="K139" i="1" s="1"/>
  <c r="J139" i="1"/>
  <c r="J122" i="1"/>
  <c r="I122" i="1"/>
  <c r="K122" i="1" s="1"/>
  <c r="J370" i="1"/>
  <c r="I370" i="1"/>
  <c r="K370" i="1" s="1"/>
  <c r="J280" i="1"/>
  <c r="I280" i="1"/>
  <c r="J151" i="1"/>
  <c r="I151" i="1"/>
  <c r="J168" i="1"/>
  <c r="I168" i="1"/>
  <c r="K168" i="1" s="1"/>
  <c r="J189" i="1"/>
  <c r="I189" i="1"/>
  <c r="J364" i="1"/>
  <c r="I364" i="1"/>
  <c r="J329" i="1"/>
  <c r="I329" i="1"/>
  <c r="J227" i="1"/>
  <c r="I227" i="1"/>
  <c r="K227" i="1" s="1"/>
  <c r="J257" i="1"/>
  <c r="I257" i="1"/>
  <c r="K257" i="1" s="1"/>
  <c r="J304" i="1"/>
  <c r="I304" i="1"/>
  <c r="J240" i="1"/>
  <c r="J244" i="1" s="1"/>
  <c r="I240" i="1"/>
  <c r="J335" i="1"/>
  <c r="I335" i="1"/>
  <c r="K335" i="1" s="1"/>
  <c r="J328" i="1"/>
  <c r="I328" i="1"/>
  <c r="K328" i="1" s="1"/>
  <c r="I363" i="1"/>
  <c r="K363" i="1" s="1"/>
  <c r="J363" i="1"/>
  <c r="J252" i="1"/>
  <c r="I252" i="1"/>
  <c r="J303" i="1"/>
  <c r="I303" i="1"/>
  <c r="K303" i="1" s="1"/>
  <c r="I129" i="1"/>
  <c r="J129" i="1"/>
  <c r="J142" i="1" s="1"/>
  <c r="J43" i="1"/>
  <c r="J48" i="1" s="1"/>
  <c r="I43" i="1"/>
  <c r="J341" i="1"/>
  <c r="I341" i="1"/>
  <c r="J121" i="1"/>
  <c r="I121" i="1"/>
  <c r="K121" i="1" s="1"/>
  <c r="J63" i="1"/>
  <c r="I63" i="1"/>
  <c r="K63" i="1" s="1"/>
  <c r="I131" i="1"/>
  <c r="K131" i="1" s="1"/>
  <c r="J131" i="1"/>
  <c r="J28" i="1"/>
  <c r="J213" i="1" l="1"/>
  <c r="K191" i="1"/>
  <c r="K17" i="1"/>
  <c r="J203" i="1"/>
  <c r="K130" i="1"/>
  <c r="K360" i="1"/>
  <c r="I372" i="1"/>
  <c r="J237" i="1"/>
  <c r="K51" i="1"/>
  <c r="I117" i="1"/>
  <c r="I353" i="1"/>
  <c r="K351" i="1"/>
  <c r="K353" i="1" s="1"/>
  <c r="I284" i="1"/>
  <c r="I358" i="1"/>
  <c r="K355" i="1"/>
  <c r="K358" i="1" s="1"/>
  <c r="K197" i="1"/>
  <c r="K196" i="1"/>
  <c r="K82" i="1"/>
  <c r="J40" i="1"/>
  <c r="K369" i="1"/>
  <c r="J330" i="1"/>
  <c r="K104" i="1"/>
  <c r="K267" i="1"/>
  <c r="K185" i="1"/>
  <c r="K111" i="1"/>
  <c r="K229" i="1"/>
  <c r="K170" i="1"/>
  <c r="K124" i="1"/>
  <c r="K162" i="1"/>
  <c r="I127" i="1"/>
  <c r="K119" i="1"/>
  <c r="K127" i="1" s="1"/>
  <c r="K20" i="1"/>
  <c r="I203" i="1"/>
  <c r="K189" i="1"/>
  <c r="K101" i="1"/>
  <c r="I330" i="1"/>
  <c r="K318" i="1"/>
  <c r="I349" i="1"/>
  <c r="K346" i="1"/>
  <c r="K349" i="1" s="1"/>
  <c r="K133" i="1"/>
  <c r="J117" i="1"/>
  <c r="K180" i="1"/>
  <c r="K334" i="1"/>
  <c r="K84" i="1"/>
  <c r="K371" i="1"/>
  <c r="J358" i="1"/>
  <c r="J127" i="1"/>
  <c r="K149" i="1"/>
  <c r="K356" i="1"/>
  <c r="J312" i="1"/>
  <c r="I298" i="1"/>
  <c r="K293" i="1"/>
  <c r="K298" i="1" s="1"/>
  <c r="K236" i="1"/>
  <c r="K169" i="1"/>
  <c r="I344" i="1"/>
  <c r="E10" i="1" s="1"/>
  <c r="I10" i="1" s="1"/>
  <c r="K339" i="1"/>
  <c r="K344" i="1" s="1"/>
  <c r="K241" i="1"/>
  <c r="J22" i="1"/>
  <c r="K115" i="1"/>
  <c r="I33" i="1"/>
  <c r="K30" i="1"/>
  <c r="K33" i="1" s="1"/>
  <c r="K36" i="1"/>
  <c r="K40" i="1" s="1"/>
  <c r="I40" i="1"/>
  <c r="K336" i="1"/>
  <c r="K341" i="1"/>
  <c r="K252" i="1"/>
  <c r="K240" i="1"/>
  <c r="K329" i="1"/>
  <c r="K151" i="1"/>
  <c r="K144" i="1"/>
  <c r="I187" i="1"/>
  <c r="K68" i="1"/>
  <c r="K62" i="1"/>
  <c r="K361" i="1"/>
  <c r="K182" i="1"/>
  <c r="K220" i="1"/>
  <c r="K190" i="1"/>
  <c r="K173" i="1"/>
  <c r="K226" i="1"/>
  <c r="K275" i="1"/>
  <c r="I312" i="1"/>
  <c r="K301" i="1"/>
  <c r="J298" i="1"/>
  <c r="J344" i="1"/>
  <c r="K107" i="1"/>
  <c r="K309" i="1"/>
  <c r="K310" i="1"/>
  <c r="K219" i="1"/>
  <c r="K256" i="1"/>
  <c r="K265" i="1"/>
  <c r="K274" i="1"/>
  <c r="K181" i="1"/>
  <c r="K11" i="1"/>
  <c r="K83" i="1"/>
  <c r="K254" i="1"/>
  <c r="K242" i="1"/>
  <c r="K66" i="1"/>
  <c r="K87" i="1"/>
  <c r="I213" i="1"/>
  <c r="K205" i="1"/>
  <c r="K213" i="1" s="1"/>
  <c r="I237" i="1"/>
  <c r="K215" i="1"/>
  <c r="K237" i="1" s="1"/>
  <c r="J187" i="1"/>
  <c r="J337" i="1"/>
  <c r="J316" i="1"/>
  <c r="I258" i="1"/>
  <c r="K247" i="1"/>
  <c r="K258" i="1" s="1"/>
  <c r="K129" i="1"/>
  <c r="I142" i="1"/>
  <c r="K43" i="1"/>
  <c r="K48" i="1" s="1"/>
  <c r="I48" i="1"/>
  <c r="K304" i="1"/>
  <c r="K364" i="1"/>
  <c r="K280" i="1"/>
  <c r="K228" i="1"/>
  <c r="K112" i="1"/>
  <c r="K279" i="1"/>
  <c r="K165" i="1"/>
  <c r="I337" i="1"/>
  <c r="K332" i="1"/>
  <c r="K135" i="1"/>
  <c r="K147" i="1"/>
  <c r="K156" i="1"/>
  <c r="K56" i="1"/>
  <c r="K150" i="1"/>
  <c r="K78" i="1"/>
  <c r="I316" i="1"/>
  <c r="K314" i="1"/>
  <c r="K316" i="1" s="1"/>
  <c r="K286" i="1"/>
  <c r="K291" i="1" s="1"/>
  <c r="I291" i="1"/>
  <c r="K243" i="1"/>
  <c r="K88" i="1"/>
  <c r="K194" i="1"/>
  <c r="K264" i="1"/>
  <c r="K284" i="1" s="1"/>
  <c r="K210" i="1"/>
  <c r="K38" i="1"/>
  <c r="K308" i="1"/>
  <c r="K222" i="1"/>
  <c r="K164" i="1"/>
  <c r="J258" i="1"/>
  <c r="K244" i="1"/>
  <c r="K306" i="1"/>
  <c r="K282" i="1"/>
  <c r="K108" i="1"/>
  <c r="I22" i="1" l="1"/>
  <c r="K10" i="1"/>
  <c r="K142" i="1"/>
  <c r="I373" i="1"/>
  <c r="K372" i="1"/>
  <c r="K330" i="1"/>
  <c r="K187" i="1"/>
  <c r="K312" i="1"/>
  <c r="K337" i="1"/>
  <c r="K203" i="1"/>
  <c r="J373" i="1"/>
  <c r="K117" i="1"/>
  <c r="K22" i="1" l="1"/>
  <c r="K373" i="1" s="1"/>
  <c r="L10" i="1" s="1"/>
  <c r="M10" i="1" s="1"/>
  <c r="N10" i="1" s="1"/>
</calcChain>
</file>

<file path=xl/sharedStrings.xml><?xml version="1.0" encoding="utf-8"?>
<sst xmlns="http://schemas.openxmlformats.org/spreadsheetml/2006/main" count="1296" uniqueCount="968">
  <si>
    <t>PLANILHA ORÇAMENTÁRIA DE CUSTOS</t>
  </si>
  <si>
    <t>PREFEITURA: CRISTÁLIA/MG</t>
  </si>
  <si>
    <t>FOLHA Nº: 01/01</t>
  </si>
  <si>
    <t>OBRA: RETOMA DA CONSTRUÇÃO DA UNIDADE BÁSICA DE SAÚDE - UBS T1T</t>
  </si>
  <si>
    <t>LOCAL: RUA DESVIO, S/N, CENTRO</t>
  </si>
  <si>
    <t xml:space="preserve">FORMA DE EXECUÇÃO: </t>
  </si>
  <si>
    <t>REGIÃO/MÊS DE REFERÊNCIA: SETOP NORTE/JANEIRO 2026/COM DESONERAÇÃO E SINAPI 01/2026 DESONERADO  01/2026 SUDECAP  01/2026 ORSE</t>
  </si>
  <si>
    <t>(    )</t>
  </si>
  <si>
    <t>DIRETA</t>
  </si>
  <si>
    <t>(  X  )</t>
  </si>
  <si>
    <t>INDIRETA</t>
  </si>
  <si>
    <t>PRAZO DE EXECUÇÃO: 06 MESES</t>
  </si>
  <si>
    <t>LDI</t>
  </si>
  <si>
    <t>ITEM</t>
  </si>
  <si>
    <t>CÓDIGO</t>
  </si>
  <si>
    <t>DESCRIÇÃO</t>
  </si>
  <si>
    <t>UNIDADE</t>
  </si>
  <si>
    <t>QUANTIDADE</t>
  </si>
  <si>
    <t>QTD. EXECUTADA</t>
  </si>
  <si>
    <t>PREÇO UNITÁRIO S/ LDI</t>
  </si>
  <si>
    <t>PREÇO UNITÁRIO C/ LDI</t>
  </si>
  <si>
    <t>PREÇO TOTAL</t>
  </si>
  <si>
    <t>VALOR EXECUTADO</t>
  </si>
  <si>
    <t>SALDO RESTANTE</t>
  </si>
  <si>
    <t xml:space="preserve"> 01.</t>
  </si>
  <si>
    <t>SERVIÇOS PRELIMIARES</t>
  </si>
  <si>
    <t>01.01</t>
  </si>
  <si>
    <t>ED-50393</t>
  </si>
  <si>
    <t>MOBILIZAÇÃO, TRANSPORTE  DE PESSOAL E DESMOBILIZAÇÃO DA OBRA</t>
  </si>
  <si>
    <t>%</t>
  </si>
  <si>
    <t>01.02</t>
  </si>
  <si>
    <t>ED-28427</t>
  </si>
  <si>
    <t>PLACA DE OBRA EM CHAPA DE ACO GALVANIZADO</t>
  </si>
  <si>
    <t>UN</t>
  </si>
  <si>
    <t>01.03</t>
  </si>
  <si>
    <t>ED-50135</t>
  </si>
  <si>
    <t>BARRACAO DE OBRA PARA ALOJAMENTO/ESCRITORIO, PISO EM PINHO 3A, PAREDES EM COMPENSADO 10MM, COBERTURA EM TELHA AMIANTO 6MM, INCLUSO INSTALACOES ELETRICAS E ESQUADRIAS</t>
  </si>
  <si>
    <t>M2</t>
  </si>
  <si>
    <t>01.04</t>
  </si>
  <si>
    <t>INSTALAÇÕES PROVISORIAS</t>
  </si>
  <si>
    <t>01.04.01</t>
  </si>
  <si>
    <t>ED-50150</t>
  </si>
  <si>
    <t>INSTALACAO PROVISORIA DE AGUA/ESGOTO INCLUSIVE RESERVATORIO</t>
  </si>
  <si>
    <t>01.04.02</t>
  </si>
  <si>
    <t>ED-50151</t>
  </si>
  <si>
    <t>INSTALACAO PROVISORIA DE ENERGIA ELETRICA</t>
  </si>
  <si>
    <t>01.05</t>
  </si>
  <si>
    <t>MURO DE DIVISA</t>
  </si>
  <si>
    <t>01.05.01</t>
  </si>
  <si>
    <t>ED-50396</t>
  </si>
  <si>
    <t>MURO DIVISÓRIO EM BLOCO DE CONCRETO COM ACABAMENTO APARENTE, ESP.15CM, ALTURA DE 220CM, COM SAPATA EM CONCRETO ARMADO , DIMENSÃO (50X55)CM,  FORMA EM CONTRA BARRANCO, INCLUSIVE ESCAVAÇÃO COM TRANSPORTE E RETIRADA DO MATERIAL ESCAVADO (EM CAÇAMBA) E PINGADEIRA EM CONCRETO</t>
  </si>
  <si>
    <t>M</t>
  </si>
  <si>
    <t>01.05.02</t>
  </si>
  <si>
    <t>ED-50453</t>
  </si>
  <si>
    <t>PINTURA LATEX ACRILICA AMBIENTES INTERNOS/EXTERNOS, TRES DEMAOS</t>
  </si>
  <si>
    <t>01.06</t>
  </si>
  <si>
    <t>ANDAIME</t>
  </si>
  <si>
    <t>01.06.01</t>
  </si>
  <si>
    <t>ED-9076</t>
  </si>
  <si>
    <t xml:space="preserve">TORRE DE ANDAIME 2 X 2 M </t>
  </si>
  <si>
    <t>UNXMÊS</t>
  </si>
  <si>
    <t>01.06.02</t>
  </si>
  <si>
    <t>ED-48247</t>
  </si>
  <si>
    <t>ANDAIME PARA REVESTIMENTO DE FORROS EM MADEIRA DE 3A</t>
  </si>
  <si>
    <t xml:space="preserve">TOTAL ITEM:  01   </t>
  </si>
  <si>
    <t xml:space="preserve"> 02.</t>
  </si>
  <si>
    <t>ESTRUTURAS METÁLICAS E FECHAMENTOS LIGHT STEEL FRAMING</t>
  </si>
  <si>
    <t xml:space="preserve"> 02. 01</t>
  </si>
  <si>
    <t>COTAÇÃO</t>
  </si>
  <si>
    <r>
      <t xml:space="preserve">FORNECIMENTO, FABRICAÇÃO E MONTAGEM DE ESTRUTURA METÁLICA </t>
    </r>
    <r>
      <rPr>
        <sz val="11"/>
        <rFont val="Calibri"/>
        <family val="2"/>
      </rPr>
      <t>(AÇO ESTRUTURAL PARA PÓRTICO E CAIXA D'ÁGUA)</t>
    </r>
  </si>
  <si>
    <t>KG</t>
  </si>
  <si>
    <t xml:space="preserve"> 02. 02</t>
  </si>
  <si>
    <t>FORNECIMENTO E MONTAGEM DE PERFIS METÁLICOS DE PAREDES EXTERNAS E INTERNAS, DE TELHADO, DA LAJE E ESCADA EM  ESTRUTURA  LIGHT STEEL FRAMING</t>
  </si>
  <si>
    <t xml:space="preserve"> 02. 03</t>
  </si>
  <si>
    <t>FORNECIMENTO E MONTAGEM DOS FECHAMENTOS DAS PAREDES EM LIGHT STEEL FRAMING COM REVESTIMENTO EXTERNO E INTERNO, BARREIRA DE VAPOR DAS PAREDES E TELHADO, ISOLAMENTO TERMO-ACUSTICO DAS PAREDES E FORROS, SUBSTRATOS DOS PISOS DA LAJE E ESCADA E FORRO DE GESSO ESTRUTURADO</t>
  </si>
  <si>
    <t xml:space="preserve"> 02. 04</t>
  </si>
  <si>
    <t>CB9033</t>
  </si>
  <si>
    <t>TRANSPORTE DA ESTRUTURA METÁLICA E LIGHT STEEL FRAMING, INCLUIVE REVESTIMENTO E FORRO</t>
  </si>
  <si>
    <t>CARRETA</t>
  </si>
  <si>
    <t xml:space="preserve">TOTAL ITEM:  02   </t>
  </si>
  <si>
    <t xml:space="preserve"> 03.</t>
  </si>
  <si>
    <t>ALVENARIAS E DIVISÕES</t>
  </si>
  <si>
    <t xml:space="preserve"> 03. 01</t>
  </si>
  <si>
    <t>ED-48231</t>
  </si>
  <si>
    <t>ALVENARIA DE TIJOLOS CERAMICOS FURADOS 10X20X20CM, ASSENTADOS COM ARGAMASSA CIMENTO/AREIA 1:10 COM PREPARO MANUAL, ESP. PAREDE = 10CM, COM J UNTAS DE 12MM, CONSIDERANDO 8% DE PERDAS NOS TIJOLOS, SEM PERDAS DE ARGAMASSA</t>
  </si>
  <si>
    <t xml:space="preserve"> 03. 02</t>
  </si>
  <si>
    <t>ED-48537</t>
  </si>
  <si>
    <t>DIVISORIA 35MM PAINEL CEGO MIOLO COLMEIA REVESTIDA C/CHAPA LAMINADA EM CORES FIBRA MADEIRA PRENSADA C/MONTANTES ALUMINIO ANODIZADO NATURAL EM"L" "T" OU "X" INCL PORTAS EXCL SUAS FERRAGENS.</t>
  </si>
  <si>
    <t xml:space="preserve"> 03. 03</t>
  </si>
  <si>
    <t>ED-48533</t>
  </si>
  <si>
    <t>DIVISORIA EM GRANITO CINZA CORUMBÁ POLIDO H= 180 CM, INCLUSIVE FERRAGENS EM LATÃO CROMADO</t>
  </si>
  <si>
    <t xml:space="preserve">TOTAL ITEM:  03   </t>
  </si>
  <si>
    <t xml:space="preserve"> 04.</t>
  </si>
  <si>
    <t>COBERTURAS</t>
  </si>
  <si>
    <t xml:space="preserve"> 04. 01</t>
  </si>
  <si>
    <t>ED-13852</t>
  </si>
  <si>
    <t>COBERTURA COM TELHA CHAPA AÇO ZINCADO ONDULADA 0,5 MM</t>
  </si>
  <si>
    <t xml:space="preserve"> 04. 02</t>
  </si>
  <si>
    <t>ED-48402</t>
  </si>
  <si>
    <t xml:space="preserve">FABRICAÇÃO, FORNECIMENTO E INSTALAÇÃO DE CUMEEIRA METÁLICA PARA TELHA </t>
  </si>
  <si>
    <t xml:space="preserve"> 04. 03</t>
  </si>
  <si>
    <t>ED-50667</t>
  </si>
  <si>
    <t>FABRICAÇÃO, FORNECIMENTO E INSTALAÇÃO DE CHAPIM EM CHAPA DE AÇO GALVANIZADA CONFORME PROJETO</t>
  </si>
  <si>
    <t xml:space="preserve"> 04. 04</t>
  </si>
  <si>
    <t>ED-50650</t>
  </si>
  <si>
    <t>FABRICAÇÃO, FORNECIMENTO E INSTALAÇÃO DE CALHA METÁLICA CONJUGADA EM CHAPIM EM CHAPA DE AÇO GALVANIZADO CONFORME PROJETO</t>
  </si>
  <si>
    <t xml:space="preserve"> 04. 05</t>
  </si>
  <si>
    <t>ED-50675</t>
  </si>
  <si>
    <t>FABRICAÇÃO, FORNECIMENTO E INSTALAÇÃO DE RUFOS EM CHAPA DE AÇO GALVANIZADA CONFORME PROJETO</t>
  </si>
  <si>
    <t xml:space="preserve">TOTAL ITEM:  04   </t>
  </si>
  <si>
    <t xml:space="preserve"> 05.</t>
  </si>
  <si>
    <t>IMPERMEABILIZAÇÕES E ISOLAMENTO</t>
  </si>
  <si>
    <t xml:space="preserve"> 05. 01</t>
  </si>
  <si>
    <t>ED-50411</t>
  </si>
  <si>
    <t>CAMADA DE TRANSIÇÃO COM GEOTEXTIL 200G/M2  - FORNECIMENTO E COLOCAÇÃO</t>
  </si>
  <si>
    <t xml:space="preserve"> 05. 02</t>
  </si>
  <si>
    <t>ED-50170</t>
  </si>
  <si>
    <t>CAMADA DE REGULARIZAÇÃO ARGAMASSA TRAÇO 1:3, ESPESSURA MÉDIA 3,0 CM</t>
  </si>
  <si>
    <t xml:space="preserve"> 05. 03</t>
  </si>
  <si>
    <t>ED-50175</t>
  </si>
  <si>
    <t>IMPERMEABILIZAÇÃO COM ARGAMASSA POLIMÉRICA COM CONSUMO DE 5,0KG/M², ESTRUTURADA COM TELA POLIÉSTER RESINADA MALHA DE 3X3 MM</t>
  </si>
  <si>
    <t xml:space="preserve"> 05. 04</t>
  </si>
  <si>
    <t>IMPERMEABILIZACAO COM MANTA ASFALTICA ESPESSURA 3MM PROTEGIDA COM FILME DE ALUMINIO GOFRADO ESPESSURA 0,8MM, INCLUSO EMULSAO ASFALTICA</t>
  </si>
  <si>
    <t xml:space="preserve"> 05. 05</t>
  </si>
  <si>
    <t>ED-50176</t>
  </si>
  <si>
    <t>PROTEÇÃO  MECANICA - ARGAMASSA DE CIMENTO E AREIA TRAÇO 1:3</t>
  </si>
  <si>
    <t xml:space="preserve"> 05. 06</t>
  </si>
  <si>
    <t>ED-50579</t>
  </si>
  <si>
    <t>JUNTA EM MASTIQUE POLIURETANO (MASTIQUE PERIMETRAL) 2X2 CM</t>
  </si>
  <si>
    <t xml:space="preserve">TOTAL ITEM:  05   </t>
  </si>
  <si>
    <t xml:space="preserve"> 06.</t>
  </si>
  <si>
    <t>INSTALAÇÃO HIDRO-SANITÁRIA</t>
  </si>
  <si>
    <t xml:space="preserve"> 06. 01</t>
  </si>
  <si>
    <t>TUBULAÇÕES E CONEXÕES</t>
  </si>
  <si>
    <t xml:space="preserve"> 06. 01. 01</t>
  </si>
  <si>
    <t>89355</t>
  </si>
  <si>
    <t>TUBO PVC SOLDAVEL AGUA FRIA DN 20MM, INCLUSIVE CONEXOES - FORNECIMENTO E INSTALACAO</t>
  </si>
  <si>
    <t xml:space="preserve"> 06. 01. 02</t>
  </si>
  <si>
    <t>89356</t>
  </si>
  <si>
    <t>TUBO PVC SOLDAVEL AGUA FRIA DN 25MM, INCLUSIVE CONEXOES - FORNECIMENTO E INSTALACAO</t>
  </si>
  <si>
    <t xml:space="preserve"> 06. 01. 03</t>
  </si>
  <si>
    <t>89357</t>
  </si>
  <si>
    <t>TUBO PVC SOLDAVEL AGUA FRIA DN 32MM, INCLUSIVE CONEXOES - FORNECIMENTO E INSTALACAO</t>
  </si>
  <si>
    <t xml:space="preserve"> 06. 01. 04</t>
  </si>
  <si>
    <t>89449</t>
  </si>
  <si>
    <t>TUBO PVC SOLDAVEL AGUA FRIA DN 50 MM, INCLUSIVE CONEXOES - FORNECIMENTO E INSTALACAO</t>
  </si>
  <si>
    <t xml:space="preserve"> 06. 01. 05</t>
  </si>
  <si>
    <t>89450</t>
  </si>
  <si>
    <t>TUBO PVC SOLDAVEL AGUA FRIA DN 60 MM, INCLUSIVE CONEXOES - FORNECIMENTO E INSTALACAO</t>
  </si>
  <si>
    <t xml:space="preserve"> 06. 01. 06</t>
  </si>
  <si>
    <t>89451</t>
  </si>
  <si>
    <t>TUBO PVC SOLDAVEL AGUA FRIA DN 75 MM, INCLUSIVE CONEXOES - FORNECIMENTO E INSTALACAO</t>
  </si>
  <si>
    <t xml:space="preserve"> 06. 01. 07</t>
  </si>
  <si>
    <t>89711</t>
  </si>
  <si>
    <t>TUBO PVC ESGOTO JS PREDIAL DN 40MM, INCLUSIVE CONEXOES - FORNECIMENTO E INSTALACAO</t>
  </si>
  <si>
    <t xml:space="preserve"> 06. 01. 08</t>
  </si>
  <si>
    <t>89712</t>
  </si>
  <si>
    <t>TUBO PVC ESGOTO PREDIAL DN 50MM, INCLUSIVE CONEXOES - FORNECIMENTO E INSTALACAO</t>
  </si>
  <si>
    <t xml:space="preserve"> 06. 01. 09</t>
  </si>
  <si>
    <t>89713</t>
  </si>
  <si>
    <t>TUBO PVC ESGOTO PREDIAL DN 75MM, INCLUSIVE CONEXOES - FORNECIMENTO E INSTALACAO</t>
  </si>
  <si>
    <t xml:space="preserve"> 06. 01. 10</t>
  </si>
  <si>
    <t>89714</t>
  </si>
  <si>
    <t>TUBO PVC ESGOTO PREDIAL DN 100MM, INCLUSIVE CONEXOES - FORNECIMENTO E INSTALACAO</t>
  </si>
  <si>
    <t xml:space="preserve"> 06. 01. 11</t>
  </si>
  <si>
    <t>ED-50334</t>
  </si>
  <si>
    <t>TUBO DESCARGA VDE COM JOELHO AZUL - FORNECIMENTO E INSTALAÇÃO</t>
  </si>
  <si>
    <t xml:space="preserve"> 06. 01. 12</t>
  </si>
  <si>
    <t>ED-50309</t>
  </si>
  <si>
    <t>ESPUDE DE BORRACHA PARA VASO SANITÁRIO - FORNECIMENTO E INSTALAÇÃO</t>
  </si>
  <si>
    <t xml:space="preserve"> 06. 01. 13</t>
  </si>
  <si>
    <t>ED-50318</t>
  </si>
  <si>
    <t>TUBO DE LIGAÇÃO AJUSTÁVEL - FORNECIMENTO E INSTALAÇÃO</t>
  </si>
  <si>
    <t xml:space="preserve"> 06. 01. 14</t>
  </si>
  <si>
    <t xml:space="preserve">CAIXA D´ÁGUA 5000 LITROS FIBRA COM TAMPA </t>
  </si>
  <si>
    <t xml:space="preserve"> 06. 01. 15</t>
  </si>
  <si>
    <t>86884</t>
  </si>
  <si>
    <t>BOLSA DE LIGAÇÃO - FORNECIMENTO E INSTALAÇÃO</t>
  </si>
  <si>
    <t xml:space="preserve"> 06. 01. 16</t>
  </si>
  <si>
    <t>BUCHA DE REDUÇÃO 75 X 50 CM - FORNECIMENTO E INSTALAÇÃO</t>
  </si>
  <si>
    <t xml:space="preserve"> 06. 01. 17</t>
  </si>
  <si>
    <t>ED-49939</t>
  </si>
  <si>
    <t>CAIXA DE GORDURA PRÉ-FABRICADA Ø40 MM 31 L, COM TAMPA E CAIXILHO - FORNECIMENTO E INSTALACAO</t>
  </si>
  <si>
    <t xml:space="preserve"> 06. 01. 18</t>
  </si>
  <si>
    <t>98102</t>
  </si>
  <si>
    <t>CAIXA DE GORDURA PRÉ-FABRICADA Ø40 MM 50 L, COM TAMPA E CAIXILHO - FORNECIMENTO E INSTALACAO</t>
  </si>
  <si>
    <t xml:space="preserve"> 06. 01. 19</t>
  </si>
  <si>
    <t>04883/ORSE</t>
  </si>
  <si>
    <t>CAIXA DE INSPEÇÃO EM CONCRETO PRÉ-MOLDADO DN 60MM COM TAMPA H= 60CM - FORNECIMENTO E INSTALACAO</t>
  </si>
  <si>
    <t xml:space="preserve"> 06. 01. 20</t>
  </si>
  <si>
    <t>ED-50008</t>
  </si>
  <si>
    <t>CAIXA SIFONADA PVC 150X150X50MM COM GRELHA REDONDA BRANCA - FORNECIMENTO E INSTALACAO</t>
  </si>
  <si>
    <t xml:space="preserve"> 06. 01. 21</t>
  </si>
  <si>
    <t>89709</t>
  </si>
  <si>
    <t>RALO SIFONADO DE PVC 100X100MM SIMPLES - FORNECIMENTO E INSTALACAO</t>
  </si>
  <si>
    <t xml:space="preserve"> 06. 01. 22</t>
  </si>
  <si>
    <t>06095/ORSE</t>
  </si>
  <si>
    <t>CAIXA PARA HIDROMETRO CONCRETO PRE-MOLDADO - FORNECIMENTO E INSTALACAO</t>
  </si>
  <si>
    <t xml:space="preserve"> 06. 01. 23</t>
  </si>
  <si>
    <t>ED-15205</t>
  </si>
  <si>
    <t>KIT CAVALETE PVC COM REGISTRO 3/4" - FORNECIMENTO E INSTALACAO</t>
  </si>
  <si>
    <t xml:space="preserve"> 06. 01. 24</t>
  </si>
  <si>
    <t>95675</t>
  </si>
  <si>
    <t>HIDROMETRO 5,00M3/H, D=3/4" - FORNECIMENTO E INSTALACAO</t>
  </si>
  <si>
    <t xml:space="preserve"> 06. 01. 25</t>
  </si>
  <si>
    <t>ED-49950</t>
  </si>
  <si>
    <t>ADICIONAL NA ALTURA DA CAIXA DE INSPEÇÃO EM CONCRETO PRÉ MOLDADO DN 60MM - FORNECIMENTO E INSTALAÇÃO</t>
  </si>
  <si>
    <t xml:space="preserve"> 06. 02</t>
  </si>
  <si>
    <t>LOUÇAS E METAIS</t>
  </si>
  <si>
    <t xml:space="preserve"> 06. 02. 01</t>
  </si>
  <si>
    <t>ED-50296</t>
  </si>
  <si>
    <t>VASO SANITÁRIO, CONVENCIONAL BRANCO, LINHA AZALÉIA, CELITE OU EQUIVALENTE,  ASSENTO SANITÁRIO MARCA CELITE OU EQUIVALENTE</t>
  </si>
  <si>
    <t xml:space="preserve"> 06. 02. 02</t>
  </si>
  <si>
    <t>ED-50297</t>
  </si>
  <si>
    <t>VASO SANITÁRIO COM CAIXA DE DESCARGA ACOPLADA - LOUÇA BRANCA</t>
  </si>
  <si>
    <t xml:space="preserve"> 06. 02. 03</t>
  </si>
  <si>
    <t>ED-50277</t>
  </si>
  <si>
    <t>CUBA ACO INOXIDAVEL 40,0X34,0X11,5 CM, COM SIFAO EM METAL CROMADO 1.1/2X1.1/2", VALVULA EM METAL CROMADO TIPO AMERICANA 3.1/2"X1.1/2" PARA PIA - FORNECIMENTO E INSTALACAO</t>
  </si>
  <si>
    <t xml:space="preserve"> 06. 02. 04</t>
  </si>
  <si>
    <t>ED-50279</t>
  </si>
  <si>
    <t>CUBA OVAL DE EMBUTIR NA COR BRANCA - COD.76117 PADRÃO CELITE OU EQUIVALENTE , INCLUSIVE COM VÁLVULA,  SIFÃO CROMADOS</t>
  </si>
  <si>
    <t xml:space="preserve"> 06. 02. 05</t>
  </si>
  <si>
    <t>ED-2552</t>
  </si>
  <si>
    <t>LAVATORIO DE CANTO SUSPENSO LINHA IZY, PADRÃO DECA OU EQUIVALENTE,  INCLUSIVE VÁLVULA, SIFÃO  OU EQUIVALENTE</t>
  </si>
  <si>
    <t xml:space="preserve"> 06. 02. 06</t>
  </si>
  <si>
    <t>ED-50282</t>
  </si>
  <si>
    <t>LAVATÓRIO COM COLUNA SUSPENSA LIFE, NA COR BRANCA PADRÃO CELITE OU EQUIVALENTE, INCLUSIVE COM VÁLVULA,  SIFÃO CROMADOS</t>
  </si>
  <si>
    <t xml:space="preserve"> 06. 02. 07</t>
  </si>
  <si>
    <t>ED-50290</t>
  </si>
  <si>
    <t>TANQUE LOUCA BRANCA C/COLUNAS E MED 60X56CM (EM TORNO)INCL ACESSORIOS DE FIX FERRAGENS EM METAL CROMADO TORNEIRA PRESSAO 1158 1/2" VALVULA ESCOAMENTO 1605 E SIFAO 1680 DE 1.1/2"X1.1/2" - FORNECIMENTO</t>
  </si>
  <si>
    <t xml:space="preserve"> 06. 02. 08</t>
  </si>
  <si>
    <t>13259/ORSE</t>
  </si>
  <si>
    <t>EXPURGO HOSPITALAR EM AÇO INOX. FISHER INOX OU EQUIVALENTE, INCLUSIVE SIFÃO EM AÇO INOX</t>
  </si>
  <si>
    <t xml:space="preserve"> 06. 03</t>
  </si>
  <si>
    <t>ACESSÓRIOS</t>
  </si>
  <si>
    <t xml:space="preserve"> 06. 03. 01</t>
  </si>
  <si>
    <t>ED-50316</t>
  </si>
  <si>
    <t>DUCHA HIGIÊNICA COM REGISTRO PARA CONTROLE DE FLUXO DE ÁGUA 1/2" - FORNECIMENTO E INSTALAÇÃO</t>
  </si>
  <si>
    <t xml:space="preserve"> 06. 03. 02</t>
  </si>
  <si>
    <t>ED-50313</t>
  </si>
  <si>
    <t>CHUVEIRO ELÉTRICO CROMADO MULTITEMPERATURAS, PADRÃO LORENZETTI OU EQUIVALENTE - FORNECIMENTO E INSTALAÇÃO</t>
  </si>
  <si>
    <t xml:space="preserve"> 06. 03. 03</t>
  </si>
  <si>
    <t>ED-50330</t>
  </si>
  <si>
    <t>TORNEIRA PARA LAVATÓRIO, DE MESA, PRESSMATIC BENEFIT, PADRÃO DOCOL OU EQUIVALENTE (BANHEIRO DE DEFICIENTE)  - FORNECIMENTO E INSTALAÇÃO</t>
  </si>
  <si>
    <t xml:space="preserve"> 06. 03. 04</t>
  </si>
  <si>
    <t>TORNEIRA PARA LAVATÓRIO, DE MESA, PRESSMATIC, PADRÃO DOCOL OU EQUIVALENTE- FORNECIMENTO E INSTALAÇÃO</t>
  </si>
  <si>
    <t xml:space="preserve"> 06. 03. 05</t>
  </si>
  <si>
    <t>86914</t>
  </si>
  <si>
    <t>TORNEIRA  DE LIMPEZA, DE PAREDE, MISTY, PADRÃO FABRIMAR OU EQUIVALENTE - FORNECIMENTO E INSTALAÇÃO</t>
  </si>
  <si>
    <t xml:space="preserve"> 06. 03. 06</t>
  </si>
  <si>
    <t>86909</t>
  </si>
  <si>
    <t>TORNEIRA DE PAREDE COM DIRECIONADOR DE JATO MISTY, PADRÃO FABRIMAR OU EQUIVALENTE - FORNECIMENTO E INSTALAÇÃO</t>
  </si>
  <si>
    <t xml:space="preserve"> 06. 03. 07</t>
  </si>
  <si>
    <t>ED-50324</t>
  </si>
  <si>
    <t>TORNEIRA DE MESA BICA MOVEL LINHA FIT SPECIAL REF. 1167 C53 PADRÃO LORENZETTI OU EQUIVALENTE  - FORNECIMENTO E INSTALAÇÃO</t>
  </si>
  <si>
    <t xml:space="preserve"> 06. 03. 08</t>
  </si>
  <si>
    <t>94796</t>
  </si>
  <si>
    <t>TORNEIRA BÓIA PARA CAIXA D´ÁGUA 3/4" OU EQUIVALENTE  - FORNECIMENTO E INSTALAÇÃO</t>
  </si>
  <si>
    <t xml:space="preserve"> 06. 03. 09</t>
  </si>
  <si>
    <t>ED-49965</t>
  </si>
  <si>
    <t>REGISTRO DE PRESSÃO COM ACABAMENTO  3/4"OU EQUIVALENTE - FORNECIMENTO E INSTALAÇÃO</t>
  </si>
  <si>
    <t xml:space="preserve"> 06. 03. 10</t>
  </si>
  <si>
    <t>ED-49989</t>
  </si>
  <si>
    <t>REGISTRO DE GAVETA COM ACABAMENTO  3/4"OU EQUIVALENTE - FORNECIMENTO E INSTALAÇÃO</t>
  </si>
  <si>
    <t xml:space="preserve"> 06. 03. 11</t>
  </si>
  <si>
    <t>94792</t>
  </si>
  <si>
    <t>REGISTRO GAVETA 1" COM CANOPLA ACABAMENTO CROMADO SIMPLES - FORNECIMENTO E INSTALACAO</t>
  </si>
  <si>
    <t xml:space="preserve"> 06. 03. 12</t>
  </si>
  <si>
    <t>94794</t>
  </si>
  <si>
    <t>REGISTRO DE GAVETA COM ACABAMENTO  1.1/2"OU EQUIVALENTE  - FORNECIMENTO E INSTALAÇÃO</t>
  </si>
  <si>
    <t xml:space="preserve"> 06. 03. 13</t>
  </si>
  <si>
    <t>89353</t>
  </si>
  <si>
    <t>REGISTRO GAVETA 3/4" BRUTO LATAO - FORNECIMENTO E INSTALACAO</t>
  </si>
  <si>
    <t xml:space="preserve"> 06. 03. 14</t>
  </si>
  <si>
    <t>ED-49978</t>
  </si>
  <si>
    <t>REGISTRO GAVETA 1.1/2" BRUTO LATAO - FORNECIMENTO E INSTALACAO</t>
  </si>
  <si>
    <t xml:space="preserve"> 06. 03. 15</t>
  </si>
  <si>
    <t>ED-49980</t>
  </si>
  <si>
    <t>REGISTRO GAVETA 2" BRUTO LATAO - FORNECIMENTO E INSTALACAO</t>
  </si>
  <si>
    <t xml:space="preserve"> 06. 03. 16</t>
  </si>
  <si>
    <t>ED-49982</t>
  </si>
  <si>
    <t>REGISTRO GAVETA 2.1/2" BRUTO LATAO - FORNECIMENTO E INSTALACAO</t>
  </si>
  <si>
    <t xml:space="preserve"> 06. 03. 17</t>
  </si>
  <si>
    <t>ED-9133</t>
  </si>
  <si>
    <t>VÁLVULA DE DESCARGA C/ CAIXA EMBUTIDA NA PAREDE REF.: MONTANA HIDROTÉCNICA OU EQUIVALENTE   - FORNECIMENTO E INSTALAÇÃO</t>
  </si>
  <si>
    <t xml:space="preserve"> 06. 03. 18</t>
  </si>
  <si>
    <t xml:space="preserve">VALVULA DESCARGA 1.1/2" COM   REGISTRO, ACABAMENTO EM METAL  CROMADO - FORNECIMENTO E  INSTALACAO </t>
  </si>
  <si>
    <t xml:space="preserve"> 06. 03. 19</t>
  </si>
  <si>
    <t>ED-48164</t>
  </si>
  <si>
    <t>BARRA DE APOIO LATERAL EM AÇO INOX  L = 60 CM</t>
  </si>
  <si>
    <t xml:space="preserve"> 06. 03. 20</t>
  </si>
  <si>
    <t>ED-48160</t>
  </si>
  <si>
    <t>BARRA PARA APOIO EM AÇO INOX EM PAREDE PARA P.N.E. L =80 CM</t>
  </si>
  <si>
    <t xml:space="preserve"> 06. 03. 21</t>
  </si>
  <si>
    <t>ED-48163</t>
  </si>
  <si>
    <t>BARRA PARA APOIO P.N.E. EM PORTA EM AÇO INOX L = 60 CM</t>
  </si>
  <si>
    <t xml:space="preserve"> 06. 03. 22</t>
  </si>
  <si>
    <t>ED-48167</t>
  </si>
  <si>
    <t>BARRA PARA APOIO P.N.E. EM AÇO INOX PARA LAVATÓRIO EM "U"</t>
  </si>
  <si>
    <t xml:space="preserve"> 06. 03. 23</t>
  </si>
  <si>
    <t>ED-48158</t>
  </si>
  <si>
    <t>BANCO ARTICULADO PARA BANHO</t>
  </si>
  <si>
    <t xml:space="preserve"> 06. 03. 24</t>
  </si>
  <si>
    <t>ED-50317</t>
  </si>
  <si>
    <t>LIGAÇÃO FLEXÍVEl CROMADO 1/2 X 30 CM</t>
  </si>
  <si>
    <t xml:space="preserve"> 06. 03. 25</t>
  </si>
  <si>
    <t>ED-48179</t>
  </si>
  <si>
    <t>PAPELEIRA PARA PAPEL HIGIÊNICO EM PLÁSTICO. LALEKLA OU EQUIVALENTE - FORNECIMENTO E INSTALAÇÃO</t>
  </si>
  <si>
    <t xml:space="preserve"> 06. 03. 26</t>
  </si>
  <si>
    <t>ED-48182</t>
  </si>
  <si>
    <t>PORTA PAPEL TOALHA BRANCO TIPO DISPENSER EM PLÁSTICO RESISTENTE E LAVÁVEL,COLUMBUS OU EQUIVALENTE  - FORNECIMENTO E INSTALAÇÃO</t>
  </si>
  <si>
    <t xml:space="preserve"> 06. 03. 27</t>
  </si>
  <si>
    <t>ED-48188</t>
  </si>
  <si>
    <t>SABONETEIRA COM RESERVATÓRIO BRANCO TIPO DISPENSER PARA SABÃO LÍQUIDO EM PLÁSTICO RESISTENTE E LAVÁVEL, LALEKLA OU EQUIVALENTE  - FORNECIMENTO E INSTALAÇÃO</t>
  </si>
  <si>
    <t xml:space="preserve"> 06. 03. 28</t>
  </si>
  <si>
    <t>ED-48155</t>
  </si>
  <si>
    <t>RESERVATÓRIO BRANCO P/ ANTI-SÉPTICO TIPO DISPENSER, COLUMBUS OU EQUIVALENTE  - FORNECIMENTO E INSTALACAO</t>
  </si>
  <si>
    <t xml:space="preserve"> 06. 03. 29</t>
  </si>
  <si>
    <t>ED-48176</t>
  </si>
  <si>
    <t>CABIDE CROMADO TIPO GANCHO, DOCOL OU EQUIVALENTE  - FORNECIMENTO E INSTALAÇÃO</t>
  </si>
  <si>
    <t xml:space="preserve"> 06. 03. 30</t>
  </si>
  <si>
    <t>ED-49945</t>
  </si>
  <si>
    <t>GRELHA/PORTA GRELHA AÇO INOX, FECHO GIRATÓRIO 100 X 100 MM - FORNECIMENTO E INSTALAÇÃO</t>
  </si>
  <si>
    <t xml:space="preserve"> 06. 03. 31</t>
  </si>
  <si>
    <t>ED-49946</t>
  </si>
  <si>
    <t>GRELHA/PORTA GRELHA AÇO INOX, FECHO GIRATÓRIO 150 X 150 MM - FORNECIMENTO E INSTALAÇÃO</t>
  </si>
  <si>
    <t xml:space="preserve">TOTAL ITEM:  06   </t>
  </si>
  <si>
    <t xml:space="preserve"> 07.</t>
  </si>
  <si>
    <t>PREVENÇÃO E COMBATE A INCÊNDIO</t>
  </si>
  <si>
    <t xml:space="preserve"> 07. 01</t>
  </si>
  <si>
    <t>ED-22698</t>
  </si>
  <si>
    <t>ABRIGO EM CHAPA TIPO EXTERNO 1 PORTA DE AÇO  CARBONO, COMPLETO, VIDRO TRANSPARENTE, COM A INSCRIÇÃO "INCÊNDIO", PARA EXTINTOR PINTADO DE VERMELHO NAS DIMENSÕES 75 X 30 X 25 CM</t>
  </si>
  <si>
    <t xml:space="preserve"> 07. 02</t>
  </si>
  <si>
    <t>ED-50193</t>
  </si>
  <si>
    <t>EXTINTOR DE INCÊNDIO TIPO PÓ QUÍMICO 2-A:20-B:C, CAPACIDADE 6 KG</t>
  </si>
  <si>
    <t xml:space="preserve"> 07. 03</t>
  </si>
  <si>
    <t>ED-26993</t>
  </si>
  <si>
    <t>LUMINÁRIA DE EMERGÊNCIA AUTÔNOMA IE-16 COM LÂMPADA DE 8 W -FORNECIMENTO E INSTALAÇÃO</t>
  </si>
  <si>
    <t xml:space="preserve"> 07. 04</t>
  </si>
  <si>
    <t>ED-50201</t>
  </si>
  <si>
    <t>PLACA FOTOLUMINESCENTE "S1" OU "S2"- 380 X 190 MM (SAÍDA - DIREITA) - FORNECIMENTO E INSTALAÇÃO</t>
  </si>
  <si>
    <t xml:space="preserve"> 07. 05</t>
  </si>
  <si>
    <t>ED-50202</t>
  </si>
  <si>
    <t>PLACA FOTOLUMINESCENTE "S3"- 380 X 190 MM FORNECIMENTO E INSTALAÇÃO</t>
  </si>
  <si>
    <t xml:space="preserve"> 07. 06</t>
  </si>
  <si>
    <t>ED-50205</t>
  </si>
  <si>
    <t>PLACA FOTOLUMINESCENTE "S12" - 380 X 190 MM (SAÍDA) - FORNECIMENTO E INSTALAÇÃO</t>
  </si>
  <si>
    <t xml:space="preserve"> 07. 07</t>
  </si>
  <si>
    <t>ED-50199</t>
  </si>
  <si>
    <t>PLACA FOTOLUMINESCENTE "M1" - 600 X 600 MM COM MENSAGEM ESCRITA - FORNECIMENTO E INSTALAÇÃO</t>
  </si>
  <si>
    <t xml:space="preserve"> 07. 08</t>
  </si>
  <si>
    <t>PLACA FOTOLUMINESCENTE "E5" - 300 X 300 MM</t>
  </si>
  <si>
    <t xml:space="preserve">TOTAL ITEM:  07   </t>
  </si>
  <si>
    <t xml:space="preserve"> 08.</t>
  </si>
  <si>
    <t>DRENAGEM</t>
  </si>
  <si>
    <t xml:space="preserve"> 08. 01</t>
  </si>
  <si>
    <t>ED-51107</t>
  </si>
  <si>
    <t>ESCAVACAO MANUAL DE VALAS H &lt;= 1,50 M</t>
  </si>
  <si>
    <t>M3</t>
  </si>
  <si>
    <t xml:space="preserve"> 08. 02</t>
  </si>
  <si>
    <t>ED-51093</t>
  </si>
  <si>
    <t>COMPACTAÇÃO MANUAL FUNDO DE VALAS COM MAÇO=10 KG</t>
  </si>
  <si>
    <t xml:space="preserve"> 08. 03</t>
  </si>
  <si>
    <t>ED-51120</t>
  </si>
  <si>
    <t>REATERRO MANUAL DE VALAS</t>
  </si>
  <si>
    <t xml:space="preserve"> 08. 04</t>
  </si>
  <si>
    <t>ED-48667</t>
  </si>
  <si>
    <t>FORNECIMENTO E ASSENTAMENTO DE TUBO PVC RÍGIDO NBR-7362 D = 50 MM, INCLUSIVE CONEXÕES E SUPORTES</t>
  </si>
  <si>
    <t xml:space="preserve"> 08. 05</t>
  </si>
  <si>
    <t>ED-48668</t>
  </si>
  <si>
    <t>FORNECIMENTO E ASSENTAMENTO DE TUBO PVC RÍGIDO NBR-7362 D = 75 MM, INCLUSIVE CONEXÕES E SUPORTES</t>
  </si>
  <si>
    <t xml:space="preserve"> 08. 06</t>
  </si>
  <si>
    <t>ED-48669</t>
  </si>
  <si>
    <t>FORNECIMENTO E ASSENTAMENTO DE TUBO PVC RÍGIDO NBR-7362 D = 100 MM, INCLUSIVE CONEXÕES E SUPORTES</t>
  </si>
  <si>
    <t xml:space="preserve"> 08. 07</t>
  </si>
  <si>
    <t>ED-48670</t>
  </si>
  <si>
    <t>FORNECIMENTO E ASSENTAMENTO DE TUBO PVC RÍGIDO NBR-7362 D = 150 MM, INCLUSIVE CONEXÕES E SUPORTES</t>
  </si>
  <si>
    <t xml:space="preserve"> 08. 08</t>
  </si>
  <si>
    <t>ED-48671</t>
  </si>
  <si>
    <t>FORNECIMENTO E ASSENTAMENTO DE TUBO PVC RÍGIDO NBR-7362 D = 200 MM, INCLUSIVE CONEXÕES E SUPORTES</t>
  </si>
  <si>
    <t xml:space="preserve"> 08. 09</t>
  </si>
  <si>
    <t>ED-50108</t>
  </si>
  <si>
    <t>FORNECIMENTO E ASSENTAMENTO DE TUBO PVC RÍGIDO NBR-7362 D = 250 MM, INCLUSIVE CONEXÕES E SUPORTES</t>
  </si>
  <si>
    <t xml:space="preserve"> 08. 10</t>
  </si>
  <si>
    <t>ED-50812</t>
  </si>
  <si>
    <t>GRELHA C/ CAIXILHO METÁLICO 20 X 20 CM FULMINAS - FORNECIMENTO E INSTALAÇÃO</t>
  </si>
  <si>
    <t xml:space="preserve"> 08. 11</t>
  </si>
  <si>
    <t>ED-49908</t>
  </si>
  <si>
    <t>CAIXA ALVENARIA 40 X 40 X 40 CM, TAMPA EM GRELHA DE AÇO-PASSAGEM, INCLUSIVE ESCAVAÇÃO, REATERRO E BOTA-FORA</t>
  </si>
  <si>
    <t xml:space="preserve"> 08. 12</t>
  </si>
  <si>
    <t>ED-49909</t>
  </si>
  <si>
    <t>CAIXA ALVENARIA 40 X 40 X 60 CM, TAMPA EM GRELHA DE AÇO-PASSAGEM, INCLUSIVE ESCAVAÇÃO, REATERRO E BOTA-FORA</t>
  </si>
  <si>
    <t xml:space="preserve"> 08. 13</t>
  </si>
  <si>
    <t>ED-49917</t>
  </si>
  <si>
    <t>CAIXA ALVENARIA 60 X 60 X 100 CM, TAMPA EM GRELHA DE AÇO-PASSAGEM, INCLUSIVE ESCAVAÇÃO, REATERRO E BOTA-FORA</t>
  </si>
  <si>
    <t xml:space="preserve">TOTAL ITEM:  08   </t>
  </si>
  <si>
    <t xml:space="preserve"> 09.</t>
  </si>
  <si>
    <t>INSTALAÇÕES ELÉTRICAS</t>
  </si>
  <si>
    <t xml:space="preserve"> 09. 01</t>
  </si>
  <si>
    <t>ED-49308</t>
  </si>
  <si>
    <t>ELETRODUTO DE PVC RÍGIDO ROSCÁVEL 20 MM (3/4") FORNECIMENTO E INSTALACAO</t>
  </si>
  <si>
    <t xml:space="preserve"> 09. 02</t>
  </si>
  <si>
    <t>ED-49309</t>
  </si>
  <si>
    <t>ELETRODUTO PVC RÍGIDO, ROSCA, INCLUSIVE CONEXÕES D = 1" - FORNECIMENTO E INSTALACAO</t>
  </si>
  <si>
    <t xml:space="preserve"> 09. 03</t>
  </si>
  <si>
    <t>ED-49317</t>
  </si>
  <si>
    <t>ELETRODUTO DE ACO GALVANIZADO ELETROLÍTICO TIPO LEVE 3/4", INCLUSIVE CONEXOES - FORNECIMENTO E INSTALACAO</t>
  </si>
  <si>
    <t xml:space="preserve"> 09. 04</t>
  </si>
  <si>
    <t>ED-49318</t>
  </si>
  <si>
    <t>ELETRODUTO AÇO GALVANIZADO LEVE, INCLUSIVE CONEXÕES D = 1" -FORNECIMENTO E INSTALACAO</t>
  </si>
  <si>
    <t xml:space="preserve"> 09. 05</t>
  </si>
  <si>
    <t>ED-15733</t>
  </si>
  <si>
    <t>INTERRUPTOR SIMPLES - 1 TECLA - FORNECIMENTO E INSTALACAO</t>
  </si>
  <si>
    <t xml:space="preserve"> 09. 06</t>
  </si>
  <si>
    <t>ED-15743</t>
  </si>
  <si>
    <t>INTERRUPTOR SIMPLES - 2 TECLAS - FORNECIMENTO E INSTALACAO</t>
  </si>
  <si>
    <t xml:space="preserve"> 09. 07</t>
  </si>
  <si>
    <t>ED-15736</t>
  </si>
  <si>
    <t>INTERRUPTOR PARALELO - 1 TECLA - FORNECIMENTO E INSTALACAO</t>
  </si>
  <si>
    <t xml:space="preserve"> 09. 08</t>
  </si>
  <si>
    <t>ED-15741</t>
  </si>
  <si>
    <t>INTERRUPTOR , TRÊS TECLAS SIMPLES 10 A - 250 V</t>
  </si>
  <si>
    <t xml:space="preserve"> 09. 09</t>
  </si>
  <si>
    <t>ED-5618</t>
  </si>
  <si>
    <t>ESPELHO PLÁSTICO - 4"X2" - FORNECIMENTO E INSTALACAO</t>
  </si>
  <si>
    <t xml:space="preserve"> 09. 10</t>
  </si>
  <si>
    <t>ED-5619</t>
  </si>
  <si>
    <t>ESPELHO PLÁSTICO - 4"X4" - FORNECIMENTO E INSTALACAO</t>
  </si>
  <si>
    <t xml:space="preserve"> 09. 11</t>
  </si>
  <si>
    <t>ED-15764</t>
  </si>
  <si>
    <t>PLACA PARA CAIXA 2" X 4", COM FURO CENTRAL</t>
  </si>
  <si>
    <t xml:space="preserve"> 09. 12</t>
  </si>
  <si>
    <t>ED-49070</t>
  </si>
  <si>
    <t>CONDULETE 3/4" EM LIGA DE ALUMÍNIO FUNDIDO TIPO "C" - FORNECIMENTO INSTALACAO</t>
  </si>
  <si>
    <t xml:space="preserve"> 09. 13</t>
  </si>
  <si>
    <t>ED-49079</t>
  </si>
  <si>
    <t>CONDULETE 3/4" EM LIGA DE ALUMÍNIO FUNDIDO TIPO "E" - FORNECIMENTO E INSTALACAO</t>
  </si>
  <si>
    <t xml:space="preserve"> 09. 14</t>
  </si>
  <si>
    <t>ED-49088</t>
  </si>
  <si>
    <t>CONDULETE 3/4" EM LIGA DE ALUMÍNIO FUNDIDO TIPO "T" - FORNECIMENTO E I NSTALACAO</t>
  </si>
  <si>
    <t xml:space="preserve"> 09. 15</t>
  </si>
  <si>
    <t>ED-17973</t>
  </si>
  <si>
    <t>CONDULETE 3/4" EM LIGA DE ALUMÍNIO FUNDIDO TIPO "X" - FORNECIMENTO E INSTALACAO</t>
  </si>
  <si>
    <t xml:space="preserve"> 09. 16</t>
  </si>
  <si>
    <t>ED-49121</t>
  </si>
  <si>
    <t>CONDULETE 3/4" EM LIGA DE ALUMÍNIO FUNDIDO TIPO "LL" - FORNECIMENTO E INSTALACAO</t>
  </si>
  <si>
    <t xml:space="preserve"> 09. 17</t>
  </si>
  <si>
    <t>ED-49089</t>
  </si>
  <si>
    <t>CONDULETE 1" EM LIGA DE ALUMÍNIO FUNDIDO TIPO "T" - FORNECIMENTO E INSTALACAO</t>
  </si>
  <si>
    <t xml:space="preserve"> 09. 18</t>
  </si>
  <si>
    <t>ED-49122</t>
  </si>
  <si>
    <t>CONDULETE 1" EM LIGA DE ALUMÍNIO FUNDIDO TIPO "LL" - FORNECIMENTO E INSTALACAO</t>
  </si>
  <si>
    <t xml:space="preserve"> 09. 19</t>
  </si>
  <si>
    <t>ED-17964</t>
  </si>
  <si>
    <t>CONDULETE TIPO TB EM ALUMÍNIO PARA ELETRODUTO ROSCADO D = 3/4"</t>
  </si>
  <si>
    <t xml:space="preserve"> 09. 20</t>
  </si>
  <si>
    <t>ED-49106</t>
  </si>
  <si>
    <t>CONDULETE METÁLICO REDONDO DO TIPO  MÚLTIPLO COM TAMPA DE UM FURO Ø3/4". REF.: DAISA OU EQUIVALENTE</t>
  </si>
  <si>
    <t xml:space="preserve"> 09. 21</t>
  </si>
  <si>
    <t>ED-49214</t>
  </si>
  <si>
    <t>CAIXA DE PASSAGEM 15 x 15 CM EM CHAPA DE FERRO COM TAMPA CEGA</t>
  </si>
  <si>
    <t xml:space="preserve"> 09. 22</t>
  </si>
  <si>
    <t>ED-13935</t>
  </si>
  <si>
    <t>CABO COBRE NU # 50 MM2 INCLUSIVE SUPORTE</t>
  </si>
  <si>
    <t xml:space="preserve"> 09. 23</t>
  </si>
  <si>
    <t>CABO UNIPOLAR, TÊMPERA MOLE, CONSTITUIDO POR CONDUTOR DE COBRE, CLASSE DE TENSÃO ISOLAMENTO 0,75 KV, ISOLAÇÃO COM COMPOSTO TERMOFIXO À EPR, TEMPERATURA DE OPERAÇÃO EM REGINE CONTÍNUO 90ºC, COM COBERTURA EM PVC, RESISTENTE A CHAMA, DE ACORDO COM A NBR 13248</t>
  </si>
  <si>
    <t>09.23.01</t>
  </si>
  <si>
    <t>ED-48989</t>
  </si>
  <si>
    <t>CABO FLEXÍVEL 0,75 KV - PVC # 2,5 MM2</t>
  </si>
  <si>
    <t>09.23.02</t>
  </si>
  <si>
    <t>ED-48992</t>
  </si>
  <si>
    <t>CABO FLEXÍVEL 0,75 KV - PVC # 4 MM2</t>
  </si>
  <si>
    <t>09.23.03</t>
  </si>
  <si>
    <t>ED-48995</t>
  </si>
  <si>
    <t>CABO FLEXÍVEL 0,75 KV - PVC # 6 MM2</t>
  </si>
  <si>
    <t>09.24</t>
  </si>
  <si>
    <t>ED-19522</t>
  </si>
  <si>
    <t>ELETROCALHA PERFURADA GALVANIZADA ELETROLÍTICA CHAPA 14 - 150 X 100 MM COM TAMPA,  INCLUSIVE CONEXÃO</t>
  </si>
  <si>
    <t>09.25</t>
  </si>
  <si>
    <t>ED-19513</t>
  </si>
  <si>
    <t>ELETROCALHA LISA GALVANIZADA ELETROLÍTICA CHAPA 14 150 X 100 MM COM TAMPA, INCLUSIVE CONEXÃO</t>
  </si>
  <si>
    <t>09.26</t>
  </si>
  <si>
    <t>ED-49446</t>
  </si>
  <si>
    <t>PERFILADO LISO EM CHAPA DE AÇO , DIMENSÕES 19 X 38 MM</t>
  </si>
  <si>
    <t>09.27</t>
  </si>
  <si>
    <t>ED-49393</t>
  </si>
  <si>
    <t>LUMINÁRIA DE EMBUTIR PARA 2 LÂMPADAS FLUORESCENTES TUBULARES DE 32W. APROPRIADA PARA FORRO DE GESSO OU MODULADO COM PERFIL "T" DE ABA 25mm. CORPO EM CHAPA DE AÇO TRATADA COM ACABAMENTO EM PINTURA ELETROSTÁTICA EPÓXI-PÓ NA COR BRANCA. REFLETOR E ALETAS PARABÓLICAS EM ALUMÍNIO ANODIZADO DE ALTO BRILHO. EQUIPADA COM PORTA-LÂMPADA ANTIVIBRATÓRIO EM POLICARBONATO, COM TRAVA DE SEGURANÇA E PROTEÇÃO CONTRA AQUECIMENTO NOS CONTATOS. REF.: MOD.: 2001 2xT26-32W, DA ITAIM OU EQUIVALENTE - COMPLETA</t>
  </si>
  <si>
    <t>09.28</t>
  </si>
  <si>
    <t>LUMINÁRIA DE EMBUTIR PARA 2 LÂMPADAS FLUORESCENTES TUBULARES DE 32W. APROPRIADA PARA FORRO DE GESSO OU MODULADO COM PERFIL "T" DE ABA 25mm. CORPO / REFLETOR EM CHAPA DE AÇO TRATADA COM ACABAMENTO EM PINTURA ELETROSTÁTICA EPÓXI-PÓ NA COR BRANCA. DIFUSOR EM ACRÍLICO LEITOSO. EQUIPADA COM PORTA-LÂMPADA ANTIVIBRATÓRIO EM POLICARBONATO, COM TRAVA DE SEGURANÇA E PROTEÇÃO CONTRA AQUECIMENTO NOS CONTATOS. REF.: MOD.: 2109 2xT16-32W, DA ITAIM OU EQUIVALENTE -  COMPLETA</t>
  </si>
  <si>
    <t>09.29</t>
  </si>
  <si>
    <t>ED-49387</t>
  </si>
  <si>
    <t>LUMINÁRIA DE EMBUTIR PARA 2 LÂMPADAS FLUORESCENTES TUBULARES DE 16W. APROPRIADA PARA FORRO DE GESSO OU MODULADO COM PERFIL "T" DE ABA 25mm. CORPO / REFLETOR EM CHAPA DE AÇO TRATADA COM ACABAMENTO EM PINTURA ELETROSTÁTICA EPÓXI-PÓ NA COR BRANCA. DIFUSOR EM ACRÍLICO LEITOSO. EQUIPADA COM PORTA-LÂMPADA ANTIVIBRATÓRIO EM POLICARBONATO, COM TRAVA DE SEGURANÇA E PROTEÇÃO CONTRA AQUECIMENTO NOS CONTATOS. REF.: MOD.: 2109 2xT16-16W, DA ITAIM OU EQUIVALENTE - COMPLETA</t>
  </si>
  <si>
    <t>09.30</t>
  </si>
  <si>
    <t>ED-49405</t>
  </si>
  <si>
    <t>LUMINÁRIA RETANGULAR DE SOBREPOR TIPO ARANDELA PARA 1 LÂMPADA FLUORESCENTE COMPACTA DE 23W.  INSTALADA A 220cm DO PISO ACABADO OU CONFORME INDICAÇÃO EM PLANTA. CORPO EM CHAPA DE AÇO TRATADA COM PINTURA ELETROSTÁTICA EPÓXI-PÓ NA COR BRANCA. DIFUSOR EM VIDRO PLANO TEMPERADO JATEADO. REF.: MOD.: OLIVINO 1xTC-TSE-23W  DA ITAIM OU EQUIVALENTE, FORNECIDA COM 1 LÂMPADA FLUORESCENTE COMPACTA DE 23W-220V.  COMPLETA</t>
  </si>
  <si>
    <t>09.31</t>
  </si>
  <si>
    <t>ED-49192</t>
  </si>
  <si>
    <t>CAIXA ESTAMPADA EM PVC ANTICHAMA, COR AMARELA 2" X 4" REF.: TIGREFLEX TIGRE OU EQUIVALENTE - FORNECIMENTO E INSTALAÇÃO</t>
  </si>
  <si>
    <t>09.32</t>
  </si>
  <si>
    <t>ED-49193</t>
  </si>
  <si>
    <t>CAIXA ESTAMPADA EM PVC ANTICHAMA, COR AMARELA 4" X 4" REF.: TIGREFLEX TIGRE OU EQUIVALENTE  - FORNECIMENTO E INSTALAÇÃO</t>
  </si>
  <si>
    <t>09.33</t>
  </si>
  <si>
    <t>ED-49196</t>
  </si>
  <si>
    <t>CAIXA ESTANQUE AQUATIC 4x2"</t>
  </si>
  <si>
    <t>09.34</t>
  </si>
  <si>
    <t>ED-5626</t>
  </si>
  <si>
    <t>TOMADA 2P+T SEM PLACA 2"X4"REF.: PIAL PLUS - PIAL OU EQUIVALENTE  - FORNECIMENTO E INSTALAÇÃO</t>
  </si>
  <si>
    <t>09.35</t>
  </si>
  <si>
    <t>ED-5627</t>
  </si>
  <si>
    <t>TOMADA DUPLA - 2P + T - 20A SEM PLACA</t>
  </si>
  <si>
    <t>09.36</t>
  </si>
  <si>
    <t>ED-49461</t>
  </si>
  <si>
    <t>TIRANTE ROSQUEADO DE 1/4”. REF.: MEGA OU EQUIVALENTE</t>
  </si>
  <si>
    <t>09.37</t>
  </si>
  <si>
    <t>BRAÇADEIRA DO TIPO “D” CUNHA DN  3/4"</t>
  </si>
  <si>
    <t>09.38</t>
  </si>
  <si>
    <t>ED-49458</t>
  </si>
  <si>
    <t>SUSPENSÃO PARA TIRANTE. REF.: MEGA OU EQUIVALENTE</t>
  </si>
  <si>
    <t>09.39</t>
  </si>
  <si>
    <t>CHUMBADOR CBA – 1/4” X 2”. REF.: MEGA OU EQUIVALENTE</t>
  </si>
  <si>
    <t>09.40</t>
  </si>
  <si>
    <t>QUADRO DE DISTRIBUICAO DE ENERGIA EM CHAPA METALICA, DE SOBREPOR, COM PORTA, PARA 120 DISJUNTORES TERMOMAGNETICOS MONOPOLARES, SEM DISPOSITIVO PARA CHAVE GERAL, COM BARRAMENTO TRIFASICO E NEUTRO, FORNECIMENTO E INSTALACAO, CONFORME DIAGRAMA UNIFILAR PR 04/05</t>
  </si>
  <si>
    <t xml:space="preserve">TOTAL ITEM:  09   </t>
  </si>
  <si>
    <t xml:space="preserve"> 10.</t>
  </si>
  <si>
    <t>CABEAMENTO ESTRUTURADO</t>
  </si>
  <si>
    <t xml:space="preserve"> 10. 01</t>
  </si>
  <si>
    <t>ED-48363</t>
  </si>
  <si>
    <t>CABO COAXIAL RG-59-75 OHMS</t>
  </si>
  <si>
    <t xml:space="preserve"> 10. 02</t>
  </si>
  <si>
    <t>ED-48365</t>
  </si>
  <si>
    <t>CABO UTP 4 PARES CATEGORIA 6 COM REVESTIMENTO EXTERNO NÃO PROPAGANTE A CHAMA</t>
  </si>
  <si>
    <t xml:space="preserve"> 10. 03</t>
  </si>
  <si>
    <t>ED-48374</t>
  </si>
  <si>
    <t>PATCH PANEL 48 POSIÇÕES, CATEGORIA COM GUIA TRASEIRO</t>
  </si>
  <si>
    <t>CJ</t>
  </si>
  <si>
    <t xml:space="preserve"> 10. 04</t>
  </si>
  <si>
    <t>ED-48375</t>
  </si>
  <si>
    <t>CALHA DE TOMADAS PARA FIXAÇÃO NO RACK, COM 8 TOMADAS 2P +T</t>
  </si>
  <si>
    <t xml:space="preserve"> 10. 05</t>
  </si>
  <si>
    <t>ED-48376</t>
  </si>
  <si>
    <t>GAVETA DE VENTILAÇÃO COM 4 VENTILADORES PARA RACK 19"</t>
  </si>
  <si>
    <t xml:space="preserve"> 10. 06</t>
  </si>
  <si>
    <t>ED-48377</t>
  </si>
  <si>
    <t>ORGANIZADOR DE CABOS DE 1U PARA RACK 19"</t>
  </si>
  <si>
    <t xml:space="preserve"> 10. 07</t>
  </si>
  <si>
    <t>ED-15794</t>
  </si>
  <si>
    <t>TOMADA DUPLA PARA LÓGICA RJ45, 4"X4", EMBUTIR, COMPLETA</t>
  </si>
  <si>
    <t xml:space="preserve"> 10. 08</t>
  </si>
  <si>
    <t>PRENSA CABO METÁLICO Ø3/4" (FURO DE 7 A 15mm) PARA USO DIRETO EM DAILET. REF.: DAISA OU EQUIVALENTE</t>
  </si>
  <si>
    <t xml:space="preserve"> 10. 09</t>
  </si>
  <si>
    <t>ED-49184</t>
  </si>
  <si>
    <t>CAIXA DE DERIVAÇÃO PARA ELETRODUTOS, COM LUVA ROSQUEADA EM PVC, Ø2” - REF.: MEGA OU EQUIVALENTE</t>
  </si>
  <si>
    <t xml:space="preserve"> 10. 10</t>
  </si>
  <si>
    <t>CAIXA DE PASSAGEM 15x15cm COM TAMPA REVERSÍVEL. CONSTRUÍDA EM LIGA DE ALUMÍNIO SILÍCIO, FUNDIDA EM MOLDE PERMANENTE, DE BOM ACABAMENTO, ALTA RESISTÊNCIA MECÂNICA E À PROVA CORROSÃO. TAMPA LISA FIXADA POR PARAFUSOS DE AÇO GALVANIZADO, DOTADAS DE JUNTA DE VEDAÇÃO. REF.: CP-1515-10 DA WETZEL OU EQUIVALENTE</t>
  </si>
  <si>
    <t xml:space="preserve"> 10. 11</t>
  </si>
  <si>
    <t>ED-15737</t>
  </si>
  <si>
    <t>INTERRUPTOR INTERMEDIÁRIO SIMPLES, 10A/250V. REF.: PIALPLUS DA LEGRAND OU EQUIVALENTE</t>
  </si>
  <si>
    <t xml:space="preserve"> 10. 12</t>
  </si>
  <si>
    <t>98305</t>
  </si>
  <si>
    <t>RACK METÁLICO FECHADO DE PAREDE 19"x12Us. PROF.: 570mm COM PORTA DE VIDRO. REF.: MINIRACKS 19" DA REDE RACK OU EQUIVALENTE</t>
  </si>
  <si>
    <t xml:space="preserve"> 10. 13</t>
  </si>
  <si>
    <t>12791/ORSE</t>
  </si>
  <si>
    <t>SWITCH ETHERNET PADRÃO 19". REF.: SWITCH BASELINE 2952-SFP PLUS - 48 PORTAS + 4 PORTAS GIGABIT SFP DA 3COM OU EQUIVALENTE</t>
  </si>
  <si>
    <t xml:space="preserve"> 10. 14</t>
  </si>
  <si>
    <t>ED-48371</t>
  </si>
  <si>
    <t>NO-BREAK ENTRADA 100-240Vac SAÍDA 115Vac 1,2kVA E AUTONOMIA MÍNIMA DE 20 MINUTOS. REF.:  SPWR1200 DA ENGETRON OU EQUIVALENTE</t>
  </si>
  <si>
    <t xml:space="preserve">TOTAL ITEM:  10   </t>
  </si>
  <si>
    <t xml:space="preserve"> 11.</t>
  </si>
  <si>
    <t>CFTV E SONORIZAÇÃO</t>
  </si>
  <si>
    <t xml:space="preserve"> 11. 01</t>
  </si>
  <si>
    <t>ELETRODUTO AÇO GALVANIZADO LEVE, INCLUSIVE CONEXÕES D = 1" - FORNECIMENTO E INSTALACAO</t>
  </si>
  <si>
    <t xml:space="preserve"> 11. 02</t>
  </si>
  <si>
    <t>ELETRODUTO PVC RÍGIDO, ROSCA, INCLUSIVE CONEXÕES D = 1" FORNECIMENTO E INSTALACAO</t>
  </si>
  <si>
    <t xml:space="preserve"> 11. 03</t>
  </si>
  <si>
    <t xml:space="preserve"> 11. 04</t>
  </si>
  <si>
    <t>ED-49098</t>
  </si>
  <si>
    <t>CONDULETE 1" EM LIGA DE ALUMÍNIO FUNDIDO TIPO "X" - FORNECIMENTO E INSTALACAO</t>
  </si>
  <si>
    <t xml:space="preserve"> 11. 05</t>
  </si>
  <si>
    <t xml:space="preserve"> 11. 06</t>
  </si>
  <si>
    <t xml:space="preserve"> 11. 07</t>
  </si>
  <si>
    <t xml:space="preserve"> 11. 08</t>
  </si>
  <si>
    <t>CABO SONORIZAÇÃO 2x2,5mm²</t>
  </si>
  <si>
    <t xml:space="preserve">TOTAL ITEM:  11   </t>
  </si>
  <si>
    <t xml:space="preserve"> 12.</t>
  </si>
  <si>
    <t>SPDA</t>
  </si>
  <si>
    <t xml:space="preserve"> 12. 01</t>
  </si>
  <si>
    <t>ED-51087</t>
  </si>
  <si>
    <t>TERMINAL ESTANHADO DE 1 COMPRESSÃO 1 FURO PARA CABO DE AÇO GALVANIZADO #50mm². REF.: TERMOTECNICA OU EQUIVALENTE</t>
  </si>
  <si>
    <t xml:space="preserve"> 12. 02</t>
  </si>
  <si>
    <t>TERMINAL ESTANHADO DE 1 COMPRESSÃO 1 FURO PARA CABO DE COBRE NU #50mm². REF.: TERMOTECNICA   OU EQUIVALENTE - FORNECIMENTO E INSTALAÇÃO</t>
  </si>
  <si>
    <t xml:space="preserve"> 12. 03</t>
  </si>
  <si>
    <t>CONECTOR DE PRESSÃO TIPO SPLIT BOLT PARA CABO DE AÇO GALVANIZADO #50mm² – ACABAMENTO NATURAL. REF.: TERMOTECNICA OU EQUIVALENTE</t>
  </si>
  <si>
    <t xml:space="preserve"> 12. 04</t>
  </si>
  <si>
    <t>74.51.10 SUDECAP</t>
  </si>
  <si>
    <t>FIXADOR TIPO ÔMEGA EM LATÃO LARGURA 15mm E FURO Ø5,5mm E TRAVA PARA CABOS DE AÇO GALVANIZADO #50mm². REF.: TERMOTECNICA OU EQUIVALENTE - FORNECIMENTO E INSTALAÇÃO</t>
  </si>
  <si>
    <t xml:space="preserve"> 12. 05</t>
  </si>
  <si>
    <t>74.51.22 SUDECAP</t>
  </si>
  <si>
    <t>PARAFUSO DE FENDA AUTOATARRACHANTE EM AÇO INOX Ø4,2 x 32mm. REF.: TERMOTECNICA  OU EQUIVALENTE - FORNECIMENTO E INSTALAÇÃO</t>
  </si>
  <si>
    <t xml:space="preserve"> 12. 06</t>
  </si>
  <si>
    <t>BUCHA DE NYLON Nº 6. REF.: TERMOTECNICA OU EQUIVALENTE  - FORNECIMENTO E INSTALAÇÃO</t>
  </si>
  <si>
    <t xml:space="preserve"> 12. 07</t>
  </si>
  <si>
    <t>74.51.06 SUDECAP</t>
  </si>
  <si>
    <t>PRESILHA DE LATÃO ESTANHADO COM FURO DE 7mm E TRAVA PARA CABO DE AÇO GALVANIZADO. REF.: TERMOTECNICA   OU EQUIVALENTE - FORNECIMENTO E INSTALAÇÃO</t>
  </si>
  <si>
    <t xml:space="preserve"> 12. 08</t>
  </si>
  <si>
    <t>ED-49342</t>
  </si>
  <si>
    <t>HASTE DE AÇO REVESTIDA COM ALTA CAMADA DE COBRE  DO TIPO COPPERWELD Ø 3/4"x3000mm, CONFORME NBR 13571, CRAVADA A UMA PROFUNDIDADE MÍNIMA DE 0,50m.</t>
  </si>
  <si>
    <t xml:space="preserve"> 12. 09</t>
  </si>
  <si>
    <t>ED-13941</t>
  </si>
  <si>
    <t>CABO DE COBRE NU 50mm², 7 FIOS x Ø3,00mm (NBR 6524). REF.: TERMOTECNICA   OU EQUIVALENTE - FORNECIMENTO E INSTALAÇÃO</t>
  </si>
  <si>
    <t xml:space="preserve"> 12. 10</t>
  </si>
  <si>
    <t>ED-51033</t>
  </si>
  <si>
    <t>CORDOALHA EM AÇO GALVANIZADO Ø3/8" SM, COM 7 FIOS, CONFORME NBR 5908. REF.: TERMOTECNICA OU EQUIVALENTE - FORNECIMENTO E INSTALAÇÃO</t>
  </si>
  <si>
    <t xml:space="preserve"> 12. 11</t>
  </si>
  <si>
    <t>74.51.35 SUDECAP</t>
  </si>
  <si>
    <t>SIKAFLEX - SELANTE ELÁSTICO, MONOCOMPONENTE, DE BAIXO MÓDULO, À BASE DE POLIURETANO CARTUCHOS DE 310 ML.</t>
  </si>
  <si>
    <t xml:space="preserve"> 12. 12</t>
  </si>
  <si>
    <t>ED-51019</t>
  </si>
  <si>
    <t>BARRA CHATA DE ALUMÍNIO 7/8" X 1/8" X 3M - FORNECIMENTO E INSTALAÇÃO</t>
  </si>
  <si>
    <t xml:space="preserve"> 12. 13</t>
  </si>
  <si>
    <t>ED-49327</t>
  </si>
  <si>
    <t>ELETRODUTO DE AÇO GALVANIZADO PESADO INCLUSIVE CONEXÕES D = 1" - FORNECIMENTO E INSTALAÇÃO</t>
  </si>
  <si>
    <t xml:space="preserve"> 12. 14</t>
  </si>
  <si>
    <t>ED-49071</t>
  </si>
  <si>
    <t>CONDULETE 1" EM LIGA DE ALUMÍNIO FUNDIDO TIPO "C" - FORNECIMENTO E INSTALACAO</t>
  </si>
  <si>
    <t xml:space="preserve"> 12. 15</t>
  </si>
  <si>
    <t>CONECTOR DE MEDIÇÃO PARA SPDA EM AÇO COM 4 PARAFUSOS</t>
  </si>
  <si>
    <t xml:space="preserve"> 12. 16</t>
  </si>
  <si>
    <t>ED-51091</t>
  </si>
  <si>
    <t>CONECTOR REFORÇADO EM BRONZE PARA CONEXÃO DE DOIS CABOS #50mm²</t>
  </si>
  <si>
    <t xml:space="preserve"> 12. 17</t>
  </si>
  <si>
    <t>ED-51055</t>
  </si>
  <si>
    <t>CAIXA DE INSPEÇÃO DE ATERRAMENTO EM PVC COM TAMPA DE FERRO FUNDIDO Ø30cm</t>
  </si>
  <si>
    <t xml:space="preserve"> 12. 18</t>
  </si>
  <si>
    <t>ED-49107</t>
  </si>
  <si>
    <t>CONDULETE METÁLICO REDONDO DO TIPO  MÚLTIPLO COM TAMPA DE UM FURO ∅1". REF.: DAISA OU EQUIVALENTE</t>
  </si>
  <si>
    <t xml:space="preserve"> 12. 19</t>
  </si>
  <si>
    <t>ABRAÇADEIRA DO TIPO "D" COM CUNHA Ø1"</t>
  </si>
  <si>
    <t xml:space="preserve"> 12. 20</t>
  </si>
  <si>
    <t>11.92.01 SUDECAP</t>
  </si>
  <si>
    <t>TERMINAL AÉREO EM AÇO GALVANIZADO A FOGO h=25cm Ø3/8" COM BANDEIRA</t>
  </si>
  <si>
    <t xml:space="preserve"> 12. 21</t>
  </si>
  <si>
    <t>74.51.02 SUDECAP</t>
  </si>
  <si>
    <t>CONECTOR DE PRESSÃO EM AÇO GALVANIZADO A FOGO, COM RABICHO DE ROSCA MECÂNICA Ø3/8" E CABO #50mm²</t>
  </si>
  <si>
    <t xml:space="preserve"> 12. 22</t>
  </si>
  <si>
    <t>74.51.39 SUDECAP</t>
  </si>
  <si>
    <t>SOLDA EXOTÉRMICA CABO-HASTE</t>
  </si>
  <si>
    <t xml:space="preserve">TOTAL ITEM:  12   </t>
  </si>
  <si>
    <t xml:space="preserve"> 13.</t>
  </si>
  <si>
    <t>CLIMATIZAÇÃO</t>
  </si>
  <si>
    <t xml:space="preserve"> 13. 01</t>
  </si>
  <si>
    <t>89865</t>
  </si>
  <si>
    <t>DRENO EM TUBO PVC Ø 3/4", INCLUSIVE CONEXÕES - FORNECIMENTO E INSTALAÇÃO</t>
  </si>
  <si>
    <t xml:space="preserve"> 13. 02</t>
  </si>
  <si>
    <t>ED-50122</t>
  </si>
  <si>
    <t>DUTO FLEXÍVEL DN 150 MM REF.: VENTOKIT - FORNECIMENTO E INSTALAÇÃO</t>
  </si>
  <si>
    <t xml:space="preserve"> 13. 03</t>
  </si>
  <si>
    <t>CL9261</t>
  </si>
  <si>
    <t>EXAUSTORES PARA BANHEIRO REF.: VENTOKIT - MODELO CLASSIC 280 - FORNECIMENTO E INSTALAÇÃO</t>
  </si>
  <si>
    <t xml:space="preserve"> 13. 04</t>
  </si>
  <si>
    <t>CL9262</t>
  </si>
  <si>
    <t>VENEZIANAS AUTO-FECHANTES PARA O EQUIPAMENTO VENTOKIT CLASSIC 280 - FORNECIMENTO E INSTALAÇÃO</t>
  </si>
  <si>
    <t xml:space="preserve"> 13. 05</t>
  </si>
  <si>
    <t>90441</t>
  </si>
  <si>
    <t>FURO NO STEEL FRAMING PARA INSTALAÇÃO DA VENEZIANA AUTO FECHANTE 15 X 15 CM</t>
  </si>
  <si>
    <t xml:space="preserve">TOTAL ITEM:  13   </t>
  </si>
  <si>
    <t xml:space="preserve"> 14.</t>
  </si>
  <si>
    <t>ESQUADRIA DE MADEIRA</t>
  </si>
  <si>
    <t xml:space="preserve"> 14. 01</t>
  </si>
  <si>
    <t>PORTAS</t>
  </si>
  <si>
    <t xml:space="preserve"> 14. 01. 01</t>
  </si>
  <si>
    <t>ED-49602</t>
  </si>
  <si>
    <t xml:space="preserve">P80 - PORTA DE ABRIR, 1 FOLHA, TIPO PRANCHETA, COM BATENTE E MARCO DE MADEIRA 80 X 210 CM </t>
  </si>
  <si>
    <t xml:space="preserve"> 14. 01. 02</t>
  </si>
  <si>
    <t>ED-49603</t>
  </si>
  <si>
    <t>P90 - PORTA DE ABRIR, 1 FOLHA, TIPO PRANCHETA, COM BATENTE E MARCO DE MADEIRA 90 X 210 CM</t>
  </si>
  <si>
    <t xml:space="preserve"> 14. 01. 03</t>
  </si>
  <si>
    <t>12.10.05 SUDECAP</t>
  </si>
  <si>
    <t xml:space="preserve">P120 - PORTA DE ABRIR, 2 FOLHAS, DE MADEIRA COMPENSADA LISA PARA PINTURA, COM BATENTE E MARCO DE MADEIRA 120 X 210 CM </t>
  </si>
  <si>
    <t xml:space="preserve"> 14. 01. 04</t>
  </si>
  <si>
    <t xml:space="preserve">P120 A - PORTA DE CORRER ,  TIPO PRANCHETA, COM BATENTE E MARCO DE MADEIRA - 120 X 210 CM </t>
  </si>
  <si>
    <t xml:space="preserve"> 14. 01. 05</t>
  </si>
  <si>
    <t>ED-49596</t>
  </si>
  <si>
    <t xml:space="preserve">PORTA DE MADEIRA PARA BANHEIRO EM COMPENSADO COM LAMINADO TEXTURIZADO 0,60X1,60M,  INCLUSO MARCO, DOBRADICAS E TARJETA TIPO LIVRE/OCUPADO </t>
  </si>
  <si>
    <t xml:space="preserve"> 14. 01. 06</t>
  </si>
  <si>
    <t>01817/ORSE</t>
  </si>
  <si>
    <t xml:space="preserve">PORTA  PVC SANFONADA 80 X 180 CM </t>
  </si>
  <si>
    <t xml:space="preserve"> 14. 02</t>
  </si>
  <si>
    <t>FERRAGENS</t>
  </si>
  <si>
    <t xml:space="preserve"> 14. 02. 01</t>
  </si>
  <si>
    <t>90830</t>
  </si>
  <si>
    <t>FECHADURA COM MAÇANETA TIPO "ALAVANCA", ACABAMENTO CROMADO, PADRÃO LA FONTE OU EQUIVALENTE - PARA PORTAS DE ABRIR</t>
  </si>
  <si>
    <t xml:space="preserve"> 14. 02. 02</t>
  </si>
  <si>
    <t>ED-49699</t>
  </si>
  <si>
    <t>FERRAGEM PARA PORTA DE CORRER, FECHADURA TIPO CONCHA, PINO GUIA, ROLDANA ,TRILHO INFERIOR E SUPERIOR</t>
  </si>
  <si>
    <t xml:space="preserve"> 14. 02. 03</t>
  </si>
  <si>
    <t>FLECHOS DE EMBUTIR COM TRAVA DESLIZANTE, ACIONADA POR ALAVANCA 200 MM DE COMP. 34" - LATÃO CROMADO</t>
  </si>
  <si>
    <t xml:space="preserve"> 14. 02. 04</t>
  </si>
  <si>
    <t>ED-50633</t>
  </si>
  <si>
    <t>CHAPA EM AÇO INOX PARA PROTEÇÃO DE PORTA RESISTENTE A IMPACTOS 90 X 40 CM</t>
  </si>
  <si>
    <t xml:space="preserve">TOTAL ITEM:  14   </t>
  </si>
  <si>
    <t xml:space="preserve"> 15.</t>
  </si>
  <si>
    <t>ESQUADRIA DE ALUMINIO E VIDRO</t>
  </si>
  <si>
    <t xml:space="preserve"> 15. 01</t>
  </si>
  <si>
    <t>13398/ORSE</t>
  </si>
  <si>
    <t>JO1  - JANELA BASCULANTE EM VIDRO TEMPERADO INCOLOR 8 MM, COM PELICULA JATEADA - ACABAMENTOS EM ALUMINIO ANODIZ. NATURAL - 80 x 70 CM</t>
  </si>
  <si>
    <t xml:space="preserve"> 15. 02</t>
  </si>
  <si>
    <t>JO2  - JANELA BASCULANTE EM VIDRO TEMPERADO INCOLOR 8 MM , COM PELÍCULA JATEADA - ACABAMENTOS EM ALUMINIO ANODIZ. NATURAL - 317 X 70 CM</t>
  </si>
  <si>
    <t xml:space="preserve"> 15. 03</t>
  </si>
  <si>
    <t>JO3 - JANELA CORRER EM VIDRO TEMPERADO INCOLOR 8 MM - ACABAMENTOS EM ALUMINIO ANODIZ. NATURAL - 120 X 140 CM</t>
  </si>
  <si>
    <t xml:space="preserve"> 15. 04</t>
  </si>
  <si>
    <t>JO4  - JANELA CORRER EM VIDRO TEMPERADO INCOLOR 8 MM - ACABAMENTOS EM ALUMINIO ANODIZ. NATURAL - 245 X 140 CM</t>
  </si>
  <si>
    <t xml:space="preserve"> 15. 05</t>
  </si>
  <si>
    <t>JO5 - JANELA BASCULANTE EM VIDRO TEMPERADO INCOLOR 8 MM , COM PELICULA JATEADA - ACABAMENTOS EM ALUMINIO ANODIZ. NATURAL - 75 X 70 CM</t>
  </si>
  <si>
    <t xml:space="preserve"> 15. 06</t>
  </si>
  <si>
    <t>JO6 - JANELA BASCULANTE EM VIDRO TEMPERADO INCOLOR 8 MM, COM PELÍCULA JATEADA - ACABAMENTOS EM ALUMINIO ANODIZ. NATURAL - 125 x 70 CM</t>
  </si>
  <si>
    <t xml:space="preserve"> 15. 07</t>
  </si>
  <si>
    <t>JO7- JANELA BASCULANTE EM VIDRO TEMPERADO INCOLOR 8 MM, COM PELÍCULA JATEADA - ACABAMENTOS EM ALUMINIO ANODIZ. NATURAL - 165 x 70 CM</t>
  </si>
  <si>
    <t xml:space="preserve"> 15. 08</t>
  </si>
  <si>
    <t>JO8  - JANELA CORRER EM VIDRO TEMPERADO INCOLOR 8 MM - ACABAMENTOS EM ALUMINIO ANODIZ. NATURAL -150 x 140 CM</t>
  </si>
  <si>
    <t xml:space="preserve"> 15. 09</t>
  </si>
  <si>
    <t>JO9 - JANELA BASCULANTE EM VIDRO TEMPERADO INCOLOR 8 MM, COM PELÍCULA JATEADA - ACABAMENTOS EM ALUMINIO ANODIZ. NATURAL - 85 X 70 CM</t>
  </si>
  <si>
    <t xml:space="preserve"> 15. 10</t>
  </si>
  <si>
    <t>J10 - JANELA BASCULANTE EM VIDRO TEMPERADO INCOLOR 8 MM - ACABAMENTOS EM ALUMINIO ANODIZ. NATURAL - 826 X 160 CM</t>
  </si>
  <si>
    <t xml:space="preserve"> 15. 11</t>
  </si>
  <si>
    <t>J11 - JANELA BASCULANTE EM VIDRO TEMPERADO INCOLOR 8 MM, COM PELÍCULA JATEADA - ACABAMENTOS EM ALUMINIO ANODIZ. NATURAL - 205 X 70 CM</t>
  </si>
  <si>
    <t xml:space="preserve"> 15. 12</t>
  </si>
  <si>
    <t>J12 - JANELA BASCULANTE EM VIDRO TEMPERADO INCOLOR 8 MM, COM PELÍCULA JATEADA - ACABAMENTOS EM ALUMINIO ANODIZ. NATURAL - 117 x 70 CM</t>
  </si>
  <si>
    <t xml:space="preserve"> 15. 13</t>
  </si>
  <si>
    <t>J13 - JANELA CORRER EM VIDRO TEMPERADO INCOLOR 8 MM - ACABAMENTOS EM ALUMINIO ANODIZ. NATURAL - 325 X 140 CM</t>
  </si>
  <si>
    <t xml:space="preserve"> 15. 14</t>
  </si>
  <si>
    <t>J14  - JANELA CORRER EM VIDRO TEMPERADO INCOLOR 8 MM - ACABAMENTOS EM ALUMINIO ANODIZ. NATURAL - 180 X 140 CM</t>
  </si>
  <si>
    <t xml:space="preserve"> 15. 15</t>
  </si>
  <si>
    <t>J15 - JANELA CORRER EM VIDRO TEMPERADO INCOLOR 8 MM - ACABAMENTOS EM ALUMINIO ANODIZ. NATURAL - 205 x 110 CM</t>
  </si>
  <si>
    <t xml:space="preserve"> 15. 16</t>
  </si>
  <si>
    <t>J16 - JANELA CORRER EM VIDRO TEMPERADO INCOLOR 8 MM - ACABAMENTOS EM ALUMINIO ANODIZ. NATURAL - 597 x 140 CM</t>
  </si>
  <si>
    <t xml:space="preserve"> 15. 17</t>
  </si>
  <si>
    <t>J17  - JANELA CORRER EM VIDRO TEMPERADO INCOLOR 8 MM - ACABAMENTOS EM ALUMINIO ANODIZ. NATURAL - 208 x 140 CM</t>
  </si>
  <si>
    <t xml:space="preserve"> 15. 18</t>
  </si>
  <si>
    <t>J18  - JANELA BASCULANTE EM VIDRO TEMPERADO INCOLOR 8 MM - ACABAMENTOS EM ALUMINIO ANODIZ. NATURAL - 410 x 95 CM</t>
  </si>
  <si>
    <t xml:space="preserve"> 15. 19</t>
  </si>
  <si>
    <t>48.74.50 SUDECAP</t>
  </si>
  <si>
    <t>GUICHÊ - JANELA TIPO GUILHOTINA EM ALUMINIO E VIDRO 60 X 60 CM</t>
  </si>
  <si>
    <t xml:space="preserve"> 15. 20</t>
  </si>
  <si>
    <t>P80A - PORTA DE ABRIR EM VIDRO TEMPERADO INCOLOR COM PELÍCULA, 10 MM ACAB. EM ALUMINIO -  80 X 260 CM</t>
  </si>
  <si>
    <t xml:space="preserve"> 15. 21</t>
  </si>
  <si>
    <t>P245 - PORTA DE CORRER EM VIDRO TEMPERADO INCOLOR, 10 MM ACAB. EM ALUMINIO - 245 X 260 CM</t>
  </si>
  <si>
    <t xml:space="preserve"> 15. 22</t>
  </si>
  <si>
    <t>P75 - PORTA DE ABRIR EM VIDRO TEMPERADO INCOLOR, 10 MM ACAB. EM ALUMINIO -75 X 300 CM</t>
  </si>
  <si>
    <t xml:space="preserve"> 15. 23</t>
  </si>
  <si>
    <t>P205 - PORTA DE CORRER EM VIDRO TEMPERADO INCOLOR, 10 MM ACAB. EM ALUMINIO -  205 X 210 CM</t>
  </si>
  <si>
    <t xml:space="preserve"> 15. 24</t>
  </si>
  <si>
    <t>JP1 - PORTA PIVOTANTE, VIDRO TEMPERADO 10MM, INCOLOR,   ABRIR. LARGURA: 150CM. ALTURA: 210CM. BANDEIRA FIXA, COM O MESMO VIDRO. FERRAGENS EM INOX - 150 X 260 CM</t>
  </si>
  <si>
    <t xml:space="preserve">TOTAL ITEM:  15   </t>
  </si>
  <si>
    <t xml:space="preserve"> 16.</t>
  </si>
  <si>
    <t>ESQUADRIA METÁLICA</t>
  </si>
  <si>
    <t xml:space="preserve"> 16. 01</t>
  </si>
  <si>
    <t>PV1- PORTA DE ABRIR 2 FOLHAS VENEZIANA -120 X 100 CM</t>
  </si>
  <si>
    <t xml:space="preserve"> 16. 02</t>
  </si>
  <si>
    <t>13.76.30 SUDECAP</t>
  </si>
  <si>
    <t>PF120 - PORTA DE ABRIR 2 FOLHAS  EM VENEZIANA COM TELA MOSQUETEIRO - 120 X 210 CM</t>
  </si>
  <si>
    <t xml:space="preserve"> 16. 03</t>
  </si>
  <si>
    <t>PF120A - PORTA DE ABRIR 2 FOLHAS  EM VENEZIANA- 120 X 210 CM</t>
  </si>
  <si>
    <t xml:space="preserve"> 16. 04</t>
  </si>
  <si>
    <t>PT2 - PORTÃO VENEZIANA DE ABRIR 2 FOLHAS - 250 X 200 CM</t>
  </si>
  <si>
    <t xml:space="preserve"> 16. 05</t>
  </si>
  <si>
    <t>13.55.01 SUDECAP</t>
  </si>
  <si>
    <t>ALCAPAO EM FERRO 0,6MX0,6M, INCLUSO FERRAGENS</t>
  </si>
  <si>
    <t xml:space="preserve">TOTAL ITEM:  16   </t>
  </si>
  <si>
    <t xml:space="preserve"> 17.</t>
  </si>
  <si>
    <t>REVESTIMENTOS INTERNO E EXTERNO</t>
  </si>
  <si>
    <t>17.01</t>
  </si>
  <si>
    <t>ED-50729</t>
  </si>
  <si>
    <t>CHAPISCO TRACO 1:3 (CIMENTO E AREIA), ESPESSURA 0,5CM, PREPARO MANUAL</t>
  </si>
  <si>
    <t>17.02</t>
  </si>
  <si>
    <t>ED-50732</t>
  </si>
  <si>
    <t>EMBOCO PAULISTA (MASSA UNICA) TRACO 1:6 (CIMENTO E AREIA), ESPESSURA 2,5CM, PREPARO  MANUAL</t>
  </si>
  <si>
    <t>17.03</t>
  </si>
  <si>
    <t>ED-50717</t>
  </si>
  <si>
    <t>REVESTIMENTO EM AZULEJO BRANCO 20  X 20 CM, JUNTA A PRUMO, ASSENTADO COM ARGAMASSA PRÉ-FABRICADA, INCLUSIVE REJUNTAMENTO</t>
  </si>
  <si>
    <t>17.04</t>
  </si>
  <si>
    <t>ED-50737</t>
  </si>
  <si>
    <t>REVESTIMENTO COM GRANITO CINZA CORUMBÁ E = 2 CM, JUNTA A PRUMO, ASSENTADO COM ARGAMASSA PRÉ-FABRICADA, INCLUSIVE REJUNTAMENTO - BALÇÃO DE ATENDIMENTO</t>
  </si>
  <si>
    <t>17.05</t>
  </si>
  <si>
    <t>ED-50749</t>
  </si>
  <si>
    <t>REVESTIMENTO COM PASTILHA DE VIDRO ACQUA 2,5 X 2,5 JATOBÁ OU EQUIVALENTE JUNTA A PRUMO, ASSENTADO COM ARGAMASSA PRÉ-FABRICADA</t>
  </si>
  <si>
    <t xml:space="preserve">TOTAL ITEM:  17   </t>
  </si>
  <si>
    <t xml:space="preserve"> 18.</t>
  </si>
  <si>
    <t>PISOS</t>
  </si>
  <si>
    <t xml:space="preserve"> 18. 01</t>
  </si>
  <si>
    <t>PISO INTERNO</t>
  </si>
  <si>
    <t xml:space="preserve"> 18. 01. 01</t>
  </si>
  <si>
    <t>ED-50621</t>
  </si>
  <si>
    <t>SOCULO DE  CONCRETO MAGRO E = 10 CM</t>
  </si>
  <si>
    <t xml:space="preserve"> 18. 01. 02</t>
  </si>
  <si>
    <t>ED-50567</t>
  </si>
  <si>
    <t>CONTRAPISO EM ARGAMASSA TRACO 1:3 (CIMENTO E AREIA), INTERNO SOBRE LAJE, ADERIDO, ESPESSURA 2,5CM, PREPARO MECANICO</t>
  </si>
  <si>
    <t xml:space="preserve"> 18. 01. 03</t>
  </si>
  <si>
    <t>ED-50546</t>
  </si>
  <si>
    <t>PISO CIMENTADO LISO DESEMPENADO, TRACO 1:3 (CIMENTO E AREIA), ESPESSURA 3,0CM, PREPARO MANUAL</t>
  </si>
  <si>
    <t xml:space="preserve"> 18. 01. 04</t>
  </si>
  <si>
    <t>ED-50753</t>
  </si>
  <si>
    <t>PISO EM PORCELANATO SPAZIO GRIGIO AP 52 X 52 XM, ACABAMENTO ACETINADO, BIANCOGRÊS  OU EQUIVALENTE, ASSENTADO COM ARGAMASSA PRÉ-FABRICADA, INCLUSIVE REJUNTAMENTO</t>
  </si>
  <si>
    <t xml:space="preserve"> 18. 02</t>
  </si>
  <si>
    <t>FRISOS E RODAPÉS</t>
  </si>
  <si>
    <t xml:space="preserve"> 18. 02. 01</t>
  </si>
  <si>
    <t>ED-50771</t>
  </si>
  <si>
    <t>RODAPE EM PORCELANATO SPAZIO GRIGIO AP 10 X 52 XM, ASSENTADO COM ARGAMASSA PRÉ-FABRICADA, INCLUSIVE REJUNTAMENTO</t>
  </si>
  <si>
    <t xml:space="preserve"> 18. 02. 02</t>
  </si>
  <si>
    <t>ED-50575</t>
  </si>
  <si>
    <t>FRISO EM GRANITO GRANITO CINZA CORUMBÁ H = 5 CM, ASSENTADO COM ARGAMASSA PRÉ-FABRICADA, INCLUSIVE REJUNTAMENTO</t>
  </si>
  <si>
    <t xml:space="preserve"> 18. 03</t>
  </si>
  <si>
    <t>SOLEIRAS E PEITORIS</t>
  </si>
  <si>
    <t xml:space="preserve"> 18. 03. 01</t>
  </si>
  <si>
    <t>98689</t>
  </si>
  <si>
    <t>SOLEIRA EM GRANITO CINZA CORUMBÁ L = 15 CM</t>
  </si>
  <si>
    <t xml:space="preserve"> 18. 03. 02</t>
  </si>
  <si>
    <t>101965</t>
  </si>
  <si>
    <t>PEITORIL EM MÁRMORE BRANCO E = 2 CM ACABAMENTO POLIDO L = 16 CM</t>
  </si>
  <si>
    <t xml:space="preserve"> 18. 03. 03</t>
  </si>
  <si>
    <t>MARCO EM GRANITO CINZA CORUMBÁ L = 15 CM</t>
  </si>
  <si>
    <t xml:space="preserve">TOTAL ITEM:  18   </t>
  </si>
  <si>
    <t xml:space="preserve"> 19.</t>
  </si>
  <si>
    <t>ESPELHOS</t>
  </si>
  <si>
    <t xml:space="preserve"> 19. 01</t>
  </si>
  <si>
    <t>ED-51150</t>
  </si>
  <si>
    <t>ESPELHO CRISTAL, 50 X 90 CM E= 5 MM, LAPIDADO, I=10°, FIXADO COM PARAFUSO FINESSON - FORNECIMENTO E INSTALAÇÃO</t>
  </si>
  <si>
    <t xml:space="preserve"> 19. 02</t>
  </si>
  <si>
    <t>ESPELHO CRISTAL, ESPESSURA 5mm LAPIDADO, 50x90 CM, 4 MM, FIXADO COM PARAFUSOS FINESSON - FORNECIMENTO E INSTALAÇÃO</t>
  </si>
  <si>
    <t xml:space="preserve">TOTAL ITEM:  19   </t>
  </si>
  <si>
    <t xml:space="preserve"> 20.</t>
  </si>
  <si>
    <t>PINTURA INTERNA / EXTERNA</t>
  </si>
  <si>
    <t xml:space="preserve"> 20. 01</t>
  </si>
  <si>
    <t>PINTURA INTERNA</t>
  </si>
  <si>
    <t xml:space="preserve"> 20. 01. 01</t>
  </si>
  <si>
    <t>ED-50516</t>
  </si>
  <si>
    <t>FUNDO SELADOR ACRILICO AMBIENTES INTERNOS/EXTERNOS, UMA DEMAO</t>
  </si>
  <si>
    <t xml:space="preserve"> 20. 01. 02</t>
  </si>
  <si>
    <t>ED-50478</t>
  </si>
  <si>
    <t>EMASSAMENTO COM MASSA LATEX PVA PARA AMBIENTES INTERNOS, DUAS DEMAOS</t>
  </si>
  <si>
    <t xml:space="preserve"> 20. 01. 03</t>
  </si>
  <si>
    <t>102200</t>
  </si>
  <si>
    <t>EMASSAMENTO MASSA BASE A OLEO EM MADEIRA, DUAS DEMAOS</t>
  </si>
  <si>
    <t xml:space="preserve"> 20. 01. 04</t>
  </si>
  <si>
    <t>ED-50500</t>
  </si>
  <si>
    <t xml:space="preserve"> 20. 01. 05</t>
  </si>
  <si>
    <t>ED-50493</t>
  </si>
  <si>
    <t>PINTURA ESMALTE FOSCO PARA MADEIRA, DUAS DEMAOS, INCLUSO APARELHAMENTO COM FUNDO NIVELADOR BRANCO FOSCO</t>
  </si>
  <si>
    <t xml:space="preserve"> 20. 01. 06</t>
  </si>
  <si>
    <t>ED-50492</t>
  </si>
  <si>
    <t>PINTURA ESMALTE 2 DEMAOS C/1 DEMAO ZARCAO P/ESQUADRIA FERRO</t>
  </si>
  <si>
    <t xml:space="preserve"> 20. 02</t>
  </si>
  <si>
    <t>PINTURA EXTERNA  (FACHADA)</t>
  </si>
  <si>
    <t xml:space="preserve"> 20. 02. 01</t>
  </si>
  <si>
    <t xml:space="preserve"> 20. 02. 02</t>
  </si>
  <si>
    <t>ED-50473</t>
  </si>
  <si>
    <t>EMASSAMENTO DE PAREDE EM PLACA CIMENTÍCIA, COM 1 DEMÃO DE MASSA ACRÍLICA</t>
  </si>
  <si>
    <t xml:space="preserve"> 20. 02. 03</t>
  </si>
  <si>
    <t>PINTURA COM TINTA  ACRILICA FOSCA AZUL MINERAL E329 , AMBIENTES EXTERNOS, TRES DEMAOS</t>
  </si>
  <si>
    <t xml:space="preserve"> 20. 02. 04</t>
  </si>
  <si>
    <t>PINTURA COM TINTA  ACRILICA FOSCA GOIABA R243, AMBIENTES EXTERNOS, TRES DEMAOS</t>
  </si>
  <si>
    <t xml:space="preserve">TOTAL ITEM:  20   </t>
  </si>
  <si>
    <t xml:space="preserve"> 21.</t>
  </si>
  <si>
    <t>BANCADA</t>
  </si>
  <si>
    <t xml:space="preserve"> 21. 01</t>
  </si>
  <si>
    <t>ED-48343</t>
  </si>
  <si>
    <t>BANCADA EM GRANITO CINZA CORUMBÁ, INCLUSIVE FURO E COLAGEM DE BOJO, COM ACABAMENTO DE 4 CM NA TESTEIRA CONFORME PROJETO</t>
  </si>
  <si>
    <t xml:space="preserve"> 21. 02</t>
  </si>
  <si>
    <t>BANCADA SECA EM GRANITO CINZA CORUMBÁ COM ACABAMENTO BAULEADO CONFORME PROJETO</t>
  </si>
  <si>
    <t xml:space="preserve"> 21. 03</t>
  </si>
  <si>
    <t>ED-48344</t>
  </si>
  <si>
    <t>BALCÃO EM GRANITO CINZA CORUMBÁ ACABAMENTO BAULEADO</t>
  </si>
  <si>
    <t xml:space="preserve"> 21. 04</t>
  </si>
  <si>
    <t>ED-48348</t>
  </si>
  <si>
    <t>RODABANCADA EM GRANITO CINZA CORUMBÁ, H = 10 CM, E = 2 CM</t>
  </si>
  <si>
    <t xml:space="preserve"> 21. 05</t>
  </si>
  <si>
    <t>ED-50688</t>
  </si>
  <si>
    <t>PRATELEIRA EM ARDÓSIA POLIDA E = 2 CM</t>
  </si>
  <si>
    <t xml:space="preserve">TOTAL ITEM:  21   </t>
  </si>
  <si>
    <t>22.</t>
  </si>
  <si>
    <t>SINALIZAÇÃO</t>
  </si>
  <si>
    <t>22.01</t>
  </si>
  <si>
    <t>PLACA EM AÇO INOX ESCOVADO 250 X 32CM DOBRADA NA BORDA PARA ENQUADRAMENTO CONFORME DIAGRAMAÇÃO. O FUNDO SERÁ EM PELÍCULA NA COR AZUL C100, M70, Y0, K0  REF.: 3M OU EQUIVALENTE COM LETRAS ADESIVADAS NA COR BRANCA COM LETRA FONTE "GOTHAN BLACK"</t>
  </si>
  <si>
    <t>22.02</t>
  </si>
  <si>
    <t>PLACA EM AÇO INOX ESCOVADO 250 X79 CM DOBRADA NA BORDA PARA ENQUADRAMENTO COM LETRA FONTE "GOTHAN BLACK", CONFORME DIAGRAMAÇÃO. O FUNDO SERÁ EM PELÍCULA NA COR AZUL C100, M70, Y0, K0  REF.: 3M OU EQUIVALENTE COM LETRAS ADESIVADAS NA COR BRANCA</t>
  </si>
  <si>
    <t>22.03</t>
  </si>
  <si>
    <t>PLACA DE SINALIZAÇÃO EM ACRÍLICO BRANCO COM ARTE ADESIVADA NA COR AZUL C100, M70, Y0, K0  REF.: 3M OU EQUIVALENTE</t>
  </si>
  <si>
    <t>22.04</t>
  </si>
  <si>
    <t>PLACA EM AÇO INOX ESCOVADO 40 X 15 CM DOBRADA NA BORDA PARA ENQUADRAMENTO COM LETRA FONTE "GOTHAN BLACK" H=4 CM NA COR AZUL C100, M70, Y0, K0  REF.: 3M OU EQUIVALENTE</t>
  </si>
  <si>
    <t>22.05</t>
  </si>
  <si>
    <t>PLACA EM AÇO INOX ESCOVADO 40 X18 CM DOBRADA NA BORDA PARA ENQUADRAMENTO COM LETRA FONTE "GOTHAN BLACK" H=3.5 CM NA COR AZUL C100, M70, Y0, K0  REF.: 3M OU EQUIVALENTE</t>
  </si>
  <si>
    <t xml:space="preserve">TOTAL ITEM:  22   </t>
  </si>
  <si>
    <t>23.</t>
  </si>
  <si>
    <t>URBANIZAÇÃO E OBRAS COMPLEMENTARES</t>
  </si>
  <si>
    <t>23.01</t>
  </si>
  <si>
    <t>ED-51144</t>
  </si>
  <si>
    <t>EXECUÇÃO DE CALÇADA EM CONCRETO 1:3:5 (FCK=12 MPA) PREPARO MECÂNICO, E= 7CM</t>
  </si>
  <si>
    <t>23.02</t>
  </si>
  <si>
    <t>ED-50585</t>
  </si>
  <si>
    <t>PISO EM LADRILHO HIDRAULICO DE ALERTA E DIRECIONAL NA COR PRETA 25 X 25 CM, ASSENTADO COM ARGAMASSA DE CIMENTO E AREIA, INCLUSIVE REJUNTAMENTO</t>
  </si>
  <si>
    <t>23.03</t>
  </si>
  <si>
    <t>ED-50437</t>
  </si>
  <si>
    <t>PLANTIO DE GRAMA ESMERALDA - zoysia japonica</t>
  </si>
  <si>
    <t xml:space="preserve">TOTAL ITEM:  23   </t>
  </si>
  <si>
    <t>24.</t>
  </si>
  <si>
    <t>LIMPEZA GERAL</t>
  </si>
  <si>
    <t>24.01</t>
  </si>
  <si>
    <t>ED-51125</t>
  </si>
  <si>
    <t>CARGA E TRANSPORTE DE ENTULHO EM CAÇAMBAS</t>
  </si>
  <si>
    <t>24.02</t>
  </si>
  <si>
    <t>ED-50266</t>
  </si>
  <si>
    <t>LIMPEZA FINAL DA OBRA</t>
  </si>
  <si>
    <t xml:space="preserve">TOTAL ITEM:  24  </t>
  </si>
  <si>
    <t>25.</t>
  </si>
  <si>
    <t>ADMINISTRAÇÃO LOCAL</t>
  </si>
  <si>
    <t>25.1</t>
  </si>
  <si>
    <t>ED-21769</t>
  </si>
  <si>
    <t>ENGENHEIRO CIVIL DE OBRA COM ENCARGOS COMPLEMENTARES</t>
  </si>
  <si>
    <t>mês</t>
  </si>
  <si>
    <t>25.2</t>
  </si>
  <si>
    <t>ED-21776</t>
  </si>
  <si>
    <t>ENCARREGADO GERAL DE OBRAS COM ENCARGOS COMPLEMENTARES</t>
  </si>
  <si>
    <t>25.3</t>
  </si>
  <si>
    <t>ED-21780</t>
  </si>
  <si>
    <t>VIGIA NOTURNO COM ENCARGOS COMPLEMENTARES</t>
  </si>
  <si>
    <t xml:space="preserve">TOTAL ITEM:  25   </t>
  </si>
  <si>
    <t>FUNDAÇÃO EM RADIER:</t>
  </si>
  <si>
    <t>26.1</t>
  </si>
  <si>
    <t>ED-49813</t>
  </si>
  <si>
    <t>FORNECIMENTO E LANÇAMENTO DE COLCHÃO EM BRITA  E= 10 CM</t>
  </si>
  <si>
    <t>26.2</t>
  </si>
  <si>
    <t>ED-49787</t>
  </si>
  <si>
    <t>FORNECIMENTO, EXECUÇÃO E LANÇAMENTO DE CONCRETO EM PISO FCK=25 MPA</t>
  </si>
  <si>
    <t>26.3</t>
  </si>
  <si>
    <t>ED-29582</t>
  </si>
  <si>
    <t>ARMADURA DE TELA DE AÇO CA-60, SOLDADA TIPO Q-138, DIÂMETRO Ø4,2MM, TRAMA COM DIMENSÃO (100X100)MM, INCLUSIVE ESPAÇADOR, EXCLUSIVE CONCRETO</t>
  </si>
  <si>
    <t>26.4</t>
  </si>
  <si>
    <t>ED-48298</t>
  </si>
  <si>
    <t>FORNECIMENTO E APLICAÇÃO DE AÇO CA-25 - L=50 CM, D16MM, EM JUNTA DE TRASMISSÃO</t>
  </si>
  <si>
    <t>26.5</t>
  </si>
  <si>
    <t>FORNECIMENTO E APLICAÇÃO DE AÇO CA-50 D 8MM</t>
  </si>
  <si>
    <t>26.6</t>
  </si>
  <si>
    <t>ED-49643</t>
  </si>
  <si>
    <t>EXECUÇÃO DE FORMA DE MADEIRA</t>
  </si>
  <si>
    <t>26.7</t>
  </si>
  <si>
    <t>ED-17989</t>
  </si>
  <si>
    <t>LOCAÇÃO DE OBRA COM GABARITO DE TÁBUAS CORRIDAS PONTALETADAS A CADA 2,00M, REAPROVEITAMENTO (2X), INCLUSIVE ACOMPANHAMENTO DE EQUIPE TOPOGRÁFICA PARA MARCAÇÃO DE PONTO TOPOGRÁFICO</t>
  </si>
  <si>
    <t>26.8</t>
  </si>
  <si>
    <t>ED-51123</t>
  </si>
  <si>
    <t>REGULARIZAÇÃO MANUAL E COMPACTAÇÃO MECANIZADA DE TERRENO COM PLACA VIBRATÓRIA, EXCLUSIVE DESMATAMENTO, DESTOCAMENTO, LIMPEZA/ROÇADA DO TERRENO</t>
  </si>
  <si>
    <t>26.9</t>
  </si>
  <si>
    <t>ED-50703</t>
  </si>
  <si>
    <t>LIMPEZA DE TERRENO, INCLUSIVE CAPINA, RASTELAMENTO COM AFASTAMENTO ATÉ VINTE (20) METROS E QUEIMA CONTROLADA</t>
  </si>
  <si>
    <t>26.10</t>
  </si>
  <si>
    <t>ED-50174</t>
  </si>
  <si>
    <t>PINTURA COM EMULSÃO ASFÁLTICA, DUAS (2) DEMÃOS</t>
  </si>
  <si>
    <t>26.11</t>
  </si>
  <si>
    <t>ED-50619</t>
  </si>
  <si>
    <t>SERVIÇO DE POLIMENTO COM POLÍTRIZ</t>
  </si>
  <si>
    <t>26.12</t>
  </si>
  <si>
    <t>CO-27427</t>
  </si>
  <si>
    <t>PROJETO EXECUTIVO DE ESTRUTURA DE CONCRETO</t>
  </si>
  <si>
    <t>PR A1</t>
  </si>
  <si>
    <t>TOTAL ITEM:  26</t>
  </si>
  <si>
    <t>TOTAL GERAL DA OBRA</t>
  </si>
  <si>
    <t>224.065/D</t>
  </si>
  <si>
    <t>Carimbo e assinatura do engenheiro responsável técnico pela elaboração da planilha</t>
  </si>
  <si>
    <t>CREA</t>
  </si>
  <si>
    <t>Carimbo e assinatura do prefeito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</si>
</sst>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_(* #,##0.00_);_(* \(#,##0.00\);_(* &quot;-&quot;??_);_(@_)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color theme="1"/>
      <name val="Aptos Narrow"/>
      <family val="2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</font>
    <font>
      <b/>
      <sz val="8"/>
      <color theme="1"/>
      <name val="Aptos Narrow"/>
      <family val="2"/>
      <scheme val="minor"/>
    </font>
    <font>
      <b/>
      <sz val="8"/>
      <name val="Arial"/>
      <family val="2"/>
    </font>
    <font>
      <sz val="11"/>
      <name val="Calibri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8"/>
      <color rgb="FF000000"/>
      <name val="Arial"/>
      <family val="2"/>
    </font>
    <font>
      <sz val="8"/>
      <color rgb="FF010000"/>
      <name val="Arial"/>
      <family val="2"/>
    </font>
    <font>
      <sz val="9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13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3" fillId="0" borderId="0" xfId="1" applyFont="1" applyAlignment="1">
      <alignment horizontal="center" vertical="center" wrapText="1"/>
    </xf>
    <xf numFmtId="44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4" fontId="4" fillId="0" borderId="0" xfId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44" fontId="4" fillId="0" borderId="0" xfId="1" applyFont="1" applyFill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4" fontId="4" fillId="0" borderId="13" xfId="0" applyNumberFormat="1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44" fontId="4" fillId="0" borderId="11" xfId="1" applyFont="1" applyFill="1" applyBorder="1" applyAlignment="1">
      <alignment horizontal="center" vertical="center"/>
    </xf>
    <xf numFmtId="44" fontId="4" fillId="0" borderId="16" xfId="1" applyFont="1" applyFill="1" applyBorder="1" applyAlignment="1">
      <alignment horizontal="left" vertical="center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44" fontId="4" fillId="0" borderId="24" xfId="1" applyFont="1" applyFill="1" applyBorder="1" applyAlignment="1">
      <alignment horizontal="center" vertical="center"/>
    </xf>
    <xf numFmtId="10" fontId="4" fillId="0" borderId="25" xfId="2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44" fontId="4" fillId="0" borderId="28" xfId="1" applyFont="1" applyFill="1" applyBorder="1" applyAlignment="1">
      <alignment horizontal="center" vertical="center" wrapText="1"/>
    </xf>
    <xf numFmtId="44" fontId="4" fillId="0" borderId="29" xfId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justify" vertical="justify" wrapText="1"/>
    </xf>
    <xf numFmtId="0" fontId="0" fillId="2" borderId="13" xfId="0" applyFill="1" applyBorder="1" applyAlignment="1">
      <alignment horizontal="center"/>
    </xf>
    <xf numFmtId="43" fontId="1" fillId="2" borderId="13" xfId="3" applyFont="1" applyFill="1" applyBorder="1"/>
    <xf numFmtId="44" fontId="1" fillId="2" borderId="13" xfId="1" applyFont="1" applyFill="1" applyBorder="1"/>
    <xf numFmtId="0" fontId="8" fillId="3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left" vertical="center" wrapText="1"/>
    </xf>
    <xf numFmtId="2" fontId="8" fillId="3" borderId="13" xfId="4" applyNumberFormat="1" applyFont="1" applyFill="1" applyBorder="1" applyAlignment="1">
      <alignment horizontal="center" vertical="center" wrapText="1"/>
    </xf>
    <xf numFmtId="10" fontId="8" fillId="3" borderId="13" xfId="2" applyNumberFormat="1" applyFont="1" applyFill="1" applyBorder="1" applyAlignment="1">
      <alignment horizontal="center" vertical="center" wrapText="1"/>
    </xf>
    <xf numFmtId="44" fontId="8" fillId="3" borderId="13" xfId="1" applyFont="1" applyFill="1" applyBorder="1" applyAlignment="1">
      <alignment horizontal="center" vertical="center" wrapText="1"/>
    </xf>
    <xf numFmtId="4" fontId="8" fillId="0" borderId="30" xfId="0" applyNumberFormat="1" applyFont="1" applyBorder="1" applyAlignment="1">
      <alignment horizontal="center" vertical="center" wrapText="1"/>
    </xf>
    <xf numFmtId="4" fontId="8" fillId="0" borderId="31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2" fontId="8" fillId="0" borderId="13" xfId="4" applyNumberFormat="1" applyFont="1" applyFill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44" fontId="8" fillId="0" borderId="13" xfId="1" applyFont="1" applyBorder="1" applyAlignment="1">
      <alignment horizontal="center" vertical="center" wrapText="1"/>
    </xf>
    <xf numFmtId="44" fontId="8" fillId="0" borderId="13" xfId="1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4" fontId="8" fillId="3" borderId="13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9" fillId="4" borderId="13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2" fillId="4" borderId="13" xfId="0" applyFont="1" applyFill="1" applyBorder="1"/>
    <xf numFmtId="4" fontId="10" fillId="4" borderId="13" xfId="0" applyNumberFormat="1" applyFont="1" applyFill="1" applyBorder="1" applyAlignment="1">
      <alignment horizontal="center" vertical="center" wrapText="1"/>
    </xf>
    <xf numFmtId="44" fontId="10" fillId="4" borderId="13" xfId="1" applyFont="1" applyFill="1" applyBorder="1" applyAlignment="1">
      <alignment horizontal="center" vertical="center" wrapText="1"/>
    </xf>
    <xf numFmtId="44" fontId="4" fillId="4" borderId="13" xfId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vertical="center"/>
    </xf>
    <xf numFmtId="49" fontId="8" fillId="0" borderId="13" xfId="0" applyNumberFormat="1" applyFont="1" applyBorder="1" applyAlignment="1">
      <alignment horizontal="center" vertical="center"/>
    </xf>
    <xf numFmtId="44" fontId="2" fillId="4" borderId="13" xfId="1" applyFont="1" applyFill="1" applyBorder="1"/>
    <xf numFmtId="43" fontId="2" fillId="2" borderId="13" xfId="3" applyFont="1" applyFill="1" applyBorder="1"/>
    <xf numFmtId="0" fontId="8" fillId="6" borderId="13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left" vertical="center" wrapText="1"/>
    </xf>
    <xf numFmtId="2" fontId="8" fillId="6" borderId="13" xfId="4" applyNumberFormat="1" applyFont="1" applyFill="1" applyBorder="1" applyAlignment="1">
      <alignment horizontal="center" vertical="center" wrapText="1"/>
    </xf>
    <xf numFmtId="4" fontId="8" fillId="6" borderId="13" xfId="0" applyNumberFormat="1" applyFont="1" applyFill="1" applyBorder="1" applyAlignment="1">
      <alignment horizontal="center" vertical="center" wrapText="1"/>
    </xf>
    <xf numFmtId="44" fontId="8" fillId="6" borderId="13" xfId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 wrapText="1"/>
    </xf>
    <xf numFmtId="2" fontId="12" fillId="0" borderId="13" xfId="4" applyNumberFormat="1" applyFont="1" applyFill="1" applyBorder="1" applyAlignment="1">
      <alignment horizontal="center" vertical="center" wrapText="1"/>
    </xf>
    <xf numFmtId="4" fontId="12" fillId="0" borderId="13" xfId="0" applyNumberFormat="1" applyFont="1" applyBorder="1" applyAlignment="1">
      <alignment horizontal="center" vertical="center" wrapText="1"/>
    </xf>
    <xf numFmtId="44" fontId="12" fillId="0" borderId="13" xfId="1" applyFont="1" applyBorder="1" applyAlignment="1">
      <alignment horizontal="center" vertical="center" wrapText="1"/>
    </xf>
    <xf numFmtId="44" fontId="12" fillId="0" borderId="13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13" xfId="0" applyFont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49" fontId="8" fillId="3" borderId="13" xfId="0" applyNumberFormat="1" applyFont="1" applyFill="1" applyBorder="1" applyAlignment="1">
      <alignment horizontal="center" vertical="center"/>
    </xf>
    <xf numFmtId="49" fontId="8" fillId="6" borderId="13" xfId="0" applyNumberFormat="1" applyFont="1" applyFill="1" applyBorder="1" applyAlignment="1">
      <alignment horizontal="center" vertical="center"/>
    </xf>
    <xf numFmtId="49" fontId="12" fillId="0" borderId="13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 readingOrder="1"/>
    </xf>
    <xf numFmtId="49" fontId="8" fillId="7" borderId="13" xfId="0" applyNumberFormat="1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justify" vertical="center" wrapText="1"/>
    </xf>
    <xf numFmtId="0" fontId="0" fillId="2" borderId="13" xfId="0" applyFill="1" applyBorder="1" applyAlignment="1">
      <alignment horizontal="center" vertical="center"/>
    </xf>
    <xf numFmtId="43" fontId="1" fillId="2" borderId="13" xfId="3" applyFont="1" applyFill="1" applyBorder="1" applyAlignment="1">
      <alignment vertical="center"/>
    </xf>
    <xf numFmtId="44" fontId="1" fillId="2" borderId="13" xfId="1" applyFont="1" applyFill="1" applyBorder="1" applyAlignment="1">
      <alignment vertical="center"/>
    </xf>
    <xf numFmtId="9" fontId="3" fillId="0" borderId="0" xfId="0" applyNumberFormat="1" applyFont="1" applyAlignment="1">
      <alignment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justify" vertical="center" wrapText="1"/>
    </xf>
    <xf numFmtId="43" fontId="5" fillId="2" borderId="33" xfId="3" applyFont="1" applyFill="1" applyBorder="1" applyAlignment="1">
      <alignment vertical="center"/>
    </xf>
    <xf numFmtId="44" fontId="5" fillId="2" borderId="33" xfId="1" applyFont="1" applyFill="1" applyBorder="1" applyAlignment="1">
      <alignment vertical="center"/>
    </xf>
    <xf numFmtId="44" fontId="16" fillId="2" borderId="33" xfId="1" applyFont="1" applyFill="1" applyBorder="1" applyAlignment="1">
      <alignment vertical="center"/>
    </xf>
    <xf numFmtId="0" fontId="10" fillId="0" borderId="34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0" fillId="0" borderId="13" xfId="0" applyFont="1" applyBorder="1" applyAlignment="1">
      <alignment horizontal="right" vertical="center" wrapText="1"/>
    </xf>
    <xf numFmtId="44" fontId="10" fillId="0" borderId="13" xfId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4" fontId="3" fillId="0" borderId="0" xfId="1" applyFont="1" applyBorder="1" applyAlignment="1">
      <alignment vertical="center"/>
    </xf>
    <xf numFmtId="0" fontId="3" fillId="0" borderId="36" xfId="0" applyFont="1" applyBorder="1" applyAlignment="1">
      <alignment horizontal="center" vertical="center"/>
    </xf>
    <xf numFmtId="44" fontId="3" fillId="0" borderId="0" xfId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4" fontId="8" fillId="0" borderId="0" xfId="1" applyFont="1" applyBorder="1" applyAlignment="1">
      <alignment horizontal="center" vertical="center"/>
    </xf>
    <xf numFmtId="44" fontId="8" fillId="0" borderId="0" xfId="1" applyFont="1" applyBorder="1" applyAlignment="1">
      <alignment vertical="center"/>
    </xf>
    <xf numFmtId="0" fontId="8" fillId="0" borderId="26" xfId="0" applyFont="1" applyBorder="1" applyAlignment="1">
      <alignment horizontal="center" vertical="center"/>
    </xf>
  </cellXfs>
  <cellStyles count="5">
    <cellStyle name="Moeda" xfId="1" builtinId="4"/>
    <cellStyle name="Normal" xfId="0" builtinId="0"/>
    <cellStyle name="Porcentagem" xfId="2" builtinId="5"/>
    <cellStyle name="Vírgula 2" xfId="4" xr:uid="{98382E62-1297-4947-BC40-AC6055C4B761}"/>
    <cellStyle name="Vírgula 4" xfId="3" xr:uid="{1337E54C-5270-49CD-B98D-9D2C2D2299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83820</xdr:rowOff>
    </xdr:from>
    <xdr:to>
      <xdr:col>1</xdr:col>
      <xdr:colOff>518160</xdr:colOff>
      <xdr:row>0</xdr:row>
      <xdr:rowOff>929640</xdr:rowOff>
    </xdr:to>
    <xdr:pic>
      <xdr:nvPicPr>
        <xdr:cNvPr id="2" name="Imagem 4" descr="Brasao_Minas_Gerais">
          <a:extLst>
            <a:ext uri="{FF2B5EF4-FFF2-40B4-BE49-F238E27FC236}">
              <a16:creationId xmlns:a16="http://schemas.microsoft.com/office/drawing/2014/main" id="{C5279A3E-E76A-4184-BDD2-736569952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"/>
          <a:ext cx="108966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655320</xdr:colOff>
      <xdr:row>0</xdr:row>
      <xdr:rowOff>55247</xdr:rowOff>
    </xdr:from>
    <xdr:to>
      <xdr:col>3</xdr:col>
      <xdr:colOff>171525</xdr:colOff>
      <xdr:row>0</xdr:row>
      <xdr:rowOff>1000124</xdr:rowOff>
    </xdr:to>
    <xdr:sp macro="" textlink="">
      <xdr:nvSpPr>
        <xdr:cNvPr id="3" name="Text Box 652">
          <a:extLst>
            <a:ext uri="{FF2B5EF4-FFF2-40B4-BE49-F238E27FC236}">
              <a16:creationId xmlns:a16="http://schemas.microsoft.com/office/drawing/2014/main" id="{62D58B73-F38F-45DB-86C9-11462BB604CD}"/>
            </a:ext>
          </a:extLst>
        </xdr:cNvPr>
        <xdr:cNvSpPr txBox="1">
          <a:spLocks noChangeArrowheads="1"/>
        </xdr:cNvSpPr>
      </xdr:nvSpPr>
      <xdr:spPr bwMode="auto">
        <a:xfrm>
          <a:off x="1226820" y="55247"/>
          <a:ext cx="3912945" cy="944877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300"/>
            </a:lnSpc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Cambria"/>
            </a:rPr>
            <a:t>PREFEITURA MUNICIPAL DE CRISTÁLIA</a:t>
          </a:r>
        </a:p>
        <a:p>
          <a:pPr algn="l" rtl="0">
            <a:lnSpc>
              <a:spcPts val="1300"/>
            </a:lnSpc>
            <a:defRPr sz="1000"/>
          </a:pPr>
          <a:r>
            <a:rPr lang="pt-BR" sz="1200" b="0" i="1" u="none" strike="noStrike" baseline="0">
              <a:solidFill>
                <a:srgbClr val="000000"/>
              </a:solidFill>
              <a:latin typeface="Cambria"/>
            </a:rPr>
            <a:t>CNPJ: 18.017.434/0001-60</a:t>
          </a:r>
        </a:p>
        <a:p>
          <a:pPr algn="l" rtl="0">
            <a:lnSpc>
              <a:spcPts val="1300"/>
            </a:lnSpc>
            <a:defRPr sz="1000"/>
          </a:pPr>
          <a:endParaRPr lang="pt-BR" sz="1200" b="0" i="1" u="none" strike="noStrike" baseline="0">
            <a:solidFill>
              <a:srgbClr val="000000"/>
            </a:solidFill>
            <a:latin typeface="Cambria"/>
          </a:endParaRPr>
        </a:p>
        <a:p>
          <a:pPr algn="l" rtl="0">
            <a:lnSpc>
              <a:spcPts val="1300"/>
            </a:lnSpc>
            <a:defRPr sz="1000"/>
          </a:pPr>
          <a:r>
            <a:rPr lang="pt-BR" sz="1200" b="0" i="1" u="none" strike="noStrike" baseline="0">
              <a:solidFill>
                <a:srgbClr val="000000"/>
              </a:solidFill>
              <a:latin typeface="Cambria"/>
            </a:rPr>
            <a:t>Rua Pedreira 525 A, Centro – (38) 3232-1121</a:t>
          </a:r>
        </a:p>
        <a:p>
          <a:pPr algn="l" rtl="0">
            <a:lnSpc>
              <a:spcPts val="1400"/>
            </a:lnSpc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Book Antiqua"/>
            </a:rPr>
            <a:t>CEP: 39598-000 – ESTADO DE MINAS GERAIS</a:t>
          </a:r>
          <a:endParaRPr lang="pt-BR" sz="1200" b="1" i="0" u="none" strike="noStrike" baseline="0">
            <a:solidFill>
              <a:srgbClr val="000000"/>
            </a:solidFill>
            <a:latin typeface="Book Antiqua"/>
          </a:endParaRPr>
        </a:p>
        <a:p>
          <a:pPr algn="l" rtl="0">
            <a:defRPr sz="1000"/>
          </a:pPr>
          <a:endParaRPr lang="pt-BR" sz="1400" b="1" i="0" u="none" strike="noStrike" baseline="0">
            <a:solidFill>
              <a:srgbClr val="000000"/>
            </a:solidFill>
            <a:latin typeface="Book Antiqua"/>
          </a:endParaRPr>
        </a:p>
      </xdr:txBody>
    </xdr:sp>
    <xdr:clientData/>
  </xdr:twoCellAnchor>
  <xdr:twoCellAnchor>
    <xdr:from>
      <xdr:col>7</xdr:col>
      <xdr:colOff>434340</xdr:colOff>
      <xdr:row>0</xdr:row>
      <xdr:rowOff>30480</xdr:rowOff>
    </xdr:from>
    <xdr:to>
      <xdr:col>9</xdr:col>
      <xdr:colOff>0</xdr:colOff>
      <xdr:row>0</xdr:row>
      <xdr:rowOff>1028700</xdr:rowOff>
    </xdr:to>
    <xdr:pic>
      <xdr:nvPicPr>
        <xdr:cNvPr id="4" name="Imagem 7" descr="Logotipo Adm">
          <a:extLst>
            <a:ext uri="{FF2B5EF4-FFF2-40B4-BE49-F238E27FC236}">
              <a16:creationId xmlns:a16="http://schemas.microsoft.com/office/drawing/2014/main" id="{EEB81E84-0FC3-405E-9FE4-27FC8BA9D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8320" y="30480"/>
          <a:ext cx="1623060" cy="998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UBS%20T1T.xls" TargetMode="External"/><Relationship Id="rId2" Type="http://schemas.openxmlformats.org/officeDocument/2006/relationships/externalLinkPath" Target="https://d.docs.live.net/28dd5b785ba1e447/&#193;rea%20de%20Trabalho/PROJETOS%20CRISTALIA%20-%20NOTEBOOK/UBS%202022/2026/UBS%20T1T%20-%202026%20-%20LICITA&#199;&#195;O/UBS%20T1T.xls" TargetMode="External"/><Relationship Id="rId1" Type="http://schemas.openxmlformats.org/officeDocument/2006/relationships/externalLinkPath" Target="/28dd5b785ba1e447/&#193;rea%20de%20Trabalho/PROJETOS%20CRISTALIA%20-%20NOTEBOOK/UBS%202022/2026/UBS%20T1T%20-%202026%20-%20LICITA&#199;&#195;O/UBS%20T1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ª MEDIÇÃO"/>
      <sheetName val="2ª MEDIÇÃO"/>
      <sheetName val="3ª MEDIÇÃO"/>
      <sheetName val="4ª MEDIÇÃO "/>
      <sheetName val="5ª MEDIÇÃO"/>
      <sheetName val="6ª MEDIÇÃO"/>
      <sheetName val="6ª MEDIÇÃO (2)"/>
      <sheetName val="monitoramento"/>
      <sheetName val="P.O. (2)"/>
      <sheetName val="P.O."/>
      <sheetName val="COMPOSIÇÃO"/>
      <sheetName val="M.C."/>
      <sheetName val="C.F.F"/>
      <sheetName val="BDI"/>
      <sheetName val="COTA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A6" t="str">
            <v>CPU 01.</v>
          </cell>
          <cell r="D6" t="str">
            <v>UN</v>
          </cell>
        </row>
        <row r="9">
          <cell r="I9">
            <v>1688.8404</v>
          </cell>
        </row>
        <row r="10">
          <cell r="A10" t="str">
            <v>CPU 02.</v>
          </cell>
          <cell r="D10" t="str">
            <v>UN</v>
          </cell>
        </row>
        <row r="13">
          <cell r="I13">
            <v>1807.0550000000001</v>
          </cell>
        </row>
        <row r="14">
          <cell r="A14" t="str">
            <v>CPU 03.</v>
          </cell>
          <cell r="D14" t="str">
            <v>UN</v>
          </cell>
        </row>
        <row r="17">
          <cell r="I17">
            <v>2432.8969999999999</v>
          </cell>
        </row>
        <row r="18">
          <cell r="A18" t="str">
            <v>CPU 04.</v>
          </cell>
          <cell r="D18" t="str">
            <v>UN</v>
          </cell>
        </row>
        <row r="21">
          <cell r="I21">
            <v>4672.0206000000007</v>
          </cell>
        </row>
        <row r="22">
          <cell r="A22" t="str">
            <v>CPU 05.</v>
          </cell>
          <cell r="D22" t="str">
            <v>UN</v>
          </cell>
        </row>
        <row r="25">
          <cell r="I25">
            <v>3236.0608999999995</v>
          </cell>
        </row>
        <row r="27">
          <cell r="A27" t="str">
            <v>CPU 06.</v>
          </cell>
        </row>
        <row r="32">
          <cell r="H32">
            <v>511.36999999999995</v>
          </cell>
        </row>
        <row r="33">
          <cell r="A33" t="str">
            <v>CPU 07.</v>
          </cell>
        </row>
        <row r="38">
          <cell r="H38">
            <v>1189.9324999999999</v>
          </cell>
        </row>
        <row r="39">
          <cell r="A39" t="str">
            <v>CPU 08.</v>
          </cell>
        </row>
        <row r="43">
          <cell r="H43">
            <v>108.7475</v>
          </cell>
        </row>
        <row r="44">
          <cell r="A44" t="str">
            <v>CPU 09.</v>
          </cell>
        </row>
        <row r="49">
          <cell r="H49">
            <v>75.66</v>
          </cell>
        </row>
        <row r="50">
          <cell r="A50" t="str">
            <v>CPU 10.</v>
          </cell>
        </row>
        <row r="55">
          <cell r="H55">
            <v>82.59</v>
          </cell>
        </row>
        <row r="57">
          <cell r="A57" t="str">
            <v>CPU 024.</v>
          </cell>
        </row>
        <row r="59">
          <cell r="H59">
            <v>749.77199999999993</v>
          </cell>
        </row>
        <row r="60">
          <cell r="A60" t="str">
            <v>CPU 026</v>
          </cell>
        </row>
        <row r="62">
          <cell r="H62">
            <v>1574.5211999999999</v>
          </cell>
        </row>
        <row r="63">
          <cell r="A63" t="str">
            <v>CPU 027.</v>
          </cell>
        </row>
        <row r="67">
          <cell r="H67">
            <v>6613.6799999999994</v>
          </cell>
        </row>
      </sheetData>
      <sheetData sheetId="11"/>
      <sheetData sheetId="12"/>
      <sheetData sheetId="13">
        <row r="33">
          <cell r="B33">
            <v>0.27039109345360846</v>
          </cell>
        </row>
      </sheetData>
      <sheetData sheetId="14">
        <row r="5">
          <cell r="E5">
            <v>35.599999999999994</v>
          </cell>
        </row>
        <row r="9">
          <cell r="E9">
            <v>493.07033333333328</v>
          </cell>
        </row>
        <row r="13">
          <cell r="E13">
            <v>493.07033333333328</v>
          </cell>
        </row>
        <row r="17">
          <cell r="E17">
            <v>50659.311347333336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orse.cehop.se.gov.br/composicao.asp?font_sg_fonte=ORSE&amp;serv_nr_codigo=1817&amp;peri_nr_ano=2022&amp;peri_nr_mes=7&amp;peri_nr_ordem=1" TargetMode="External"/><Relationship Id="rId1" Type="http://schemas.openxmlformats.org/officeDocument/2006/relationships/hyperlink" Target="http://orse.cehop.se.gov.br/composicao.asp?font_sg_fonte=ORSE&amp;serv_nr_codigo=6095&amp;peri_nr_ano=2022&amp;peri_nr_mes=7&amp;peri_nr_ordem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4410-8F1C-4210-85BC-D146B8C86483}">
  <dimension ref="A1:P387"/>
  <sheetViews>
    <sheetView tabSelected="1" workbookViewId="0">
      <selection activeCell="K1" sqref="K1"/>
    </sheetView>
  </sheetViews>
  <sheetFormatPr defaultColWidth="9.109375" defaultRowHeight="13.2" x14ac:dyDescent="0.3"/>
  <cols>
    <col min="1" max="1" width="8.33203125" style="123" bestFit="1" customWidth="1"/>
    <col min="2" max="2" width="14.6640625" style="61" customWidth="1"/>
    <col min="3" max="3" width="49.44140625" style="5" customWidth="1"/>
    <col min="4" max="4" width="9.109375" style="123"/>
    <col min="5" max="6" width="18.5546875" style="5" customWidth="1"/>
    <col min="7" max="7" width="12.33203125" style="5" customWidth="1"/>
    <col min="8" max="8" width="12.33203125" style="4" customWidth="1"/>
    <col min="9" max="11" width="17.6640625" style="4" customWidth="1"/>
    <col min="12" max="256" width="9.109375" style="5"/>
    <col min="257" max="257" width="8.33203125" style="5" bestFit="1" customWidth="1"/>
    <col min="258" max="258" width="14.6640625" style="5" customWidth="1"/>
    <col min="259" max="259" width="49.44140625" style="5" customWidth="1"/>
    <col min="260" max="260" width="9.109375" style="5"/>
    <col min="261" max="262" width="18.5546875" style="5" customWidth="1"/>
    <col min="263" max="264" width="12.33203125" style="5" customWidth="1"/>
    <col min="265" max="267" width="17.6640625" style="5" customWidth="1"/>
    <col min="268" max="512" width="9.109375" style="5"/>
    <col min="513" max="513" width="8.33203125" style="5" bestFit="1" customWidth="1"/>
    <col min="514" max="514" width="14.6640625" style="5" customWidth="1"/>
    <col min="515" max="515" width="49.44140625" style="5" customWidth="1"/>
    <col min="516" max="516" width="9.109375" style="5"/>
    <col min="517" max="518" width="18.5546875" style="5" customWidth="1"/>
    <col min="519" max="520" width="12.33203125" style="5" customWidth="1"/>
    <col min="521" max="523" width="17.6640625" style="5" customWidth="1"/>
    <col min="524" max="768" width="9.109375" style="5"/>
    <col min="769" max="769" width="8.33203125" style="5" bestFit="1" customWidth="1"/>
    <col min="770" max="770" width="14.6640625" style="5" customWidth="1"/>
    <col min="771" max="771" width="49.44140625" style="5" customWidth="1"/>
    <col min="772" max="772" width="9.109375" style="5"/>
    <col min="773" max="774" width="18.5546875" style="5" customWidth="1"/>
    <col min="775" max="776" width="12.33203125" style="5" customWidth="1"/>
    <col min="777" max="779" width="17.6640625" style="5" customWidth="1"/>
    <col min="780" max="1024" width="9.109375" style="5"/>
    <col min="1025" max="1025" width="8.33203125" style="5" bestFit="1" customWidth="1"/>
    <col min="1026" max="1026" width="14.6640625" style="5" customWidth="1"/>
    <col min="1027" max="1027" width="49.44140625" style="5" customWidth="1"/>
    <col min="1028" max="1028" width="9.109375" style="5"/>
    <col min="1029" max="1030" width="18.5546875" style="5" customWidth="1"/>
    <col min="1031" max="1032" width="12.33203125" style="5" customWidth="1"/>
    <col min="1033" max="1035" width="17.6640625" style="5" customWidth="1"/>
    <col min="1036" max="1280" width="9.109375" style="5"/>
    <col min="1281" max="1281" width="8.33203125" style="5" bestFit="1" customWidth="1"/>
    <col min="1282" max="1282" width="14.6640625" style="5" customWidth="1"/>
    <col min="1283" max="1283" width="49.44140625" style="5" customWidth="1"/>
    <col min="1284" max="1284" width="9.109375" style="5"/>
    <col min="1285" max="1286" width="18.5546875" style="5" customWidth="1"/>
    <col min="1287" max="1288" width="12.33203125" style="5" customWidth="1"/>
    <col min="1289" max="1291" width="17.6640625" style="5" customWidth="1"/>
    <col min="1292" max="1536" width="9.109375" style="5"/>
    <col min="1537" max="1537" width="8.33203125" style="5" bestFit="1" customWidth="1"/>
    <col min="1538" max="1538" width="14.6640625" style="5" customWidth="1"/>
    <col min="1539" max="1539" width="49.44140625" style="5" customWidth="1"/>
    <col min="1540" max="1540" width="9.109375" style="5"/>
    <col min="1541" max="1542" width="18.5546875" style="5" customWidth="1"/>
    <col min="1543" max="1544" width="12.33203125" style="5" customWidth="1"/>
    <col min="1545" max="1547" width="17.6640625" style="5" customWidth="1"/>
    <col min="1548" max="1792" width="9.109375" style="5"/>
    <col min="1793" max="1793" width="8.33203125" style="5" bestFit="1" customWidth="1"/>
    <col min="1794" max="1794" width="14.6640625" style="5" customWidth="1"/>
    <col min="1795" max="1795" width="49.44140625" style="5" customWidth="1"/>
    <col min="1796" max="1796" width="9.109375" style="5"/>
    <col min="1797" max="1798" width="18.5546875" style="5" customWidth="1"/>
    <col min="1799" max="1800" width="12.33203125" style="5" customWidth="1"/>
    <col min="1801" max="1803" width="17.6640625" style="5" customWidth="1"/>
    <col min="1804" max="2048" width="9.109375" style="5"/>
    <col min="2049" max="2049" width="8.33203125" style="5" bestFit="1" customWidth="1"/>
    <col min="2050" max="2050" width="14.6640625" style="5" customWidth="1"/>
    <col min="2051" max="2051" width="49.44140625" style="5" customWidth="1"/>
    <col min="2052" max="2052" width="9.109375" style="5"/>
    <col min="2053" max="2054" width="18.5546875" style="5" customWidth="1"/>
    <col min="2055" max="2056" width="12.33203125" style="5" customWidth="1"/>
    <col min="2057" max="2059" width="17.6640625" style="5" customWidth="1"/>
    <col min="2060" max="2304" width="9.109375" style="5"/>
    <col min="2305" max="2305" width="8.33203125" style="5" bestFit="1" customWidth="1"/>
    <col min="2306" max="2306" width="14.6640625" style="5" customWidth="1"/>
    <col min="2307" max="2307" width="49.44140625" style="5" customWidth="1"/>
    <col min="2308" max="2308" width="9.109375" style="5"/>
    <col min="2309" max="2310" width="18.5546875" style="5" customWidth="1"/>
    <col min="2311" max="2312" width="12.33203125" style="5" customWidth="1"/>
    <col min="2313" max="2315" width="17.6640625" style="5" customWidth="1"/>
    <col min="2316" max="2560" width="9.109375" style="5"/>
    <col min="2561" max="2561" width="8.33203125" style="5" bestFit="1" customWidth="1"/>
    <col min="2562" max="2562" width="14.6640625" style="5" customWidth="1"/>
    <col min="2563" max="2563" width="49.44140625" style="5" customWidth="1"/>
    <col min="2564" max="2564" width="9.109375" style="5"/>
    <col min="2565" max="2566" width="18.5546875" style="5" customWidth="1"/>
    <col min="2567" max="2568" width="12.33203125" style="5" customWidth="1"/>
    <col min="2569" max="2571" width="17.6640625" style="5" customWidth="1"/>
    <col min="2572" max="2816" width="9.109375" style="5"/>
    <col min="2817" max="2817" width="8.33203125" style="5" bestFit="1" customWidth="1"/>
    <col min="2818" max="2818" width="14.6640625" style="5" customWidth="1"/>
    <col min="2819" max="2819" width="49.44140625" style="5" customWidth="1"/>
    <col min="2820" max="2820" width="9.109375" style="5"/>
    <col min="2821" max="2822" width="18.5546875" style="5" customWidth="1"/>
    <col min="2823" max="2824" width="12.33203125" style="5" customWidth="1"/>
    <col min="2825" max="2827" width="17.6640625" style="5" customWidth="1"/>
    <col min="2828" max="3072" width="9.109375" style="5"/>
    <col min="3073" max="3073" width="8.33203125" style="5" bestFit="1" customWidth="1"/>
    <col min="3074" max="3074" width="14.6640625" style="5" customWidth="1"/>
    <col min="3075" max="3075" width="49.44140625" style="5" customWidth="1"/>
    <col min="3076" max="3076" width="9.109375" style="5"/>
    <col min="3077" max="3078" width="18.5546875" style="5" customWidth="1"/>
    <col min="3079" max="3080" width="12.33203125" style="5" customWidth="1"/>
    <col min="3081" max="3083" width="17.6640625" style="5" customWidth="1"/>
    <col min="3084" max="3328" width="9.109375" style="5"/>
    <col min="3329" max="3329" width="8.33203125" style="5" bestFit="1" customWidth="1"/>
    <col min="3330" max="3330" width="14.6640625" style="5" customWidth="1"/>
    <col min="3331" max="3331" width="49.44140625" style="5" customWidth="1"/>
    <col min="3332" max="3332" width="9.109375" style="5"/>
    <col min="3333" max="3334" width="18.5546875" style="5" customWidth="1"/>
    <col min="3335" max="3336" width="12.33203125" style="5" customWidth="1"/>
    <col min="3337" max="3339" width="17.6640625" style="5" customWidth="1"/>
    <col min="3340" max="3584" width="9.109375" style="5"/>
    <col min="3585" max="3585" width="8.33203125" style="5" bestFit="1" customWidth="1"/>
    <col min="3586" max="3586" width="14.6640625" style="5" customWidth="1"/>
    <col min="3587" max="3587" width="49.44140625" style="5" customWidth="1"/>
    <col min="3588" max="3588" width="9.109375" style="5"/>
    <col min="3589" max="3590" width="18.5546875" style="5" customWidth="1"/>
    <col min="3591" max="3592" width="12.33203125" style="5" customWidth="1"/>
    <col min="3593" max="3595" width="17.6640625" style="5" customWidth="1"/>
    <col min="3596" max="3840" width="9.109375" style="5"/>
    <col min="3841" max="3841" width="8.33203125" style="5" bestFit="1" customWidth="1"/>
    <col min="3842" max="3842" width="14.6640625" style="5" customWidth="1"/>
    <col min="3843" max="3843" width="49.44140625" style="5" customWidth="1"/>
    <col min="3844" max="3844" width="9.109375" style="5"/>
    <col min="3845" max="3846" width="18.5546875" style="5" customWidth="1"/>
    <col min="3847" max="3848" width="12.33203125" style="5" customWidth="1"/>
    <col min="3849" max="3851" width="17.6640625" style="5" customWidth="1"/>
    <col min="3852" max="4096" width="9.109375" style="5"/>
    <col min="4097" max="4097" width="8.33203125" style="5" bestFit="1" customWidth="1"/>
    <col min="4098" max="4098" width="14.6640625" style="5" customWidth="1"/>
    <col min="4099" max="4099" width="49.44140625" style="5" customWidth="1"/>
    <col min="4100" max="4100" width="9.109375" style="5"/>
    <col min="4101" max="4102" width="18.5546875" style="5" customWidth="1"/>
    <col min="4103" max="4104" width="12.33203125" style="5" customWidth="1"/>
    <col min="4105" max="4107" width="17.6640625" style="5" customWidth="1"/>
    <col min="4108" max="4352" width="9.109375" style="5"/>
    <col min="4353" max="4353" width="8.33203125" style="5" bestFit="1" customWidth="1"/>
    <col min="4354" max="4354" width="14.6640625" style="5" customWidth="1"/>
    <col min="4355" max="4355" width="49.44140625" style="5" customWidth="1"/>
    <col min="4356" max="4356" width="9.109375" style="5"/>
    <col min="4357" max="4358" width="18.5546875" style="5" customWidth="1"/>
    <col min="4359" max="4360" width="12.33203125" style="5" customWidth="1"/>
    <col min="4361" max="4363" width="17.6640625" style="5" customWidth="1"/>
    <col min="4364" max="4608" width="9.109375" style="5"/>
    <col min="4609" max="4609" width="8.33203125" style="5" bestFit="1" customWidth="1"/>
    <col min="4610" max="4610" width="14.6640625" style="5" customWidth="1"/>
    <col min="4611" max="4611" width="49.44140625" style="5" customWidth="1"/>
    <col min="4612" max="4612" width="9.109375" style="5"/>
    <col min="4613" max="4614" width="18.5546875" style="5" customWidth="1"/>
    <col min="4615" max="4616" width="12.33203125" style="5" customWidth="1"/>
    <col min="4617" max="4619" width="17.6640625" style="5" customWidth="1"/>
    <col min="4620" max="4864" width="9.109375" style="5"/>
    <col min="4865" max="4865" width="8.33203125" style="5" bestFit="1" customWidth="1"/>
    <col min="4866" max="4866" width="14.6640625" style="5" customWidth="1"/>
    <col min="4867" max="4867" width="49.44140625" style="5" customWidth="1"/>
    <col min="4868" max="4868" width="9.109375" style="5"/>
    <col min="4869" max="4870" width="18.5546875" style="5" customWidth="1"/>
    <col min="4871" max="4872" width="12.33203125" style="5" customWidth="1"/>
    <col min="4873" max="4875" width="17.6640625" style="5" customWidth="1"/>
    <col min="4876" max="5120" width="9.109375" style="5"/>
    <col min="5121" max="5121" width="8.33203125" style="5" bestFit="1" customWidth="1"/>
    <col min="5122" max="5122" width="14.6640625" style="5" customWidth="1"/>
    <col min="5123" max="5123" width="49.44140625" style="5" customWidth="1"/>
    <col min="5124" max="5124" width="9.109375" style="5"/>
    <col min="5125" max="5126" width="18.5546875" style="5" customWidth="1"/>
    <col min="5127" max="5128" width="12.33203125" style="5" customWidth="1"/>
    <col min="5129" max="5131" width="17.6640625" style="5" customWidth="1"/>
    <col min="5132" max="5376" width="9.109375" style="5"/>
    <col min="5377" max="5377" width="8.33203125" style="5" bestFit="1" customWidth="1"/>
    <col min="5378" max="5378" width="14.6640625" style="5" customWidth="1"/>
    <col min="5379" max="5379" width="49.44140625" style="5" customWidth="1"/>
    <col min="5380" max="5380" width="9.109375" style="5"/>
    <col min="5381" max="5382" width="18.5546875" style="5" customWidth="1"/>
    <col min="5383" max="5384" width="12.33203125" style="5" customWidth="1"/>
    <col min="5385" max="5387" width="17.6640625" style="5" customWidth="1"/>
    <col min="5388" max="5632" width="9.109375" style="5"/>
    <col min="5633" max="5633" width="8.33203125" style="5" bestFit="1" customWidth="1"/>
    <col min="5634" max="5634" width="14.6640625" style="5" customWidth="1"/>
    <col min="5635" max="5635" width="49.44140625" style="5" customWidth="1"/>
    <col min="5636" max="5636" width="9.109375" style="5"/>
    <col min="5637" max="5638" width="18.5546875" style="5" customWidth="1"/>
    <col min="5639" max="5640" width="12.33203125" style="5" customWidth="1"/>
    <col min="5641" max="5643" width="17.6640625" style="5" customWidth="1"/>
    <col min="5644" max="5888" width="9.109375" style="5"/>
    <col min="5889" max="5889" width="8.33203125" style="5" bestFit="1" customWidth="1"/>
    <col min="5890" max="5890" width="14.6640625" style="5" customWidth="1"/>
    <col min="5891" max="5891" width="49.44140625" style="5" customWidth="1"/>
    <col min="5892" max="5892" width="9.109375" style="5"/>
    <col min="5893" max="5894" width="18.5546875" style="5" customWidth="1"/>
    <col min="5895" max="5896" width="12.33203125" style="5" customWidth="1"/>
    <col min="5897" max="5899" width="17.6640625" style="5" customWidth="1"/>
    <col min="5900" max="6144" width="9.109375" style="5"/>
    <col min="6145" max="6145" width="8.33203125" style="5" bestFit="1" customWidth="1"/>
    <col min="6146" max="6146" width="14.6640625" style="5" customWidth="1"/>
    <col min="6147" max="6147" width="49.44140625" style="5" customWidth="1"/>
    <col min="6148" max="6148" width="9.109375" style="5"/>
    <col min="6149" max="6150" width="18.5546875" style="5" customWidth="1"/>
    <col min="6151" max="6152" width="12.33203125" style="5" customWidth="1"/>
    <col min="6153" max="6155" width="17.6640625" style="5" customWidth="1"/>
    <col min="6156" max="6400" width="9.109375" style="5"/>
    <col min="6401" max="6401" width="8.33203125" style="5" bestFit="1" customWidth="1"/>
    <col min="6402" max="6402" width="14.6640625" style="5" customWidth="1"/>
    <col min="6403" max="6403" width="49.44140625" style="5" customWidth="1"/>
    <col min="6404" max="6404" width="9.109375" style="5"/>
    <col min="6405" max="6406" width="18.5546875" style="5" customWidth="1"/>
    <col min="6407" max="6408" width="12.33203125" style="5" customWidth="1"/>
    <col min="6409" max="6411" width="17.6640625" style="5" customWidth="1"/>
    <col min="6412" max="6656" width="9.109375" style="5"/>
    <col min="6657" max="6657" width="8.33203125" style="5" bestFit="1" customWidth="1"/>
    <col min="6658" max="6658" width="14.6640625" style="5" customWidth="1"/>
    <col min="6659" max="6659" width="49.44140625" style="5" customWidth="1"/>
    <col min="6660" max="6660" width="9.109375" style="5"/>
    <col min="6661" max="6662" width="18.5546875" style="5" customWidth="1"/>
    <col min="6663" max="6664" width="12.33203125" style="5" customWidth="1"/>
    <col min="6665" max="6667" width="17.6640625" style="5" customWidth="1"/>
    <col min="6668" max="6912" width="9.109375" style="5"/>
    <col min="6913" max="6913" width="8.33203125" style="5" bestFit="1" customWidth="1"/>
    <col min="6914" max="6914" width="14.6640625" style="5" customWidth="1"/>
    <col min="6915" max="6915" width="49.44140625" style="5" customWidth="1"/>
    <col min="6916" max="6916" width="9.109375" style="5"/>
    <col min="6917" max="6918" width="18.5546875" style="5" customWidth="1"/>
    <col min="6919" max="6920" width="12.33203125" style="5" customWidth="1"/>
    <col min="6921" max="6923" width="17.6640625" style="5" customWidth="1"/>
    <col min="6924" max="7168" width="9.109375" style="5"/>
    <col min="7169" max="7169" width="8.33203125" style="5" bestFit="1" customWidth="1"/>
    <col min="7170" max="7170" width="14.6640625" style="5" customWidth="1"/>
    <col min="7171" max="7171" width="49.44140625" style="5" customWidth="1"/>
    <col min="7172" max="7172" width="9.109375" style="5"/>
    <col min="7173" max="7174" width="18.5546875" style="5" customWidth="1"/>
    <col min="7175" max="7176" width="12.33203125" style="5" customWidth="1"/>
    <col min="7177" max="7179" width="17.6640625" style="5" customWidth="1"/>
    <col min="7180" max="7424" width="9.109375" style="5"/>
    <col min="7425" max="7425" width="8.33203125" style="5" bestFit="1" customWidth="1"/>
    <col min="7426" max="7426" width="14.6640625" style="5" customWidth="1"/>
    <col min="7427" max="7427" width="49.44140625" style="5" customWidth="1"/>
    <col min="7428" max="7428" width="9.109375" style="5"/>
    <col min="7429" max="7430" width="18.5546875" style="5" customWidth="1"/>
    <col min="7431" max="7432" width="12.33203125" style="5" customWidth="1"/>
    <col min="7433" max="7435" width="17.6640625" style="5" customWidth="1"/>
    <col min="7436" max="7680" width="9.109375" style="5"/>
    <col min="7681" max="7681" width="8.33203125" style="5" bestFit="1" customWidth="1"/>
    <col min="7682" max="7682" width="14.6640625" style="5" customWidth="1"/>
    <col min="7683" max="7683" width="49.44140625" style="5" customWidth="1"/>
    <col min="7684" max="7684" width="9.109375" style="5"/>
    <col min="7685" max="7686" width="18.5546875" style="5" customWidth="1"/>
    <col min="7687" max="7688" width="12.33203125" style="5" customWidth="1"/>
    <col min="7689" max="7691" width="17.6640625" style="5" customWidth="1"/>
    <col min="7692" max="7936" width="9.109375" style="5"/>
    <col min="7937" max="7937" width="8.33203125" style="5" bestFit="1" customWidth="1"/>
    <col min="7938" max="7938" width="14.6640625" style="5" customWidth="1"/>
    <col min="7939" max="7939" width="49.44140625" style="5" customWidth="1"/>
    <col min="7940" max="7940" width="9.109375" style="5"/>
    <col min="7941" max="7942" width="18.5546875" style="5" customWidth="1"/>
    <col min="7943" max="7944" width="12.33203125" style="5" customWidth="1"/>
    <col min="7945" max="7947" width="17.6640625" style="5" customWidth="1"/>
    <col min="7948" max="8192" width="9.109375" style="5"/>
    <col min="8193" max="8193" width="8.33203125" style="5" bestFit="1" customWidth="1"/>
    <col min="8194" max="8194" width="14.6640625" style="5" customWidth="1"/>
    <col min="8195" max="8195" width="49.44140625" style="5" customWidth="1"/>
    <col min="8196" max="8196" width="9.109375" style="5"/>
    <col min="8197" max="8198" width="18.5546875" style="5" customWidth="1"/>
    <col min="8199" max="8200" width="12.33203125" style="5" customWidth="1"/>
    <col min="8201" max="8203" width="17.6640625" style="5" customWidth="1"/>
    <col min="8204" max="8448" width="9.109375" style="5"/>
    <col min="8449" max="8449" width="8.33203125" style="5" bestFit="1" customWidth="1"/>
    <col min="8450" max="8450" width="14.6640625" style="5" customWidth="1"/>
    <col min="8451" max="8451" width="49.44140625" style="5" customWidth="1"/>
    <col min="8452" max="8452" width="9.109375" style="5"/>
    <col min="8453" max="8454" width="18.5546875" style="5" customWidth="1"/>
    <col min="8455" max="8456" width="12.33203125" style="5" customWidth="1"/>
    <col min="8457" max="8459" width="17.6640625" style="5" customWidth="1"/>
    <col min="8460" max="8704" width="9.109375" style="5"/>
    <col min="8705" max="8705" width="8.33203125" style="5" bestFit="1" customWidth="1"/>
    <col min="8706" max="8706" width="14.6640625" style="5" customWidth="1"/>
    <col min="8707" max="8707" width="49.44140625" style="5" customWidth="1"/>
    <col min="8708" max="8708" width="9.109375" style="5"/>
    <col min="8709" max="8710" width="18.5546875" style="5" customWidth="1"/>
    <col min="8711" max="8712" width="12.33203125" style="5" customWidth="1"/>
    <col min="8713" max="8715" width="17.6640625" style="5" customWidth="1"/>
    <col min="8716" max="8960" width="9.109375" style="5"/>
    <col min="8961" max="8961" width="8.33203125" style="5" bestFit="1" customWidth="1"/>
    <col min="8962" max="8962" width="14.6640625" style="5" customWidth="1"/>
    <col min="8963" max="8963" width="49.44140625" style="5" customWidth="1"/>
    <col min="8964" max="8964" width="9.109375" style="5"/>
    <col min="8965" max="8966" width="18.5546875" style="5" customWidth="1"/>
    <col min="8967" max="8968" width="12.33203125" style="5" customWidth="1"/>
    <col min="8969" max="8971" width="17.6640625" style="5" customWidth="1"/>
    <col min="8972" max="9216" width="9.109375" style="5"/>
    <col min="9217" max="9217" width="8.33203125" style="5" bestFit="1" customWidth="1"/>
    <col min="9218" max="9218" width="14.6640625" style="5" customWidth="1"/>
    <col min="9219" max="9219" width="49.44140625" style="5" customWidth="1"/>
    <col min="9220" max="9220" width="9.109375" style="5"/>
    <col min="9221" max="9222" width="18.5546875" style="5" customWidth="1"/>
    <col min="9223" max="9224" width="12.33203125" style="5" customWidth="1"/>
    <col min="9225" max="9227" width="17.6640625" style="5" customWidth="1"/>
    <col min="9228" max="9472" width="9.109375" style="5"/>
    <col min="9473" max="9473" width="8.33203125" style="5" bestFit="1" customWidth="1"/>
    <col min="9474" max="9474" width="14.6640625" style="5" customWidth="1"/>
    <col min="9475" max="9475" width="49.44140625" style="5" customWidth="1"/>
    <col min="9476" max="9476" width="9.109375" style="5"/>
    <col min="9477" max="9478" width="18.5546875" style="5" customWidth="1"/>
    <col min="9479" max="9480" width="12.33203125" style="5" customWidth="1"/>
    <col min="9481" max="9483" width="17.6640625" style="5" customWidth="1"/>
    <col min="9484" max="9728" width="9.109375" style="5"/>
    <col min="9729" max="9729" width="8.33203125" style="5" bestFit="1" customWidth="1"/>
    <col min="9730" max="9730" width="14.6640625" style="5" customWidth="1"/>
    <col min="9731" max="9731" width="49.44140625" style="5" customWidth="1"/>
    <col min="9732" max="9732" width="9.109375" style="5"/>
    <col min="9733" max="9734" width="18.5546875" style="5" customWidth="1"/>
    <col min="9735" max="9736" width="12.33203125" style="5" customWidth="1"/>
    <col min="9737" max="9739" width="17.6640625" style="5" customWidth="1"/>
    <col min="9740" max="9984" width="9.109375" style="5"/>
    <col min="9985" max="9985" width="8.33203125" style="5" bestFit="1" customWidth="1"/>
    <col min="9986" max="9986" width="14.6640625" style="5" customWidth="1"/>
    <col min="9987" max="9987" width="49.44140625" style="5" customWidth="1"/>
    <col min="9988" max="9988" width="9.109375" style="5"/>
    <col min="9989" max="9990" width="18.5546875" style="5" customWidth="1"/>
    <col min="9991" max="9992" width="12.33203125" style="5" customWidth="1"/>
    <col min="9993" max="9995" width="17.6640625" style="5" customWidth="1"/>
    <col min="9996" max="10240" width="9.109375" style="5"/>
    <col min="10241" max="10241" width="8.33203125" style="5" bestFit="1" customWidth="1"/>
    <col min="10242" max="10242" width="14.6640625" style="5" customWidth="1"/>
    <col min="10243" max="10243" width="49.44140625" style="5" customWidth="1"/>
    <col min="10244" max="10244" width="9.109375" style="5"/>
    <col min="10245" max="10246" width="18.5546875" style="5" customWidth="1"/>
    <col min="10247" max="10248" width="12.33203125" style="5" customWidth="1"/>
    <col min="10249" max="10251" width="17.6640625" style="5" customWidth="1"/>
    <col min="10252" max="10496" width="9.109375" style="5"/>
    <col min="10497" max="10497" width="8.33203125" style="5" bestFit="1" customWidth="1"/>
    <col min="10498" max="10498" width="14.6640625" style="5" customWidth="1"/>
    <col min="10499" max="10499" width="49.44140625" style="5" customWidth="1"/>
    <col min="10500" max="10500" width="9.109375" style="5"/>
    <col min="10501" max="10502" width="18.5546875" style="5" customWidth="1"/>
    <col min="10503" max="10504" width="12.33203125" style="5" customWidth="1"/>
    <col min="10505" max="10507" width="17.6640625" style="5" customWidth="1"/>
    <col min="10508" max="10752" width="9.109375" style="5"/>
    <col min="10753" max="10753" width="8.33203125" style="5" bestFit="1" customWidth="1"/>
    <col min="10754" max="10754" width="14.6640625" style="5" customWidth="1"/>
    <col min="10755" max="10755" width="49.44140625" style="5" customWidth="1"/>
    <col min="10756" max="10756" width="9.109375" style="5"/>
    <col min="10757" max="10758" width="18.5546875" style="5" customWidth="1"/>
    <col min="10759" max="10760" width="12.33203125" style="5" customWidth="1"/>
    <col min="10761" max="10763" width="17.6640625" style="5" customWidth="1"/>
    <col min="10764" max="11008" width="9.109375" style="5"/>
    <col min="11009" max="11009" width="8.33203125" style="5" bestFit="1" customWidth="1"/>
    <col min="11010" max="11010" width="14.6640625" style="5" customWidth="1"/>
    <col min="11011" max="11011" width="49.44140625" style="5" customWidth="1"/>
    <col min="11012" max="11012" width="9.109375" style="5"/>
    <col min="11013" max="11014" width="18.5546875" style="5" customWidth="1"/>
    <col min="11015" max="11016" width="12.33203125" style="5" customWidth="1"/>
    <col min="11017" max="11019" width="17.6640625" style="5" customWidth="1"/>
    <col min="11020" max="11264" width="9.109375" style="5"/>
    <col min="11265" max="11265" width="8.33203125" style="5" bestFit="1" customWidth="1"/>
    <col min="11266" max="11266" width="14.6640625" style="5" customWidth="1"/>
    <col min="11267" max="11267" width="49.44140625" style="5" customWidth="1"/>
    <col min="11268" max="11268" width="9.109375" style="5"/>
    <col min="11269" max="11270" width="18.5546875" style="5" customWidth="1"/>
    <col min="11271" max="11272" width="12.33203125" style="5" customWidth="1"/>
    <col min="11273" max="11275" width="17.6640625" style="5" customWidth="1"/>
    <col min="11276" max="11520" width="9.109375" style="5"/>
    <col min="11521" max="11521" width="8.33203125" style="5" bestFit="1" customWidth="1"/>
    <col min="11522" max="11522" width="14.6640625" style="5" customWidth="1"/>
    <col min="11523" max="11523" width="49.44140625" style="5" customWidth="1"/>
    <col min="11524" max="11524" width="9.109375" style="5"/>
    <col min="11525" max="11526" width="18.5546875" style="5" customWidth="1"/>
    <col min="11527" max="11528" width="12.33203125" style="5" customWidth="1"/>
    <col min="11529" max="11531" width="17.6640625" style="5" customWidth="1"/>
    <col min="11532" max="11776" width="9.109375" style="5"/>
    <col min="11777" max="11777" width="8.33203125" style="5" bestFit="1" customWidth="1"/>
    <col min="11778" max="11778" width="14.6640625" style="5" customWidth="1"/>
    <col min="11779" max="11779" width="49.44140625" style="5" customWidth="1"/>
    <col min="11780" max="11780" width="9.109375" style="5"/>
    <col min="11781" max="11782" width="18.5546875" style="5" customWidth="1"/>
    <col min="11783" max="11784" width="12.33203125" style="5" customWidth="1"/>
    <col min="11785" max="11787" width="17.6640625" style="5" customWidth="1"/>
    <col min="11788" max="12032" width="9.109375" style="5"/>
    <col min="12033" max="12033" width="8.33203125" style="5" bestFit="1" customWidth="1"/>
    <col min="12034" max="12034" width="14.6640625" style="5" customWidth="1"/>
    <col min="12035" max="12035" width="49.44140625" style="5" customWidth="1"/>
    <col min="12036" max="12036" width="9.109375" style="5"/>
    <col min="12037" max="12038" width="18.5546875" style="5" customWidth="1"/>
    <col min="12039" max="12040" width="12.33203125" style="5" customWidth="1"/>
    <col min="12041" max="12043" width="17.6640625" style="5" customWidth="1"/>
    <col min="12044" max="12288" width="9.109375" style="5"/>
    <col min="12289" max="12289" width="8.33203125" style="5" bestFit="1" customWidth="1"/>
    <col min="12290" max="12290" width="14.6640625" style="5" customWidth="1"/>
    <col min="12291" max="12291" width="49.44140625" style="5" customWidth="1"/>
    <col min="12292" max="12292" width="9.109375" style="5"/>
    <col min="12293" max="12294" width="18.5546875" style="5" customWidth="1"/>
    <col min="12295" max="12296" width="12.33203125" style="5" customWidth="1"/>
    <col min="12297" max="12299" width="17.6640625" style="5" customWidth="1"/>
    <col min="12300" max="12544" width="9.109375" style="5"/>
    <col min="12545" max="12545" width="8.33203125" style="5" bestFit="1" customWidth="1"/>
    <col min="12546" max="12546" width="14.6640625" style="5" customWidth="1"/>
    <col min="12547" max="12547" width="49.44140625" style="5" customWidth="1"/>
    <col min="12548" max="12548" width="9.109375" style="5"/>
    <col min="12549" max="12550" width="18.5546875" style="5" customWidth="1"/>
    <col min="12551" max="12552" width="12.33203125" style="5" customWidth="1"/>
    <col min="12553" max="12555" width="17.6640625" style="5" customWidth="1"/>
    <col min="12556" max="12800" width="9.109375" style="5"/>
    <col min="12801" max="12801" width="8.33203125" style="5" bestFit="1" customWidth="1"/>
    <col min="12802" max="12802" width="14.6640625" style="5" customWidth="1"/>
    <col min="12803" max="12803" width="49.44140625" style="5" customWidth="1"/>
    <col min="12804" max="12804" width="9.109375" style="5"/>
    <col min="12805" max="12806" width="18.5546875" style="5" customWidth="1"/>
    <col min="12807" max="12808" width="12.33203125" style="5" customWidth="1"/>
    <col min="12809" max="12811" width="17.6640625" style="5" customWidth="1"/>
    <col min="12812" max="13056" width="9.109375" style="5"/>
    <col min="13057" max="13057" width="8.33203125" style="5" bestFit="1" customWidth="1"/>
    <col min="13058" max="13058" width="14.6640625" style="5" customWidth="1"/>
    <col min="13059" max="13059" width="49.44140625" style="5" customWidth="1"/>
    <col min="13060" max="13060" width="9.109375" style="5"/>
    <col min="13061" max="13062" width="18.5546875" style="5" customWidth="1"/>
    <col min="13063" max="13064" width="12.33203125" style="5" customWidth="1"/>
    <col min="13065" max="13067" width="17.6640625" style="5" customWidth="1"/>
    <col min="13068" max="13312" width="9.109375" style="5"/>
    <col min="13313" max="13313" width="8.33203125" style="5" bestFit="1" customWidth="1"/>
    <col min="13314" max="13314" width="14.6640625" style="5" customWidth="1"/>
    <col min="13315" max="13315" width="49.44140625" style="5" customWidth="1"/>
    <col min="13316" max="13316" width="9.109375" style="5"/>
    <col min="13317" max="13318" width="18.5546875" style="5" customWidth="1"/>
    <col min="13319" max="13320" width="12.33203125" style="5" customWidth="1"/>
    <col min="13321" max="13323" width="17.6640625" style="5" customWidth="1"/>
    <col min="13324" max="13568" width="9.109375" style="5"/>
    <col min="13569" max="13569" width="8.33203125" style="5" bestFit="1" customWidth="1"/>
    <col min="13570" max="13570" width="14.6640625" style="5" customWidth="1"/>
    <col min="13571" max="13571" width="49.44140625" style="5" customWidth="1"/>
    <col min="13572" max="13572" width="9.109375" style="5"/>
    <col min="13573" max="13574" width="18.5546875" style="5" customWidth="1"/>
    <col min="13575" max="13576" width="12.33203125" style="5" customWidth="1"/>
    <col min="13577" max="13579" width="17.6640625" style="5" customWidth="1"/>
    <col min="13580" max="13824" width="9.109375" style="5"/>
    <col min="13825" max="13825" width="8.33203125" style="5" bestFit="1" customWidth="1"/>
    <col min="13826" max="13826" width="14.6640625" style="5" customWidth="1"/>
    <col min="13827" max="13827" width="49.44140625" style="5" customWidth="1"/>
    <col min="13828" max="13828" width="9.109375" style="5"/>
    <col min="13829" max="13830" width="18.5546875" style="5" customWidth="1"/>
    <col min="13831" max="13832" width="12.33203125" style="5" customWidth="1"/>
    <col min="13833" max="13835" width="17.6640625" style="5" customWidth="1"/>
    <col min="13836" max="14080" width="9.109375" style="5"/>
    <col min="14081" max="14081" width="8.33203125" style="5" bestFit="1" customWidth="1"/>
    <col min="14082" max="14082" width="14.6640625" style="5" customWidth="1"/>
    <col min="14083" max="14083" width="49.44140625" style="5" customWidth="1"/>
    <col min="14084" max="14084" width="9.109375" style="5"/>
    <col min="14085" max="14086" width="18.5546875" style="5" customWidth="1"/>
    <col min="14087" max="14088" width="12.33203125" style="5" customWidth="1"/>
    <col min="14089" max="14091" width="17.6640625" style="5" customWidth="1"/>
    <col min="14092" max="14336" width="9.109375" style="5"/>
    <col min="14337" max="14337" width="8.33203125" style="5" bestFit="1" customWidth="1"/>
    <col min="14338" max="14338" width="14.6640625" style="5" customWidth="1"/>
    <col min="14339" max="14339" width="49.44140625" style="5" customWidth="1"/>
    <col min="14340" max="14340" width="9.109375" style="5"/>
    <col min="14341" max="14342" width="18.5546875" style="5" customWidth="1"/>
    <col min="14343" max="14344" width="12.33203125" style="5" customWidth="1"/>
    <col min="14345" max="14347" width="17.6640625" style="5" customWidth="1"/>
    <col min="14348" max="14592" width="9.109375" style="5"/>
    <col min="14593" max="14593" width="8.33203125" style="5" bestFit="1" customWidth="1"/>
    <col min="14594" max="14594" width="14.6640625" style="5" customWidth="1"/>
    <col min="14595" max="14595" width="49.44140625" style="5" customWidth="1"/>
    <col min="14596" max="14596" width="9.109375" style="5"/>
    <col min="14597" max="14598" width="18.5546875" style="5" customWidth="1"/>
    <col min="14599" max="14600" width="12.33203125" style="5" customWidth="1"/>
    <col min="14601" max="14603" width="17.6640625" style="5" customWidth="1"/>
    <col min="14604" max="14848" width="9.109375" style="5"/>
    <col min="14849" max="14849" width="8.33203125" style="5" bestFit="1" customWidth="1"/>
    <col min="14850" max="14850" width="14.6640625" style="5" customWidth="1"/>
    <col min="14851" max="14851" width="49.44140625" style="5" customWidth="1"/>
    <col min="14852" max="14852" width="9.109375" style="5"/>
    <col min="14853" max="14854" width="18.5546875" style="5" customWidth="1"/>
    <col min="14855" max="14856" width="12.33203125" style="5" customWidth="1"/>
    <col min="14857" max="14859" width="17.6640625" style="5" customWidth="1"/>
    <col min="14860" max="15104" width="9.109375" style="5"/>
    <col min="15105" max="15105" width="8.33203125" style="5" bestFit="1" customWidth="1"/>
    <col min="15106" max="15106" width="14.6640625" style="5" customWidth="1"/>
    <col min="15107" max="15107" width="49.44140625" style="5" customWidth="1"/>
    <col min="15108" max="15108" width="9.109375" style="5"/>
    <col min="15109" max="15110" width="18.5546875" style="5" customWidth="1"/>
    <col min="15111" max="15112" width="12.33203125" style="5" customWidth="1"/>
    <col min="15113" max="15115" width="17.6640625" style="5" customWidth="1"/>
    <col min="15116" max="15360" width="9.109375" style="5"/>
    <col min="15361" max="15361" width="8.33203125" style="5" bestFit="1" customWidth="1"/>
    <col min="15362" max="15362" width="14.6640625" style="5" customWidth="1"/>
    <col min="15363" max="15363" width="49.44140625" style="5" customWidth="1"/>
    <col min="15364" max="15364" width="9.109375" style="5"/>
    <col min="15365" max="15366" width="18.5546875" style="5" customWidth="1"/>
    <col min="15367" max="15368" width="12.33203125" style="5" customWidth="1"/>
    <col min="15369" max="15371" width="17.6640625" style="5" customWidth="1"/>
    <col min="15372" max="15616" width="9.109375" style="5"/>
    <col min="15617" max="15617" width="8.33203125" style="5" bestFit="1" customWidth="1"/>
    <col min="15618" max="15618" width="14.6640625" style="5" customWidth="1"/>
    <col min="15619" max="15619" width="49.44140625" style="5" customWidth="1"/>
    <col min="15620" max="15620" width="9.109375" style="5"/>
    <col min="15621" max="15622" width="18.5546875" style="5" customWidth="1"/>
    <col min="15623" max="15624" width="12.33203125" style="5" customWidth="1"/>
    <col min="15625" max="15627" width="17.6640625" style="5" customWidth="1"/>
    <col min="15628" max="15872" width="9.109375" style="5"/>
    <col min="15873" max="15873" width="8.33203125" style="5" bestFit="1" customWidth="1"/>
    <col min="15874" max="15874" width="14.6640625" style="5" customWidth="1"/>
    <col min="15875" max="15875" width="49.44140625" style="5" customWidth="1"/>
    <col min="15876" max="15876" width="9.109375" style="5"/>
    <col min="15877" max="15878" width="18.5546875" style="5" customWidth="1"/>
    <col min="15879" max="15880" width="12.33203125" style="5" customWidth="1"/>
    <col min="15881" max="15883" width="17.6640625" style="5" customWidth="1"/>
    <col min="15884" max="16128" width="9.109375" style="5"/>
    <col min="16129" max="16129" width="8.33203125" style="5" bestFit="1" customWidth="1"/>
    <col min="16130" max="16130" width="14.6640625" style="5" customWidth="1"/>
    <col min="16131" max="16131" width="49.44140625" style="5" customWidth="1"/>
    <col min="16132" max="16132" width="9.109375" style="5"/>
    <col min="16133" max="16134" width="18.5546875" style="5" customWidth="1"/>
    <col min="16135" max="16136" width="12.33203125" style="5" customWidth="1"/>
    <col min="16137" max="16139" width="17.6640625" style="5" customWidth="1"/>
    <col min="16140" max="16384" width="9.109375" style="5"/>
  </cols>
  <sheetData>
    <row r="1" spans="1:14" ht="83.25" customHeight="1" thickBot="1" x14ac:dyDescent="0.35">
      <c r="A1" s="1"/>
      <c r="B1" s="1"/>
      <c r="C1" s="2"/>
      <c r="D1" s="2"/>
      <c r="E1" s="2"/>
      <c r="F1" s="2"/>
      <c r="G1" s="2"/>
      <c r="H1" s="2"/>
      <c r="I1" s="2"/>
      <c r="J1" s="3"/>
    </row>
    <row r="2" spans="1:14" ht="24.9" customHeight="1" thickBot="1" x14ac:dyDescent="0.35">
      <c r="A2" s="6" t="s">
        <v>0</v>
      </c>
      <c r="B2" s="7"/>
      <c r="C2" s="7"/>
      <c r="D2" s="7"/>
      <c r="E2" s="7"/>
      <c r="F2" s="7"/>
      <c r="G2" s="7"/>
      <c r="H2" s="7"/>
      <c r="I2" s="8"/>
      <c r="J2" s="9"/>
    </row>
    <row r="3" spans="1:14" ht="20.100000000000001" customHeight="1" x14ac:dyDescent="0.3">
      <c r="A3" s="10" t="s">
        <v>1</v>
      </c>
      <c r="B3" s="11"/>
      <c r="C3" s="11"/>
      <c r="D3" s="11"/>
      <c r="E3" s="12"/>
      <c r="F3" s="13"/>
      <c r="G3" s="14" t="s">
        <v>2</v>
      </c>
      <c r="H3" s="15"/>
      <c r="I3" s="16"/>
      <c r="J3" s="17"/>
    </row>
    <row r="4" spans="1:14" ht="20.100000000000001" customHeight="1" x14ac:dyDescent="0.3">
      <c r="A4" s="18" t="s">
        <v>3</v>
      </c>
      <c r="B4" s="19"/>
      <c r="C4" s="19"/>
      <c r="D4" s="19"/>
      <c r="E4" s="20"/>
      <c r="F4" s="21"/>
      <c r="G4" s="22">
        <v>46129</v>
      </c>
      <c r="H4" s="23"/>
      <c r="I4" s="24"/>
      <c r="J4" s="17"/>
    </row>
    <row r="5" spans="1:14" ht="20.100000000000001" customHeight="1" x14ac:dyDescent="0.3">
      <c r="A5" s="18" t="s">
        <v>4</v>
      </c>
      <c r="B5" s="19"/>
      <c r="C5" s="19"/>
      <c r="D5" s="20"/>
      <c r="E5" s="25" t="s">
        <v>5</v>
      </c>
      <c r="F5" s="26"/>
      <c r="G5" s="26"/>
      <c r="H5" s="26"/>
      <c r="I5" s="27"/>
      <c r="J5" s="9"/>
    </row>
    <row r="6" spans="1:14" ht="30" customHeight="1" x14ac:dyDescent="0.3">
      <c r="A6" s="18" t="s">
        <v>6</v>
      </c>
      <c r="B6" s="19"/>
      <c r="C6" s="19"/>
      <c r="D6" s="20"/>
      <c r="E6" s="28" t="s">
        <v>7</v>
      </c>
      <c r="F6" s="29"/>
      <c r="G6" s="30" t="s">
        <v>8</v>
      </c>
      <c r="H6" s="31" t="s">
        <v>9</v>
      </c>
      <c r="I6" s="32" t="s">
        <v>10</v>
      </c>
      <c r="J6" s="9"/>
    </row>
    <row r="7" spans="1:14" ht="20.100000000000001" customHeight="1" thickBot="1" x14ac:dyDescent="0.35">
      <c r="A7" s="33" t="s">
        <v>11</v>
      </c>
      <c r="B7" s="34"/>
      <c r="C7" s="34"/>
      <c r="D7" s="35"/>
      <c r="E7" s="36"/>
      <c r="F7" s="37"/>
      <c r="G7" s="38"/>
      <c r="H7" s="39" t="s">
        <v>12</v>
      </c>
      <c r="I7" s="40">
        <f>[1]BDI!B33</f>
        <v>0.27039109345360846</v>
      </c>
      <c r="J7" s="9"/>
    </row>
    <row r="8" spans="1:14" ht="39.6" x14ac:dyDescent="0.3">
      <c r="A8" s="41" t="s">
        <v>13</v>
      </c>
      <c r="B8" s="42" t="s">
        <v>14</v>
      </c>
      <c r="C8" s="43" t="s">
        <v>15</v>
      </c>
      <c r="D8" s="44" t="s">
        <v>16</v>
      </c>
      <c r="E8" s="44" t="s">
        <v>17</v>
      </c>
      <c r="F8" s="44" t="s">
        <v>18</v>
      </c>
      <c r="G8" s="45" t="s">
        <v>19</v>
      </c>
      <c r="H8" s="46" t="s">
        <v>20</v>
      </c>
      <c r="I8" s="47" t="s">
        <v>21</v>
      </c>
      <c r="J8" s="47" t="s">
        <v>22</v>
      </c>
      <c r="K8" s="47" t="s">
        <v>23</v>
      </c>
    </row>
    <row r="9" spans="1:14" ht="14.4" x14ac:dyDescent="0.3">
      <c r="A9" s="48" t="s">
        <v>24</v>
      </c>
      <c r="B9" s="49"/>
      <c r="C9" s="50" t="s">
        <v>25</v>
      </c>
      <c r="D9" s="51"/>
      <c r="E9" s="52"/>
      <c r="F9" s="52"/>
      <c r="G9" s="52"/>
      <c r="H9" s="53"/>
      <c r="I9" s="53"/>
      <c r="J9" s="53"/>
      <c r="K9" s="53"/>
    </row>
    <row r="10" spans="1:14" ht="20.399999999999999" x14ac:dyDescent="0.3">
      <c r="A10" s="54" t="s">
        <v>26</v>
      </c>
      <c r="B10" s="54" t="s">
        <v>27</v>
      </c>
      <c r="C10" s="55" t="s">
        <v>28</v>
      </c>
      <c r="D10" s="56" t="s">
        <v>29</v>
      </c>
      <c r="E10" s="56">
        <f>SUM(I358,I353,I349,I344,I337,I330,I316,I312,I298,I291,I284,I258,I244,I237,I213,I203,I187,I142,I127,I117,I48,I40,I33,I28)+I11+I12+I14+I15+I17+I18+I20+I21</f>
        <v>1972482.6</v>
      </c>
      <c r="F10" s="56">
        <v>1972482.6</v>
      </c>
      <c r="G10" s="57">
        <v>3.0000000000000001E-3</v>
      </c>
      <c r="H10" s="58">
        <f>G10</f>
        <v>3.0000000000000001E-3</v>
      </c>
      <c r="I10" s="58">
        <f>E10*G10</f>
        <v>5917.4478000000008</v>
      </c>
      <c r="J10" s="58">
        <f>F10*H10</f>
        <v>5917.4478000000008</v>
      </c>
      <c r="K10" s="58">
        <f>I10-J10</f>
        <v>0</v>
      </c>
      <c r="L10" s="59" t="e">
        <f>ROUND(#REF!*#REF!+#REF!*#REF!+#REF!*#REF!+K373*L359,2)</f>
        <v>#REF!</v>
      </c>
      <c r="M10" s="59" t="e">
        <f>ROUND(L10+(L10*$I$7),2)</f>
        <v>#REF!</v>
      </c>
      <c r="N10" s="60" t="e">
        <f>ROUND((K10*M10),2)</f>
        <v>#REF!</v>
      </c>
    </row>
    <row r="11" spans="1:14" x14ac:dyDescent="0.3">
      <c r="A11" s="61" t="s">
        <v>30</v>
      </c>
      <c r="B11" s="62" t="s">
        <v>31</v>
      </c>
      <c r="C11" s="63" t="s">
        <v>32</v>
      </c>
      <c r="D11" s="64" t="s">
        <v>33</v>
      </c>
      <c r="E11" s="64">
        <v>2</v>
      </c>
      <c r="F11" s="64">
        <v>1</v>
      </c>
      <c r="G11" s="65">
        <v>1187.0999999999999</v>
      </c>
      <c r="H11" s="66">
        <f>ROUND(G11+(G11*$I$7),2)</f>
        <v>1508.08</v>
      </c>
      <c r="I11" s="66">
        <f>ROUND((E11*H11),2)</f>
        <v>3016.16</v>
      </c>
      <c r="J11" s="67">
        <f t="shared" ref="J11:J74" si="0">F11*H11</f>
        <v>1508.08</v>
      </c>
      <c r="K11" s="67">
        <f t="shared" ref="K11:K74" si="1">I11-J11</f>
        <v>1508.08</v>
      </c>
    </row>
    <row r="12" spans="1:14" ht="40.799999999999997" x14ac:dyDescent="0.3">
      <c r="A12" s="68" t="s">
        <v>34</v>
      </c>
      <c r="B12" s="54" t="s">
        <v>35</v>
      </c>
      <c r="C12" s="55" t="s">
        <v>36</v>
      </c>
      <c r="D12" s="56" t="s">
        <v>37</v>
      </c>
      <c r="E12" s="56">
        <v>60</v>
      </c>
      <c r="F12" s="56">
        <v>60</v>
      </c>
      <c r="G12" s="69">
        <v>510</v>
      </c>
      <c r="H12" s="58">
        <f>ROUND(G12+(G12*$I$7),2)</f>
        <v>647.9</v>
      </c>
      <c r="I12" s="58">
        <f t="shared" ref="I12:I75" si="2">ROUND((E12*H12),2)</f>
        <v>38874</v>
      </c>
      <c r="J12" s="58">
        <f t="shared" si="0"/>
        <v>38874</v>
      </c>
      <c r="K12" s="58">
        <f t="shared" si="1"/>
        <v>0</v>
      </c>
    </row>
    <row r="13" spans="1:14" x14ac:dyDescent="0.3">
      <c r="A13" s="70" t="s">
        <v>38</v>
      </c>
      <c r="B13" s="71"/>
      <c r="C13" s="72" t="s">
        <v>39</v>
      </c>
      <c r="D13" s="64"/>
      <c r="E13" s="64"/>
      <c r="F13" s="64"/>
      <c r="G13" s="65"/>
      <c r="H13" s="66"/>
      <c r="I13" s="66"/>
      <c r="J13" s="67"/>
      <c r="K13" s="67"/>
    </row>
    <row r="14" spans="1:14" s="73" customFormat="1" ht="20.399999999999999" x14ac:dyDescent="0.3">
      <c r="A14" s="68" t="s">
        <v>40</v>
      </c>
      <c r="B14" s="54" t="s">
        <v>41</v>
      </c>
      <c r="C14" s="55" t="s">
        <v>42</v>
      </c>
      <c r="D14" s="56" t="s">
        <v>33</v>
      </c>
      <c r="E14" s="56">
        <v>1</v>
      </c>
      <c r="F14" s="56">
        <v>1</v>
      </c>
      <c r="G14" s="69">
        <v>371.8</v>
      </c>
      <c r="H14" s="58">
        <f t="shared" ref="H14:H75" si="3">ROUND(G14+(G14*$I$7),2)</f>
        <v>472.33</v>
      </c>
      <c r="I14" s="58">
        <f t="shared" si="2"/>
        <v>472.33</v>
      </c>
      <c r="J14" s="58">
        <f t="shared" si="0"/>
        <v>472.33</v>
      </c>
      <c r="K14" s="58">
        <f t="shared" si="1"/>
        <v>0</v>
      </c>
    </row>
    <row r="15" spans="1:14" x14ac:dyDescent="0.3">
      <c r="A15" s="61" t="s">
        <v>43</v>
      </c>
      <c r="B15" s="62" t="s">
        <v>44</v>
      </c>
      <c r="C15" s="63" t="s">
        <v>45</v>
      </c>
      <c r="D15" s="64" t="s">
        <v>33</v>
      </c>
      <c r="E15" s="64">
        <v>1</v>
      </c>
      <c r="F15" s="64">
        <v>0</v>
      </c>
      <c r="G15" s="65">
        <v>927.27</v>
      </c>
      <c r="H15" s="66">
        <f t="shared" si="3"/>
        <v>1178</v>
      </c>
      <c r="I15" s="66">
        <f t="shared" si="2"/>
        <v>1178</v>
      </c>
      <c r="J15" s="67">
        <f t="shared" si="0"/>
        <v>0</v>
      </c>
      <c r="K15" s="67">
        <f t="shared" si="1"/>
        <v>1178</v>
      </c>
    </row>
    <row r="16" spans="1:14" x14ac:dyDescent="0.3">
      <c r="A16" s="70" t="s">
        <v>46</v>
      </c>
      <c r="B16" s="71"/>
      <c r="C16" s="72" t="s">
        <v>47</v>
      </c>
      <c r="D16" s="64"/>
      <c r="E16" s="64"/>
      <c r="F16" s="64">
        <v>0</v>
      </c>
      <c r="G16" s="65"/>
      <c r="H16" s="66"/>
      <c r="I16" s="66"/>
      <c r="J16" s="67"/>
      <c r="K16" s="67"/>
    </row>
    <row r="17" spans="1:11" ht="61.2" x14ac:dyDescent="0.3">
      <c r="A17" s="68" t="s">
        <v>48</v>
      </c>
      <c r="B17" s="54" t="s">
        <v>49</v>
      </c>
      <c r="C17" s="55" t="s">
        <v>50</v>
      </c>
      <c r="D17" s="56" t="s">
        <v>51</v>
      </c>
      <c r="E17" s="56">
        <v>82.25</v>
      </c>
      <c r="F17" s="56">
        <v>82.25</v>
      </c>
      <c r="G17" s="69">
        <v>476.85</v>
      </c>
      <c r="H17" s="58">
        <f t="shared" si="3"/>
        <v>605.79</v>
      </c>
      <c r="I17" s="58">
        <f t="shared" si="2"/>
        <v>49826.23</v>
      </c>
      <c r="J17" s="58">
        <f t="shared" si="0"/>
        <v>49826.227499999994</v>
      </c>
      <c r="K17" s="58">
        <f t="shared" si="1"/>
        <v>2.5000000096042641E-3</v>
      </c>
    </row>
    <row r="18" spans="1:11" ht="20.399999999999999" x14ac:dyDescent="0.3">
      <c r="A18" s="61" t="s">
        <v>52</v>
      </c>
      <c r="B18" s="62" t="s">
        <v>53</v>
      </c>
      <c r="C18" s="63" t="s">
        <v>54</v>
      </c>
      <c r="D18" s="64" t="s">
        <v>37</v>
      </c>
      <c r="E18" s="64">
        <v>369.6</v>
      </c>
      <c r="F18" s="64"/>
      <c r="G18" s="65">
        <v>21.88</v>
      </c>
      <c r="H18" s="66">
        <f t="shared" si="3"/>
        <v>27.8</v>
      </c>
      <c r="I18" s="66">
        <f t="shared" si="2"/>
        <v>10274.879999999999</v>
      </c>
      <c r="J18" s="67">
        <f t="shared" si="0"/>
        <v>0</v>
      </c>
      <c r="K18" s="67">
        <f t="shared" si="1"/>
        <v>10274.879999999999</v>
      </c>
    </row>
    <row r="19" spans="1:11" x14ac:dyDescent="0.3">
      <c r="A19" s="70" t="s">
        <v>55</v>
      </c>
      <c r="B19" s="62"/>
      <c r="C19" s="63" t="s">
        <v>56</v>
      </c>
      <c r="D19" s="64"/>
      <c r="E19" s="64"/>
      <c r="F19" s="64"/>
      <c r="G19" s="65"/>
      <c r="H19" s="66"/>
      <c r="I19" s="66"/>
      <c r="J19" s="67"/>
      <c r="K19" s="67"/>
    </row>
    <row r="20" spans="1:11" x14ac:dyDescent="0.3">
      <c r="A20" s="61" t="s">
        <v>57</v>
      </c>
      <c r="B20" s="62" t="s">
        <v>58</v>
      </c>
      <c r="C20" s="63" t="s">
        <v>59</v>
      </c>
      <c r="D20" s="64" t="s">
        <v>60</v>
      </c>
      <c r="E20" s="64">
        <v>3</v>
      </c>
      <c r="F20" s="64"/>
      <c r="G20" s="65">
        <v>21.13</v>
      </c>
      <c r="H20" s="66">
        <f t="shared" si="3"/>
        <v>26.84</v>
      </c>
      <c r="I20" s="66">
        <f t="shared" si="2"/>
        <v>80.52</v>
      </c>
      <c r="J20" s="67">
        <f t="shared" si="0"/>
        <v>0</v>
      </c>
      <c r="K20" s="67">
        <f t="shared" si="1"/>
        <v>80.52</v>
      </c>
    </row>
    <row r="21" spans="1:11" x14ac:dyDescent="0.3">
      <c r="A21" s="61" t="s">
        <v>61</v>
      </c>
      <c r="B21" s="62" t="s">
        <v>62</v>
      </c>
      <c r="C21" s="63" t="s">
        <v>63</v>
      </c>
      <c r="D21" s="64" t="s">
        <v>37</v>
      </c>
      <c r="E21" s="64">
        <v>356.92</v>
      </c>
      <c r="F21" s="64"/>
      <c r="G21" s="65">
        <v>9.85</v>
      </c>
      <c r="H21" s="66">
        <f t="shared" si="3"/>
        <v>12.51</v>
      </c>
      <c r="I21" s="66">
        <f t="shared" si="2"/>
        <v>4465.07</v>
      </c>
      <c r="J21" s="67">
        <f t="shared" si="0"/>
        <v>0</v>
      </c>
      <c r="K21" s="67">
        <f t="shared" si="1"/>
        <v>4465.07</v>
      </c>
    </row>
    <row r="22" spans="1:11" ht="14.4" x14ac:dyDescent="0.3">
      <c r="A22" s="74"/>
      <c r="B22" s="75"/>
      <c r="C22" s="76" t="s">
        <v>64</v>
      </c>
      <c r="D22" s="76"/>
      <c r="E22" s="76"/>
      <c r="F22" s="76"/>
      <c r="G22" s="77"/>
      <c r="H22" s="78">
        <f t="shared" si="3"/>
        <v>0</v>
      </c>
      <c r="I22" s="79">
        <f>SUM(I10:I21)</f>
        <v>114104.6378</v>
      </c>
      <c r="J22" s="79">
        <f>SUM(J10:J21)</f>
        <v>96598.085300000006</v>
      </c>
      <c r="K22" s="79">
        <f>SUM(K10:K21)</f>
        <v>17506.552500000009</v>
      </c>
    </row>
    <row r="23" spans="1:11" ht="24" x14ac:dyDescent="0.3">
      <c r="A23" s="80" t="s">
        <v>65</v>
      </c>
      <c r="B23" s="49"/>
      <c r="C23" s="50" t="s">
        <v>66</v>
      </c>
      <c r="D23" s="51"/>
      <c r="E23" s="52"/>
      <c r="F23" s="52"/>
      <c r="G23" s="52"/>
      <c r="H23" s="53"/>
      <c r="I23" s="53"/>
      <c r="J23" s="53"/>
      <c r="K23" s="53"/>
    </row>
    <row r="24" spans="1:11" ht="39" x14ac:dyDescent="0.3">
      <c r="A24" s="68" t="s">
        <v>67</v>
      </c>
      <c r="B24" s="68" t="s">
        <v>68</v>
      </c>
      <c r="C24" s="55" t="s">
        <v>69</v>
      </c>
      <c r="D24" s="56" t="s">
        <v>70</v>
      </c>
      <c r="E24" s="56">
        <v>2690</v>
      </c>
      <c r="F24" s="56">
        <v>2690</v>
      </c>
      <c r="G24" s="69">
        <f>[1]COTAÇÃO!E5</f>
        <v>35.599999999999994</v>
      </c>
      <c r="H24" s="58">
        <f t="shared" si="3"/>
        <v>45.23</v>
      </c>
      <c r="I24" s="58">
        <f t="shared" si="2"/>
        <v>121668.7</v>
      </c>
      <c r="J24" s="58">
        <f t="shared" si="0"/>
        <v>121668.7</v>
      </c>
      <c r="K24" s="58">
        <f t="shared" si="1"/>
        <v>0</v>
      </c>
    </row>
    <row r="25" spans="1:11" ht="30.6" x14ac:dyDescent="0.3">
      <c r="A25" s="61" t="s">
        <v>71</v>
      </c>
      <c r="B25" s="61" t="s">
        <v>68</v>
      </c>
      <c r="C25" s="63" t="s">
        <v>72</v>
      </c>
      <c r="D25" s="64" t="s">
        <v>37</v>
      </c>
      <c r="E25" s="64">
        <v>459.33</v>
      </c>
      <c r="F25" s="64"/>
      <c r="G25" s="65">
        <f>[1]COTAÇÃO!E9</f>
        <v>493.07033333333328</v>
      </c>
      <c r="H25" s="66">
        <f t="shared" si="3"/>
        <v>626.39</v>
      </c>
      <c r="I25" s="66">
        <f t="shared" si="2"/>
        <v>287719.71999999997</v>
      </c>
      <c r="J25" s="67">
        <f t="shared" si="0"/>
        <v>0</v>
      </c>
      <c r="K25" s="67">
        <f t="shared" si="1"/>
        <v>287719.71999999997</v>
      </c>
    </row>
    <row r="26" spans="1:11" ht="61.2" x14ac:dyDescent="0.3">
      <c r="A26" s="61" t="s">
        <v>73</v>
      </c>
      <c r="B26" s="61" t="s">
        <v>68</v>
      </c>
      <c r="C26" s="63" t="s">
        <v>74</v>
      </c>
      <c r="D26" s="64" t="s">
        <v>37</v>
      </c>
      <c r="E26" s="64">
        <v>459.33</v>
      </c>
      <c r="F26" s="64"/>
      <c r="G26" s="65">
        <f>[1]COTAÇÃO!E13</f>
        <v>493.07033333333328</v>
      </c>
      <c r="H26" s="66">
        <f t="shared" si="3"/>
        <v>626.39</v>
      </c>
      <c r="I26" s="66">
        <f t="shared" si="2"/>
        <v>287719.71999999997</v>
      </c>
      <c r="J26" s="67">
        <f t="shared" si="0"/>
        <v>0</v>
      </c>
      <c r="K26" s="67">
        <f t="shared" si="1"/>
        <v>287719.71999999997</v>
      </c>
    </row>
    <row r="27" spans="1:11" s="81" customFormat="1" ht="20.399999999999999" x14ac:dyDescent="0.3">
      <c r="A27" s="61" t="s">
        <v>75</v>
      </c>
      <c r="B27" s="61" t="s">
        <v>76</v>
      </c>
      <c r="C27" s="63" t="s">
        <v>77</v>
      </c>
      <c r="D27" s="64" t="s">
        <v>78</v>
      </c>
      <c r="E27" s="64">
        <v>2</v>
      </c>
      <c r="F27" s="64"/>
      <c r="G27" s="65">
        <v>3604.46</v>
      </c>
      <c r="H27" s="67">
        <f t="shared" si="3"/>
        <v>4579.07</v>
      </c>
      <c r="I27" s="67">
        <f t="shared" si="2"/>
        <v>9158.14</v>
      </c>
      <c r="J27" s="67">
        <f t="shared" si="0"/>
        <v>0</v>
      </c>
      <c r="K27" s="67">
        <f t="shared" si="1"/>
        <v>9158.14</v>
      </c>
    </row>
    <row r="28" spans="1:11" ht="14.4" x14ac:dyDescent="0.3">
      <c r="A28" s="74"/>
      <c r="B28" s="75"/>
      <c r="C28" s="76" t="s">
        <v>79</v>
      </c>
      <c r="D28" s="76"/>
      <c r="E28" s="76"/>
      <c r="F28" s="76"/>
      <c r="G28" s="77"/>
      <c r="H28" s="78">
        <f t="shared" si="3"/>
        <v>0</v>
      </c>
      <c r="I28" s="79">
        <f>SUM(I24:I27)</f>
        <v>706266.27999999991</v>
      </c>
      <c r="J28" s="79">
        <f>SUM(J24:J27)</f>
        <v>121668.7</v>
      </c>
      <c r="K28" s="79">
        <f>SUM(K24:K27)</f>
        <v>584597.57999999996</v>
      </c>
    </row>
    <row r="29" spans="1:11" ht="14.4" x14ac:dyDescent="0.3">
      <c r="A29" s="80" t="s">
        <v>80</v>
      </c>
      <c r="B29" s="49"/>
      <c r="C29" s="50" t="s">
        <v>81</v>
      </c>
      <c r="D29" s="51"/>
      <c r="E29" s="52"/>
      <c r="F29" s="52"/>
      <c r="G29" s="52"/>
      <c r="H29" s="53"/>
      <c r="I29" s="53"/>
      <c r="J29" s="53"/>
      <c r="K29" s="53"/>
    </row>
    <row r="30" spans="1:11" ht="51" x14ac:dyDescent="0.3">
      <c r="A30" s="61" t="s">
        <v>82</v>
      </c>
      <c r="B30" s="61" t="s">
        <v>83</v>
      </c>
      <c r="C30" s="63" t="s">
        <v>84</v>
      </c>
      <c r="D30" s="64" t="s">
        <v>37</v>
      </c>
      <c r="E30" s="64">
        <v>2</v>
      </c>
      <c r="F30" s="64"/>
      <c r="G30" s="65">
        <v>60.39</v>
      </c>
      <c r="H30" s="66">
        <f t="shared" si="3"/>
        <v>76.72</v>
      </c>
      <c r="I30" s="66">
        <f t="shared" si="2"/>
        <v>153.44</v>
      </c>
      <c r="J30" s="67">
        <f t="shared" si="0"/>
        <v>0</v>
      </c>
      <c r="K30" s="67">
        <f t="shared" si="1"/>
        <v>153.44</v>
      </c>
    </row>
    <row r="31" spans="1:11" ht="40.799999999999997" x14ac:dyDescent="0.3">
      <c r="A31" s="61" t="s">
        <v>85</v>
      </c>
      <c r="B31" s="82" t="s">
        <v>86</v>
      </c>
      <c r="C31" s="63" t="s">
        <v>87</v>
      </c>
      <c r="D31" s="64" t="s">
        <v>37</v>
      </c>
      <c r="E31" s="64">
        <v>12.29</v>
      </c>
      <c r="F31" s="64"/>
      <c r="G31" s="65">
        <v>101.23</v>
      </c>
      <c r="H31" s="66">
        <v>101.23</v>
      </c>
      <c r="I31" s="66">
        <f t="shared" si="2"/>
        <v>1244.1199999999999</v>
      </c>
      <c r="J31" s="67">
        <f t="shared" si="0"/>
        <v>0</v>
      </c>
      <c r="K31" s="67">
        <f t="shared" si="1"/>
        <v>1244.1199999999999</v>
      </c>
    </row>
    <row r="32" spans="1:11" ht="20.399999999999999" x14ac:dyDescent="0.3">
      <c r="A32" s="61" t="s">
        <v>88</v>
      </c>
      <c r="B32" s="61" t="s">
        <v>89</v>
      </c>
      <c r="C32" s="63" t="s">
        <v>90</v>
      </c>
      <c r="D32" s="64" t="s">
        <v>37</v>
      </c>
      <c r="E32" s="64">
        <v>14.58</v>
      </c>
      <c r="F32" s="64"/>
      <c r="G32" s="65">
        <v>697.77</v>
      </c>
      <c r="H32" s="66">
        <f t="shared" si="3"/>
        <v>886.44</v>
      </c>
      <c r="I32" s="66">
        <f>ROUND((E32*H32),2)</f>
        <v>12924.3</v>
      </c>
      <c r="J32" s="67">
        <f t="shared" si="0"/>
        <v>0</v>
      </c>
      <c r="K32" s="67">
        <f>I32-J32</f>
        <v>12924.3</v>
      </c>
    </row>
    <row r="33" spans="1:11" ht="14.4" x14ac:dyDescent="0.3">
      <c r="A33" s="74"/>
      <c r="B33" s="75"/>
      <c r="C33" s="76" t="s">
        <v>91</v>
      </c>
      <c r="D33" s="76"/>
      <c r="E33" s="76"/>
      <c r="F33" s="76"/>
      <c r="G33" s="77"/>
      <c r="H33" s="78">
        <f t="shared" si="3"/>
        <v>0</v>
      </c>
      <c r="I33" s="79">
        <f>SUM(I30:I32)</f>
        <v>14321.859999999999</v>
      </c>
      <c r="J33" s="79">
        <f>SUM(J30:J32)</f>
        <v>0</v>
      </c>
      <c r="K33" s="79">
        <f>SUM(K30:K32)</f>
        <v>14321.859999999999</v>
      </c>
    </row>
    <row r="34" spans="1:11" ht="14.4" x14ac:dyDescent="0.3">
      <c r="A34" s="80" t="s">
        <v>92</v>
      </c>
      <c r="B34" s="49"/>
      <c r="C34" s="50" t="s">
        <v>93</v>
      </c>
      <c r="D34" s="51"/>
      <c r="E34" s="52"/>
      <c r="F34" s="52"/>
      <c r="G34" s="52"/>
      <c r="H34" s="53"/>
      <c r="I34" s="53"/>
      <c r="J34" s="53"/>
      <c r="K34" s="53"/>
    </row>
    <row r="35" spans="1:11" x14ac:dyDescent="0.3">
      <c r="A35" s="61" t="s">
        <v>94</v>
      </c>
      <c r="B35" s="61" t="s">
        <v>95</v>
      </c>
      <c r="C35" s="63" t="s">
        <v>96</v>
      </c>
      <c r="D35" s="64" t="s">
        <v>37</v>
      </c>
      <c r="E35" s="64">
        <v>464.37</v>
      </c>
      <c r="F35" s="64"/>
      <c r="G35" s="65">
        <v>95.33</v>
      </c>
      <c r="H35" s="66">
        <f t="shared" si="3"/>
        <v>121.11</v>
      </c>
      <c r="I35" s="66">
        <f t="shared" si="2"/>
        <v>56239.85</v>
      </c>
      <c r="J35" s="67">
        <f t="shared" si="0"/>
        <v>0</v>
      </c>
      <c r="K35" s="67">
        <f t="shared" si="1"/>
        <v>56239.85</v>
      </c>
    </row>
    <row r="36" spans="1:11" ht="20.399999999999999" x14ac:dyDescent="0.3">
      <c r="A36" s="61" t="s">
        <v>97</v>
      </c>
      <c r="B36" s="61" t="s">
        <v>98</v>
      </c>
      <c r="C36" s="63" t="s">
        <v>99</v>
      </c>
      <c r="D36" s="64" t="s">
        <v>51</v>
      </c>
      <c r="E36" s="64">
        <v>40.71</v>
      </c>
      <c r="F36" s="64"/>
      <c r="G36" s="65">
        <v>79.430000000000007</v>
      </c>
      <c r="H36" s="67">
        <f t="shared" si="3"/>
        <v>100.91</v>
      </c>
      <c r="I36" s="67">
        <f t="shared" si="2"/>
        <v>4108.05</v>
      </c>
      <c r="J36" s="67">
        <f t="shared" si="0"/>
        <v>0</v>
      </c>
      <c r="K36" s="67">
        <f t="shared" si="1"/>
        <v>4108.05</v>
      </c>
    </row>
    <row r="37" spans="1:11" ht="20.399999999999999" x14ac:dyDescent="0.3">
      <c r="A37" s="61" t="s">
        <v>100</v>
      </c>
      <c r="B37" s="61" t="s">
        <v>101</v>
      </c>
      <c r="C37" s="63" t="s">
        <v>102</v>
      </c>
      <c r="D37" s="64" t="s">
        <v>51</v>
      </c>
      <c r="E37" s="64">
        <v>121.76</v>
      </c>
      <c r="F37" s="64"/>
      <c r="G37" s="65">
        <v>48.93</v>
      </c>
      <c r="H37" s="66">
        <f t="shared" si="3"/>
        <v>62.16</v>
      </c>
      <c r="I37" s="66">
        <f t="shared" si="2"/>
        <v>7568.6</v>
      </c>
      <c r="J37" s="67">
        <f t="shared" si="0"/>
        <v>0</v>
      </c>
      <c r="K37" s="67">
        <f t="shared" si="1"/>
        <v>7568.6</v>
      </c>
    </row>
    <row r="38" spans="1:11" ht="30.6" x14ac:dyDescent="0.3">
      <c r="A38" s="61" t="s">
        <v>103</v>
      </c>
      <c r="B38" s="61" t="s">
        <v>104</v>
      </c>
      <c r="C38" s="63" t="s">
        <v>105</v>
      </c>
      <c r="D38" s="64" t="s">
        <v>51</v>
      </c>
      <c r="E38" s="64">
        <v>92.04</v>
      </c>
      <c r="F38" s="64"/>
      <c r="G38" s="65">
        <v>68.75</v>
      </c>
      <c r="H38" s="66">
        <f t="shared" si="3"/>
        <v>87.34</v>
      </c>
      <c r="I38" s="66">
        <f t="shared" si="2"/>
        <v>8038.77</v>
      </c>
      <c r="J38" s="67">
        <f t="shared" si="0"/>
        <v>0</v>
      </c>
      <c r="K38" s="67">
        <f t="shared" si="1"/>
        <v>8038.77</v>
      </c>
    </row>
    <row r="39" spans="1:11" ht="20.399999999999999" x14ac:dyDescent="0.3">
      <c r="A39" s="61" t="s">
        <v>106</v>
      </c>
      <c r="B39" s="61" t="s">
        <v>107</v>
      </c>
      <c r="C39" s="63" t="s">
        <v>108</v>
      </c>
      <c r="D39" s="64" t="s">
        <v>51</v>
      </c>
      <c r="E39" s="64">
        <v>113.2</v>
      </c>
      <c r="F39" s="64"/>
      <c r="G39" s="65">
        <v>28.77</v>
      </c>
      <c r="H39" s="66">
        <f t="shared" si="3"/>
        <v>36.549999999999997</v>
      </c>
      <c r="I39" s="66">
        <f t="shared" si="2"/>
        <v>4137.46</v>
      </c>
      <c r="J39" s="67">
        <f t="shared" si="0"/>
        <v>0</v>
      </c>
      <c r="K39" s="67">
        <f t="shared" si="1"/>
        <v>4137.46</v>
      </c>
    </row>
    <row r="40" spans="1:11" ht="14.4" x14ac:dyDescent="0.3">
      <c r="A40" s="74"/>
      <c r="B40" s="75"/>
      <c r="C40" s="76" t="s">
        <v>109</v>
      </c>
      <c r="D40" s="76"/>
      <c r="E40" s="76"/>
      <c r="F40" s="76"/>
      <c r="G40" s="77"/>
      <c r="H40" s="78">
        <f t="shared" si="3"/>
        <v>0</v>
      </c>
      <c r="I40" s="79">
        <f>SUM(I35:I39)</f>
        <v>80092.73000000001</v>
      </c>
      <c r="J40" s="79">
        <f>SUM(J35:J39)</f>
        <v>0</v>
      </c>
      <c r="K40" s="79">
        <f>SUM(K35:K39)</f>
        <v>80092.73000000001</v>
      </c>
    </row>
    <row r="41" spans="1:11" ht="14.4" x14ac:dyDescent="0.3">
      <c r="A41" s="80" t="s">
        <v>110</v>
      </c>
      <c r="B41" s="49"/>
      <c r="C41" s="50" t="s">
        <v>111</v>
      </c>
      <c r="D41" s="51"/>
      <c r="E41" s="52"/>
      <c r="F41" s="52"/>
      <c r="G41" s="52"/>
      <c r="H41" s="53"/>
      <c r="I41" s="53"/>
      <c r="J41" s="53"/>
      <c r="K41" s="53"/>
    </row>
    <row r="42" spans="1:11" ht="20.399999999999999" x14ac:dyDescent="0.3">
      <c r="A42" s="61" t="s">
        <v>112</v>
      </c>
      <c r="B42" s="61" t="s">
        <v>113</v>
      </c>
      <c r="C42" s="63" t="s">
        <v>114</v>
      </c>
      <c r="D42" s="64" t="s">
        <v>37</v>
      </c>
      <c r="E42" s="64">
        <v>23.13</v>
      </c>
      <c r="F42" s="64"/>
      <c r="G42" s="65">
        <v>16.18</v>
      </c>
      <c r="H42" s="66">
        <f t="shared" si="3"/>
        <v>20.55</v>
      </c>
      <c r="I42" s="66">
        <f t="shared" si="2"/>
        <v>475.32</v>
      </c>
      <c r="J42" s="67">
        <f t="shared" si="0"/>
        <v>0</v>
      </c>
      <c r="K42" s="67">
        <f t="shared" si="1"/>
        <v>475.32</v>
      </c>
    </row>
    <row r="43" spans="1:11" ht="20.399999999999999" x14ac:dyDescent="0.3">
      <c r="A43" s="61" t="s">
        <v>115</v>
      </c>
      <c r="B43" s="61" t="s">
        <v>116</v>
      </c>
      <c r="C43" s="63" t="s">
        <v>117</v>
      </c>
      <c r="D43" s="64" t="s">
        <v>37</v>
      </c>
      <c r="E43" s="64">
        <v>23.13</v>
      </c>
      <c r="F43" s="64"/>
      <c r="G43" s="65">
        <v>49.2</v>
      </c>
      <c r="H43" s="66">
        <f t="shared" si="3"/>
        <v>62.5</v>
      </c>
      <c r="I43" s="66">
        <f t="shared" si="2"/>
        <v>1445.63</v>
      </c>
      <c r="J43" s="67">
        <f t="shared" si="0"/>
        <v>0</v>
      </c>
      <c r="K43" s="67">
        <f t="shared" si="1"/>
        <v>1445.63</v>
      </c>
    </row>
    <row r="44" spans="1:11" ht="30.6" x14ac:dyDescent="0.3">
      <c r="A44" s="61" t="s">
        <v>118</v>
      </c>
      <c r="B44" s="61" t="s">
        <v>119</v>
      </c>
      <c r="C44" s="63" t="s">
        <v>120</v>
      </c>
      <c r="D44" s="64" t="s">
        <v>37</v>
      </c>
      <c r="E44" s="64">
        <v>122.46</v>
      </c>
      <c r="F44" s="64"/>
      <c r="G44" s="65">
        <v>25.31</v>
      </c>
      <c r="H44" s="66">
        <f t="shared" si="3"/>
        <v>32.15</v>
      </c>
      <c r="I44" s="66">
        <f t="shared" si="2"/>
        <v>3937.09</v>
      </c>
      <c r="J44" s="67">
        <f t="shared" si="0"/>
        <v>0</v>
      </c>
      <c r="K44" s="67">
        <f t="shared" si="1"/>
        <v>3937.09</v>
      </c>
    </row>
    <row r="45" spans="1:11" ht="30.6" x14ac:dyDescent="0.3">
      <c r="A45" s="61" t="s">
        <v>121</v>
      </c>
      <c r="B45" s="61">
        <v>11621</v>
      </c>
      <c r="C45" s="63" t="s">
        <v>122</v>
      </c>
      <c r="D45" s="64" t="s">
        <v>37</v>
      </c>
      <c r="E45" s="64">
        <v>23.13</v>
      </c>
      <c r="F45" s="64"/>
      <c r="G45" s="65">
        <v>46.93</v>
      </c>
      <c r="H45" s="66">
        <f t="shared" si="3"/>
        <v>59.62</v>
      </c>
      <c r="I45" s="66">
        <f t="shared" si="2"/>
        <v>1379.01</v>
      </c>
      <c r="J45" s="67">
        <f t="shared" si="0"/>
        <v>0</v>
      </c>
      <c r="K45" s="67">
        <f t="shared" si="1"/>
        <v>1379.01</v>
      </c>
    </row>
    <row r="46" spans="1:11" ht="20.399999999999999" x14ac:dyDescent="0.3">
      <c r="A46" s="61" t="s">
        <v>123</v>
      </c>
      <c r="B46" s="61" t="s">
        <v>124</v>
      </c>
      <c r="C46" s="63" t="s">
        <v>125</v>
      </c>
      <c r="D46" s="64" t="s">
        <v>37</v>
      </c>
      <c r="E46" s="64">
        <v>23.13</v>
      </c>
      <c r="F46" s="64"/>
      <c r="G46" s="65">
        <v>32.78</v>
      </c>
      <c r="H46" s="66">
        <f t="shared" si="3"/>
        <v>41.64</v>
      </c>
      <c r="I46" s="66">
        <f t="shared" si="2"/>
        <v>963.13</v>
      </c>
      <c r="J46" s="67">
        <f t="shared" si="0"/>
        <v>0</v>
      </c>
      <c r="K46" s="67">
        <f t="shared" si="1"/>
        <v>963.13</v>
      </c>
    </row>
    <row r="47" spans="1:11" ht="20.399999999999999" x14ac:dyDescent="0.3">
      <c r="A47" s="61" t="s">
        <v>126</v>
      </c>
      <c r="B47" s="61" t="s">
        <v>127</v>
      </c>
      <c r="C47" s="63" t="s">
        <v>128</v>
      </c>
      <c r="D47" s="64" t="s">
        <v>51</v>
      </c>
      <c r="E47" s="64">
        <v>115.17</v>
      </c>
      <c r="F47" s="64"/>
      <c r="G47" s="65">
        <v>37.69</v>
      </c>
      <c r="H47" s="66">
        <f t="shared" si="3"/>
        <v>47.88</v>
      </c>
      <c r="I47" s="66">
        <f t="shared" si="2"/>
        <v>5514.34</v>
      </c>
      <c r="J47" s="67">
        <f t="shared" si="0"/>
        <v>0</v>
      </c>
      <c r="K47" s="67">
        <f t="shared" si="1"/>
        <v>5514.34</v>
      </c>
    </row>
    <row r="48" spans="1:11" ht="14.4" x14ac:dyDescent="0.3">
      <c r="A48" s="74"/>
      <c r="B48" s="75"/>
      <c r="C48" s="76" t="s">
        <v>129</v>
      </c>
      <c r="D48" s="76"/>
      <c r="E48" s="76"/>
      <c r="F48" s="76"/>
      <c r="G48" s="76"/>
      <c r="H48" s="83"/>
      <c r="I48" s="83">
        <f>SUM(I42:I47)</f>
        <v>13714.52</v>
      </c>
      <c r="J48" s="83">
        <f>SUM(J42:J47)</f>
        <v>0</v>
      </c>
      <c r="K48" s="83">
        <f>SUM(K42:K47)</f>
        <v>13714.52</v>
      </c>
    </row>
    <row r="49" spans="1:11" ht="14.4" x14ac:dyDescent="0.3">
      <c r="A49" s="80" t="s">
        <v>130</v>
      </c>
      <c r="B49" s="49"/>
      <c r="C49" s="84" t="s">
        <v>131</v>
      </c>
      <c r="D49" s="51"/>
      <c r="E49" s="52"/>
      <c r="F49" s="52"/>
      <c r="G49" s="52"/>
      <c r="H49" s="53"/>
      <c r="I49" s="53"/>
      <c r="J49" s="53"/>
      <c r="K49" s="53"/>
    </row>
    <row r="50" spans="1:11" x14ac:dyDescent="0.3">
      <c r="A50" s="70" t="s">
        <v>132</v>
      </c>
      <c r="B50" s="71"/>
      <c r="C50" s="72" t="s">
        <v>133</v>
      </c>
      <c r="D50" s="64"/>
      <c r="E50" s="64"/>
      <c r="F50" s="64"/>
      <c r="G50" s="65"/>
      <c r="H50" s="66"/>
      <c r="I50" s="66"/>
      <c r="J50" s="67"/>
      <c r="K50" s="67"/>
    </row>
    <row r="51" spans="1:11" ht="20.399999999999999" x14ac:dyDescent="0.3">
      <c r="A51" s="61" t="s">
        <v>134</v>
      </c>
      <c r="B51" s="61" t="s">
        <v>135</v>
      </c>
      <c r="C51" s="63" t="s">
        <v>136</v>
      </c>
      <c r="D51" s="64" t="s">
        <v>51</v>
      </c>
      <c r="E51" s="64">
        <v>6</v>
      </c>
      <c r="F51" s="64">
        <v>0</v>
      </c>
      <c r="G51" s="65">
        <v>22.78</v>
      </c>
      <c r="H51" s="66">
        <f t="shared" si="3"/>
        <v>28.94</v>
      </c>
      <c r="I51" s="66">
        <f t="shared" si="2"/>
        <v>173.64</v>
      </c>
      <c r="J51" s="67">
        <f t="shared" si="0"/>
        <v>0</v>
      </c>
      <c r="K51" s="67">
        <f t="shared" si="1"/>
        <v>173.64</v>
      </c>
    </row>
    <row r="52" spans="1:11" ht="20.399999999999999" x14ac:dyDescent="0.3">
      <c r="A52" s="61" t="s">
        <v>137</v>
      </c>
      <c r="B52" s="61" t="s">
        <v>138</v>
      </c>
      <c r="C52" s="63" t="s">
        <v>139</v>
      </c>
      <c r="D52" s="64" t="s">
        <v>51</v>
      </c>
      <c r="E52" s="64">
        <v>186</v>
      </c>
      <c r="F52" s="64">
        <v>0</v>
      </c>
      <c r="G52" s="65">
        <v>22.28</v>
      </c>
      <c r="H52" s="66">
        <f t="shared" si="3"/>
        <v>28.3</v>
      </c>
      <c r="I52" s="66">
        <f t="shared" si="2"/>
        <v>5263.8</v>
      </c>
      <c r="J52" s="67">
        <f t="shared" si="0"/>
        <v>0</v>
      </c>
      <c r="K52" s="67">
        <f t="shared" si="1"/>
        <v>5263.8</v>
      </c>
    </row>
    <row r="53" spans="1:11" ht="20.399999999999999" x14ac:dyDescent="0.3">
      <c r="A53" s="61" t="s">
        <v>140</v>
      </c>
      <c r="B53" s="61" t="s">
        <v>141</v>
      </c>
      <c r="C53" s="63" t="s">
        <v>142</v>
      </c>
      <c r="D53" s="64" t="s">
        <v>51</v>
      </c>
      <c r="E53" s="64">
        <v>54</v>
      </c>
      <c r="F53" s="64">
        <v>0</v>
      </c>
      <c r="G53" s="65">
        <v>35.72</v>
      </c>
      <c r="H53" s="66">
        <f t="shared" si="3"/>
        <v>45.38</v>
      </c>
      <c r="I53" s="66">
        <f t="shared" si="2"/>
        <v>2450.52</v>
      </c>
      <c r="J53" s="67">
        <f t="shared" si="0"/>
        <v>0</v>
      </c>
      <c r="K53" s="67">
        <f t="shared" si="1"/>
        <v>2450.52</v>
      </c>
    </row>
    <row r="54" spans="1:11" ht="20.399999999999999" x14ac:dyDescent="0.3">
      <c r="A54" s="61" t="s">
        <v>143</v>
      </c>
      <c r="B54" s="61" t="s">
        <v>144</v>
      </c>
      <c r="C54" s="63" t="s">
        <v>145</v>
      </c>
      <c r="D54" s="64" t="s">
        <v>51</v>
      </c>
      <c r="E54" s="64">
        <v>42</v>
      </c>
      <c r="F54" s="64">
        <v>0</v>
      </c>
      <c r="G54" s="65">
        <v>18.82</v>
      </c>
      <c r="H54" s="66">
        <f t="shared" si="3"/>
        <v>23.91</v>
      </c>
      <c r="I54" s="66">
        <f t="shared" si="2"/>
        <v>1004.22</v>
      </c>
      <c r="J54" s="67">
        <f t="shared" si="0"/>
        <v>0</v>
      </c>
      <c r="K54" s="67">
        <f t="shared" si="1"/>
        <v>1004.22</v>
      </c>
    </row>
    <row r="55" spans="1:11" ht="20.399999999999999" x14ac:dyDescent="0.3">
      <c r="A55" s="61" t="s">
        <v>146</v>
      </c>
      <c r="B55" s="61" t="s">
        <v>147</v>
      </c>
      <c r="C55" s="63" t="s">
        <v>148</v>
      </c>
      <c r="D55" s="64" t="s">
        <v>51</v>
      </c>
      <c r="E55" s="64">
        <v>6</v>
      </c>
      <c r="F55" s="64">
        <v>0</v>
      </c>
      <c r="G55" s="65">
        <v>30.06</v>
      </c>
      <c r="H55" s="66">
        <f t="shared" si="3"/>
        <v>38.19</v>
      </c>
      <c r="I55" s="66">
        <f t="shared" si="2"/>
        <v>229.14</v>
      </c>
      <c r="J55" s="67">
        <f t="shared" si="0"/>
        <v>0</v>
      </c>
      <c r="K55" s="67">
        <f t="shared" si="1"/>
        <v>229.14</v>
      </c>
    </row>
    <row r="56" spans="1:11" ht="20.399999999999999" x14ac:dyDescent="0.3">
      <c r="A56" s="61" t="s">
        <v>149</v>
      </c>
      <c r="B56" s="61" t="s">
        <v>150</v>
      </c>
      <c r="C56" s="63" t="s">
        <v>151</v>
      </c>
      <c r="D56" s="64" t="s">
        <v>51</v>
      </c>
      <c r="E56" s="64">
        <v>6</v>
      </c>
      <c r="F56" s="64">
        <v>0</v>
      </c>
      <c r="G56" s="65">
        <v>48.86</v>
      </c>
      <c r="H56" s="66">
        <f t="shared" si="3"/>
        <v>62.07</v>
      </c>
      <c r="I56" s="66">
        <f t="shared" si="2"/>
        <v>372.42</v>
      </c>
      <c r="J56" s="67">
        <f t="shared" si="0"/>
        <v>0</v>
      </c>
      <c r="K56" s="67">
        <f t="shared" si="1"/>
        <v>372.42</v>
      </c>
    </row>
    <row r="57" spans="1:11" ht="20.399999999999999" x14ac:dyDescent="0.3">
      <c r="A57" s="85" t="s">
        <v>152</v>
      </c>
      <c r="B57" s="85" t="s">
        <v>153</v>
      </c>
      <c r="C57" s="86" t="s">
        <v>154</v>
      </c>
      <c r="D57" s="87" t="s">
        <v>51</v>
      </c>
      <c r="E57" s="87">
        <v>96</v>
      </c>
      <c r="F57" s="87">
        <v>48</v>
      </c>
      <c r="G57" s="88">
        <v>19.82</v>
      </c>
      <c r="H57" s="89">
        <f t="shared" si="3"/>
        <v>25.18</v>
      </c>
      <c r="I57" s="89">
        <f t="shared" si="2"/>
        <v>2417.2800000000002</v>
      </c>
      <c r="J57" s="89">
        <f t="shared" si="0"/>
        <v>1208.6399999999999</v>
      </c>
      <c r="K57" s="89">
        <f t="shared" si="1"/>
        <v>1208.6400000000003</v>
      </c>
    </row>
    <row r="58" spans="1:11" ht="20.399999999999999" x14ac:dyDescent="0.3">
      <c r="A58" s="85" t="s">
        <v>155</v>
      </c>
      <c r="B58" s="85" t="s">
        <v>156</v>
      </c>
      <c r="C58" s="86" t="s">
        <v>157</v>
      </c>
      <c r="D58" s="87" t="s">
        <v>51</v>
      </c>
      <c r="E58" s="87">
        <v>30</v>
      </c>
      <c r="F58" s="87">
        <v>15</v>
      </c>
      <c r="G58" s="88">
        <v>25.64</v>
      </c>
      <c r="H58" s="89">
        <f t="shared" si="3"/>
        <v>32.57</v>
      </c>
      <c r="I58" s="89">
        <f t="shared" si="2"/>
        <v>977.1</v>
      </c>
      <c r="J58" s="89">
        <f t="shared" si="0"/>
        <v>488.55</v>
      </c>
      <c r="K58" s="89">
        <f t="shared" si="1"/>
        <v>488.55</v>
      </c>
    </row>
    <row r="59" spans="1:11" ht="20.399999999999999" x14ac:dyDescent="0.3">
      <c r="A59" s="85" t="s">
        <v>158</v>
      </c>
      <c r="B59" s="85" t="s">
        <v>159</v>
      </c>
      <c r="C59" s="86" t="s">
        <v>160</v>
      </c>
      <c r="D59" s="87" t="s">
        <v>51</v>
      </c>
      <c r="E59" s="87">
        <v>30</v>
      </c>
      <c r="F59" s="87">
        <v>15</v>
      </c>
      <c r="G59" s="88">
        <v>32.119999999999997</v>
      </c>
      <c r="H59" s="89">
        <f t="shared" si="3"/>
        <v>40.799999999999997</v>
      </c>
      <c r="I59" s="89">
        <f t="shared" si="2"/>
        <v>1224</v>
      </c>
      <c r="J59" s="89">
        <f t="shared" si="0"/>
        <v>612</v>
      </c>
      <c r="K59" s="89">
        <f t="shared" si="1"/>
        <v>612</v>
      </c>
    </row>
    <row r="60" spans="1:11" ht="20.399999999999999" x14ac:dyDescent="0.3">
      <c r="A60" s="85" t="s">
        <v>161</v>
      </c>
      <c r="B60" s="85" t="s">
        <v>162</v>
      </c>
      <c r="C60" s="86" t="s">
        <v>163</v>
      </c>
      <c r="D60" s="87" t="s">
        <v>51</v>
      </c>
      <c r="E60" s="87">
        <v>126</v>
      </c>
      <c r="F60" s="87">
        <v>63</v>
      </c>
      <c r="G60" s="88">
        <v>35.69</v>
      </c>
      <c r="H60" s="89">
        <f t="shared" si="3"/>
        <v>45.34</v>
      </c>
      <c r="I60" s="89">
        <f t="shared" si="2"/>
        <v>5712.84</v>
      </c>
      <c r="J60" s="89">
        <f t="shared" si="0"/>
        <v>2856.42</v>
      </c>
      <c r="K60" s="89">
        <f t="shared" si="1"/>
        <v>2856.42</v>
      </c>
    </row>
    <row r="61" spans="1:11" ht="20.399999999999999" x14ac:dyDescent="0.3">
      <c r="A61" s="61" t="s">
        <v>164</v>
      </c>
      <c r="B61" s="62" t="s">
        <v>165</v>
      </c>
      <c r="C61" s="63" t="s">
        <v>166</v>
      </c>
      <c r="D61" s="64" t="s">
        <v>33</v>
      </c>
      <c r="E61" s="64">
        <v>4</v>
      </c>
      <c r="F61" s="64">
        <v>0</v>
      </c>
      <c r="G61" s="65">
        <v>63.56</v>
      </c>
      <c r="H61" s="66">
        <f t="shared" si="3"/>
        <v>80.75</v>
      </c>
      <c r="I61" s="66">
        <f t="shared" si="2"/>
        <v>323</v>
      </c>
      <c r="J61" s="67">
        <f t="shared" si="0"/>
        <v>0</v>
      </c>
      <c r="K61" s="67">
        <f t="shared" si="1"/>
        <v>323</v>
      </c>
    </row>
    <row r="62" spans="1:11" ht="20.399999999999999" x14ac:dyDescent="0.3">
      <c r="A62" s="61" t="s">
        <v>167</v>
      </c>
      <c r="B62" s="62" t="s">
        <v>168</v>
      </c>
      <c r="C62" s="63" t="s">
        <v>169</v>
      </c>
      <c r="D62" s="64" t="s">
        <v>33</v>
      </c>
      <c r="E62" s="64">
        <v>4</v>
      </c>
      <c r="F62" s="64">
        <v>0</v>
      </c>
      <c r="G62" s="65">
        <v>25.87</v>
      </c>
      <c r="H62" s="66">
        <f t="shared" si="3"/>
        <v>32.869999999999997</v>
      </c>
      <c r="I62" s="66">
        <f t="shared" si="2"/>
        <v>131.47999999999999</v>
      </c>
      <c r="J62" s="67">
        <f t="shared" si="0"/>
        <v>0</v>
      </c>
      <c r="K62" s="67">
        <f t="shared" si="1"/>
        <v>131.47999999999999</v>
      </c>
    </row>
    <row r="63" spans="1:11" x14ac:dyDescent="0.3">
      <c r="A63" s="61" t="s">
        <v>170</v>
      </c>
      <c r="B63" s="62" t="s">
        <v>171</v>
      </c>
      <c r="C63" s="63" t="s">
        <v>172</v>
      </c>
      <c r="D63" s="64" t="s">
        <v>33</v>
      </c>
      <c r="E63" s="64">
        <v>4</v>
      </c>
      <c r="F63" s="64">
        <v>0</v>
      </c>
      <c r="G63" s="65">
        <v>50.43</v>
      </c>
      <c r="H63" s="66">
        <f t="shared" si="3"/>
        <v>64.069999999999993</v>
      </c>
      <c r="I63" s="66">
        <f t="shared" si="2"/>
        <v>256.27999999999997</v>
      </c>
      <c r="J63" s="67">
        <f t="shared" si="0"/>
        <v>0</v>
      </c>
      <c r="K63" s="67">
        <f t="shared" si="1"/>
        <v>256.27999999999997</v>
      </c>
    </row>
    <row r="64" spans="1:11" x14ac:dyDescent="0.3">
      <c r="A64" s="61" t="s">
        <v>173</v>
      </c>
      <c r="B64" s="61">
        <v>37105</v>
      </c>
      <c r="C64" s="63" t="s">
        <v>174</v>
      </c>
      <c r="D64" s="64" t="s">
        <v>33</v>
      </c>
      <c r="E64" s="64">
        <v>1</v>
      </c>
      <c r="F64" s="64">
        <v>0</v>
      </c>
      <c r="G64" s="65">
        <v>3170.16</v>
      </c>
      <c r="H64" s="66">
        <f t="shared" si="3"/>
        <v>4027.34</v>
      </c>
      <c r="I64" s="66">
        <f t="shared" si="2"/>
        <v>4027.34</v>
      </c>
      <c r="J64" s="67">
        <f t="shared" si="0"/>
        <v>0</v>
      </c>
      <c r="K64" s="67">
        <f t="shared" si="1"/>
        <v>4027.34</v>
      </c>
    </row>
    <row r="65" spans="1:11" x14ac:dyDescent="0.3">
      <c r="A65" s="61" t="s">
        <v>175</v>
      </c>
      <c r="B65" s="61" t="s">
        <v>176</v>
      </c>
      <c r="C65" s="63" t="s">
        <v>177</v>
      </c>
      <c r="D65" s="64" t="s">
        <v>33</v>
      </c>
      <c r="E65" s="64">
        <v>7</v>
      </c>
      <c r="F65" s="64">
        <v>0</v>
      </c>
      <c r="G65" s="65">
        <v>12.59</v>
      </c>
      <c r="H65" s="66">
        <f t="shared" si="3"/>
        <v>15.99</v>
      </c>
      <c r="I65" s="66">
        <f t="shared" si="2"/>
        <v>111.93</v>
      </c>
      <c r="J65" s="67">
        <f t="shared" si="0"/>
        <v>0</v>
      </c>
      <c r="K65" s="67">
        <f t="shared" si="1"/>
        <v>111.93</v>
      </c>
    </row>
    <row r="66" spans="1:11" s="96" customFormat="1" x14ac:dyDescent="0.3">
      <c r="A66" s="90" t="s">
        <v>178</v>
      </c>
      <c r="B66" s="90">
        <v>823</v>
      </c>
      <c r="C66" s="91" t="s">
        <v>179</v>
      </c>
      <c r="D66" s="92" t="s">
        <v>33</v>
      </c>
      <c r="E66" s="92">
        <v>7</v>
      </c>
      <c r="F66" s="92">
        <v>0</v>
      </c>
      <c r="G66" s="93">
        <v>23.21</v>
      </c>
      <c r="H66" s="94">
        <f t="shared" si="3"/>
        <v>29.49</v>
      </c>
      <c r="I66" s="94">
        <f t="shared" si="2"/>
        <v>206.43</v>
      </c>
      <c r="J66" s="95">
        <f t="shared" si="0"/>
        <v>0</v>
      </c>
      <c r="K66" s="95">
        <f t="shared" si="1"/>
        <v>206.43</v>
      </c>
    </row>
    <row r="67" spans="1:11" ht="20.399999999999999" x14ac:dyDescent="0.3">
      <c r="A67" s="61" t="s">
        <v>180</v>
      </c>
      <c r="B67" s="61" t="s">
        <v>181</v>
      </c>
      <c r="C67" s="63" t="s">
        <v>182</v>
      </c>
      <c r="D67" s="64" t="s">
        <v>33</v>
      </c>
      <c r="E67" s="64">
        <v>3</v>
      </c>
      <c r="F67" s="64">
        <v>0</v>
      </c>
      <c r="G67" s="65">
        <v>247.14</v>
      </c>
      <c r="H67" s="66">
        <f t="shared" si="3"/>
        <v>313.95999999999998</v>
      </c>
      <c r="I67" s="66">
        <f t="shared" si="2"/>
        <v>941.88</v>
      </c>
      <c r="J67" s="67">
        <f t="shared" si="0"/>
        <v>0</v>
      </c>
      <c r="K67" s="67">
        <f t="shared" si="1"/>
        <v>941.88</v>
      </c>
    </row>
    <row r="68" spans="1:11" ht="20.399999999999999" x14ac:dyDescent="0.3">
      <c r="A68" s="61" t="s">
        <v>183</v>
      </c>
      <c r="B68" s="61" t="s">
        <v>184</v>
      </c>
      <c r="C68" s="63" t="s">
        <v>185</v>
      </c>
      <c r="D68" s="64" t="s">
        <v>33</v>
      </c>
      <c r="E68" s="64">
        <v>6</v>
      </c>
      <c r="F68" s="64">
        <v>0</v>
      </c>
      <c r="G68" s="65">
        <v>180.97</v>
      </c>
      <c r="H68" s="66">
        <f t="shared" si="3"/>
        <v>229.9</v>
      </c>
      <c r="I68" s="66">
        <f t="shared" si="2"/>
        <v>1379.4</v>
      </c>
      <c r="J68" s="67">
        <f t="shared" si="0"/>
        <v>0</v>
      </c>
      <c r="K68" s="67">
        <f t="shared" si="1"/>
        <v>1379.4</v>
      </c>
    </row>
    <row r="69" spans="1:11" ht="20.399999999999999" x14ac:dyDescent="0.3">
      <c r="A69" s="61" t="s">
        <v>186</v>
      </c>
      <c r="B69" s="97" t="s">
        <v>187</v>
      </c>
      <c r="C69" s="63" t="s">
        <v>188</v>
      </c>
      <c r="D69" s="64" t="s">
        <v>33</v>
      </c>
      <c r="E69" s="64">
        <v>7</v>
      </c>
      <c r="F69" s="64">
        <v>0</v>
      </c>
      <c r="G69" s="65">
        <v>615.71</v>
      </c>
      <c r="H69" s="66">
        <f t="shared" si="3"/>
        <v>782.19</v>
      </c>
      <c r="I69" s="66">
        <f t="shared" si="2"/>
        <v>5475.33</v>
      </c>
      <c r="J69" s="67">
        <f t="shared" si="0"/>
        <v>0</v>
      </c>
      <c r="K69" s="67">
        <f t="shared" si="1"/>
        <v>5475.33</v>
      </c>
    </row>
    <row r="70" spans="1:11" ht="20.399999999999999" x14ac:dyDescent="0.3">
      <c r="A70" s="68" t="s">
        <v>189</v>
      </c>
      <c r="B70" s="54" t="s">
        <v>190</v>
      </c>
      <c r="C70" s="55" t="s">
        <v>191</v>
      </c>
      <c r="D70" s="56" t="s">
        <v>33</v>
      </c>
      <c r="E70" s="56">
        <v>8</v>
      </c>
      <c r="F70" s="56">
        <v>8</v>
      </c>
      <c r="G70" s="69">
        <v>65.38</v>
      </c>
      <c r="H70" s="58">
        <f t="shared" si="3"/>
        <v>83.06</v>
      </c>
      <c r="I70" s="58">
        <f t="shared" si="2"/>
        <v>664.48</v>
      </c>
      <c r="J70" s="58">
        <f t="shared" si="0"/>
        <v>664.48</v>
      </c>
      <c r="K70" s="58">
        <f t="shared" si="1"/>
        <v>0</v>
      </c>
    </row>
    <row r="71" spans="1:11" ht="20.399999999999999" x14ac:dyDescent="0.3">
      <c r="A71" s="61" t="s">
        <v>192</v>
      </c>
      <c r="B71" s="61" t="s">
        <v>193</v>
      </c>
      <c r="C71" s="63" t="s">
        <v>194</v>
      </c>
      <c r="D71" s="64" t="s">
        <v>33</v>
      </c>
      <c r="E71" s="64">
        <v>3</v>
      </c>
      <c r="F71" s="64">
        <v>0</v>
      </c>
      <c r="G71" s="65">
        <v>23.12</v>
      </c>
      <c r="H71" s="66">
        <f t="shared" si="3"/>
        <v>29.37</v>
      </c>
      <c r="I71" s="66">
        <f t="shared" si="2"/>
        <v>88.11</v>
      </c>
      <c r="J71" s="67">
        <f t="shared" si="0"/>
        <v>0</v>
      </c>
      <c r="K71" s="67">
        <f t="shared" si="1"/>
        <v>88.11</v>
      </c>
    </row>
    <row r="72" spans="1:11" ht="20.399999999999999" x14ac:dyDescent="0.3">
      <c r="A72" s="61" t="s">
        <v>195</v>
      </c>
      <c r="B72" s="97" t="s">
        <v>196</v>
      </c>
      <c r="C72" s="63" t="s">
        <v>197</v>
      </c>
      <c r="D72" s="64" t="s">
        <v>33</v>
      </c>
      <c r="E72" s="64">
        <v>1</v>
      </c>
      <c r="F72" s="64">
        <v>0</v>
      </c>
      <c r="G72" s="65">
        <v>124.68</v>
      </c>
      <c r="H72" s="66">
        <f t="shared" si="3"/>
        <v>158.38999999999999</v>
      </c>
      <c r="I72" s="66">
        <f t="shared" si="2"/>
        <v>158.38999999999999</v>
      </c>
      <c r="J72" s="67">
        <f t="shared" si="0"/>
        <v>0</v>
      </c>
      <c r="K72" s="67">
        <f t="shared" si="1"/>
        <v>158.38999999999999</v>
      </c>
    </row>
    <row r="73" spans="1:11" ht="20.399999999999999" x14ac:dyDescent="0.3">
      <c r="A73" s="61" t="s">
        <v>198</v>
      </c>
      <c r="B73" s="82" t="s">
        <v>199</v>
      </c>
      <c r="C73" s="63" t="s">
        <v>200</v>
      </c>
      <c r="D73" s="64" t="s">
        <v>33</v>
      </c>
      <c r="E73" s="64">
        <v>1</v>
      </c>
      <c r="F73" s="64">
        <v>0</v>
      </c>
      <c r="G73" s="65">
        <v>676.19</v>
      </c>
      <c r="H73" s="66">
        <f t="shared" si="3"/>
        <v>859.03</v>
      </c>
      <c r="I73" s="66">
        <f t="shared" si="2"/>
        <v>859.03</v>
      </c>
      <c r="J73" s="67">
        <f t="shared" si="0"/>
        <v>0</v>
      </c>
      <c r="K73" s="67">
        <f t="shared" si="1"/>
        <v>859.03</v>
      </c>
    </row>
    <row r="74" spans="1:11" x14ac:dyDescent="0.3">
      <c r="A74" s="61" t="s">
        <v>201</v>
      </c>
      <c r="B74" s="61" t="s">
        <v>202</v>
      </c>
      <c r="C74" s="63" t="s">
        <v>203</v>
      </c>
      <c r="D74" s="64" t="s">
        <v>33</v>
      </c>
      <c r="E74" s="64">
        <v>1</v>
      </c>
      <c r="F74" s="64">
        <v>0</v>
      </c>
      <c r="G74" s="65">
        <v>212</v>
      </c>
      <c r="H74" s="66">
        <f t="shared" si="3"/>
        <v>269.32</v>
      </c>
      <c r="I74" s="66">
        <f t="shared" si="2"/>
        <v>269.32</v>
      </c>
      <c r="J74" s="67">
        <f t="shared" si="0"/>
        <v>0</v>
      </c>
      <c r="K74" s="67">
        <f t="shared" si="1"/>
        <v>269.32</v>
      </c>
    </row>
    <row r="75" spans="1:11" ht="20.399999999999999" x14ac:dyDescent="0.3">
      <c r="A75" s="61" t="s">
        <v>204</v>
      </c>
      <c r="B75" s="82" t="s">
        <v>205</v>
      </c>
      <c r="C75" s="63" t="s">
        <v>206</v>
      </c>
      <c r="D75" s="64" t="s">
        <v>51</v>
      </c>
      <c r="E75" s="64">
        <v>0.6</v>
      </c>
      <c r="F75" s="64">
        <v>0</v>
      </c>
      <c r="G75" s="65">
        <v>473.11</v>
      </c>
      <c r="H75" s="66">
        <f t="shared" si="3"/>
        <v>601.03</v>
      </c>
      <c r="I75" s="66">
        <f t="shared" si="2"/>
        <v>360.62</v>
      </c>
      <c r="J75" s="67">
        <f t="shared" ref="J75:J138" si="4">F75*H75</f>
        <v>0</v>
      </c>
      <c r="K75" s="67">
        <f t="shared" ref="K75:K138" si="5">I75-J75</f>
        <v>360.62</v>
      </c>
    </row>
    <row r="76" spans="1:11" x14ac:dyDescent="0.3">
      <c r="A76" s="70" t="s">
        <v>207</v>
      </c>
      <c r="B76" s="71"/>
      <c r="C76" s="72" t="s">
        <v>208</v>
      </c>
      <c r="D76" s="64"/>
      <c r="E76" s="64"/>
      <c r="F76" s="64">
        <v>0</v>
      </c>
      <c r="G76" s="65"/>
      <c r="H76" s="66"/>
      <c r="I76" s="66"/>
      <c r="J76" s="67"/>
      <c r="K76" s="67"/>
    </row>
    <row r="77" spans="1:11" ht="30.6" x14ac:dyDescent="0.3">
      <c r="A77" s="61" t="s">
        <v>209</v>
      </c>
      <c r="B77" s="61" t="s">
        <v>210</v>
      </c>
      <c r="C77" s="63" t="s">
        <v>211</v>
      </c>
      <c r="D77" s="64" t="s">
        <v>33</v>
      </c>
      <c r="E77" s="65">
        <v>4</v>
      </c>
      <c r="F77" s="64">
        <v>0</v>
      </c>
      <c r="G77" s="65">
        <v>383.34</v>
      </c>
      <c r="H77" s="66">
        <f t="shared" ref="H77:H140" si="6">ROUND(G77+(G77*$I$7),2)</f>
        <v>486.99</v>
      </c>
      <c r="I77" s="66">
        <f t="shared" ref="I77:I140" si="7">ROUND((E77*H77),2)</f>
        <v>1947.96</v>
      </c>
      <c r="J77" s="67">
        <f t="shared" si="4"/>
        <v>0</v>
      </c>
      <c r="K77" s="67">
        <f t="shared" si="5"/>
        <v>1947.96</v>
      </c>
    </row>
    <row r="78" spans="1:11" ht="20.399999999999999" x14ac:dyDescent="0.3">
      <c r="A78" s="61" t="s">
        <v>212</v>
      </c>
      <c r="B78" s="98" t="s">
        <v>213</v>
      </c>
      <c r="C78" s="63" t="s">
        <v>214</v>
      </c>
      <c r="D78" s="64" t="s">
        <v>33</v>
      </c>
      <c r="E78" s="65">
        <v>3</v>
      </c>
      <c r="F78" s="64">
        <v>0</v>
      </c>
      <c r="G78" s="65">
        <v>571.37</v>
      </c>
      <c r="H78" s="66">
        <f t="shared" si="6"/>
        <v>725.86</v>
      </c>
      <c r="I78" s="66">
        <f t="shared" si="7"/>
        <v>2177.58</v>
      </c>
      <c r="J78" s="67">
        <f t="shared" si="4"/>
        <v>0</v>
      </c>
      <c r="K78" s="67">
        <f t="shared" si="5"/>
        <v>2177.58</v>
      </c>
    </row>
    <row r="79" spans="1:11" ht="40.799999999999997" x14ac:dyDescent="0.3">
      <c r="A79" s="61" t="s">
        <v>215</v>
      </c>
      <c r="B79" s="82" t="s">
        <v>216</v>
      </c>
      <c r="C79" s="63" t="s">
        <v>217</v>
      </c>
      <c r="D79" s="64" t="s">
        <v>33</v>
      </c>
      <c r="E79" s="65">
        <v>8</v>
      </c>
      <c r="F79" s="64">
        <v>0</v>
      </c>
      <c r="G79" s="65">
        <v>451.6</v>
      </c>
      <c r="H79" s="66">
        <f t="shared" si="6"/>
        <v>573.71</v>
      </c>
      <c r="I79" s="66">
        <f t="shared" si="7"/>
        <v>4589.68</v>
      </c>
      <c r="J79" s="67">
        <f t="shared" si="4"/>
        <v>0</v>
      </c>
      <c r="K79" s="67">
        <f t="shared" si="5"/>
        <v>4589.68</v>
      </c>
    </row>
    <row r="80" spans="1:11" ht="30.6" x14ac:dyDescent="0.3">
      <c r="A80" s="61" t="s">
        <v>218</v>
      </c>
      <c r="B80" s="82" t="s">
        <v>219</v>
      </c>
      <c r="C80" s="63" t="s">
        <v>220</v>
      </c>
      <c r="D80" s="64" t="s">
        <v>33</v>
      </c>
      <c r="E80" s="65">
        <v>6</v>
      </c>
      <c r="F80" s="64">
        <v>0</v>
      </c>
      <c r="G80" s="65">
        <v>409.64</v>
      </c>
      <c r="H80" s="66">
        <f t="shared" si="6"/>
        <v>520.4</v>
      </c>
      <c r="I80" s="66">
        <f t="shared" si="7"/>
        <v>3122.4</v>
      </c>
      <c r="J80" s="67">
        <f t="shared" si="4"/>
        <v>0</v>
      </c>
      <c r="K80" s="67">
        <f t="shared" si="5"/>
        <v>3122.4</v>
      </c>
    </row>
    <row r="81" spans="1:11" ht="20.399999999999999" x14ac:dyDescent="0.3">
      <c r="A81" s="61" t="s">
        <v>221</v>
      </c>
      <c r="B81" s="61" t="s">
        <v>222</v>
      </c>
      <c r="C81" s="63" t="s">
        <v>223</v>
      </c>
      <c r="D81" s="64" t="s">
        <v>33</v>
      </c>
      <c r="E81" s="65">
        <v>4</v>
      </c>
      <c r="F81" s="64">
        <v>0</v>
      </c>
      <c r="G81" s="65">
        <v>566.02</v>
      </c>
      <c r="H81" s="66">
        <f t="shared" si="6"/>
        <v>719.07</v>
      </c>
      <c r="I81" s="66">
        <f t="shared" si="7"/>
        <v>2876.28</v>
      </c>
      <c r="J81" s="67">
        <f t="shared" si="4"/>
        <v>0</v>
      </c>
      <c r="K81" s="67">
        <f t="shared" si="5"/>
        <v>2876.28</v>
      </c>
    </row>
    <row r="82" spans="1:11" ht="30.6" x14ac:dyDescent="0.3">
      <c r="A82" s="61" t="s">
        <v>224</v>
      </c>
      <c r="B82" s="61" t="s">
        <v>225</v>
      </c>
      <c r="C82" s="63" t="s">
        <v>226</v>
      </c>
      <c r="D82" s="64" t="s">
        <v>33</v>
      </c>
      <c r="E82" s="65">
        <v>11</v>
      </c>
      <c r="F82" s="64">
        <v>0</v>
      </c>
      <c r="G82" s="65">
        <v>542.36</v>
      </c>
      <c r="H82" s="66">
        <f t="shared" si="6"/>
        <v>689.01</v>
      </c>
      <c r="I82" s="66">
        <f t="shared" si="7"/>
        <v>7579.11</v>
      </c>
      <c r="J82" s="67">
        <f t="shared" si="4"/>
        <v>0</v>
      </c>
      <c r="K82" s="67">
        <f t="shared" si="5"/>
        <v>7579.11</v>
      </c>
    </row>
    <row r="83" spans="1:11" ht="40.799999999999997" x14ac:dyDescent="0.3">
      <c r="A83" s="61" t="s">
        <v>227</v>
      </c>
      <c r="B83" s="82" t="s">
        <v>228</v>
      </c>
      <c r="C83" s="63" t="s">
        <v>229</v>
      </c>
      <c r="D83" s="64" t="s">
        <v>33</v>
      </c>
      <c r="E83" s="65">
        <v>2</v>
      </c>
      <c r="F83" s="64">
        <v>0</v>
      </c>
      <c r="G83" s="65">
        <v>901.63</v>
      </c>
      <c r="H83" s="66">
        <f t="shared" si="6"/>
        <v>1145.42</v>
      </c>
      <c r="I83" s="66">
        <f t="shared" si="7"/>
        <v>2290.84</v>
      </c>
      <c r="J83" s="67">
        <f t="shared" si="4"/>
        <v>0</v>
      </c>
      <c r="K83" s="67">
        <f t="shared" si="5"/>
        <v>2290.84</v>
      </c>
    </row>
    <row r="84" spans="1:11" ht="20.399999999999999" x14ac:dyDescent="0.3">
      <c r="A84" s="61" t="s">
        <v>230</v>
      </c>
      <c r="B84" s="97" t="s">
        <v>231</v>
      </c>
      <c r="C84" s="63" t="s">
        <v>232</v>
      </c>
      <c r="D84" s="64" t="s">
        <v>33</v>
      </c>
      <c r="E84" s="65">
        <v>2</v>
      </c>
      <c r="F84" s="64">
        <v>0</v>
      </c>
      <c r="G84" s="65">
        <v>4825.46</v>
      </c>
      <c r="H84" s="66">
        <f t="shared" si="6"/>
        <v>6130.22</v>
      </c>
      <c r="I84" s="66">
        <f t="shared" si="7"/>
        <v>12260.44</v>
      </c>
      <c r="J84" s="67">
        <f t="shared" si="4"/>
        <v>0</v>
      </c>
      <c r="K84" s="67">
        <f t="shared" si="5"/>
        <v>12260.44</v>
      </c>
    </row>
    <row r="85" spans="1:11" x14ac:dyDescent="0.3">
      <c r="A85" s="70" t="s">
        <v>233</v>
      </c>
      <c r="B85" s="71"/>
      <c r="C85" s="72" t="s">
        <v>234</v>
      </c>
      <c r="D85" s="64"/>
      <c r="E85" s="64"/>
      <c r="F85" s="64"/>
      <c r="G85" s="65"/>
      <c r="H85" s="66"/>
      <c r="I85" s="66"/>
      <c r="J85" s="67"/>
      <c r="K85" s="67"/>
    </row>
    <row r="86" spans="1:11" ht="20.399999999999999" x14ac:dyDescent="0.3">
      <c r="A86" s="61" t="s">
        <v>235</v>
      </c>
      <c r="B86" s="61" t="s">
        <v>236</v>
      </c>
      <c r="C86" s="63" t="s">
        <v>237</v>
      </c>
      <c r="D86" s="64" t="s">
        <v>33</v>
      </c>
      <c r="E86" s="65">
        <v>7</v>
      </c>
      <c r="F86" s="65"/>
      <c r="G86" s="65">
        <v>157.19</v>
      </c>
      <c r="H86" s="66">
        <f t="shared" si="6"/>
        <v>199.69</v>
      </c>
      <c r="I86" s="66">
        <f t="shared" si="7"/>
        <v>1397.83</v>
      </c>
      <c r="J86" s="67">
        <f t="shared" si="4"/>
        <v>0</v>
      </c>
      <c r="K86" s="67">
        <f t="shared" si="5"/>
        <v>1397.83</v>
      </c>
    </row>
    <row r="87" spans="1:11" ht="20.399999999999999" x14ac:dyDescent="0.3">
      <c r="A87" s="61" t="s">
        <v>238</v>
      </c>
      <c r="B87" s="61" t="s">
        <v>239</v>
      </c>
      <c r="C87" s="63" t="s">
        <v>240</v>
      </c>
      <c r="D87" s="64" t="s">
        <v>33</v>
      </c>
      <c r="E87" s="65">
        <v>3</v>
      </c>
      <c r="F87" s="65"/>
      <c r="G87" s="65">
        <v>286.01</v>
      </c>
      <c r="H87" s="66">
        <f t="shared" si="6"/>
        <v>363.34</v>
      </c>
      <c r="I87" s="66">
        <f t="shared" si="7"/>
        <v>1090.02</v>
      </c>
      <c r="J87" s="67">
        <f t="shared" si="4"/>
        <v>0</v>
      </c>
      <c r="K87" s="67">
        <f t="shared" si="5"/>
        <v>1090.02</v>
      </c>
    </row>
    <row r="88" spans="1:11" ht="30.6" x14ac:dyDescent="0.3">
      <c r="A88" s="61" t="s">
        <v>241</v>
      </c>
      <c r="B88" s="61" t="s">
        <v>242</v>
      </c>
      <c r="C88" s="63" t="s">
        <v>243</v>
      </c>
      <c r="D88" s="64" t="s">
        <v>33</v>
      </c>
      <c r="E88" s="65">
        <v>4</v>
      </c>
      <c r="F88" s="65"/>
      <c r="G88" s="65">
        <v>142.69</v>
      </c>
      <c r="H88" s="66">
        <f t="shared" si="6"/>
        <v>181.27</v>
      </c>
      <c r="I88" s="66">
        <f t="shared" si="7"/>
        <v>725.08</v>
      </c>
      <c r="J88" s="67">
        <f t="shared" si="4"/>
        <v>0</v>
      </c>
      <c r="K88" s="67">
        <f t="shared" si="5"/>
        <v>725.08</v>
      </c>
    </row>
    <row r="89" spans="1:11" ht="20.399999999999999" x14ac:dyDescent="0.3">
      <c r="A89" s="61" t="s">
        <v>244</v>
      </c>
      <c r="B89" s="61" t="s">
        <v>242</v>
      </c>
      <c r="C89" s="63" t="s">
        <v>245</v>
      </c>
      <c r="D89" s="64" t="s">
        <v>33</v>
      </c>
      <c r="E89" s="65">
        <v>17</v>
      </c>
      <c r="F89" s="65"/>
      <c r="G89" s="65">
        <v>142.69</v>
      </c>
      <c r="H89" s="66">
        <f t="shared" si="6"/>
        <v>181.27</v>
      </c>
      <c r="I89" s="66">
        <f t="shared" si="7"/>
        <v>3081.59</v>
      </c>
      <c r="J89" s="67">
        <f t="shared" si="4"/>
        <v>0</v>
      </c>
      <c r="K89" s="67">
        <f t="shared" si="5"/>
        <v>3081.59</v>
      </c>
    </row>
    <row r="90" spans="1:11" ht="20.399999999999999" x14ac:dyDescent="0.3">
      <c r="A90" s="61" t="s">
        <v>246</v>
      </c>
      <c r="B90" s="61" t="s">
        <v>247</v>
      </c>
      <c r="C90" s="63" t="s">
        <v>248</v>
      </c>
      <c r="D90" s="64" t="s">
        <v>33</v>
      </c>
      <c r="E90" s="65">
        <v>6</v>
      </c>
      <c r="F90" s="65"/>
      <c r="G90" s="65">
        <v>100.34</v>
      </c>
      <c r="H90" s="66">
        <f t="shared" si="6"/>
        <v>127.47</v>
      </c>
      <c r="I90" s="66">
        <f t="shared" si="7"/>
        <v>764.82</v>
      </c>
      <c r="J90" s="67">
        <f t="shared" si="4"/>
        <v>0</v>
      </c>
      <c r="K90" s="67">
        <f t="shared" si="5"/>
        <v>764.82</v>
      </c>
    </row>
    <row r="91" spans="1:11" ht="30.6" x14ac:dyDescent="0.3">
      <c r="A91" s="61" t="s">
        <v>249</v>
      </c>
      <c r="B91" s="61" t="s">
        <v>250</v>
      </c>
      <c r="C91" s="63" t="s">
        <v>251</v>
      </c>
      <c r="D91" s="64" t="s">
        <v>33</v>
      </c>
      <c r="E91" s="65">
        <v>2</v>
      </c>
      <c r="F91" s="65"/>
      <c r="G91" s="65">
        <v>132.4</v>
      </c>
      <c r="H91" s="66">
        <f t="shared" si="6"/>
        <v>168.2</v>
      </c>
      <c r="I91" s="66">
        <f t="shared" si="7"/>
        <v>336.4</v>
      </c>
      <c r="J91" s="67">
        <f t="shared" si="4"/>
        <v>0</v>
      </c>
      <c r="K91" s="67">
        <f t="shared" si="5"/>
        <v>336.4</v>
      </c>
    </row>
    <row r="92" spans="1:11" ht="30.6" x14ac:dyDescent="0.3">
      <c r="A92" s="61" t="s">
        <v>252</v>
      </c>
      <c r="B92" s="61" t="s">
        <v>253</v>
      </c>
      <c r="C92" s="63" t="s">
        <v>254</v>
      </c>
      <c r="D92" s="64" t="s">
        <v>33</v>
      </c>
      <c r="E92" s="65">
        <v>6</v>
      </c>
      <c r="F92" s="65"/>
      <c r="G92" s="65">
        <v>165.04</v>
      </c>
      <c r="H92" s="66">
        <f t="shared" si="6"/>
        <v>209.67</v>
      </c>
      <c r="I92" s="66">
        <f t="shared" si="7"/>
        <v>1258.02</v>
      </c>
      <c r="J92" s="67">
        <f t="shared" si="4"/>
        <v>0</v>
      </c>
      <c r="K92" s="67">
        <f t="shared" si="5"/>
        <v>1258.02</v>
      </c>
    </row>
    <row r="93" spans="1:11" ht="20.399999999999999" x14ac:dyDescent="0.3">
      <c r="A93" s="61" t="s">
        <v>255</v>
      </c>
      <c r="B93" s="61" t="s">
        <v>256</v>
      </c>
      <c r="C93" s="63" t="s">
        <v>257</v>
      </c>
      <c r="D93" s="64" t="s">
        <v>33</v>
      </c>
      <c r="E93" s="65">
        <v>1</v>
      </c>
      <c r="F93" s="65"/>
      <c r="G93" s="65">
        <v>38.25</v>
      </c>
      <c r="H93" s="66">
        <f t="shared" si="6"/>
        <v>48.59</v>
      </c>
      <c r="I93" s="66">
        <f t="shared" si="7"/>
        <v>48.59</v>
      </c>
      <c r="J93" s="67">
        <f t="shared" si="4"/>
        <v>0</v>
      </c>
      <c r="K93" s="67">
        <f t="shared" si="5"/>
        <v>48.59</v>
      </c>
    </row>
    <row r="94" spans="1:11" ht="20.399999999999999" x14ac:dyDescent="0.3">
      <c r="A94" s="61" t="s">
        <v>258</v>
      </c>
      <c r="B94" s="82" t="s">
        <v>259</v>
      </c>
      <c r="C94" s="63" t="s">
        <v>260</v>
      </c>
      <c r="D94" s="64" t="s">
        <v>33</v>
      </c>
      <c r="E94" s="65">
        <v>6</v>
      </c>
      <c r="F94" s="65"/>
      <c r="G94" s="65">
        <v>102.11</v>
      </c>
      <c r="H94" s="66">
        <f t="shared" si="6"/>
        <v>129.72</v>
      </c>
      <c r="I94" s="66">
        <f t="shared" si="7"/>
        <v>778.32</v>
      </c>
      <c r="J94" s="67">
        <f t="shared" si="4"/>
        <v>0</v>
      </c>
      <c r="K94" s="67">
        <f t="shared" si="5"/>
        <v>778.32</v>
      </c>
    </row>
    <row r="95" spans="1:11" ht="20.399999999999999" x14ac:dyDescent="0.3">
      <c r="A95" s="61" t="s">
        <v>261</v>
      </c>
      <c r="B95" s="82" t="s">
        <v>262</v>
      </c>
      <c r="C95" s="63" t="s">
        <v>263</v>
      </c>
      <c r="D95" s="64" t="s">
        <v>33</v>
      </c>
      <c r="E95" s="65">
        <v>7</v>
      </c>
      <c r="F95" s="65"/>
      <c r="G95" s="65">
        <v>102.16</v>
      </c>
      <c r="H95" s="66">
        <f t="shared" si="6"/>
        <v>129.78</v>
      </c>
      <c r="I95" s="66">
        <f t="shared" si="7"/>
        <v>908.46</v>
      </c>
      <c r="J95" s="67">
        <f t="shared" si="4"/>
        <v>0</v>
      </c>
      <c r="K95" s="67">
        <f t="shared" si="5"/>
        <v>908.46</v>
      </c>
    </row>
    <row r="96" spans="1:11" ht="20.399999999999999" x14ac:dyDescent="0.3">
      <c r="A96" s="61" t="s">
        <v>264</v>
      </c>
      <c r="B96" s="61" t="s">
        <v>265</v>
      </c>
      <c r="C96" s="63" t="s">
        <v>266</v>
      </c>
      <c r="D96" s="64" t="s">
        <v>33</v>
      </c>
      <c r="E96" s="65">
        <v>6</v>
      </c>
      <c r="F96" s="65"/>
      <c r="G96" s="65">
        <v>184.28</v>
      </c>
      <c r="H96" s="66">
        <f t="shared" si="6"/>
        <v>234.11</v>
      </c>
      <c r="I96" s="66">
        <f t="shared" si="7"/>
        <v>1404.66</v>
      </c>
      <c r="J96" s="67">
        <f t="shared" si="4"/>
        <v>0</v>
      </c>
      <c r="K96" s="67">
        <f t="shared" si="5"/>
        <v>1404.66</v>
      </c>
    </row>
    <row r="97" spans="1:11" ht="20.399999999999999" x14ac:dyDescent="0.3">
      <c r="A97" s="61" t="s">
        <v>267</v>
      </c>
      <c r="B97" s="61" t="s">
        <v>268</v>
      </c>
      <c r="C97" s="63" t="s">
        <v>269</v>
      </c>
      <c r="D97" s="64" t="s">
        <v>33</v>
      </c>
      <c r="E97" s="65">
        <v>2</v>
      </c>
      <c r="F97" s="65"/>
      <c r="G97" s="65">
        <v>267.83</v>
      </c>
      <c r="H97" s="66">
        <f t="shared" si="6"/>
        <v>340.25</v>
      </c>
      <c r="I97" s="66">
        <f t="shared" si="7"/>
        <v>680.5</v>
      </c>
      <c r="J97" s="67">
        <f t="shared" si="4"/>
        <v>0</v>
      </c>
      <c r="K97" s="67">
        <f t="shared" si="5"/>
        <v>680.5</v>
      </c>
    </row>
    <row r="98" spans="1:11" ht="20.399999999999999" x14ac:dyDescent="0.3">
      <c r="A98" s="61" t="s">
        <v>270</v>
      </c>
      <c r="B98" s="61" t="s">
        <v>271</v>
      </c>
      <c r="C98" s="63" t="s">
        <v>272</v>
      </c>
      <c r="D98" s="64" t="s">
        <v>33</v>
      </c>
      <c r="E98" s="65">
        <v>2</v>
      </c>
      <c r="F98" s="65"/>
      <c r="G98" s="65">
        <v>63.12</v>
      </c>
      <c r="H98" s="66">
        <f t="shared" si="6"/>
        <v>80.19</v>
      </c>
      <c r="I98" s="66">
        <f t="shared" si="7"/>
        <v>160.38</v>
      </c>
      <c r="J98" s="67">
        <f t="shared" si="4"/>
        <v>0</v>
      </c>
      <c r="K98" s="67">
        <f t="shared" si="5"/>
        <v>160.38</v>
      </c>
    </row>
    <row r="99" spans="1:11" ht="20.399999999999999" x14ac:dyDescent="0.3">
      <c r="A99" s="61" t="s">
        <v>273</v>
      </c>
      <c r="B99" s="82" t="s">
        <v>274</v>
      </c>
      <c r="C99" s="63" t="s">
        <v>275</v>
      </c>
      <c r="D99" s="64" t="s">
        <v>33</v>
      </c>
      <c r="E99" s="65">
        <v>2</v>
      </c>
      <c r="F99" s="65"/>
      <c r="G99" s="65">
        <v>136.32</v>
      </c>
      <c r="H99" s="66">
        <f t="shared" si="6"/>
        <v>173.18</v>
      </c>
      <c r="I99" s="66">
        <f t="shared" si="7"/>
        <v>346.36</v>
      </c>
      <c r="J99" s="67">
        <f t="shared" si="4"/>
        <v>0</v>
      </c>
      <c r="K99" s="67">
        <f t="shared" si="5"/>
        <v>346.36</v>
      </c>
    </row>
    <row r="100" spans="1:11" ht="20.399999999999999" x14ac:dyDescent="0.3">
      <c r="A100" s="61" t="s">
        <v>276</v>
      </c>
      <c r="B100" s="82" t="s">
        <v>277</v>
      </c>
      <c r="C100" s="63" t="s">
        <v>278</v>
      </c>
      <c r="D100" s="64" t="s">
        <v>33</v>
      </c>
      <c r="E100" s="65">
        <v>1</v>
      </c>
      <c r="F100" s="65"/>
      <c r="G100" s="65">
        <v>230.79</v>
      </c>
      <c r="H100" s="66">
        <f t="shared" si="6"/>
        <v>293.19</v>
      </c>
      <c r="I100" s="66">
        <f t="shared" si="7"/>
        <v>293.19</v>
      </c>
      <c r="J100" s="67">
        <f t="shared" si="4"/>
        <v>0</v>
      </c>
      <c r="K100" s="67">
        <f t="shared" si="5"/>
        <v>293.19</v>
      </c>
    </row>
    <row r="101" spans="1:11" ht="20.399999999999999" x14ac:dyDescent="0.3">
      <c r="A101" s="61" t="s">
        <v>279</v>
      </c>
      <c r="B101" s="82" t="s">
        <v>280</v>
      </c>
      <c r="C101" s="63" t="s">
        <v>281</v>
      </c>
      <c r="D101" s="64" t="s">
        <v>33</v>
      </c>
      <c r="E101" s="65">
        <v>1</v>
      </c>
      <c r="F101" s="65"/>
      <c r="G101" s="65">
        <v>453.6</v>
      </c>
      <c r="H101" s="66">
        <f t="shared" si="6"/>
        <v>576.25</v>
      </c>
      <c r="I101" s="66">
        <f t="shared" si="7"/>
        <v>576.25</v>
      </c>
      <c r="J101" s="67">
        <f t="shared" si="4"/>
        <v>0</v>
      </c>
      <c r="K101" s="67">
        <f t="shared" si="5"/>
        <v>576.25</v>
      </c>
    </row>
    <row r="102" spans="1:11" ht="30.6" x14ac:dyDescent="0.3">
      <c r="A102" s="61" t="s">
        <v>282</v>
      </c>
      <c r="B102" s="98" t="s">
        <v>283</v>
      </c>
      <c r="C102" s="63" t="s">
        <v>284</v>
      </c>
      <c r="D102" s="64" t="s">
        <v>33</v>
      </c>
      <c r="E102" s="65">
        <v>4</v>
      </c>
      <c r="F102" s="65"/>
      <c r="G102" s="65">
        <v>506.22</v>
      </c>
      <c r="H102" s="66">
        <f t="shared" si="6"/>
        <v>643.1</v>
      </c>
      <c r="I102" s="66">
        <f t="shared" si="7"/>
        <v>2572.4</v>
      </c>
      <c r="J102" s="67">
        <f t="shared" si="4"/>
        <v>0</v>
      </c>
      <c r="K102" s="67">
        <f t="shared" si="5"/>
        <v>2572.4</v>
      </c>
    </row>
    <row r="103" spans="1:11" ht="20.399999999999999" x14ac:dyDescent="0.3">
      <c r="A103" s="61" t="s">
        <v>285</v>
      </c>
      <c r="B103" s="98" t="s">
        <v>283</v>
      </c>
      <c r="C103" s="63" t="s">
        <v>286</v>
      </c>
      <c r="D103" s="64" t="s">
        <v>33</v>
      </c>
      <c r="E103" s="65">
        <v>2</v>
      </c>
      <c r="F103" s="65"/>
      <c r="G103" s="65">
        <v>506.22</v>
      </c>
      <c r="H103" s="66">
        <f t="shared" si="6"/>
        <v>643.1</v>
      </c>
      <c r="I103" s="66">
        <f t="shared" si="7"/>
        <v>1286.2</v>
      </c>
      <c r="J103" s="67">
        <f t="shared" si="4"/>
        <v>0</v>
      </c>
      <c r="K103" s="67">
        <f t="shared" si="5"/>
        <v>1286.2</v>
      </c>
    </row>
    <row r="104" spans="1:11" x14ac:dyDescent="0.3">
      <c r="A104" s="61" t="s">
        <v>287</v>
      </c>
      <c r="B104" s="99" t="s">
        <v>288</v>
      </c>
      <c r="C104" s="63" t="s">
        <v>289</v>
      </c>
      <c r="D104" s="64" t="s">
        <v>33</v>
      </c>
      <c r="E104" s="65">
        <v>1</v>
      </c>
      <c r="F104" s="65"/>
      <c r="G104" s="65">
        <v>184.31</v>
      </c>
      <c r="H104" s="66">
        <f t="shared" si="6"/>
        <v>234.15</v>
      </c>
      <c r="I104" s="66">
        <f t="shared" si="7"/>
        <v>234.15</v>
      </c>
      <c r="J104" s="67">
        <f t="shared" si="4"/>
        <v>0</v>
      </c>
      <c r="K104" s="67">
        <f t="shared" si="5"/>
        <v>234.15</v>
      </c>
    </row>
    <row r="105" spans="1:11" ht="20.399999999999999" x14ac:dyDescent="0.3">
      <c r="A105" s="61" t="s">
        <v>290</v>
      </c>
      <c r="B105" s="99" t="s">
        <v>291</v>
      </c>
      <c r="C105" s="63" t="s">
        <v>292</v>
      </c>
      <c r="D105" s="64" t="s">
        <v>33</v>
      </c>
      <c r="E105" s="65">
        <v>10</v>
      </c>
      <c r="F105" s="65"/>
      <c r="G105" s="65">
        <v>155.11000000000001</v>
      </c>
      <c r="H105" s="66">
        <f t="shared" si="6"/>
        <v>197.05</v>
      </c>
      <c r="I105" s="66">
        <f t="shared" si="7"/>
        <v>1970.5</v>
      </c>
      <c r="J105" s="67">
        <f t="shared" si="4"/>
        <v>0</v>
      </c>
      <c r="K105" s="67">
        <f t="shared" si="5"/>
        <v>1970.5</v>
      </c>
    </row>
    <row r="106" spans="1:11" x14ac:dyDescent="0.3">
      <c r="A106" s="61" t="s">
        <v>293</v>
      </c>
      <c r="B106" s="99" t="s">
        <v>294</v>
      </c>
      <c r="C106" s="63" t="s">
        <v>295</v>
      </c>
      <c r="D106" s="64" t="s">
        <v>33</v>
      </c>
      <c r="E106" s="65">
        <v>8</v>
      </c>
      <c r="F106" s="65"/>
      <c r="G106" s="65">
        <v>141.33000000000001</v>
      </c>
      <c r="H106" s="66">
        <f t="shared" si="6"/>
        <v>179.54</v>
      </c>
      <c r="I106" s="66">
        <f t="shared" si="7"/>
        <v>1436.32</v>
      </c>
      <c r="J106" s="67">
        <f t="shared" si="4"/>
        <v>0</v>
      </c>
      <c r="K106" s="67">
        <f t="shared" si="5"/>
        <v>1436.32</v>
      </c>
    </row>
    <row r="107" spans="1:11" x14ac:dyDescent="0.3">
      <c r="A107" s="61" t="s">
        <v>296</v>
      </c>
      <c r="B107" s="99" t="s">
        <v>297</v>
      </c>
      <c r="C107" s="63" t="s">
        <v>298</v>
      </c>
      <c r="D107" s="64" t="s">
        <v>33</v>
      </c>
      <c r="E107" s="65">
        <v>4</v>
      </c>
      <c r="F107" s="65"/>
      <c r="G107" s="65">
        <v>180.59</v>
      </c>
      <c r="H107" s="66">
        <f t="shared" si="6"/>
        <v>229.42</v>
      </c>
      <c r="I107" s="66">
        <f t="shared" si="7"/>
        <v>917.68</v>
      </c>
      <c r="J107" s="67">
        <f t="shared" si="4"/>
        <v>0</v>
      </c>
      <c r="K107" s="67">
        <f t="shared" si="5"/>
        <v>917.68</v>
      </c>
    </row>
    <row r="108" spans="1:11" x14ac:dyDescent="0.3">
      <c r="A108" s="61" t="s">
        <v>299</v>
      </c>
      <c r="B108" s="98" t="s">
        <v>300</v>
      </c>
      <c r="C108" s="63" t="s">
        <v>301</v>
      </c>
      <c r="D108" s="64" t="s">
        <v>33</v>
      </c>
      <c r="E108" s="65">
        <v>2</v>
      </c>
      <c r="F108" s="65"/>
      <c r="G108" s="65">
        <v>580.48</v>
      </c>
      <c r="H108" s="66">
        <f t="shared" si="6"/>
        <v>737.44</v>
      </c>
      <c r="I108" s="66">
        <f t="shared" si="7"/>
        <v>1474.88</v>
      </c>
      <c r="J108" s="67">
        <f t="shared" si="4"/>
        <v>0</v>
      </c>
      <c r="K108" s="67">
        <f t="shared" si="5"/>
        <v>1474.88</v>
      </c>
    </row>
    <row r="109" spans="1:11" x14ac:dyDescent="0.3">
      <c r="A109" s="61" t="s">
        <v>302</v>
      </c>
      <c r="B109" s="62" t="s">
        <v>303</v>
      </c>
      <c r="C109" s="63" t="s">
        <v>304</v>
      </c>
      <c r="D109" s="64" t="s">
        <v>33</v>
      </c>
      <c r="E109" s="65">
        <v>19</v>
      </c>
      <c r="F109" s="65"/>
      <c r="G109" s="65">
        <v>53.6</v>
      </c>
      <c r="H109" s="66">
        <f t="shared" si="6"/>
        <v>68.09</v>
      </c>
      <c r="I109" s="66">
        <f t="shared" si="7"/>
        <v>1293.71</v>
      </c>
      <c r="J109" s="67">
        <f t="shared" si="4"/>
        <v>0</v>
      </c>
      <c r="K109" s="67">
        <f t="shared" si="5"/>
        <v>1293.71</v>
      </c>
    </row>
    <row r="110" spans="1:11" ht="20.399999999999999" x14ac:dyDescent="0.3">
      <c r="A110" s="61" t="s">
        <v>305</v>
      </c>
      <c r="B110" s="61" t="s">
        <v>306</v>
      </c>
      <c r="C110" s="63" t="s">
        <v>307</v>
      </c>
      <c r="D110" s="64" t="s">
        <v>33</v>
      </c>
      <c r="E110" s="65">
        <v>7</v>
      </c>
      <c r="F110" s="65"/>
      <c r="G110" s="65">
        <v>73.56</v>
      </c>
      <c r="H110" s="66">
        <f t="shared" si="6"/>
        <v>93.45</v>
      </c>
      <c r="I110" s="66">
        <f t="shared" si="7"/>
        <v>654.15</v>
      </c>
      <c r="J110" s="67">
        <f t="shared" si="4"/>
        <v>0</v>
      </c>
      <c r="K110" s="67">
        <f t="shared" si="5"/>
        <v>654.15</v>
      </c>
    </row>
    <row r="111" spans="1:11" ht="30.6" x14ac:dyDescent="0.3">
      <c r="A111" s="61" t="s">
        <v>308</v>
      </c>
      <c r="B111" s="61" t="s">
        <v>309</v>
      </c>
      <c r="C111" s="63" t="s">
        <v>310</v>
      </c>
      <c r="D111" s="64" t="s">
        <v>33</v>
      </c>
      <c r="E111" s="65">
        <v>24</v>
      </c>
      <c r="F111" s="65"/>
      <c r="G111" s="65">
        <v>74.67</v>
      </c>
      <c r="H111" s="66">
        <f t="shared" si="6"/>
        <v>94.86</v>
      </c>
      <c r="I111" s="66">
        <f t="shared" si="7"/>
        <v>2276.64</v>
      </c>
      <c r="J111" s="67">
        <f t="shared" si="4"/>
        <v>0</v>
      </c>
      <c r="K111" s="67">
        <f t="shared" si="5"/>
        <v>2276.64</v>
      </c>
    </row>
    <row r="112" spans="1:11" ht="30.6" x14ac:dyDescent="0.3">
      <c r="A112" s="61" t="s">
        <v>311</v>
      </c>
      <c r="B112" s="61" t="s">
        <v>312</v>
      </c>
      <c r="C112" s="63" t="s">
        <v>313</v>
      </c>
      <c r="D112" s="64" t="s">
        <v>33</v>
      </c>
      <c r="E112" s="65">
        <v>24</v>
      </c>
      <c r="F112" s="65"/>
      <c r="G112" s="65">
        <v>63.63</v>
      </c>
      <c r="H112" s="66">
        <f t="shared" si="6"/>
        <v>80.83</v>
      </c>
      <c r="I112" s="66">
        <f t="shared" si="7"/>
        <v>1939.92</v>
      </c>
      <c r="J112" s="67">
        <f t="shared" si="4"/>
        <v>0</v>
      </c>
      <c r="K112" s="67">
        <f t="shared" si="5"/>
        <v>1939.92</v>
      </c>
    </row>
    <row r="113" spans="1:11" ht="20.399999999999999" x14ac:dyDescent="0.3">
      <c r="A113" s="61" t="s">
        <v>314</v>
      </c>
      <c r="B113" s="61" t="s">
        <v>315</v>
      </c>
      <c r="C113" s="63" t="s">
        <v>316</v>
      </c>
      <c r="D113" s="64" t="s">
        <v>33</v>
      </c>
      <c r="E113" s="65">
        <v>2</v>
      </c>
      <c r="F113" s="65"/>
      <c r="G113" s="65">
        <v>63.63</v>
      </c>
      <c r="H113" s="66">
        <f t="shared" si="6"/>
        <v>80.83</v>
      </c>
      <c r="I113" s="66">
        <f t="shared" si="7"/>
        <v>161.66</v>
      </c>
      <c r="J113" s="67">
        <f t="shared" si="4"/>
        <v>0</v>
      </c>
      <c r="K113" s="67">
        <f t="shared" si="5"/>
        <v>161.66</v>
      </c>
    </row>
    <row r="114" spans="1:11" ht="20.399999999999999" x14ac:dyDescent="0.3">
      <c r="A114" s="61" t="s">
        <v>317</v>
      </c>
      <c r="B114" s="61" t="s">
        <v>318</v>
      </c>
      <c r="C114" s="63" t="s">
        <v>319</v>
      </c>
      <c r="D114" s="64" t="s">
        <v>33</v>
      </c>
      <c r="E114" s="65">
        <v>14</v>
      </c>
      <c r="F114" s="65"/>
      <c r="G114" s="65">
        <v>28.48</v>
      </c>
      <c r="H114" s="66">
        <f t="shared" si="6"/>
        <v>36.18</v>
      </c>
      <c r="I114" s="66">
        <f t="shared" si="7"/>
        <v>506.52</v>
      </c>
      <c r="J114" s="67">
        <f t="shared" si="4"/>
        <v>0</v>
      </c>
      <c r="K114" s="67">
        <f t="shared" si="5"/>
        <v>506.52</v>
      </c>
    </row>
    <row r="115" spans="1:11" ht="20.399999999999999" x14ac:dyDescent="0.3">
      <c r="A115" s="61" t="s">
        <v>320</v>
      </c>
      <c r="B115" s="61" t="s">
        <v>321</v>
      </c>
      <c r="C115" s="63" t="s">
        <v>322</v>
      </c>
      <c r="D115" s="64" t="s">
        <v>33</v>
      </c>
      <c r="E115" s="65">
        <v>3</v>
      </c>
      <c r="F115" s="65"/>
      <c r="G115" s="65">
        <v>29.78</v>
      </c>
      <c r="H115" s="66">
        <f t="shared" si="6"/>
        <v>37.83</v>
      </c>
      <c r="I115" s="66">
        <f t="shared" si="7"/>
        <v>113.49</v>
      </c>
      <c r="J115" s="67">
        <f t="shared" si="4"/>
        <v>0</v>
      </c>
      <c r="K115" s="67">
        <f t="shared" si="5"/>
        <v>113.49</v>
      </c>
    </row>
    <row r="116" spans="1:11" ht="20.399999999999999" x14ac:dyDescent="0.3">
      <c r="A116" s="61" t="s">
        <v>323</v>
      </c>
      <c r="B116" s="61" t="s">
        <v>324</v>
      </c>
      <c r="C116" s="63" t="s">
        <v>325</v>
      </c>
      <c r="D116" s="64" t="s">
        <v>33</v>
      </c>
      <c r="E116" s="65">
        <v>8</v>
      </c>
      <c r="F116" s="65"/>
      <c r="G116" s="65">
        <v>35.380000000000003</v>
      </c>
      <c r="H116" s="66">
        <f t="shared" si="6"/>
        <v>44.95</v>
      </c>
      <c r="I116" s="66">
        <f t="shared" si="7"/>
        <v>359.6</v>
      </c>
      <c r="J116" s="67">
        <f t="shared" si="4"/>
        <v>0</v>
      </c>
      <c r="K116" s="67">
        <f t="shared" si="5"/>
        <v>359.6</v>
      </c>
    </row>
    <row r="117" spans="1:11" ht="14.4" x14ac:dyDescent="0.3">
      <c r="A117" s="74"/>
      <c r="B117" s="75"/>
      <c r="C117" s="76" t="s">
        <v>326</v>
      </c>
      <c r="D117" s="76"/>
      <c r="E117" s="76"/>
      <c r="F117" s="76"/>
      <c r="G117" s="76"/>
      <c r="H117" s="83"/>
      <c r="I117" s="83">
        <f>SUM(I51:I116)</f>
        <v>102970.56000000004</v>
      </c>
      <c r="J117" s="83">
        <f>SUM(J51:J116)</f>
        <v>5830.09</v>
      </c>
      <c r="K117" s="83">
        <f>SUM(K51:K116)</f>
        <v>97140.470000000045</v>
      </c>
    </row>
    <row r="118" spans="1:11" ht="14.4" x14ac:dyDescent="0.3">
      <c r="A118" s="80" t="s">
        <v>327</v>
      </c>
      <c r="B118" s="49"/>
      <c r="C118" s="50" t="s">
        <v>328</v>
      </c>
      <c r="D118" s="51"/>
      <c r="E118" s="52"/>
      <c r="F118" s="52"/>
      <c r="G118" s="52"/>
      <c r="H118" s="53"/>
      <c r="I118" s="53"/>
      <c r="J118" s="53"/>
      <c r="K118" s="53"/>
    </row>
    <row r="119" spans="1:11" ht="40.799999999999997" x14ac:dyDescent="0.3">
      <c r="A119" s="61" t="s">
        <v>329</v>
      </c>
      <c r="B119" s="61" t="s">
        <v>330</v>
      </c>
      <c r="C119" s="63" t="s">
        <v>331</v>
      </c>
      <c r="D119" s="64" t="s">
        <v>33</v>
      </c>
      <c r="E119" s="65">
        <v>1</v>
      </c>
      <c r="F119" s="65"/>
      <c r="G119" s="65">
        <v>262.5</v>
      </c>
      <c r="H119" s="66">
        <f t="shared" si="6"/>
        <v>333.48</v>
      </c>
      <c r="I119" s="66">
        <f t="shared" si="7"/>
        <v>333.48</v>
      </c>
      <c r="J119" s="67">
        <f t="shared" si="4"/>
        <v>0</v>
      </c>
      <c r="K119" s="67">
        <f t="shared" si="5"/>
        <v>333.48</v>
      </c>
    </row>
    <row r="120" spans="1:11" ht="20.399999999999999" x14ac:dyDescent="0.3">
      <c r="A120" s="61" t="s">
        <v>332</v>
      </c>
      <c r="B120" s="61" t="s">
        <v>333</v>
      </c>
      <c r="C120" s="63" t="s">
        <v>334</v>
      </c>
      <c r="D120" s="64" t="s">
        <v>33</v>
      </c>
      <c r="E120" s="65">
        <v>5</v>
      </c>
      <c r="F120" s="65"/>
      <c r="G120" s="65">
        <v>219.75</v>
      </c>
      <c r="H120" s="66">
        <f t="shared" si="6"/>
        <v>279.17</v>
      </c>
      <c r="I120" s="66">
        <f t="shared" si="7"/>
        <v>1395.85</v>
      </c>
      <c r="J120" s="67">
        <f t="shared" si="4"/>
        <v>0</v>
      </c>
      <c r="K120" s="67">
        <f t="shared" si="5"/>
        <v>1395.85</v>
      </c>
    </row>
    <row r="121" spans="1:11" ht="20.399999999999999" x14ac:dyDescent="0.3">
      <c r="A121" s="61" t="s">
        <v>335</v>
      </c>
      <c r="B121" s="61" t="s">
        <v>336</v>
      </c>
      <c r="C121" s="63" t="s">
        <v>337</v>
      </c>
      <c r="D121" s="64" t="s">
        <v>33</v>
      </c>
      <c r="E121" s="65">
        <v>6</v>
      </c>
      <c r="F121" s="65"/>
      <c r="G121" s="65">
        <v>158.13999999999999</v>
      </c>
      <c r="H121" s="66">
        <f t="shared" si="6"/>
        <v>200.9</v>
      </c>
      <c r="I121" s="66">
        <f t="shared" si="7"/>
        <v>1205.4000000000001</v>
      </c>
      <c r="J121" s="67">
        <f t="shared" si="4"/>
        <v>0</v>
      </c>
      <c r="K121" s="67">
        <f t="shared" si="5"/>
        <v>1205.4000000000001</v>
      </c>
    </row>
    <row r="122" spans="1:11" ht="20.399999999999999" x14ac:dyDescent="0.3">
      <c r="A122" s="61" t="s">
        <v>338</v>
      </c>
      <c r="B122" s="61" t="s">
        <v>339</v>
      </c>
      <c r="C122" s="63" t="s">
        <v>340</v>
      </c>
      <c r="D122" s="64" t="s">
        <v>33</v>
      </c>
      <c r="E122" s="65">
        <v>2</v>
      </c>
      <c r="F122" s="65"/>
      <c r="G122" s="65">
        <v>39.880000000000003</v>
      </c>
      <c r="H122" s="66">
        <f t="shared" si="6"/>
        <v>50.66</v>
      </c>
      <c r="I122" s="66">
        <f t="shared" si="7"/>
        <v>101.32</v>
      </c>
      <c r="J122" s="67">
        <f t="shared" si="4"/>
        <v>0</v>
      </c>
      <c r="K122" s="67">
        <f t="shared" si="5"/>
        <v>101.32</v>
      </c>
    </row>
    <row r="123" spans="1:11" ht="20.399999999999999" x14ac:dyDescent="0.3">
      <c r="A123" s="61" t="s">
        <v>341</v>
      </c>
      <c r="B123" s="61" t="s">
        <v>342</v>
      </c>
      <c r="C123" s="63" t="s">
        <v>343</v>
      </c>
      <c r="D123" s="64" t="s">
        <v>33</v>
      </c>
      <c r="E123" s="65">
        <v>3</v>
      </c>
      <c r="F123" s="65"/>
      <c r="G123" s="65">
        <v>39.880000000000003</v>
      </c>
      <c r="H123" s="66">
        <f t="shared" si="6"/>
        <v>50.66</v>
      </c>
      <c r="I123" s="66">
        <f t="shared" si="7"/>
        <v>151.97999999999999</v>
      </c>
      <c r="J123" s="67">
        <f t="shared" si="4"/>
        <v>0</v>
      </c>
      <c r="K123" s="67">
        <f t="shared" si="5"/>
        <v>151.97999999999999</v>
      </c>
    </row>
    <row r="124" spans="1:11" ht="20.399999999999999" x14ac:dyDescent="0.3">
      <c r="A124" s="61" t="s">
        <v>344</v>
      </c>
      <c r="B124" s="61" t="s">
        <v>345</v>
      </c>
      <c r="C124" s="63" t="s">
        <v>346</v>
      </c>
      <c r="D124" s="64" t="s">
        <v>33</v>
      </c>
      <c r="E124" s="65">
        <v>2</v>
      </c>
      <c r="F124" s="65"/>
      <c r="G124" s="65">
        <v>39.880000000000003</v>
      </c>
      <c r="H124" s="66">
        <f t="shared" si="6"/>
        <v>50.66</v>
      </c>
      <c r="I124" s="66">
        <f t="shared" si="7"/>
        <v>101.32</v>
      </c>
      <c r="J124" s="67">
        <f t="shared" si="4"/>
        <v>0</v>
      </c>
      <c r="K124" s="67">
        <f t="shared" si="5"/>
        <v>101.32</v>
      </c>
    </row>
    <row r="125" spans="1:11" ht="20.399999999999999" x14ac:dyDescent="0.3">
      <c r="A125" s="61" t="s">
        <v>347</v>
      </c>
      <c r="B125" s="61" t="s">
        <v>348</v>
      </c>
      <c r="C125" s="63" t="s">
        <v>349</v>
      </c>
      <c r="D125" s="64" t="s">
        <v>33</v>
      </c>
      <c r="E125" s="65">
        <v>1</v>
      </c>
      <c r="F125" s="65"/>
      <c r="G125" s="65">
        <v>20.81</v>
      </c>
      <c r="H125" s="66">
        <f t="shared" si="6"/>
        <v>26.44</v>
      </c>
      <c r="I125" s="66">
        <f t="shared" si="7"/>
        <v>26.44</v>
      </c>
      <c r="J125" s="67">
        <f t="shared" si="4"/>
        <v>0</v>
      </c>
      <c r="K125" s="67">
        <f t="shared" si="5"/>
        <v>26.44</v>
      </c>
    </row>
    <row r="126" spans="1:11" x14ac:dyDescent="0.3">
      <c r="A126" s="61" t="s">
        <v>350</v>
      </c>
      <c r="B126" s="61" t="s">
        <v>348</v>
      </c>
      <c r="C126" s="63" t="s">
        <v>351</v>
      </c>
      <c r="D126" s="64" t="s">
        <v>33</v>
      </c>
      <c r="E126" s="65">
        <v>5</v>
      </c>
      <c r="F126" s="65"/>
      <c r="G126" s="65">
        <v>20.81</v>
      </c>
      <c r="H126" s="66">
        <f t="shared" si="6"/>
        <v>26.44</v>
      </c>
      <c r="I126" s="66">
        <f t="shared" si="7"/>
        <v>132.19999999999999</v>
      </c>
      <c r="J126" s="67">
        <f t="shared" si="4"/>
        <v>0</v>
      </c>
      <c r="K126" s="67">
        <f t="shared" si="5"/>
        <v>132.19999999999999</v>
      </c>
    </row>
    <row r="127" spans="1:11" ht="14.4" x14ac:dyDescent="0.3">
      <c r="A127" s="74"/>
      <c r="B127" s="75"/>
      <c r="C127" s="76" t="s">
        <v>352</v>
      </c>
      <c r="D127" s="76"/>
      <c r="E127" s="76"/>
      <c r="F127" s="76"/>
      <c r="G127" s="76"/>
      <c r="H127" s="83"/>
      <c r="I127" s="83">
        <f>SUM(I119:I126)</f>
        <v>3447.9900000000002</v>
      </c>
      <c r="J127" s="83">
        <f>SUM(J119:J126)</f>
        <v>0</v>
      </c>
      <c r="K127" s="83">
        <f>SUM(K119:K126)</f>
        <v>3447.9900000000002</v>
      </c>
    </row>
    <row r="128" spans="1:11" ht="14.4" x14ac:dyDescent="0.3">
      <c r="A128" s="80" t="s">
        <v>353</v>
      </c>
      <c r="B128" s="49"/>
      <c r="C128" s="50" t="s">
        <v>354</v>
      </c>
      <c r="D128" s="51"/>
      <c r="E128" s="52"/>
      <c r="F128" s="52"/>
      <c r="G128" s="52"/>
      <c r="H128" s="53"/>
      <c r="I128" s="53"/>
      <c r="J128" s="53"/>
      <c r="K128" s="53"/>
    </row>
    <row r="129" spans="1:11" x14ac:dyDescent="0.3">
      <c r="A129" s="68" t="s">
        <v>355</v>
      </c>
      <c r="B129" s="100" t="s">
        <v>356</v>
      </c>
      <c r="C129" s="55" t="s">
        <v>357</v>
      </c>
      <c r="D129" s="56" t="s">
        <v>358</v>
      </c>
      <c r="E129" s="69">
        <v>47.6</v>
      </c>
      <c r="F129" s="69">
        <v>47.6</v>
      </c>
      <c r="G129" s="69">
        <v>60.61</v>
      </c>
      <c r="H129" s="58">
        <f t="shared" si="6"/>
        <v>77</v>
      </c>
      <c r="I129" s="58">
        <f t="shared" si="7"/>
        <v>3665.2</v>
      </c>
      <c r="J129" s="58">
        <f t="shared" si="4"/>
        <v>3665.2000000000003</v>
      </c>
      <c r="K129" s="58">
        <f t="shared" si="5"/>
        <v>0</v>
      </c>
    </row>
    <row r="130" spans="1:11" x14ac:dyDescent="0.3">
      <c r="A130" s="68" t="s">
        <v>359</v>
      </c>
      <c r="B130" s="100" t="s">
        <v>360</v>
      </c>
      <c r="C130" s="55" t="s">
        <v>361</v>
      </c>
      <c r="D130" s="56" t="s">
        <v>37</v>
      </c>
      <c r="E130" s="69">
        <v>86.4</v>
      </c>
      <c r="F130" s="69">
        <v>86.4</v>
      </c>
      <c r="G130" s="69">
        <v>20.43</v>
      </c>
      <c r="H130" s="58">
        <f t="shared" si="6"/>
        <v>25.95</v>
      </c>
      <c r="I130" s="58">
        <f t="shared" si="7"/>
        <v>2242.08</v>
      </c>
      <c r="J130" s="58">
        <f t="shared" si="4"/>
        <v>2242.08</v>
      </c>
      <c r="K130" s="58">
        <f t="shared" si="5"/>
        <v>0</v>
      </c>
    </row>
    <row r="131" spans="1:11" x14ac:dyDescent="0.3">
      <c r="A131" s="68" t="s">
        <v>362</v>
      </c>
      <c r="B131" s="100" t="s">
        <v>363</v>
      </c>
      <c r="C131" s="55" t="s">
        <v>364</v>
      </c>
      <c r="D131" s="56" t="s">
        <v>358</v>
      </c>
      <c r="E131" s="69">
        <v>47.6</v>
      </c>
      <c r="F131" s="69">
        <v>47.6</v>
      </c>
      <c r="G131" s="69">
        <v>60.61</v>
      </c>
      <c r="H131" s="58">
        <f t="shared" si="6"/>
        <v>77</v>
      </c>
      <c r="I131" s="58">
        <f t="shared" si="7"/>
        <v>3665.2</v>
      </c>
      <c r="J131" s="58">
        <f t="shared" si="4"/>
        <v>3665.2000000000003</v>
      </c>
      <c r="K131" s="58">
        <f t="shared" si="5"/>
        <v>0</v>
      </c>
    </row>
    <row r="132" spans="1:11" ht="20.399999999999999" x14ac:dyDescent="0.3">
      <c r="A132" s="85" t="s">
        <v>365</v>
      </c>
      <c r="B132" s="101" t="s">
        <v>366</v>
      </c>
      <c r="C132" s="86" t="s">
        <v>367</v>
      </c>
      <c r="D132" s="87" t="s">
        <v>51</v>
      </c>
      <c r="E132" s="88">
        <v>12</v>
      </c>
      <c r="F132" s="88">
        <v>10</v>
      </c>
      <c r="G132" s="88">
        <v>29.6</v>
      </c>
      <c r="H132" s="89">
        <f t="shared" si="6"/>
        <v>37.6</v>
      </c>
      <c r="I132" s="89">
        <f t="shared" si="7"/>
        <v>451.2</v>
      </c>
      <c r="J132" s="89">
        <f t="shared" si="4"/>
        <v>376</v>
      </c>
      <c r="K132" s="89">
        <f t="shared" si="5"/>
        <v>75.199999999999989</v>
      </c>
    </row>
    <row r="133" spans="1:11" ht="20.399999999999999" x14ac:dyDescent="0.3">
      <c r="A133" s="85" t="s">
        <v>368</v>
      </c>
      <c r="B133" s="85" t="s">
        <v>369</v>
      </c>
      <c r="C133" s="86" t="s">
        <v>370</v>
      </c>
      <c r="D133" s="87" t="s">
        <v>51</v>
      </c>
      <c r="E133" s="88">
        <v>24</v>
      </c>
      <c r="F133" s="88">
        <v>14</v>
      </c>
      <c r="G133" s="88">
        <v>40.24</v>
      </c>
      <c r="H133" s="89">
        <f t="shared" si="6"/>
        <v>51.12</v>
      </c>
      <c r="I133" s="89">
        <f t="shared" si="7"/>
        <v>1226.8800000000001</v>
      </c>
      <c r="J133" s="89">
        <f t="shared" si="4"/>
        <v>715.68</v>
      </c>
      <c r="K133" s="89">
        <f t="shared" si="5"/>
        <v>511.20000000000016</v>
      </c>
    </row>
    <row r="134" spans="1:11" ht="20.399999999999999" x14ac:dyDescent="0.3">
      <c r="A134" s="85" t="s">
        <v>371</v>
      </c>
      <c r="B134" s="85" t="s">
        <v>372</v>
      </c>
      <c r="C134" s="86" t="s">
        <v>373</v>
      </c>
      <c r="D134" s="87" t="s">
        <v>51</v>
      </c>
      <c r="E134" s="88">
        <v>84</v>
      </c>
      <c r="F134" s="88">
        <v>50</v>
      </c>
      <c r="G134" s="88">
        <v>44.08</v>
      </c>
      <c r="H134" s="89">
        <f t="shared" si="6"/>
        <v>56</v>
      </c>
      <c r="I134" s="89">
        <f t="shared" si="7"/>
        <v>4704</v>
      </c>
      <c r="J134" s="89">
        <f t="shared" si="4"/>
        <v>2800</v>
      </c>
      <c r="K134" s="89">
        <f t="shared" si="5"/>
        <v>1904</v>
      </c>
    </row>
    <row r="135" spans="1:11" ht="20.399999999999999" x14ac:dyDescent="0.3">
      <c r="A135" s="85" t="s">
        <v>374</v>
      </c>
      <c r="B135" s="85" t="s">
        <v>375</v>
      </c>
      <c r="C135" s="86" t="s">
        <v>376</v>
      </c>
      <c r="D135" s="87" t="s">
        <v>51</v>
      </c>
      <c r="E135" s="88">
        <v>24</v>
      </c>
      <c r="F135" s="88">
        <v>15</v>
      </c>
      <c r="G135" s="88">
        <v>73.14</v>
      </c>
      <c r="H135" s="89">
        <f t="shared" si="6"/>
        <v>92.92</v>
      </c>
      <c r="I135" s="89">
        <f t="shared" si="7"/>
        <v>2230.08</v>
      </c>
      <c r="J135" s="89">
        <f t="shared" si="4"/>
        <v>1393.8</v>
      </c>
      <c r="K135" s="89">
        <f t="shared" si="5"/>
        <v>836.28</v>
      </c>
    </row>
    <row r="136" spans="1:11" ht="20.399999999999999" x14ac:dyDescent="0.3">
      <c r="A136" s="85" t="s">
        <v>377</v>
      </c>
      <c r="B136" s="85" t="s">
        <v>378</v>
      </c>
      <c r="C136" s="86" t="s">
        <v>379</v>
      </c>
      <c r="D136" s="87" t="s">
        <v>51</v>
      </c>
      <c r="E136" s="88">
        <v>30</v>
      </c>
      <c r="F136" s="88">
        <v>18</v>
      </c>
      <c r="G136" s="88">
        <v>163.63999999999999</v>
      </c>
      <c r="H136" s="89">
        <f t="shared" si="6"/>
        <v>207.89</v>
      </c>
      <c r="I136" s="89">
        <f t="shared" si="7"/>
        <v>6236.7</v>
      </c>
      <c r="J136" s="89">
        <f t="shared" si="4"/>
        <v>3742.0199999999995</v>
      </c>
      <c r="K136" s="89">
        <f t="shared" si="5"/>
        <v>2494.6800000000003</v>
      </c>
    </row>
    <row r="137" spans="1:11" ht="20.399999999999999" x14ac:dyDescent="0.3">
      <c r="A137" s="85" t="s">
        <v>380</v>
      </c>
      <c r="B137" s="85" t="s">
        <v>381</v>
      </c>
      <c r="C137" s="86" t="s">
        <v>382</v>
      </c>
      <c r="D137" s="87" t="s">
        <v>51</v>
      </c>
      <c r="E137" s="88">
        <v>6</v>
      </c>
      <c r="F137" s="88">
        <v>4</v>
      </c>
      <c r="G137" s="88">
        <v>271.94</v>
      </c>
      <c r="H137" s="89">
        <f t="shared" si="6"/>
        <v>345.47</v>
      </c>
      <c r="I137" s="89">
        <f t="shared" si="7"/>
        <v>2072.8200000000002</v>
      </c>
      <c r="J137" s="89">
        <f t="shared" si="4"/>
        <v>1381.88</v>
      </c>
      <c r="K137" s="89">
        <f t="shared" si="5"/>
        <v>690.94</v>
      </c>
    </row>
    <row r="138" spans="1:11" ht="20.399999999999999" x14ac:dyDescent="0.3">
      <c r="A138" s="85" t="s">
        <v>383</v>
      </c>
      <c r="B138" s="85" t="s">
        <v>384</v>
      </c>
      <c r="C138" s="86" t="s">
        <v>385</v>
      </c>
      <c r="D138" s="87" t="s">
        <v>33</v>
      </c>
      <c r="E138" s="88">
        <v>2</v>
      </c>
      <c r="F138" s="88">
        <v>0</v>
      </c>
      <c r="G138" s="88">
        <v>74.650000000000006</v>
      </c>
      <c r="H138" s="89">
        <f t="shared" si="6"/>
        <v>94.83</v>
      </c>
      <c r="I138" s="89">
        <f t="shared" si="7"/>
        <v>189.66</v>
      </c>
      <c r="J138" s="89">
        <f t="shared" si="4"/>
        <v>0</v>
      </c>
      <c r="K138" s="89">
        <f t="shared" si="5"/>
        <v>189.66</v>
      </c>
    </row>
    <row r="139" spans="1:11" ht="20.399999999999999" x14ac:dyDescent="0.3">
      <c r="A139" s="61" t="s">
        <v>386</v>
      </c>
      <c r="B139" s="61" t="s">
        <v>387</v>
      </c>
      <c r="C139" s="63" t="s">
        <v>388</v>
      </c>
      <c r="D139" s="64" t="s">
        <v>33</v>
      </c>
      <c r="E139" s="65">
        <v>2</v>
      </c>
      <c r="F139" s="65">
        <v>2</v>
      </c>
      <c r="G139" s="65">
        <v>441.17</v>
      </c>
      <c r="H139" s="66">
        <f t="shared" si="6"/>
        <v>560.46</v>
      </c>
      <c r="I139" s="66">
        <f t="shared" si="7"/>
        <v>1120.92</v>
      </c>
      <c r="J139" s="67">
        <f t="shared" ref="J139:J202" si="8">F139*H139</f>
        <v>1120.92</v>
      </c>
      <c r="K139" s="67">
        <f t="shared" ref="K139:K202" si="9">I139-J139</f>
        <v>0</v>
      </c>
    </row>
    <row r="140" spans="1:11" ht="20.399999999999999" x14ac:dyDescent="0.3">
      <c r="A140" s="61" t="s">
        <v>389</v>
      </c>
      <c r="B140" s="61" t="s">
        <v>390</v>
      </c>
      <c r="C140" s="63" t="s">
        <v>391</v>
      </c>
      <c r="D140" s="64" t="s">
        <v>33</v>
      </c>
      <c r="E140" s="65">
        <v>2</v>
      </c>
      <c r="F140" s="65">
        <v>2</v>
      </c>
      <c r="G140" s="65">
        <v>536.89</v>
      </c>
      <c r="H140" s="66">
        <f t="shared" si="6"/>
        <v>682.06</v>
      </c>
      <c r="I140" s="66">
        <f t="shared" si="7"/>
        <v>1364.12</v>
      </c>
      <c r="J140" s="67">
        <f t="shared" si="8"/>
        <v>1364.12</v>
      </c>
      <c r="K140" s="67">
        <f t="shared" si="9"/>
        <v>0</v>
      </c>
    </row>
    <row r="141" spans="1:11" ht="20.399999999999999" x14ac:dyDescent="0.3">
      <c r="A141" s="61" t="s">
        <v>392</v>
      </c>
      <c r="B141" s="61" t="s">
        <v>393</v>
      </c>
      <c r="C141" s="63" t="s">
        <v>394</v>
      </c>
      <c r="D141" s="64" t="s">
        <v>33</v>
      </c>
      <c r="E141" s="65">
        <v>3</v>
      </c>
      <c r="F141" s="65">
        <v>3</v>
      </c>
      <c r="G141" s="65">
        <v>1175.08</v>
      </c>
      <c r="H141" s="66">
        <f t="shared" ref="H141:H203" si="10">ROUND(G141+(G141*$I$7),2)</f>
        <v>1492.81</v>
      </c>
      <c r="I141" s="66">
        <f t="shared" ref="I141:I203" si="11">ROUND((E141*H141),2)</f>
        <v>4478.43</v>
      </c>
      <c r="J141" s="67">
        <f t="shared" si="8"/>
        <v>4478.43</v>
      </c>
      <c r="K141" s="67">
        <f t="shared" si="9"/>
        <v>0</v>
      </c>
    </row>
    <row r="142" spans="1:11" ht="14.4" x14ac:dyDescent="0.3">
      <c r="A142" s="74"/>
      <c r="B142" s="75"/>
      <c r="C142" s="76" t="s">
        <v>395</v>
      </c>
      <c r="D142" s="76"/>
      <c r="E142" s="76"/>
      <c r="F142" s="76"/>
      <c r="G142" s="76"/>
      <c r="H142" s="83"/>
      <c r="I142" s="83">
        <f>SUM(I129:I141)</f>
        <v>33647.289999999994</v>
      </c>
      <c r="J142" s="83">
        <f>SUM(J129:J141)</f>
        <v>26945.329999999998</v>
      </c>
      <c r="K142" s="83">
        <f>SUM(K129:K141)</f>
        <v>6701.9600000000009</v>
      </c>
    </row>
    <row r="143" spans="1:11" ht="14.4" x14ac:dyDescent="0.3">
      <c r="A143" s="80" t="s">
        <v>396</v>
      </c>
      <c r="B143" s="49"/>
      <c r="C143" s="50" t="s">
        <v>397</v>
      </c>
      <c r="D143" s="51"/>
      <c r="E143" s="52"/>
      <c r="F143" s="52"/>
      <c r="G143" s="52"/>
      <c r="H143" s="53"/>
      <c r="I143" s="53"/>
      <c r="J143" s="53"/>
      <c r="K143" s="53"/>
    </row>
    <row r="144" spans="1:11" ht="20.399999999999999" x14ac:dyDescent="0.3">
      <c r="A144" s="90" t="s">
        <v>398</v>
      </c>
      <c r="B144" s="102" t="s">
        <v>399</v>
      </c>
      <c r="C144" s="91" t="s">
        <v>400</v>
      </c>
      <c r="D144" s="92" t="s">
        <v>51</v>
      </c>
      <c r="E144" s="93">
        <v>226</v>
      </c>
      <c r="F144" s="93"/>
      <c r="G144" s="93">
        <v>20.190000000000001</v>
      </c>
      <c r="H144" s="94">
        <f t="shared" si="10"/>
        <v>25.65</v>
      </c>
      <c r="I144" s="94">
        <f t="shared" si="11"/>
        <v>5796.9</v>
      </c>
      <c r="J144" s="95">
        <f t="shared" si="8"/>
        <v>0</v>
      </c>
      <c r="K144" s="95">
        <f t="shared" si="9"/>
        <v>5796.9</v>
      </c>
    </row>
    <row r="145" spans="1:11" ht="20.399999999999999" x14ac:dyDescent="0.3">
      <c r="A145" s="90" t="s">
        <v>401</v>
      </c>
      <c r="B145" s="90" t="s">
        <v>402</v>
      </c>
      <c r="C145" s="91" t="s">
        <v>403</v>
      </c>
      <c r="D145" s="92" t="s">
        <v>51</v>
      </c>
      <c r="E145" s="93">
        <v>6</v>
      </c>
      <c r="F145" s="93"/>
      <c r="G145" s="93">
        <v>24.27</v>
      </c>
      <c r="H145" s="94">
        <f t="shared" si="10"/>
        <v>30.83</v>
      </c>
      <c r="I145" s="94">
        <f t="shared" si="11"/>
        <v>184.98</v>
      </c>
      <c r="J145" s="95">
        <f t="shared" si="8"/>
        <v>0</v>
      </c>
      <c r="K145" s="95">
        <f t="shared" si="9"/>
        <v>184.98</v>
      </c>
    </row>
    <row r="146" spans="1:11" ht="20.399999999999999" x14ac:dyDescent="0.3">
      <c r="A146" s="61" t="s">
        <v>404</v>
      </c>
      <c r="B146" s="82" t="s">
        <v>405</v>
      </c>
      <c r="C146" s="63" t="s">
        <v>406</v>
      </c>
      <c r="D146" s="64" t="s">
        <v>51</v>
      </c>
      <c r="E146" s="65">
        <v>400</v>
      </c>
      <c r="F146" s="65"/>
      <c r="G146" s="65">
        <v>25.66</v>
      </c>
      <c r="H146" s="66">
        <f t="shared" si="10"/>
        <v>32.6</v>
      </c>
      <c r="I146" s="66">
        <f t="shared" si="11"/>
        <v>13040</v>
      </c>
      <c r="J146" s="67">
        <f t="shared" si="8"/>
        <v>0</v>
      </c>
      <c r="K146" s="67">
        <f t="shared" si="9"/>
        <v>13040</v>
      </c>
    </row>
    <row r="147" spans="1:11" ht="20.399999999999999" x14ac:dyDescent="0.3">
      <c r="A147" s="61" t="s">
        <v>407</v>
      </c>
      <c r="B147" s="61" t="s">
        <v>408</v>
      </c>
      <c r="C147" s="63" t="s">
        <v>409</v>
      </c>
      <c r="D147" s="64" t="s">
        <v>51</v>
      </c>
      <c r="E147" s="65">
        <v>86</v>
      </c>
      <c r="F147" s="65"/>
      <c r="G147" s="65">
        <v>27.57</v>
      </c>
      <c r="H147" s="66">
        <f t="shared" si="10"/>
        <v>35.020000000000003</v>
      </c>
      <c r="I147" s="66">
        <f t="shared" si="11"/>
        <v>3011.72</v>
      </c>
      <c r="J147" s="67">
        <f t="shared" si="8"/>
        <v>0</v>
      </c>
      <c r="K147" s="67">
        <f t="shared" si="9"/>
        <v>3011.72</v>
      </c>
    </row>
    <row r="148" spans="1:11" x14ac:dyDescent="0.3">
      <c r="A148" s="61" t="s">
        <v>410</v>
      </c>
      <c r="B148" s="82" t="s">
        <v>411</v>
      </c>
      <c r="C148" s="63" t="s">
        <v>412</v>
      </c>
      <c r="D148" s="64" t="s">
        <v>33</v>
      </c>
      <c r="E148" s="65">
        <v>30</v>
      </c>
      <c r="F148" s="65"/>
      <c r="G148" s="65">
        <v>31.53</v>
      </c>
      <c r="H148" s="66">
        <f t="shared" si="10"/>
        <v>40.06</v>
      </c>
      <c r="I148" s="66">
        <f t="shared" si="11"/>
        <v>1201.8</v>
      </c>
      <c r="J148" s="67">
        <f t="shared" si="8"/>
        <v>0</v>
      </c>
      <c r="K148" s="67">
        <f t="shared" si="9"/>
        <v>1201.8</v>
      </c>
    </row>
    <row r="149" spans="1:11" ht="20.399999999999999" x14ac:dyDescent="0.3">
      <c r="A149" s="61" t="s">
        <v>413</v>
      </c>
      <c r="B149" s="82" t="s">
        <v>414</v>
      </c>
      <c r="C149" s="63" t="s">
        <v>415</v>
      </c>
      <c r="D149" s="64" t="s">
        <v>33</v>
      </c>
      <c r="E149" s="65">
        <v>6</v>
      </c>
      <c r="F149" s="65"/>
      <c r="G149" s="65">
        <v>52.9</v>
      </c>
      <c r="H149" s="66">
        <f t="shared" si="10"/>
        <v>67.2</v>
      </c>
      <c r="I149" s="66">
        <f t="shared" si="11"/>
        <v>403.2</v>
      </c>
      <c r="J149" s="67">
        <f t="shared" si="8"/>
        <v>0</v>
      </c>
      <c r="K149" s="67">
        <f t="shared" si="9"/>
        <v>403.2</v>
      </c>
    </row>
    <row r="150" spans="1:11" ht="20.399999999999999" x14ac:dyDescent="0.3">
      <c r="A150" s="61" t="s">
        <v>416</v>
      </c>
      <c r="B150" s="82" t="s">
        <v>417</v>
      </c>
      <c r="C150" s="63" t="s">
        <v>418</v>
      </c>
      <c r="D150" s="64" t="s">
        <v>33</v>
      </c>
      <c r="E150" s="65">
        <v>6</v>
      </c>
      <c r="F150" s="65"/>
      <c r="G150" s="65">
        <v>38.950000000000003</v>
      </c>
      <c r="H150" s="66">
        <f t="shared" si="10"/>
        <v>49.48</v>
      </c>
      <c r="I150" s="66">
        <f t="shared" si="11"/>
        <v>296.88</v>
      </c>
      <c r="J150" s="67">
        <f t="shared" si="8"/>
        <v>0</v>
      </c>
      <c r="K150" s="67">
        <f t="shared" si="9"/>
        <v>296.88</v>
      </c>
    </row>
    <row r="151" spans="1:11" x14ac:dyDescent="0.3">
      <c r="A151" s="61" t="s">
        <v>419</v>
      </c>
      <c r="B151" s="82" t="s">
        <v>420</v>
      </c>
      <c r="C151" s="63" t="s">
        <v>421</v>
      </c>
      <c r="D151" s="64" t="s">
        <v>33</v>
      </c>
      <c r="E151" s="65">
        <v>1</v>
      </c>
      <c r="F151" s="65"/>
      <c r="G151" s="65">
        <v>63.44</v>
      </c>
      <c r="H151" s="66">
        <f t="shared" si="10"/>
        <v>80.59</v>
      </c>
      <c r="I151" s="66">
        <f t="shared" si="11"/>
        <v>80.59</v>
      </c>
      <c r="J151" s="67">
        <f t="shared" si="8"/>
        <v>0</v>
      </c>
      <c r="K151" s="67">
        <f t="shared" si="9"/>
        <v>80.59</v>
      </c>
    </row>
    <row r="152" spans="1:11" x14ac:dyDescent="0.3">
      <c r="A152" s="61" t="s">
        <v>422</v>
      </c>
      <c r="B152" s="82" t="s">
        <v>423</v>
      </c>
      <c r="C152" s="63" t="s">
        <v>424</v>
      </c>
      <c r="D152" s="64" t="s">
        <v>33</v>
      </c>
      <c r="E152" s="65">
        <v>136</v>
      </c>
      <c r="F152" s="65"/>
      <c r="G152" s="65">
        <v>5.91</v>
      </c>
      <c r="H152" s="66">
        <f t="shared" si="10"/>
        <v>7.51</v>
      </c>
      <c r="I152" s="66">
        <f t="shared" si="11"/>
        <v>1021.36</v>
      </c>
      <c r="J152" s="67">
        <f t="shared" si="8"/>
        <v>0</v>
      </c>
      <c r="K152" s="67">
        <f t="shared" si="9"/>
        <v>1021.36</v>
      </c>
    </row>
    <row r="153" spans="1:11" x14ac:dyDescent="0.3">
      <c r="A153" s="61" t="s">
        <v>425</v>
      </c>
      <c r="B153" s="82" t="s">
        <v>426</v>
      </c>
      <c r="C153" s="63" t="s">
        <v>427</v>
      </c>
      <c r="D153" s="64" t="s">
        <v>33</v>
      </c>
      <c r="E153" s="65">
        <v>25</v>
      </c>
      <c r="F153" s="65"/>
      <c r="G153" s="65">
        <v>11.87</v>
      </c>
      <c r="H153" s="66">
        <f t="shared" si="10"/>
        <v>15.08</v>
      </c>
      <c r="I153" s="66">
        <f t="shared" si="11"/>
        <v>377</v>
      </c>
      <c r="J153" s="67">
        <f t="shared" si="8"/>
        <v>0</v>
      </c>
      <c r="K153" s="67">
        <f t="shared" si="9"/>
        <v>377</v>
      </c>
    </row>
    <row r="154" spans="1:11" x14ac:dyDescent="0.3">
      <c r="A154" s="61" t="s">
        <v>428</v>
      </c>
      <c r="B154" s="61" t="s">
        <v>429</v>
      </c>
      <c r="C154" s="63" t="s">
        <v>430</v>
      </c>
      <c r="D154" s="64" t="s">
        <v>33</v>
      </c>
      <c r="E154" s="65">
        <v>3</v>
      </c>
      <c r="F154" s="65"/>
      <c r="G154" s="65">
        <v>15.07</v>
      </c>
      <c r="H154" s="66">
        <f t="shared" si="10"/>
        <v>19.14</v>
      </c>
      <c r="I154" s="66">
        <f t="shared" si="11"/>
        <v>57.42</v>
      </c>
      <c r="J154" s="67">
        <f t="shared" si="8"/>
        <v>0</v>
      </c>
      <c r="K154" s="67">
        <f t="shared" si="9"/>
        <v>57.42</v>
      </c>
    </row>
    <row r="155" spans="1:11" ht="20.399999999999999" x14ac:dyDescent="0.3">
      <c r="A155" s="61" t="s">
        <v>431</v>
      </c>
      <c r="B155" s="82" t="s">
        <v>432</v>
      </c>
      <c r="C155" s="63" t="s">
        <v>433</v>
      </c>
      <c r="D155" s="64" t="s">
        <v>33</v>
      </c>
      <c r="E155" s="65">
        <v>1</v>
      </c>
      <c r="F155" s="65"/>
      <c r="G155" s="65">
        <v>40.64</v>
      </c>
      <c r="H155" s="66">
        <f t="shared" si="10"/>
        <v>51.63</v>
      </c>
      <c r="I155" s="66">
        <f t="shared" si="11"/>
        <v>51.63</v>
      </c>
      <c r="J155" s="67">
        <f t="shared" si="8"/>
        <v>0</v>
      </c>
      <c r="K155" s="67">
        <f t="shared" si="9"/>
        <v>51.63</v>
      </c>
    </row>
    <row r="156" spans="1:11" ht="20.399999999999999" x14ac:dyDescent="0.3">
      <c r="A156" s="61" t="s">
        <v>434</v>
      </c>
      <c r="B156" s="82" t="s">
        <v>435</v>
      </c>
      <c r="C156" s="63" t="s">
        <v>436</v>
      </c>
      <c r="D156" s="64" t="s">
        <v>33</v>
      </c>
      <c r="E156" s="65">
        <v>10</v>
      </c>
      <c r="F156" s="65"/>
      <c r="G156" s="65">
        <v>37.25</v>
      </c>
      <c r="H156" s="66">
        <f t="shared" si="10"/>
        <v>47.32</v>
      </c>
      <c r="I156" s="66">
        <f t="shared" si="11"/>
        <v>473.2</v>
      </c>
      <c r="J156" s="67">
        <f t="shared" si="8"/>
        <v>0</v>
      </c>
      <c r="K156" s="67">
        <f t="shared" si="9"/>
        <v>473.2</v>
      </c>
    </row>
    <row r="157" spans="1:11" ht="20.399999999999999" x14ac:dyDescent="0.3">
      <c r="A157" s="61" t="s">
        <v>437</v>
      </c>
      <c r="B157" s="82" t="s">
        <v>438</v>
      </c>
      <c r="C157" s="63" t="s">
        <v>439</v>
      </c>
      <c r="D157" s="64" t="s">
        <v>33</v>
      </c>
      <c r="E157" s="65">
        <v>47</v>
      </c>
      <c r="F157" s="65"/>
      <c r="G157" s="65">
        <v>44.03</v>
      </c>
      <c r="H157" s="66">
        <f t="shared" si="10"/>
        <v>55.94</v>
      </c>
      <c r="I157" s="66">
        <f t="shared" si="11"/>
        <v>2629.18</v>
      </c>
      <c r="J157" s="67">
        <f t="shared" si="8"/>
        <v>0</v>
      </c>
      <c r="K157" s="67">
        <f t="shared" si="9"/>
        <v>2629.18</v>
      </c>
    </row>
    <row r="158" spans="1:11" ht="20.399999999999999" x14ac:dyDescent="0.3">
      <c r="A158" s="90" t="s">
        <v>440</v>
      </c>
      <c r="B158" s="103" t="s">
        <v>441</v>
      </c>
      <c r="C158" s="91" t="s">
        <v>442</v>
      </c>
      <c r="D158" s="92" t="s">
        <v>33</v>
      </c>
      <c r="E158" s="93">
        <v>1</v>
      </c>
      <c r="F158" s="93"/>
      <c r="G158" s="93">
        <v>16.38</v>
      </c>
      <c r="H158" s="94">
        <f t="shared" si="10"/>
        <v>20.81</v>
      </c>
      <c r="I158" s="94">
        <f t="shared" si="11"/>
        <v>20.81</v>
      </c>
      <c r="J158" s="95">
        <f t="shared" si="8"/>
        <v>0</v>
      </c>
      <c r="K158" s="95">
        <f t="shared" si="9"/>
        <v>20.81</v>
      </c>
    </row>
    <row r="159" spans="1:11" ht="20.399999999999999" x14ac:dyDescent="0.3">
      <c r="A159" s="61" t="s">
        <v>443</v>
      </c>
      <c r="B159" s="82" t="s">
        <v>444</v>
      </c>
      <c r="C159" s="63" t="s">
        <v>445</v>
      </c>
      <c r="D159" s="64" t="s">
        <v>33</v>
      </c>
      <c r="E159" s="65">
        <v>100</v>
      </c>
      <c r="F159" s="65"/>
      <c r="G159" s="65">
        <v>40.64</v>
      </c>
      <c r="H159" s="66">
        <f t="shared" si="10"/>
        <v>51.63</v>
      </c>
      <c r="I159" s="66">
        <f t="shared" si="11"/>
        <v>5163</v>
      </c>
      <c r="J159" s="67">
        <f t="shared" si="8"/>
        <v>0</v>
      </c>
      <c r="K159" s="67">
        <f t="shared" si="9"/>
        <v>5163</v>
      </c>
    </row>
    <row r="160" spans="1:11" ht="20.399999999999999" x14ac:dyDescent="0.3">
      <c r="A160" s="61" t="s">
        <v>446</v>
      </c>
      <c r="B160" s="61" t="s">
        <v>447</v>
      </c>
      <c r="C160" s="63" t="s">
        <v>448</v>
      </c>
      <c r="D160" s="64" t="s">
        <v>33</v>
      </c>
      <c r="E160" s="65">
        <v>6</v>
      </c>
      <c r="F160" s="65"/>
      <c r="G160" s="65">
        <v>55.14</v>
      </c>
      <c r="H160" s="66">
        <f t="shared" si="10"/>
        <v>70.05</v>
      </c>
      <c r="I160" s="66">
        <f t="shared" si="11"/>
        <v>420.3</v>
      </c>
      <c r="J160" s="67">
        <f t="shared" si="8"/>
        <v>0</v>
      </c>
      <c r="K160" s="67">
        <f t="shared" si="9"/>
        <v>420.3</v>
      </c>
    </row>
    <row r="161" spans="1:11" ht="20.399999999999999" x14ac:dyDescent="0.3">
      <c r="A161" s="61" t="s">
        <v>449</v>
      </c>
      <c r="B161" s="61" t="s">
        <v>450</v>
      </c>
      <c r="C161" s="63" t="s">
        <v>451</v>
      </c>
      <c r="D161" s="64" t="s">
        <v>33</v>
      </c>
      <c r="E161" s="65">
        <v>18</v>
      </c>
      <c r="F161" s="65"/>
      <c r="G161" s="65">
        <v>51.44</v>
      </c>
      <c r="H161" s="66">
        <f t="shared" si="10"/>
        <v>65.349999999999994</v>
      </c>
      <c r="I161" s="66">
        <f t="shared" si="11"/>
        <v>1176.3</v>
      </c>
      <c r="J161" s="67">
        <f t="shared" si="8"/>
        <v>0</v>
      </c>
      <c r="K161" s="67">
        <f t="shared" si="9"/>
        <v>1176.3</v>
      </c>
    </row>
    <row r="162" spans="1:11" ht="20.399999999999999" x14ac:dyDescent="0.3">
      <c r="A162" s="61" t="s">
        <v>452</v>
      </c>
      <c r="B162" s="61" t="s">
        <v>453</v>
      </c>
      <c r="C162" s="63" t="s">
        <v>454</v>
      </c>
      <c r="D162" s="64" t="s">
        <v>33</v>
      </c>
      <c r="E162" s="65">
        <v>12</v>
      </c>
      <c r="F162" s="65"/>
      <c r="G162" s="65">
        <v>44.03</v>
      </c>
      <c r="H162" s="66">
        <f t="shared" si="10"/>
        <v>55.94</v>
      </c>
      <c r="I162" s="66">
        <f t="shared" si="11"/>
        <v>671.28</v>
      </c>
      <c r="J162" s="67">
        <f t="shared" si="8"/>
        <v>0</v>
      </c>
      <c r="K162" s="67">
        <f t="shared" si="9"/>
        <v>671.28</v>
      </c>
    </row>
    <row r="163" spans="1:11" ht="20.399999999999999" x14ac:dyDescent="0.3">
      <c r="A163" s="61" t="s">
        <v>455</v>
      </c>
      <c r="B163" s="61" t="s">
        <v>456</v>
      </c>
      <c r="C163" s="63" t="s">
        <v>457</v>
      </c>
      <c r="D163" s="64" t="s">
        <v>33</v>
      </c>
      <c r="E163" s="65">
        <v>76</v>
      </c>
      <c r="F163" s="65"/>
      <c r="G163" s="65">
        <v>40.64</v>
      </c>
      <c r="H163" s="67">
        <f t="shared" si="10"/>
        <v>51.63</v>
      </c>
      <c r="I163" s="67">
        <f t="shared" si="11"/>
        <v>3923.88</v>
      </c>
      <c r="J163" s="67">
        <f t="shared" si="8"/>
        <v>0</v>
      </c>
      <c r="K163" s="67">
        <f t="shared" si="9"/>
        <v>3923.88</v>
      </c>
    </row>
    <row r="164" spans="1:11" ht="20.399999999999999" x14ac:dyDescent="0.3">
      <c r="A164" s="90" t="s">
        <v>458</v>
      </c>
      <c r="B164" s="90" t="s">
        <v>459</v>
      </c>
      <c r="C164" s="91" t="s">
        <v>460</v>
      </c>
      <c r="D164" s="92" t="s">
        <v>33</v>
      </c>
      <c r="E164" s="93">
        <v>2</v>
      </c>
      <c r="F164" s="93"/>
      <c r="G164" s="93">
        <v>31.12</v>
      </c>
      <c r="H164" s="94">
        <f t="shared" si="10"/>
        <v>39.53</v>
      </c>
      <c r="I164" s="94">
        <f t="shared" si="11"/>
        <v>79.06</v>
      </c>
      <c r="J164" s="95">
        <f t="shared" si="8"/>
        <v>0</v>
      </c>
      <c r="K164" s="95">
        <f t="shared" si="9"/>
        <v>79.06</v>
      </c>
    </row>
    <row r="165" spans="1:11" x14ac:dyDescent="0.3">
      <c r="A165" s="61" t="s">
        <v>461</v>
      </c>
      <c r="B165" s="82" t="s">
        <v>462</v>
      </c>
      <c r="C165" s="63" t="s">
        <v>463</v>
      </c>
      <c r="D165" s="64" t="s">
        <v>51</v>
      </c>
      <c r="E165" s="65">
        <v>30</v>
      </c>
      <c r="F165" s="65"/>
      <c r="G165" s="65">
        <v>64.42</v>
      </c>
      <c r="H165" s="66">
        <f t="shared" si="10"/>
        <v>81.84</v>
      </c>
      <c r="I165" s="66">
        <f t="shared" si="11"/>
        <v>2455.1999999999998</v>
      </c>
      <c r="J165" s="67">
        <f t="shared" si="8"/>
        <v>0</v>
      </c>
      <c r="K165" s="67">
        <f t="shared" si="9"/>
        <v>2455.1999999999998</v>
      </c>
    </row>
    <row r="166" spans="1:11" ht="51" x14ac:dyDescent="0.3">
      <c r="A166" s="70" t="s">
        <v>464</v>
      </c>
      <c r="B166" s="71"/>
      <c r="C166" s="72" t="s">
        <v>465</v>
      </c>
      <c r="D166" s="64"/>
      <c r="E166" s="64"/>
      <c r="F166" s="64"/>
      <c r="G166" s="65"/>
      <c r="H166" s="66"/>
      <c r="I166" s="66"/>
      <c r="J166" s="67"/>
      <c r="K166" s="67"/>
    </row>
    <row r="167" spans="1:11" x14ac:dyDescent="0.3">
      <c r="A167" s="61" t="s">
        <v>466</v>
      </c>
      <c r="B167" s="61" t="s">
        <v>467</v>
      </c>
      <c r="C167" s="63" t="s">
        <v>468</v>
      </c>
      <c r="D167" s="64" t="s">
        <v>51</v>
      </c>
      <c r="E167" s="65">
        <v>3100</v>
      </c>
      <c r="F167" s="65"/>
      <c r="G167" s="65">
        <v>5.36</v>
      </c>
      <c r="H167" s="66">
        <f t="shared" si="10"/>
        <v>6.81</v>
      </c>
      <c r="I167" s="66">
        <f t="shared" si="11"/>
        <v>21111</v>
      </c>
      <c r="J167" s="67">
        <f t="shared" si="8"/>
        <v>0</v>
      </c>
      <c r="K167" s="67">
        <f t="shared" si="9"/>
        <v>21111</v>
      </c>
    </row>
    <row r="168" spans="1:11" x14ac:dyDescent="0.3">
      <c r="A168" s="61" t="s">
        <v>469</v>
      </c>
      <c r="B168" s="61" t="s">
        <v>470</v>
      </c>
      <c r="C168" s="63" t="s">
        <v>471</v>
      </c>
      <c r="D168" s="64" t="s">
        <v>51</v>
      </c>
      <c r="E168" s="65">
        <v>3815</v>
      </c>
      <c r="F168" s="65"/>
      <c r="G168" s="65">
        <v>7.84</v>
      </c>
      <c r="H168" s="66">
        <f t="shared" si="10"/>
        <v>9.9600000000000009</v>
      </c>
      <c r="I168" s="66">
        <f t="shared" si="11"/>
        <v>37997.4</v>
      </c>
      <c r="J168" s="67">
        <f t="shared" si="8"/>
        <v>0</v>
      </c>
      <c r="K168" s="67">
        <f t="shared" si="9"/>
        <v>37997.4</v>
      </c>
    </row>
    <row r="169" spans="1:11" x14ac:dyDescent="0.3">
      <c r="A169" s="61" t="s">
        <v>472</v>
      </c>
      <c r="B169" s="61" t="s">
        <v>473</v>
      </c>
      <c r="C169" s="63" t="s">
        <v>474</v>
      </c>
      <c r="D169" s="64" t="s">
        <v>51</v>
      </c>
      <c r="E169" s="65">
        <v>238</v>
      </c>
      <c r="F169" s="65"/>
      <c r="G169" s="65">
        <v>10.32</v>
      </c>
      <c r="H169" s="66">
        <f t="shared" si="10"/>
        <v>13.11</v>
      </c>
      <c r="I169" s="66">
        <f t="shared" si="11"/>
        <v>3120.18</v>
      </c>
      <c r="J169" s="67">
        <f t="shared" si="8"/>
        <v>0</v>
      </c>
      <c r="K169" s="67">
        <f t="shared" si="9"/>
        <v>3120.18</v>
      </c>
    </row>
    <row r="170" spans="1:11" ht="20.399999999999999" x14ac:dyDescent="0.3">
      <c r="A170" s="61" t="s">
        <v>475</v>
      </c>
      <c r="B170" s="61" t="s">
        <v>476</v>
      </c>
      <c r="C170" s="63" t="s">
        <v>477</v>
      </c>
      <c r="D170" s="64" t="s">
        <v>51</v>
      </c>
      <c r="E170" s="65">
        <v>29</v>
      </c>
      <c r="F170" s="65"/>
      <c r="G170" s="65">
        <v>119.78</v>
      </c>
      <c r="H170" s="66">
        <f t="shared" si="10"/>
        <v>152.16999999999999</v>
      </c>
      <c r="I170" s="66">
        <f t="shared" si="11"/>
        <v>4412.93</v>
      </c>
      <c r="J170" s="67">
        <f t="shared" si="8"/>
        <v>0</v>
      </c>
      <c r="K170" s="67">
        <f t="shared" si="9"/>
        <v>4412.93</v>
      </c>
    </row>
    <row r="171" spans="1:11" ht="20.399999999999999" x14ac:dyDescent="0.3">
      <c r="A171" s="61" t="s">
        <v>478</v>
      </c>
      <c r="B171" s="61" t="s">
        <v>479</v>
      </c>
      <c r="C171" s="63" t="s">
        <v>480</v>
      </c>
      <c r="D171" s="64" t="s">
        <v>51</v>
      </c>
      <c r="E171" s="65">
        <v>46</v>
      </c>
      <c r="F171" s="65"/>
      <c r="G171" s="65">
        <v>109.78</v>
      </c>
      <c r="H171" s="66">
        <f t="shared" si="10"/>
        <v>139.46</v>
      </c>
      <c r="I171" s="66">
        <f t="shared" si="11"/>
        <v>6415.16</v>
      </c>
      <c r="J171" s="67">
        <f t="shared" si="8"/>
        <v>0</v>
      </c>
      <c r="K171" s="67">
        <f t="shared" si="9"/>
        <v>6415.16</v>
      </c>
    </row>
    <row r="172" spans="1:11" x14ac:dyDescent="0.3">
      <c r="A172" s="61" t="s">
        <v>481</v>
      </c>
      <c r="B172" s="61" t="s">
        <v>482</v>
      </c>
      <c r="C172" s="63" t="s">
        <v>483</v>
      </c>
      <c r="D172" s="64" t="s">
        <v>51</v>
      </c>
      <c r="E172" s="65">
        <v>21</v>
      </c>
      <c r="F172" s="65"/>
      <c r="G172" s="65">
        <v>49.72</v>
      </c>
      <c r="H172" s="66">
        <f t="shared" si="10"/>
        <v>63.16</v>
      </c>
      <c r="I172" s="66">
        <f t="shared" si="11"/>
        <v>1326.36</v>
      </c>
      <c r="J172" s="67">
        <f t="shared" si="8"/>
        <v>0</v>
      </c>
      <c r="K172" s="67">
        <f t="shared" si="9"/>
        <v>1326.36</v>
      </c>
    </row>
    <row r="173" spans="1:11" ht="102" x14ac:dyDescent="0.3">
      <c r="A173" s="90" t="s">
        <v>484</v>
      </c>
      <c r="B173" s="90" t="s">
        <v>485</v>
      </c>
      <c r="C173" s="91" t="s">
        <v>486</v>
      </c>
      <c r="D173" s="92" t="s">
        <v>33</v>
      </c>
      <c r="E173" s="93">
        <v>46</v>
      </c>
      <c r="F173" s="93"/>
      <c r="G173" s="93">
        <v>196.62</v>
      </c>
      <c r="H173" s="94">
        <f t="shared" si="10"/>
        <v>249.78</v>
      </c>
      <c r="I173" s="94">
        <f t="shared" si="11"/>
        <v>11489.88</v>
      </c>
      <c r="J173" s="95">
        <f t="shared" si="8"/>
        <v>0</v>
      </c>
      <c r="K173" s="95">
        <f t="shared" si="9"/>
        <v>11489.88</v>
      </c>
    </row>
    <row r="174" spans="1:11" ht="102" x14ac:dyDescent="0.3">
      <c r="A174" s="90" t="s">
        <v>487</v>
      </c>
      <c r="B174" s="90" t="s">
        <v>485</v>
      </c>
      <c r="C174" s="91" t="s">
        <v>488</v>
      </c>
      <c r="D174" s="92" t="s">
        <v>33</v>
      </c>
      <c r="E174" s="93">
        <v>11</v>
      </c>
      <c r="F174" s="93"/>
      <c r="G174" s="93">
        <v>196.62</v>
      </c>
      <c r="H174" s="94">
        <f t="shared" si="10"/>
        <v>249.78</v>
      </c>
      <c r="I174" s="94">
        <f t="shared" si="11"/>
        <v>2747.58</v>
      </c>
      <c r="J174" s="95">
        <f t="shared" si="8"/>
        <v>0</v>
      </c>
      <c r="K174" s="95">
        <f t="shared" si="9"/>
        <v>2747.58</v>
      </c>
    </row>
    <row r="175" spans="1:11" ht="102" x14ac:dyDescent="0.3">
      <c r="A175" s="90" t="s">
        <v>489</v>
      </c>
      <c r="B175" s="90" t="s">
        <v>490</v>
      </c>
      <c r="C175" s="91" t="s">
        <v>491</v>
      </c>
      <c r="D175" s="92" t="s">
        <v>33</v>
      </c>
      <c r="E175" s="93">
        <v>19</v>
      </c>
      <c r="F175" s="93"/>
      <c r="G175" s="93">
        <v>175.36</v>
      </c>
      <c r="H175" s="94">
        <f t="shared" si="10"/>
        <v>222.78</v>
      </c>
      <c r="I175" s="94">
        <f t="shared" si="11"/>
        <v>4232.82</v>
      </c>
      <c r="J175" s="95">
        <f t="shared" si="8"/>
        <v>0</v>
      </c>
      <c r="K175" s="95">
        <f t="shared" si="9"/>
        <v>4232.82</v>
      </c>
    </row>
    <row r="176" spans="1:11" ht="81.599999999999994" x14ac:dyDescent="0.3">
      <c r="A176" s="90" t="s">
        <v>492</v>
      </c>
      <c r="B176" s="90" t="s">
        <v>493</v>
      </c>
      <c r="C176" s="91" t="s">
        <v>494</v>
      </c>
      <c r="D176" s="92" t="s">
        <v>33</v>
      </c>
      <c r="E176" s="93">
        <v>23</v>
      </c>
      <c r="F176" s="93"/>
      <c r="G176" s="93">
        <v>96.73</v>
      </c>
      <c r="H176" s="94">
        <f t="shared" si="10"/>
        <v>122.88</v>
      </c>
      <c r="I176" s="94">
        <f t="shared" si="11"/>
        <v>2826.24</v>
      </c>
      <c r="J176" s="95">
        <f t="shared" si="8"/>
        <v>0</v>
      </c>
      <c r="K176" s="95">
        <f t="shared" si="9"/>
        <v>2826.24</v>
      </c>
    </row>
    <row r="177" spans="1:11" ht="30.6" x14ac:dyDescent="0.3">
      <c r="A177" s="61" t="s">
        <v>495</v>
      </c>
      <c r="B177" s="61" t="s">
        <v>496</v>
      </c>
      <c r="C177" s="63" t="s">
        <v>497</v>
      </c>
      <c r="D177" s="64" t="s">
        <v>33</v>
      </c>
      <c r="E177" s="65">
        <v>129</v>
      </c>
      <c r="F177" s="65"/>
      <c r="G177" s="65">
        <v>11.35</v>
      </c>
      <c r="H177" s="66">
        <f t="shared" si="10"/>
        <v>14.42</v>
      </c>
      <c r="I177" s="66">
        <f t="shared" si="11"/>
        <v>1860.18</v>
      </c>
      <c r="J177" s="67">
        <f t="shared" si="8"/>
        <v>0</v>
      </c>
      <c r="K177" s="67">
        <f t="shared" si="9"/>
        <v>1860.18</v>
      </c>
    </row>
    <row r="178" spans="1:11" ht="30.6" x14ac:dyDescent="0.3">
      <c r="A178" s="61" t="s">
        <v>498</v>
      </c>
      <c r="B178" s="61" t="s">
        <v>499</v>
      </c>
      <c r="C178" s="63" t="s">
        <v>500</v>
      </c>
      <c r="D178" s="64" t="s">
        <v>33</v>
      </c>
      <c r="E178" s="65">
        <v>25</v>
      </c>
      <c r="F178" s="65"/>
      <c r="G178" s="65">
        <v>15.35</v>
      </c>
      <c r="H178" s="66">
        <f t="shared" si="10"/>
        <v>19.5</v>
      </c>
      <c r="I178" s="66">
        <f t="shared" si="11"/>
        <v>487.5</v>
      </c>
      <c r="J178" s="67">
        <f t="shared" si="8"/>
        <v>0</v>
      </c>
      <c r="K178" s="67">
        <f t="shared" si="9"/>
        <v>487.5</v>
      </c>
    </row>
    <row r="179" spans="1:11" x14ac:dyDescent="0.3">
      <c r="A179" s="61" t="s">
        <v>501</v>
      </c>
      <c r="B179" s="61" t="s">
        <v>502</v>
      </c>
      <c r="C179" s="63" t="s">
        <v>503</v>
      </c>
      <c r="D179" s="64" t="s">
        <v>33</v>
      </c>
      <c r="E179" s="65">
        <v>2</v>
      </c>
      <c r="F179" s="65"/>
      <c r="G179" s="65">
        <v>97.97</v>
      </c>
      <c r="H179" s="66">
        <f t="shared" si="10"/>
        <v>124.46</v>
      </c>
      <c r="I179" s="66">
        <f t="shared" si="11"/>
        <v>248.92</v>
      </c>
      <c r="J179" s="67">
        <f t="shared" si="8"/>
        <v>0</v>
      </c>
      <c r="K179" s="67">
        <f t="shared" si="9"/>
        <v>248.92</v>
      </c>
    </row>
    <row r="180" spans="1:11" ht="20.399999999999999" x14ac:dyDescent="0.3">
      <c r="A180" s="61" t="s">
        <v>504</v>
      </c>
      <c r="B180" s="61" t="s">
        <v>505</v>
      </c>
      <c r="C180" s="63" t="s">
        <v>506</v>
      </c>
      <c r="D180" s="64" t="s">
        <v>33</v>
      </c>
      <c r="E180" s="65">
        <v>100</v>
      </c>
      <c r="F180" s="65"/>
      <c r="G180" s="65">
        <v>17.68</v>
      </c>
      <c r="H180" s="66">
        <f t="shared" si="10"/>
        <v>22.46</v>
      </c>
      <c r="I180" s="66">
        <f t="shared" si="11"/>
        <v>2246</v>
      </c>
      <c r="J180" s="67">
        <f t="shared" si="8"/>
        <v>0</v>
      </c>
      <c r="K180" s="67">
        <f t="shared" si="9"/>
        <v>2246</v>
      </c>
    </row>
    <row r="181" spans="1:11" x14ac:dyDescent="0.3">
      <c r="A181" s="61" t="s">
        <v>507</v>
      </c>
      <c r="B181" s="61" t="s">
        <v>508</v>
      </c>
      <c r="C181" s="63" t="s">
        <v>509</v>
      </c>
      <c r="D181" s="64" t="s">
        <v>33</v>
      </c>
      <c r="E181" s="65">
        <v>19</v>
      </c>
      <c r="F181" s="65"/>
      <c r="G181" s="65">
        <v>21.54</v>
      </c>
      <c r="H181" s="66">
        <f t="shared" si="10"/>
        <v>27.36</v>
      </c>
      <c r="I181" s="66">
        <f t="shared" si="11"/>
        <v>519.84</v>
      </c>
      <c r="J181" s="67">
        <f t="shared" si="8"/>
        <v>0</v>
      </c>
      <c r="K181" s="67">
        <f t="shared" si="9"/>
        <v>519.84</v>
      </c>
    </row>
    <row r="182" spans="1:11" x14ac:dyDescent="0.3">
      <c r="A182" s="61" t="s">
        <v>510</v>
      </c>
      <c r="B182" s="61" t="s">
        <v>511</v>
      </c>
      <c r="C182" s="63" t="s">
        <v>512</v>
      </c>
      <c r="D182" s="64" t="s">
        <v>51</v>
      </c>
      <c r="E182" s="65">
        <v>75</v>
      </c>
      <c r="F182" s="65"/>
      <c r="G182" s="65">
        <v>15.61</v>
      </c>
      <c r="H182" s="66">
        <f t="shared" si="10"/>
        <v>19.829999999999998</v>
      </c>
      <c r="I182" s="66">
        <f t="shared" si="11"/>
        <v>1487.25</v>
      </c>
      <c r="J182" s="67">
        <f t="shared" si="8"/>
        <v>0</v>
      </c>
      <c r="K182" s="67">
        <f t="shared" si="9"/>
        <v>1487.25</v>
      </c>
    </row>
    <row r="183" spans="1:11" x14ac:dyDescent="0.3">
      <c r="A183" s="61" t="s">
        <v>513</v>
      </c>
      <c r="B183" s="61">
        <v>39128</v>
      </c>
      <c r="C183" s="63" t="s">
        <v>514</v>
      </c>
      <c r="D183" s="64" t="s">
        <v>33</v>
      </c>
      <c r="E183" s="65">
        <f>3*E146</f>
        <v>1200</v>
      </c>
      <c r="F183" s="65"/>
      <c r="G183" s="65">
        <v>1.67</v>
      </c>
      <c r="H183" s="67">
        <f t="shared" si="10"/>
        <v>2.12</v>
      </c>
      <c r="I183" s="67">
        <f t="shared" si="11"/>
        <v>2544</v>
      </c>
      <c r="J183" s="67">
        <f t="shared" si="8"/>
        <v>0</v>
      </c>
      <c r="K183" s="67">
        <f t="shared" si="9"/>
        <v>2544</v>
      </c>
    </row>
    <row r="184" spans="1:11" x14ac:dyDescent="0.3">
      <c r="A184" s="61" t="s">
        <v>515</v>
      </c>
      <c r="B184" s="61" t="s">
        <v>516</v>
      </c>
      <c r="C184" s="63" t="s">
        <v>517</v>
      </c>
      <c r="D184" s="64" t="s">
        <v>33</v>
      </c>
      <c r="E184" s="65">
        <v>125</v>
      </c>
      <c r="F184" s="65"/>
      <c r="G184" s="65">
        <v>9.5</v>
      </c>
      <c r="H184" s="66">
        <f t="shared" si="10"/>
        <v>12.07</v>
      </c>
      <c r="I184" s="66">
        <f t="shared" si="11"/>
        <v>1508.75</v>
      </c>
      <c r="J184" s="67">
        <f t="shared" si="8"/>
        <v>0</v>
      </c>
      <c r="K184" s="67">
        <f t="shared" si="9"/>
        <v>1508.75</v>
      </c>
    </row>
    <row r="185" spans="1:11" x14ac:dyDescent="0.3">
      <c r="A185" s="61" t="s">
        <v>518</v>
      </c>
      <c r="B185" s="61">
        <v>11976</v>
      </c>
      <c r="C185" s="63" t="s">
        <v>519</v>
      </c>
      <c r="D185" s="64" t="s">
        <v>33</v>
      </c>
      <c r="E185" s="65">
        <v>125</v>
      </c>
      <c r="F185" s="65"/>
      <c r="G185" s="65">
        <v>1.41</v>
      </c>
      <c r="H185" s="66">
        <f t="shared" si="10"/>
        <v>1.79</v>
      </c>
      <c r="I185" s="66">
        <f t="shared" si="11"/>
        <v>223.75</v>
      </c>
      <c r="J185" s="67">
        <f t="shared" si="8"/>
        <v>0</v>
      </c>
      <c r="K185" s="67">
        <f t="shared" si="9"/>
        <v>223.75</v>
      </c>
    </row>
    <row r="186" spans="1:11" ht="61.2" x14ac:dyDescent="0.3">
      <c r="A186" s="61" t="s">
        <v>520</v>
      </c>
      <c r="B186" s="61" t="s">
        <v>68</v>
      </c>
      <c r="C186" s="63" t="s">
        <v>521</v>
      </c>
      <c r="D186" s="64" t="s">
        <v>33</v>
      </c>
      <c r="E186" s="65">
        <v>1</v>
      </c>
      <c r="F186" s="65"/>
      <c r="G186" s="65">
        <f>[1]COTAÇÃO!E17</f>
        <v>50659.311347333336</v>
      </c>
      <c r="H186" s="66">
        <f t="shared" si="10"/>
        <v>64357.14</v>
      </c>
      <c r="I186" s="66">
        <f t="shared" si="11"/>
        <v>64357.14</v>
      </c>
      <c r="J186" s="67">
        <f t="shared" si="8"/>
        <v>0</v>
      </c>
      <c r="K186" s="67">
        <f t="shared" si="9"/>
        <v>64357.14</v>
      </c>
    </row>
    <row r="187" spans="1:11" ht="14.4" x14ac:dyDescent="0.3">
      <c r="A187" s="74"/>
      <c r="B187" s="75"/>
      <c r="C187" s="76" t="s">
        <v>522</v>
      </c>
      <c r="D187" s="76"/>
      <c r="E187" s="76"/>
      <c r="F187" s="76"/>
      <c r="G187" s="76"/>
      <c r="H187" s="83"/>
      <c r="I187" s="83">
        <f>SUM(I144:I186)</f>
        <v>213698.57</v>
      </c>
      <c r="J187" s="83">
        <f>SUM(J144:J186)</f>
        <v>0</v>
      </c>
      <c r="K187" s="83">
        <f>SUM(K144:K186)</f>
        <v>213698.57</v>
      </c>
    </row>
    <row r="188" spans="1:11" ht="14.4" x14ac:dyDescent="0.3">
      <c r="A188" s="80" t="s">
        <v>523</v>
      </c>
      <c r="B188" s="49"/>
      <c r="C188" s="50" t="s">
        <v>524</v>
      </c>
      <c r="D188" s="51"/>
      <c r="E188" s="52"/>
      <c r="F188" s="52"/>
      <c r="G188" s="52"/>
      <c r="H188" s="53"/>
      <c r="I188" s="53"/>
      <c r="J188" s="53"/>
      <c r="K188" s="53"/>
    </row>
    <row r="189" spans="1:11" x14ac:dyDescent="0.3">
      <c r="A189" s="61" t="s">
        <v>525</v>
      </c>
      <c r="B189" s="61" t="s">
        <v>526</v>
      </c>
      <c r="C189" s="63" t="s">
        <v>527</v>
      </c>
      <c r="D189" s="64" t="s">
        <v>51</v>
      </c>
      <c r="E189" s="65">
        <v>40</v>
      </c>
      <c r="F189" s="65"/>
      <c r="G189" s="65">
        <v>7.97</v>
      </c>
      <c r="H189" s="66">
        <f t="shared" si="10"/>
        <v>10.130000000000001</v>
      </c>
      <c r="I189" s="66">
        <f t="shared" si="11"/>
        <v>405.2</v>
      </c>
      <c r="J189" s="67">
        <f t="shared" si="8"/>
        <v>0</v>
      </c>
      <c r="K189" s="67">
        <f t="shared" si="9"/>
        <v>405.2</v>
      </c>
    </row>
    <row r="190" spans="1:11" ht="20.399999999999999" x14ac:dyDescent="0.3">
      <c r="A190" s="90" t="s">
        <v>528</v>
      </c>
      <c r="B190" s="90" t="s">
        <v>529</v>
      </c>
      <c r="C190" s="91" t="s">
        <v>530</v>
      </c>
      <c r="D190" s="92" t="s">
        <v>51</v>
      </c>
      <c r="E190" s="93">
        <v>730</v>
      </c>
      <c r="F190" s="93"/>
      <c r="G190" s="93">
        <v>8.5500000000000007</v>
      </c>
      <c r="H190" s="94">
        <f t="shared" si="10"/>
        <v>10.86</v>
      </c>
      <c r="I190" s="94">
        <f t="shared" si="11"/>
        <v>7927.8</v>
      </c>
      <c r="J190" s="95">
        <f t="shared" si="8"/>
        <v>0</v>
      </c>
      <c r="K190" s="95">
        <f t="shared" si="9"/>
        <v>7927.8</v>
      </c>
    </row>
    <row r="191" spans="1:11" x14ac:dyDescent="0.3">
      <c r="A191" s="61" t="s">
        <v>531</v>
      </c>
      <c r="B191" s="61" t="s">
        <v>532</v>
      </c>
      <c r="C191" s="63" t="s">
        <v>533</v>
      </c>
      <c r="D191" s="64" t="s">
        <v>534</v>
      </c>
      <c r="E191" s="65">
        <v>1</v>
      </c>
      <c r="F191" s="65"/>
      <c r="G191" s="65">
        <v>1873.3</v>
      </c>
      <c r="H191" s="66">
        <f t="shared" si="10"/>
        <v>2379.8200000000002</v>
      </c>
      <c r="I191" s="66">
        <f t="shared" si="11"/>
        <v>2379.8200000000002</v>
      </c>
      <c r="J191" s="67">
        <f t="shared" si="8"/>
        <v>0</v>
      </c>
      <c r="K191" s="67">
        <f t="shared" si="9"/>
        <v>2379.8200000000002</v>
      </c>
    </row>
    <row r="192" spans="1:11" ht="20.399999999999999" x14ac:dyDescent="0.3">
      <c r="A192" s="61" t="s">
        <v>535</v>
      </c>
      <c r="B192" s="61" t="s">
        <v>536</v>
      </c>
      <c r="C192" s="63" t="s">
        <v>537</v>
      </c>
      <c r="D192" s="64" t="s">
        <v>534</v>
      </c>
      <c r="E192" s="65">
        <v>1</v>
      </c>
      <c r="F192" s="65"/>
      <c r="G192" s="65">
        <v>106.36</v>
      </c>
      <c r="H192" s="66">
        <f t="shared" si="10"/>
        <v>135.12</v>
      </c>
      <c r="I192" s="66">
        <f t="shared" si="11"/>
        <v>135.12</v>
      </c>
      <c r="J192" s="67">
        <f t="shared" si="8"/>
        <v>0</v>
      </c>
      <c r="K192" s="67">
        <f t="shared" si="9"/>
        <v>135.12</v>
      </c>
    </row>
    <row r="193" spans="1:11" x14ac:dyDescent="0.3">
      <c r="A193" s="61" t="s">
        <v>538</v>
      </c>
      <c r="B193" s="61" t="s">
        <v>539</v>
      </c>
      <c r="C193" s="63" t="s">
        <v>540</v>
      </c>
      <c r="D193" s="64" t="s">
        <v>534</v>
      </c>
      <c r="E193" s="65">
        <v>1</v>
      </c>
      <c r="F193" s="65"/>
      <c r="G193" s="65">
        <v>430.3</v>
      </c>
      <c r="H193" s="66">
        <f t="shared" si="10"/>
        <v>546.65</v>
      </c>
      <c r="I193" s="66">
        <f t="shared" si="11"/>
        <v>546.65</v>
      </c>
      <c r="J193" s="67">
        <f t="shared" si="8"/>
        <v>0</v>
      </c>
      <c r="K193" s="67">
        <f t="shared" si="9"/>
        <v>546.65</v>
      </c>
    </row>
    <row r="194" spans="1:11" x14ac:dyDescent="0.3">
      <c r="A194" s="61" t="s">
        <v>541</v>
      </c>
      <c r="B194" s="61" t="s">
        <v>542</v>
      </c>
      <c r="C194" s="63" t="s">
        <v>543</v>
      </c>
      <c r="D194" s="64" t="s">
        <v>534</v>
      </c>
      <c r="E194" s="65">
        <v>4</v>
      </c>
      <c r="F194" s="65"/>
      <c r="G194" s="65">
        <v>88.35</v>
      </c>
      <c r="H194" s="66">
        <f t="shared" si="10"/>
        <v>112.24</v>
      </c>
      <c r="I194" s="66">
        <f t="shared" si="11"/>
        <v>448.96</v>
      </c>
      <c r="J194" s="67">
        <f t="shared" si="8"/>
        <v>0</v>
      </c>
      <c r="K194" s="67">
        <f t="shared" si="9"/>
        <v>448.96</v>
      </c>
    </row>
    <row r="195" spans="1:11" x14ac:dyDescent="0.3">
      <c r="A195" s="61" t="s">
        <v>544</v>
      </c>
      <c r="B195" s="61" t="s">
        <v>545</v>
      </c>
      <c r="C195" s="63" t="s">
        <v>546</v>
      </c>
      <c r="D195" s="64" t="s">
        <v>534</v>
      </c>
      <c r="E195" s="65">
        <v>23</v>
      </c>
      <c r="F195" s="65"/>
      <c r="G195" s="65">
        <v>175.12</v>
      </c>
      <c r="H195" s="66">
        <f t="shared" si="10"/>
        <v>222.47</v>
      </c>
      <c r="I195" s="66">
        <f t="shared" si="11"/>
        <v>5116.8100000000004</v>
      </c>
      <c r="J195" s="67">
        <f t="shared" si="8"/>
        <v>0</v>
      </c>
      <c r="K195" s="67">
        <f t="shared" si="9"/>
        <v>5116.8100000000004</v>
      </c>
    </row>
    <row r="196" spans="1:11" ht="20.399999999999999" x14ac:dyDescent="0.3">
      <c r="A196" s="90" t="s">
        <v>547</v>
      </c>
      <c r="B196" s="90">
        <v>1599</v>
      </c>
      <c r="C196" s="91" t="s">
        <v>548</v>
      </c>
      <c r="D196" s="92" t="s">
        <v>33</v>
      </c>
      <c r="E196" s="93">
        <v>76</v>
      </c>
      <c r="F196" s="93"/>
      <c r="G196" s="93">
        <v>17.77</v>
      </c>
      <c r="H196" s="94">
        <f t="shared" si="10"/>
        <v>22.57</v>
      </c>
      <c r="I196" s="94">
        <f t="shared" si="11"/>
        <v>1715.32</v>
      </c>
      <c r="J196" s="95">
        <f t="shared" si="8"/>
        <v>0</v>
      </c>
      <c r="K196" s="95">
        <f t="shared" si="9"/>
        <v>1715.32</v>
      </c>
    </row>
    <row r="197" spans="1:11" ht="20.399999999999999" x14ac:dyDescent="0.3">
      <c r="A197" s="61" t="s">
        <v>549</v>
      </c>
      <c r="B197" s="61" t="s">
        <v>550</v>
      </c>
      <c r="C197" s="63" t="s">
        <v>551</v>
      </c>
      <c r="D197" s="64" t="s">
        <v>33</v>
      </c>
      <c r="E197" s="65">
        <v>2</v>
      </c>
      <c r="F197" s="65"/>
      <c r="G197" s="65">
        <v>542.72</v>
      </c>
      <c r="H197" s="66">
        <f t="shared" si="10"/>
        <v>689.47</v>
      </c>
      <c r="I197" s="66">
        <f t="shared" si="11"/>
        <v>1378.94</v>
      </c>
      <c r="J197" s="67">
        <f t="shared" si="8"/>
        <v>0</v>
      </c>
      <c r="K197" s="67">
        <f t="shared" si="9"/>
        <v>1378.94</v>
      </c>
    </row>
    <row r="198" spans="1:11" ht="61.2" x14ac:dyDescent="0.3">
      <c r="A198" s="90" t="s">
        <v>552</v>
      </c>
      <c r="B198" s="90" t="s">
        <v>459</v>
      </c>
      <c r="C198" s="91" t="s">
        <v>553</v>
      </c>
      <c r="D198" s="92" t="s">
        <v>33</v>
      </c>
      <c r="E198" s="93">
        <v>1</v>
      </c>
      <c r="F198" s="93"/>
      <c r="G198" s="93">
        <v>31.12</v>
      </c>
      <c r="H198" s="94">
        <f t="shared" si="10"/>
        <v>39.53</v>
      </c>
      <c r="I198" s="94">
        <f t="shared" si="11"/>
        <v>39.53</v>
      </c>
      <c r="J198" s="95">
        <f t="shared" si="8"/>
        <v>0</v>
      </c>
      <c r="K198" s="95">
        <f t="shared" si="9"/>
        <v>39.53</v>
      </c>
    </row>
    <row r="199" spans="1:11" ht="20.399999999999999" x14ac:dyDescent="0.3">
      <c r="A199" s="61" t="s">
        <v>554</v>
      </c>
      <c r="B199" s="61" t="s">
        <v>555</v>
      </c>
      <c r="C199" s="63" t="s">
        <v>556</v>
      </c>
      <c r="D199" s="64" t="s">
        <v>33</v>
      </c>
      <c r="E199" s="65">
        <v>1</v>
      </c>
      <c r="F199" s="65"/>
      <c r="G199" s="65">
        <v>47.84</v>
      </c>
      <c r="H199" s="66">
        <f t="shared" si="10"/>
        <v>60.78</v>
      </c>
      <c r="I199" s="66">
        <f t="shared" si="11"/>
        <v>60.78</v>
      </c>
      <c r="J199" s="67">
        <f t="shared" si="8"/>
        <v>0</v>
      </c>
      <c r="K199" s="67">
        <f t="shared" si="9"/>
        <v>60.78</v>
      </c>
    </row>
    <row r="200" spans="1:11" ht="30.6" x14ac:dyDescent="0.3">
      <c r="A200" s="90" t="s">
        <v>557</v>
      </c>
      <c r="B200" s="90" t="s">
        <v>558</v>
      </c>
      <c r="C200" s="91" t="s">
        <v>559</v>
      </c>
      <c r="D200" s="92" t="s">
        <v>33</v>
      </c>
      <c r="E200" s="93">
        <v>1</v>
      </c>
      <c r="F200" s="93"/>
      <c r="G200" s="93">
        <v>2260.5300000000002</v>
      </c>
      <c r="H200" s="94">
        <f t="shared" si="10"/>
        <v>2871.76</v>
      </c>
      <c r="I200" s="94">
        <f t="shared" si="11"/>
        <v>2871.76</v>
      </c>
      <c r="J200" s="95">
        <f t="shared" si="8"/>
        <v>0</v>
      </c>
      <c r="K200" s="95">
        <f t="shared" si="9"/>
        <v>2871.76</v>
      </c>
    </row>
    <row r="201" spans="1:11" ht="30.6" x14ac:dyDescent="0.3">
      <c r="A201" s="61" t="s">
        <v>560</v>
      </c>
      <c r="B201" s="97" t="s">
        <v>561</v>
      </c>
      <c r="C201" s="63" t="s">
        <v>562</v>
      </c>
      <c r="D201" s="64" t="s">
        <v>33</v>
      </c>
      <c r="E201" s="65">
        <v>1</v>
      </c>
      <c r="F201" s="65"/>
      <c r="G201" s="65">
        <v>3486.66</v>
      </c>
      <c r="H201" s="66">
        <f t="shared" si="10"/>
        <v>4429.42</v>
      </c>
      <c r="I201" s="66">
        <f t="shared" si="11"/>
        <v>4429.42</v>
      </c>
      <c r="J201" s="67">
        <f t="shared" si="8"/>
        <v>0</v>
      </c>
      <c r="K201" s="67">
        <f t="shared" si="9"/>
        <v>4429.42</v>
      </c>
    </row>
    <row r="202" spans="1:11" ht="30.6" x14ac:dyDescent="0.3">
      <c r="A202" s="61" t="s">
        <v>563</v>
      </c>
      <c r="B202" s="98" t="s">
        <v>564</v>
      </c>
      <c r="C202" s="63" t="s">
        <v>565</v>
      </c>
      <c r="D202" s="64" t="s">
        <v>33</v>
      </c>
      <c r="E202" s="65">
        <v>1</v>
      </c>
      <c r="F202" s="65"/>
      <c r="G202" s="65">
        <v>2107</v>
      </c>
      <c r="H202" s="66">
        <f t="shared" si="10"/>
        <v>2676.71</v>
      </c>
      <c r="I202" s="66">
        <f t="shared" si="11"/>
        <v>2676.71</v>
      </c>
      <c r="J202" s="67">
        <f t="shared" si="8"/>
        <v>0</v>
      </c>
      <c r="K202" s="67">
        <f t="shared" si="9"/>
        <v>2676.71</v>
      </c>
    </row>
    <row r="203" spans="1:11" ht="14.4" x14ac:dyDescent="0.3">
      <c r="A203" s="74"/>
      <c r="B203" s="75"/>
      <c r="C203" s="76" t="s">
        <v>566</v>
      </c>
      <c r="D203" s="76"/>
      <c r="E203" s="76"/>
      <c r="F203" s="76"/>
      <c r="G203" s="76"/>
      <c r="H203" s="83"/>
      <c r="I203" s="83">
        <f>SUM(I189:I202)</f>
        <v>30132.819999999992</v>
      </c>
      <c r="J203" s="83">
        <f>SUM(J189:J202)</f>
        <v>0</v>
      </c>
      <c r="K203" s="83">
        <f>SUM(K189:K202)</f>
        <v>30132.819999999992</v>
      </c>
    </row>
    <row r="204" spans="1:11" ht="14.4" x14ac:dyDescent="0.3">
      <c r="A204" s="80" t="s">
        <v>567</v>
      </c>
      <c r="B204" s="49"/>
      <c r="C204" s="50" t="s">
        <v>568</v>
      </c>
      <c r="D204" s="51"/>
      <c r="E204" s="52"/>
      <c r="F204" s="52"/>
      <c r="G204" s="52"/>
      <c r="H204" s="53"/>
      <c r="I204" s="53"/>
      <c r="J204" s="53"/>
      <c r="K204" s="53"/>
    </row>
    <row r="205" spans="1:11" ht="20.399999999999999" x14ac:dyDescent="0.3">
      <c r="A205" s="61" t="s">
        <v>569</v>
      </c>
      <c r="B205" s="61" t="s">
        <v>408</v>
      </c>
      <c r="C205" s="63" t="s">
        <v>570</v>
      </c>
      <c r="D205" s="64" t="s">
        <v>51</v>
      </c>
      <c r="E205" s="65">
        <v>52</v>
      </c>
      <c r="F205" s="65"/>
      <c r="G205" s="65">
        <v>27.57</v>
      </c>
      <c r="H205" s="66">
        <f t="shared" ref="H205:H268" si="12">ROUND(G205+(G205*$I$7),2)</f>
        <v>35.020000000000003</v>
      </c>
      <c r="I205" s="66">
        <f t="shared" ref="I205:I268" si="13">ROUND((E205*H205),2)</f>
        <v>1821.04</v>
      </c>
      <c r="J205" s="67">
        <f t="shared" ref="J205:J268" si="14">F205*H205</f>
        <v>0</v>
      </c>
      <c r="K205" s="67">
        <f t="shared" ref="K205:K268" si="15">I205-J205</f>
        <v>1821.04</v>
      </c>
    </row>
    <row r="206" spans="1:11" ht="20.399999999999999" x14ac:dyDescent="0.3">
      <c r="A206" s="90" t="s">
        <v>571</v>
      </c>
      <c r="B206" s="90" t="s">
        <v>402</v>
      </c>
      <c r="C206" s="91" t="s">
        <v>572</v>
      </c>
      <c r="D206" s="92" t="s">
        <v>51</v>
      </c>
      <c r="E206" s="93">
        <v>3</v>
      </c>
      <c r="F206" s="93"/>
      <c r="G206" s="93">
        <v>24.27</v>
      </c>
      <c r="H206" s="94">
        <f t="shared" si="12"/>
        <v>30.83</v>
      </c>
      <c r="I206" s="94">
        <f t="shared" si="13"/>
        <v>92.49</v>
      </c>
      <c r="J206" s="95">
        <f t="shared" si="14"/>
        <v>0</v>
      </c>
      <c r="K206" s="95">
        <f t="shared" si="15"/>
        <v>92.49</v>
      </c>
    </row>
    <row r="207" spans="1:11" ht="20.399999999999999" x14ac:dyDescent="0.3">
      <c r="A207" s="61" t="s">
        <v>573</v>
      </c>
      <c r="B207" s="61" t="s">
        <v>447</v>
      </c>
      <c r="C207" s="63" t="s">
        <v>448</v>
      </c>
      <c r="D207" s="64" t="s">
        <v>33</v>
      </c>
      <c r="E207" s="65">
        <v>2</v>
      </c>
      <c r="F207" s="65"/>
      <c r="G207" s="65">
        <v>55.14</v>
      </c>
      <c r="H207" s="66">
        <f t="shared" si="12"/>
        <v>70.05</v>
      </c>
      <c r="I207" s="66">
        <f t="shared" si="13"/>
        <v>140.1</v>
      </c>
      <c r="J207" s="67">
        <f t="shared" si="14"/>
        <v>0</v>
      </c>
      <c r="K207" s="67">
        <f t="shared" si="15"/>
        <v>140.1</v>
      </c>
    </row>
    <row r="208" spans="1:11" ht="20.399999999999999" x14ac:dyDescent="0.3">
      <c r="A208" s="61" t="s">
        <v>574</v>
      </c>
      <c r="B208" s="61" t="s">
        <v>575</v>
      </c>
      <c r="C208" s="63" t="s">
        <v>576</v>
      </c>
      <c r="D208" s="64" t="s">
        <v>33</v>
      </c>
      <c r="E208" s="65">
        <v>1</v>
      </c>
      <c r="F208" s="65"/>
      <c r="G208" s="65">
        <v>58.84</v>
      </c>
      <c r="H208" s="66">
        <f t="shared" si="12"/>
        <v>74.75</v>
      </c>
      <c r="I208" s="66">
        <f t="shared" si="13"/>
        <v>74.75</v>
      </c>
      <c r="J208" s="67">
        <f t="shared" si="14"/>
        <v>0</v>
      </c>
      <c r="K208" s="67">
        <f t="shared" si="15"/>
        <v>74.75</v>
      </c>
    </row>
    <row r="209" spans="1:11" ht="20.399999999999999" x14ac:dyDescent="0.3">
      <c r="A209" s="61" t="s">
        <v>577</v>
      </c>
      <c r="B209" s="61" t="s">
        <v>450</v>
      </c>
      <c r="C209" s="63" t="s">
        <v>451</v>
      </c>
      <c r="D209" s="64" t="s">
        <v>33</v>
      </c>
      <c r="E209" s="65">
        <v>4</v>
      </c>
      <c r="F209" s="65"/>
      <c r="G209" s="65">
        <v>51.44</v>
      </c>
      <c r="H209" s="66">
        <f t="shared" si="12"/>
        <v>65.349999999999994</v>
      </c>
      <c r="I209" s="66">
        <f t="shared" si="13"/>
        <v>261.39999999999998</v>
      </c>
      <c r="J209" s="67">
        <f t="shared" si="14"/>
        <v>0</v>
      </c>
      <c r="K209" s="67">
        <f t="shared" si="15"/>
        <v>261.39999999999998</v>
      </c>
    </row>
    <row r="210" spans="1:11" ht="20.399999999999999" x14ac:dyDescent="0.3">
      <c r="A210" s="61" t="s">
        <v>578</v>
      </c>
      <c r="B210" s="90" t="s">
        <v>529</v>
      </c>
      <c r="C210" s="91" t="s">
        <v>530</v>
      </c>
      <c r="D210" s="92" t="s">
        <v>51</v>
      </c>
      <c r="E210" s="93">
        <v>3</v>
      </c>
      <c r="F210" s="93"/>
      <c r="G210" s="93">
        <v>8.5500000000000007</v>
      </c>
      <c r="H210" s="94">
        <f t="shared" si="12"/>
        <v>10.86</v>
      </c>
      <c r="I210" s="94">
        <f t="shared" si="13"/>
        <v>32.58</v>
      </c>
      <c r="J210" s="95">
        <f t="shared" si="14"/>
        <v>0</v>
      </c>
      <c r="K210" s="95">
        <f t="shared" si="15"/>
        <v>32.58</v>
      </c>
    </row>
    <row r="211" spans="1:11" x14ac:dyDescent="0.3">
      <c r="A211" s="61" t="s">
        <v>579</v>
      </c>
      <c r="B211" s="61" t="s">
        <v>526</v>
      </c>
      <c r="C211" s="63" t="s">
        <v>527</v>
      </c>
      <c r="D211" s="64" t="s">
        <v>51</v>
      </c>
      <c r="E211" s="65">
        <v>71</v>
      </c>
      <c r="F211" s="65"/>
      <c r="G211" s="65">
        <v>7.97</v>
      </c>
      <c r="H211" s="66">
        <f t="shared" si="12"/>
        <v>10.130000000000001</v>
      </c>
      <c r="I211" s="66">
        <f t="shared" si="13"/>
        <v>719.23</v>
      </c>
      <c r="J211" s="67">
        <f t="shared" si="14"/>
        <v>0</v>
      </c>
      <c r="K211" s="67">
        <f t="shared" si="15"/>
        <v>719.23</v>
      </c>
    </row>
    <row r="212" spans="1:11" x14ac:dyDescent="0.3">
      <c r="A212" s="90" t="s">
        <v>580</v>
      </c>
      <c r="B212" s="90" t="s">
        <v>529</v>
      </c>
      <c r="C212" s="91" t="s">
        <v>581</v>
      </c>
      <c r="D212" s="92" t="s">
        <v>51</v>
      </c>
      <c r="E212" s="93">
        <v>43</v>
      </c>
      <c r="F212" s="93"/>
      <c r="G212" s="93">
        <v>8.5500000000000007</v>
      </c>
      <c r="H212" s="94">
        <f t="shared" si="12"/>
        <v>10.86</v>
      </c>
      <c r="I212" s="94">
        <f t="shared" si="13"/>
        <v>466.98</v>
      </c>
      <c r="J212" s="95">
        <f t="shared" si="14"/>
        <v>0</v>
      </c>
      <c r="K212" s="95">
        <f t="shared" si="15"/>
        <v>466.98</v>
      </c>
    </row>
    <row r="213" spans="1:11" ht="14.4" x14ac:dyDescent="0.3">
      <c r="A213" s="74"/>
      <c r="B213" s="75"/>
      <c r="C213" s="76" t="s">
        <v>582</v>
      </c>
      <c r="D213" s="76"/>
      <c r="E213" s="76"/>
      <c r="F213" s="76"/>
      <c r="G213" s="76"/>
      <c r="H213" s="83"/>
      <c r="I213" s="83">
        <f>SUM(I205:I212)</f>
        <v>3608.57</v>
      </c>
      <c r="J213" s="83">
        <f>SUM(J205:J212)</f>
        <v>0</v>
      </c>
      <c r="K213" s="83">
        <f>SUM(K205:K212)</f>
        <v>3608.57</v>
      </c>
    </row>
    <row r="214" spans="1:11" ht="14.4" x14ac:dyDescent="0.3">
      <c r="A214" s="80" t="s">
        <v>583</v>
      </c>
      <c r="B214" s="49"/>
      <c r="C214" s="50" t="s">
        <v>584</v>
      </c>
      <c r="D214" s="51"/>
      <c r="E214" s="52"/>
      <c r="F214" s="52"/>
      <c r="G214" s="52"/>
      <c r="H214" s="53"/>
      <c r="I214" s="53"/>
      <c r="J214" s="53"/>
      <c r="K214" s="53"/>
    </row>
    <row r="215" spans="1:11" ht="30.6" x14ac:dyDescent="0.3">
      <c r="A215" s="90" t="s">
        <v>585</v>
      </c>
      <c r="B215" s="90" t="s">
        <v>586</v>
      </c>
      <c r="C215" s="91" t="s">
        <v>587</v>
      </c>
      <c r="D215" s="92" t="s">
        <v>33</v>
      </c>
      <c r="E215" s="93">
        <v>18</v>
      </c>
      <c r="F215" s="93"/>
      <c r="G215" s="93">
        <v>25.33</v>
      </c>
      <c r="H215" s="94">
        <f>ROUND(G215+(G215*$I$7),2)</f>
        <v>32.18</v>
      </c>
      <c r="I215" s="94">
        <f t="shared" si="13"/>
        <v>579.24</v>
      </c>
      <c r="J215" s="95">
        <f t="shared" si="14"/>
        <v>0</v>
      </c>
      <c r="K215" s="95">
        <f t="shared" si="15"/>
        <v>579.24</v>
      </c>
    </row>
    <row r="216" spans="1:11" ht="30.6" x14ac:dyDescent="0.3">
      <c r="A216" s="90" t="s">
        <v>588</v>
      </c>
      <c r="B216" s="90" t="s">
        <v>586</v>
      </c>
      <c r="C216" s="91" t="s">
        <v>589</v>
      </c>
      <c r="D216" s="92" t="s">
        <v>33</v>
      </c>
      <c r="E216" s="93">
        <v>22</v>
      </c>
      <c r="F216" s="93"/>
      <c r="G216" s="93">
        <v>25.33</v>
      </c>
      <c r="H216" s="94">
        <f>ROUND(G216+(G216*$I$7),2)</f>
        <v>32.18</v>
      </c>
      <c r="I216" s="94">
        <f t="shared" si="13"/>
        <v>707.96</v>
      </c>
      <c r="J216" s="95">
        <f t="shared" si="14"/>
        <v>0</v>
      </c>
      <c r="K216" s="95">
        <f t="shared" si="15"/>
        <v>707.96</v>
      </c>
    </row>
    <row r="217" spans="1:11" ht="30.6" x14ac:dyDescent="0.3">
      <c r="A217" s="90" t="s">
        <v>590</v>
      </c>
      <c r="B217" s="90">
        <v>1562</v>
      </c>
      <c r="C217" s="91" t="s">
        <v>591</v>
      </c>
      <c r="D217" s="92" t="s">
        <v>33</v>
      </c>
      <c r="E217" s="93">
        <v>56</v>
      </c>
      <c r="F217" s="93"/>
      <c r="G217" s="93">
        <v>19.37</v>
      </c>
      <c r="H217" s="94">
        <f t="shared" si="12"/>
        <v>24.61</v>
      </c>
      <c r="I217" s="94">
        <f t="shared" si="13"/>
        <v>1378.16</v>
      </c>
      <c r="J217" s="95">
        <f t="shared" si="14"/>
        <v>0</v>
      </c>
      <c r="K217" s="95">
        <f t="shared" si="15"/>
        <v>1378.16</v>
      </c>
    </row>
    <row r="218" spans="1:11" ht="40.799999999999997" x14ac:dyDescent="0.3">
      <c r="A218" s="61" t="s">
        <v>592</v>
      </c>
      <c r="B218" s="104" t="s">
        <v>593</v>
      </c>
      <c r="C218" s="63" t="s">
        <v>594</v>
      </c>
      <c r="D218" s="64" t="s">
        <v>33</v>
      </c>
      <c r="E218" s="65">
        <v>250</v>
      </c>
      <c r="F218" s="65"/>
      <c r="G218" s="65">
        <v>1.45</v>
      </c>
      <c r="H218" s="66">
        <f t="shared" si="12"/>
        <v>1.84</v>
      </c>
      <c r="I218" s="66">
        <f t="shared" si="13"/>
        <v>460</v>
      </c>
      <c r="J218" s="67">
        <f t="shared" si="14"/>
        <v>0</v>
      </c>
      <c r="K218" s="67">
        <f t="shared" si="15"/>
        <v>460</v>
      </c>
    </row>
    <row r="219" spans="1:11" ht="30.6" x14ac:dyDescent="0.3">
      <c r="A219" s="61" t="s">
        <v>595</v>
      </c>
      <c r="B219" s="104" t="s">
        <v>596</v>
      </c>
      <c r="C219" s="63" t="s">
        <v>597</v>
      </c>
      <c r="D219" s="64" t="s">
        <v>33</v>
      </c>
      <c r="E219" s="65">
        <v>511</v>
      </c>
      <c r="F219" s="65"/>
      <c r="G219" s="65">
        <v>0.48</v>
      </c>
      <c r="H219" s="66">
        <f t="shared" si="12"/>
        <v>0.61</v>
      </c>
      <c r="I219" s="66">
        <f t="shared" si="13"/>
        <v>311.70999999999998</v>
      </c>
      <c r="J219" s="67">
        <f t="shared" si="14"/>
        <v>0</v>
      </c>
      <c r="K219" s="67">
        <f t="shared" si="15"/>
        <v>311.70999999999998</v>
      </c>
    </row>
    <row r="220" spans="1:11" ht="20.399999999999999" x14ac:dyDescent="0.3">
      <c r="A220" s="90" t="s">
        <v>598</v>
      </c>
      <c r="B220" s="90">
        <v>4375</v>
      </c>
      <c r="C220" s="91" t="s">
        <v>599</v>
      </c>
      <c r="D220" s="92" t="s">
        <v>33</v>
      </c>
      <c r="E220" s="93">
        <f>E219</f>
        <v>511</v>
      </c>
      <c r="F220" s="93"/>
      <c r="G220" s="93">
        <v>0.12</v>
      </c>
      <c r="H220" s="94">
        <f t="shared" si="12"/>
        <v>0.15</v>
      </c>
      <c r="I220" s="94">
        <f t="shared" si="13"/>
        <v>76.650000000000006</v>
      </c>
      <c r="J220" s="95">
        <f t="shared" si="14"/>
        <v>0</v>
      </c>
      <c r="K220" s="95">
        <f t="shared" si="15"/>
        <v>76.650000000000006</v>
      </c>
    </row>
    <row r="221" spans="1:11" ht="30.6" x14ac:dyDescent="0.3">
      <c r="A221" s="61" t="s">
        <v>600</v>
      </c>
      <c r="B221" s="104" t="s">
        <v>601</v>
      </c>
      <c r="C221" s="63" t="s">
        <v>602</v>
      </c>
      <c r="D221" s="64" t="s">
        <v>33</v>
      </c>
      <c r="E221" s="65">
        <v>12</v>
      </c>
      <c r="F221" s="65"/>
      <c r="G221" s="65">
        <v>1.56</v>
      </c>
      <c r="H221" s="66">
        <f t="shared" si="12"/>
        <v>1.98</v>
      </c>
      <c r="I221" s="66">
        <f t="shared" si="13"/>
        <v>23.76</v>
      </c>
      <c r="J221" s="67">
        <f t="shared" si="14"/>
        <v>0</v>
      </c>
      <c r="K221" s="67">
        <f t="shared" si="15"/>
        <v>23.76</v>
      </c>
    </row>
    <row r="222" spans="1:11" ht="30.6" x14ac:dyDescent="0.3">
      <c r="A222" s="90" t="s">
        <v>603</v>
      </c>
      <c r="B222" s="90" t="s">
        <v>604</v>
      </c>
      <c r="C222" s="91" t="s">
        <v>605</v>
      </c>
      <c r="D222" s="92" t="s">
        <v>33</v>
      </c>
      <c r="E222" s="93">
        <v>17</v>
      </c>
      <c r="F222" s="93"/>
      <c r="G222" s="93">
        <v>159.86000000000001</v>
      </c>
      <c r="H222" s="94">
        <f t="shared" si="12"/>
        <v>203.08</v>
      </c>
      <c r="I222" s="94">
        <f t="shared" si="13"/>
        <v>3452.36</v>
      </c>
      <c r="J222" s="95">
        <f t="shared" si="14"/>
        <v>0</v>
      </c>
      <c r="K222" s="95">
        <f t="shared" si="15"/>
        <v>3452.36</v>
      </c>
    </row>
    <row r="223" spans="1:11" ht="30.6" x14ac:dyDescent="0.3">
      <c r="A223" s="61" t="s">
        <v>606</v>
      </c>
      <c r="B223" s="61" t="s">
        <v>607</v>
      </c>
      <c r="C223" s="63" t="s">
        <v>608</v>
      </c>
      <c r="D223" s="64" t="s">
        <v>51</v>
      </c>
      <c r="E223" s="65">
        <v>177</v>
      </c>
      <c r="F223" s="65"/>
      <c r="G223" s="65">
        <v>68.02</v>
      </c>
      <c r="H223" s="66">
        <f t="shared" si="12"/>
        <v>86.41</v>
      </c>
      <c r="I223" s="66">
        <f t="shared" si="13"/>
        <v>15294.57</v>
      </c>
      <c r="J223" s="67">
        <f t="shared" si="14"/>
        <v>0</v>
      </c>
      <c r="K223" s="67">
        <f t="shared" si="15"/>
        <v>15294.57</v>
      </c>
    </row>
    <row r="224" spans="1:11" ht="30.6" x14ac:dyDescent="0.3">
      <c r="A224" s="61" t="s">
        <v>609</v>
      </c>
      <c r="B224" s="61" t="s">
        <v>610</v>
      </c>
      <c r="C224" s="63" t="s">
        <v>611</v>
      </c>
      <c r="D224" s="64" t="s">
        <v>51</v>
      </c>
      <c r="E224" s="65">
        <v>227</v>
      </c>
      <c r="F224" s="65"/>
      <c r="G224" s="65">
        <v>52.96</v>
      </c>
      <c r="H224" s="66">
        <f t="shared" si="12"/>
        <v>67.28</v>
      </c>
      <c r="I224" s="66">
        <f t="shared" si="13"/>
        <v>15272.56</v>
      </c>
      <c r="J224" s="67">
        <f t="shared" si="14"/>
        <v>0</v>
      </c>
      <c r="K224" s="67">
        <f t="shared" si="15"/>
        <v>15272.56</v>
      </c>
    </row>
    <row r="225" spans="1:11" ht="20.399999999999999" x14ac:dyDescent="0.3">
      <c r="A225" s="61" t="s">
        <v>612</v>
      </c>
      <c r="B225" s="104" t="s">
        <v>613</v>
      </c>
      <c r="C225" s="63" t="s">
        <v>614</v>
      </c>
      <c r="D225" s="64" t="s">
        <v>33</v>
      </c>
      <c r="E225" s="65">
        <v>1</v>
      </c>
      <c r="F225" s="65"/>
      <c r="G225" s="65">
        <v>34.9</v>
      </c>
      <c r="H225" s="66">
        <f t="shared" si="12"/>
        <v>44.34</v>
      </c>
      <c r="I225" s="66">
        <f t="shared" si="13"/>
        <v>44.34</v>
      </c>
      <c r="J225" s="67">
        <f t="shared" si="14"/>
        <v>0</v>
      </c>
      <c r="K225" s="67">
        <f t="shared" si="15"/>
        <v>44.34</v>
      </c>
    </row>
    <row r="226" spans="1:11" ht="20.399999999999999" x14ac:dyDescent="0.3">
      <c r="A226" s="61" t="s">
        <v>615</v>
      </c>
      <c r="B226" s="61" t="s">
        <v>616</v>
      </c>
      <c r="C226" s="63" t="s">
        <v>617</v>
      </c>
      <c r="D226" s="64" t="s">
        <v>33</v>
      </c>
      <c r="E226" s="65">
        <v>72</v>
      </c>
      <c r="F226" s="65"/>
      <c r="G226" s="65">
        <v>45.89</v>
      </c>
      <c r="H226" s="66">
        <f t="shared" si="12"/>
        <v>58.3</v>
      </c>
      <c r="I226" s="66">
        <f t="shared" si="13"/>
        <v>4197.6000000000004</v>
      </c>
      <c r="J226" s="67">
        <f t="shared" si="14"/>
        <v>0</v>
      </c>
      <c r="K226" s="67">
        <f t="shared" si="15"/>
        <v>4197.6000000000004</v>
      </c>
    </row>
    <row r="227" spans="1:11" ht="20.399999999999999" x14ac:dyDescent="0.3">
      <c r="A227" s="61" t="s">
        <v>618</v>
      </c>
      <c r="B227" s="61" t="s">
        <v>619</v>
      </c>
      <c r="C227" s="63" t="s">
        <v>620</v>
      </c>
      <c r="D227" s="64" t="s">
        <v>51</v>
      </c>
      <c r="E227" s="65">
        <v>27</v>
      </c>
      <c r="F227" s="65"/>
      <c r="G227" s="65">
        <v>43.2</v>
      </c>
      <c r="H227" s="66">
        <f t="shared" si="12"/>
        <v>54.88</v>
      </c>
      <c r="I227" s="66">
        <f t="shared" si="13"/>
        <v>1481.76</v>
      </c>
      <c r="J227" s="67">
        <f t="shared" si="14"/>
        <v>0</v>
      </c>
      <c r="K227" s="67">
        <f t="shared" si="15"/>
        <v>1481.76</v>
      </c>
    </row>
    <row r="228" spans="1:11" ht="20.399999999999999" x14ac:dyDescent="0.3">
      <c r="A228" s="61" t="s">
        <v>621</v>
      </c>
      <c r="B228" s="61" t="s">
        <v>622</v>
      </c>
      <c r="C228" s="63" t="s">
        <v>623</v>
      </c>
      <c r="D228" s="64" t="s">
        <v>33</v>
      </c>
      <c r="E228" s="65">
        <v>11</v>
      </c>
      <c r="F228" s="65"/>
      <c r="G228" s="65">
        <v>51.44</v>
      </c>
      <c r="H228" s="66">
        <f t="shared" si="12"/>
        <v>65.349999999999994</v>
      </c>
      <c r="I228" s="66">
        <f t="shared" si="13"/>
        <v>718.85</v>
      </c>
      <c r="J228" s="67">
        <f t="shared" si="14"/>
        <v>0</v>
      </c>
      <c r="K228" s="67">
        <f t="shared" si="15"/>
        <v>718.85</v>
      </c>
    </row>
    <row r="229" spans="1:11" x14ac:dyDescent="0.3">
      <c r="A229" s="90" t="s">
        <v>624</v>
      </c>
      <c r="B229" s="90">
        <v>1563</v>
      </c>
      <c r="C229" s="91" t="s">
        <v>625</v>
      </c>
      <c r="D229" s="92" t="s">
        <v>33</v>
      </c>
      <c r="E229" s="93">
        <v>9</v>
      </c>
      <c r="F229" s="93"/>
      <c r="G229" s="93">
        <v>26</v>
      </c>
      <c r="H229" s="94">
        <f t="shared" si="12"/>
        <v>33.03</v>
      </c>
      <c r="I229" s="94">
        <f t="shared" si="13"/>
        <v>297.27</v>
      </c>
      <c r="J229" s="95">
        <f t="shared" si="14"/>
        <v>0</v>
      </c>
      <c r="K229" s="95">
        <f t="shared" si="15"/>
        <v>297.27</v>
      </c>
    </row>
    <row r="230" spans="1:11" ht="20.399999999999999" x14ac:dyDescent="0.3">
      <c r="A230" s="61" t="s">
        <v>626</v>
      </c>
      <c r="B230" s="61" t="s">
        <v>627</v>
      </c>
      <c r="C230" s="63" t="s">
        <v>628</v>
      </c>
      <c r="D230" s="64" t="s">
        <v>33</v>
      </c>
      <c r="E230" s="65">
        <v>3</v>
      </c>
      <c r="F230" s="65"/>
      <c r="G230" s="65">
        <v>26.87</v>
      </c>
      <c r="H230" s="67">
        <f t="shared" si="12"/>
        <v>34.14</v>
      </c>
      <c r="I230" s="67">
        <f t="shared" si="13"/>
        <v>102.42</v>
      </c>
      <c r="J230" s="67">
        <f t="shared" si="14"/>
        <v>0</v>
      </c>
      <c r="K230" s="67">
        <f t="shared" si="15"/>
        <v>102.42</v>
      </c>
    </row>
    <row r="231" spans="1:11" ht="20.399999999999999" x14ac:dyDescent="0.3">
      <c r="A231" s="61" t="s">
        <v>629</v>
      </c>
      <c r="B231" s="61" t="s">
        <v>630</v>
      </c>
      <c r="C231" s="63" t="s">
        <v>631</v>
      </c>
      <c r="D231" s="64" t="s">
        <v>33</v>
      </c>
      <c r="E231" s="65">
        <v>3</v>
      </c>
      <c r="F231" s="65"/>
      <c r="G231" s="65">
        <v>127.64</v>
      </c>
      <c r="H231" s="66">
        <f t="shared" si="12"/>
        <v>162.15</v>
      </c>
      <c r="I231" s="66">
        <f t="shared" si="13"/>
        <v>486.45</v>
      </c>
      <c r="J231" s="67">
        <f t="shared" si="14"/>
        <v>0</v>
      </c>
      <c r="K231" s="67">
        <f t="shared" si="15"/>
        <v>486.45</v>
      </c>
    </row>
    <row r="232" spans="1:11" ht="20.399999999999999" x14ac:dyDescent="0.3">
      <c r="A232" s="61" t="s">
        <v>632</v>
      </c>
      <c r="B232" s="61" t="s">
        <v>633</v>
      </c>
      <c r="C232" s="63" t="s">
        <v>634</v>
      </c>
      <c r="D232" s="64" t="s">
        <v>33</v>
      </c>
      <c r="E232" s="65">
        <v>9</v>
      </c>
      <c r="F232" s="65"/>
      <c r="G232" s="65">
        <v>51.44</v>
      </c>
      <c r="H232" s="67">
        <f t="shared" si="12"/>
        <v>65.349999999999994</v>
      </c>
      <c r="I232" s="67">
        <f t="shared" si="13"/>
        <v>588.15</v>
      </c>
      <c r="J232" s="67">
        <f t="shared" si="14"/>
        <v>0</v>
      </c>
      <c r="K232" s="67">
        <f t="shared" si="15"/>
        <v>588.15</v>
      </c>
    </row>
    <row r="233" spans="1:11" x14ac:dyDescent="0.3">
      <c r="A233" s="90" t="s">
        <v>635</v>
      </c>
      <c r="B233" s="90">
        <v>39129</v>
      </c>
      <c r="C233" s="91" t="s">
        <v>636</v>
      </c>
      <c r="D233" s="92" t="s">
        <v>33</v>
      </c>
      <c r="E233" s="93">
        <f>3*E227</f>
        <v>81</v>
      </c>
      <c r="F233" s="93"/>
      <c r="G233" s="93">
        <v>2.13</v>
      </c>
      <c r="H233" s="94">
        <f t="shared" si="12"/>
        <v>2.71</v>
      </c>
      <c r="I233" s="94">
        <f t="shared" si="13"/>
        <v>219.51</v>
      </c>
      <c r="J233" s="95">
        <f t="shared" si="14"/>
        <v>0</v>
      </c>
      <c r="K233" s="95">
        <f t="shared" si="15"/>
        <v>219.51</v>
      </c>
    </row>
    <row r="234" spans="1:11" ht="20.399999999999999" x14ac:dyDescent="0.3">
      <c r="A234" s="61" t="s">
        <v>637</v>
      </c>
      <c r="B234" s="61" t="s">
        <v>638</v>
      </c>
      <c r="C234" s="63" t="s">
        <v>639</v>
      </c>
      <c r="D234" s="64" t="s">
        <v>33</v>
      </c>
      <c r="E234" s="65">
        <v>21</v>
      </c>
      <c r="F234" s="65"/>
      <c r="G234" s="65">
        <v>13.47</v>
      </c>
      <c r="H234" s="67">
        <f t="shared" si="12"/>
        <v>17.11</v>
      </c>
      <c r="I234" s="67">
        <f t="shared" si="13"/>
        <v>359.31</v>
      </c>
      <c r="J234" s="67">
        <f t="shared" si="14"/>
        <v>0</v>
      </c>
      <c r="K234" s="67">
        <f t="shared" si="15"/>
        <v>359.31</v>
      </c>
    </row>
    <row r="235" spans="1:11" ht="20.399999999999999" x14ac:dyDescent="0.3">
      <c r="A235" s="61" t="s">
        <v>640</v>
      </c>
      <c r="B235" s="61" t="s">
        <v>641</v>
      </c>
      <c r="C235" s="63" t="s">
        <v>642</v>
      </c>
      <c r="D235" s="64" t="s">
        <v>33</v>
      </c>
      <c r="E235" s="65">
        <v>21</v>
      </c>
      <c r="F235" s="65"/>
      <c r="G235" s="65">
        <v>5.51</v>
      </c>
      <c r="H235" s="67">
        <f t="shared" si="12"/>
        <v>7</v>
      </c>
      <c r="I235" s="67">
        <f t="shared" si="13"/>
        <v>147</v>
      </c>
      <c r="J235" s="67">
        <f t="shared" si="14"/>
        <v>0</v>
      </c>
      <c r="K235" s="67">
        <f t="shared" si="15"/>
        <v>147</v>
      </c>
    </row>
    <row r="236" spans="1:11" x14ac:dyDescent="0.3">
      <c r="A236" s="61" t="s">
        <v>643</v>
      </c>
      <c r="B236" s="104" t="s">
        <v>644</v>
      </c>
      <c r="C236" s="63" t="s">
        <v>645</v>
      </c>
      <c r="D236" s="64" t="s">
        <v>33</v>
      </c>
      <c r="E236" s="65">
        <f>2*E222</f>
        <v>34</v>
      </c>
      <c r="F236" s="65"/>
      <c r="G236" s="65">
        <v>18.78</v>
      </c>
      <c r="H236" s="66">
        <f t="shared" si="12"/>
        <v>23.86</v>
      </c>
      <c r="I236" s="66">
        <f t="shared" si="13"/>
        <v>811.24</v>
      </c>
      <c r="J236" s="67">
        <f t="shared" si="14"/>
        <v>0</v>
      </c>
      <c r="K236" s="67">
        <f t="shared" si="15"/>
        <v>811.24</v>
      </c>
    </row>
    <row r="237" spans="1:11" ht="14.4" x14ac:dyDescent="0.3">
      <c r="A237" s="74"/>
      <c r="B237" s="75"/>
      <c r="C237" s="76" t="s">
        <v>646</v>
      </c>
      <c r="D237" s="76"/>
      <c r="E237" s="76"/>
      <c r="F237" s="76"/>
      <c r="G237" s="76"/>
      <c r="H237" s="83"/>
      <c r="I237" s="83">
        <f>SUM(I215:I236)</f>
        <v>47010.869999999988</v>
      </c>
      <c r="J237" s="83">
        <f>SUM(J215:J236)</f>
        <v>0</v>
      </c>
      <c r="K237" s="83">
        <f>SUM(K215:K236)</f>
        <v>47010.869999999988</v>
      </c>
    </row>
    <row r="238" spans="1:11" ht="14.4" x14ac:dyDescent="0.3">
      <c r="A238" s="80" t="s">
        <v>647</v>
      </c>
      <c r="B238" s="49"/>
      <c r="C238" s="50" t="s">
        <v>648</v>
      </c>
      <c r="D238" s="51"/>
      <c r="E238" s="52"/>
      <c r="F238" s="52"/>
      <c r="G238" s="52"/>
      <c r="H238" s="53"/>
      <c r="I238" s="53"/>
      <c r="J238" s="53"/>
      <c r="K238" s="53"/>
    </row>
    <row r="239" spans="1:11" ht="20.399999999999999" x14ac:dyDescent="0.3">
      <c r="A239" s="90" t="s">
        <v>649</v>
      </c>
      <c r="B239" s="90" t="s">
        <v>650</v>
      </c>
      <c r="C239" s="91" t="s">
        <v>651</v>
      </c>
      <c r="D239" s="92" t="s">
        <v>51</v>
      </c>
      <c r="E239" s="93">
        <v>24</v>
      </c>
      <c r="F239" s="93"/>
      <c r="G239" s="93">
        <v>16.149999999999999</v>
      </c>
      <c r="H239" s="94">
        <f t="shared" si="12"/>
        <v>20.52</v>
      </c>
      <c r="I239" s="94">
        <f t="shared" si="13"/>
        <v>492.48</v>
      </c>
      <c r="J239" s="95">
        <f t="shared" si="14"/>
        <v>0</v>
      </c>
      <c r="K239" s="95">
        <f t="shared" si="15"/>
        <v>492.48</v>
      </c>
    </row>
    <row r="240" spans="1:11" ht="20.399999999999999" x14ac:dyDescent="0.3">
      <c r="A240" s="61" t="s">
        <v>652</v>
      </c>
      <c r="B240" s="61" t="s">
        <v>653</v>
      </c>
      <c r="C240" s="63" t="s">
        <v>654</v>
      </c>
      <c r="D240" s="64" t="s">
        <v>51</v>
      </c>
      <c r="E240" s="65">
        <v>10</v>
      </c>
      <c r="F240" s="65"/>
      <c r="G240" s="65">
        <v>13.35</v>
      </c>
      <c r="H240" s="67">
        <f t="shared" si="12"/>
        <v>16.96</v>
      </c>
      <c r="I240" s="67">
        <f t="shared" si="13"/>
        <v>169.6</v>
      </c>
      <c r="J240" s="67">
        <f t="shared" si="14"/>
        <v>0</v>
      </c>
      <c r="K240" s="67">
        <f t="shared" si="15"/>
        <v>169.6</v>
      </c>
    </row>
    <row r="241" spans="1:11" ht="20.399999999999999" x14ac:dyDescent="0.3">
      <c r="A241" s="61" t="s">
        <v>655</v>
      </c>
      <c r="B241" s="61" t="s">
        <v>656</v>
      </c>
      <c r="C241" s="63" t="s">
        <v>657</v>
      </c>
      <c r="D241" s="64" t="s">
        <v>33</v>
      </c>
      <c r="E241" s="65">
        <v>2</v>
      </c>
      <c r="F241" s="65"/>
      <c r="G241" s="65">
        <v>427.3</v>
      </c>
      <c r="H241" s="67">
        <f t="shared" si="12"/>
        <v>542.84</v>
      </c>
      <c r="I241" s="67">
        <f t="shared" si="13"/>
        <v>1085.68</v>
      </c>
      <c r="J241" s="67">
        <f t="shared" si="14"/>
        <v>0</v>
      </c>
      <c r="K241" s="67">
        <f t="shared" si="15"/>
        <v>1085.68</v>
      </c>
    </row>
    <row r="242" spans="1:11" ht="20.399999999999999" x14ac:dyDescent="0.3">
      <c r="A242" s="61" t="s">
        <v>658</v>
      </c>
      <c r="B242" s="61" t="s">
        <v>659</v>
      </c>
      <c r="C242" s="63" t="s">
        <v>660</v>
      </c>
      <c r="D242" s="64" t="s">
        <v>33</v>
      </c>
      <c r="E242" s="65">
        <v>2</v>
      </c>
      <c r="F242" s="65"/>
      <c r="G242" s="65">
        <v>306.87</v>
      </c>
      <c r="H242" s="67">
        <f t="shared" si="12"/>
        <v>389.84</v>
      </c>
      <c r="I242" s="67">
        <f t="shared" si="13"/>
        <v>779.68</v>
      </c>
      <c r="J242" s="67">
        <f t="shared" si="14"/>
        <v>0</v>
      </c>
      <c r="K242" s="67">
        <f t="shared" si="15"/>
        <v>779.68</v>
      </c>
    </row>
    <row r="243" spans="1:11" ht="20.399999999999999" x14ac:dyDescent="0.3">
      <c r="A243" s="90" t="s">
        <v>661</v>
      </c>
      <c r="B243" s="90" t="s">
        <v>662</v>
      </c>
      <c r="C243" s="91" t="s">
        <v>663</v>
      </c>
      <c r="D243" s="92" t="s">
        <v>33</v>
      </c>
      <c r="E243" s="93">
        <v>2</v>
      </c>
      <c r="F243" s="93"/>
      <c r="G243" s="93">
        <v>122.42</v>
      </c>
      <c r="H243" s="94">
        <f t="shared" si="12"/>
        <v>155.52000000000001</v>
      </c>
      <c r="I243" s="94">
        <f t="shared" si="13"/>
        <v>311.04000000000002</v>
      </c>
      <c r="J243" s="95">
        <f t="shared" si="14"/>
        <v>0</v>
      </c>
      <c r="K243" s="95">
        <f t="shared" si="15"/>
        <v>311.04000000000002</v>
      </c>
    </row>
    <row r="244" spans="1:11" ht="14.4" x14ac:dyDescent="0.3">
      <c r="A244" s="74"/>
      <c r="B244" s="75"/>
      <c r="C244" s="76" t="s">
        <v>664</v>
      </c>
      <c r="D244" s="76"/>
      <c r="E244" s="76"/>
      <c r="F244" s="76"/>
      <c r="G244" s="76"/>
      <c r="H244" s="83"/>
      <c r="I244" s="83">
        <f>SUM(I239:I243)</f>
        <v>2838.48</v>
      </c>
      <c r="J244" s="83">
        <f>SUM(J239:J243)</f>
        <v>0</v>
      </c>
      <c r="K244" s="83">
        <f>SUM(K239:K243)</f>
        <v>2838.48</v>
      </c>
    </row>
    <row r="245" spans="1:11" ht="14.4" x14ac:dyDescent="0.3">
      <c r="A245" s="80" t="s">
        <v>665</v>
      </c>
      <c r="B245" s="49"/>
      <c r="C245" s="50" t="s">
        <v>666</v>
      </c>
      <c r="D245" s="51"/>
      <c r="E245" s="52"/>
      <c r="F245" s="52"/>
      <c r="G245" s="52"/>
      <c r="H245" s="53"/>
      <c r="I245" s="53"/>
      <c r="J245" s="53"/>
      <c r="K245" s="53"/>
    </row>
    <row r="246" spans="1:11" x14ac:dyDescent="0.3">
      <c r="A246" s="70" t="s">
        <v>667</v>
      </c>
      <c r="B246" s="71"/>
      <c r="C246" s="72" t="s">
        <v>668</v>
      </c>
      <c r="D246" s="64"/>
      <c r="E246" s="64"/>
      <c r="F246" s="64"/>
      <c r="G246" s="65"/>
      <c r="H246" s="66">
        <f t="shared" si="12"/>
        <v>0</v>
      </c>
      <c r="I246" s="66">
        <f t="shared" si="13"/>
        <v>0</v>
      </c>
      <c r="J246" s="67">
        <f t="shared" si="14"/>
        <v>0</v>
      </c>
      <c r="K246" s="67">
        <f t="shared" si="15"/>
        <v>0</v>
      </c>
    </row>
    <row r="247" spans="1:11" ht="20.399999999999999" x14ac:dyDescent="0.3">
      <c r="A247" s="61" t="s">
        <v>669</v>
      </c>
      <c r="B247" s="61" t="s">
        <v>670</v>
      </c>
      <c r="C247" s="63" t="s">
        <v>671</v>
      </c>
      <c r="D247" s="64" t="s">
        <v>33</v>
      </c>
      <c r="E247" s="65">
        <v>17</v>
      </c>
      <c r="F247" s="65"/>
      <c r="G247" s="65">
        <v>1100.44</v>
      </c>
      <c r="H247" s="66">
        <f t="shared" si="12"/>
        <v>1397.99</v>
      </c>
      <c r="I247" s="66">
        <f t="shared" si="13"/>
        <v>23765.83</v>
      </c>
      <c r="J247" s="67">
        <f t="shared" si="14"/>
        <v>0</v>
      </c>
      <c r="K247" s="67">
        <f t="shared" si="15"/>
        <v>23765.83</v>
      </c>
    </row>
    <row r="248" spans="1:11" ht="20.399999999999999" x14ac:dyDescent="0.3">
      <c r="A248" s="61" t="s">
        <v>672</v>
      </c>
      <c r="B248" s="82" t="s">
        <v>673</v>
      </c>
      <c r="C248" s="63" t="s">
        <v>674</v>
      </c>
      <c r="D248" s="64" t="s">
        <v>33</v>
      </c>
      <c r="E248" s="65">
        <v>4</v>
      </c>
      <c r="F248" s="65"/>
      <c r="G248" s="65">
        <v>1138.02</v>
      </c>
      <c r="H248" s="66">
        <f t="shared" si="12"/>
        <v>1445.73</v>
      </c>
      <c r="I248" s="66">
        <f t="shared" si="13"/>
        <v>5782.92</v>
      </c>
      <c r="J248" s="67">
        <f t="shared" si="14"/>
        <v>0</v>
      </c>
      <c r="K248" s="67">
        <f t="shared" si="15"/>
        <v>5782.92</v>
      </c>
    </row>
    <row r="249" spans="1:11" ht="30.6" x14ac:dyDescent="0.3">
      <c r="A249" s="61" t="s">
        <v>675</v>
      </c>
      <c r="B249" s="82" t="s">
        <v>676</v>
      </c>
      <c r="C249" s="63" t="s">
        <v>677</v>
      </c>
      <c r="D249" s="64" t="s">
        <v>33</v>
      </c>
      <c r="E249" s="65">
        <v>2</v>
      </c>
      <c r="F249" s="65"/>
      <c r="G249" s="65">
        <v>473.02</v>
      </c>
      <c r="H249" s="67">
        <f t="shared" si="12"/>
        <v>600.91999999999996</v>
      </c>
      <c r="I249" s="67">
        <f t="shared" si="13"/>
        <v>1201.8399999999999</v>
      </c>
      <c r="J249" s="67">
        <f t="shared" si="14"/>
        <v>0</v>
      </c>
      <c r="K249" s="67">
        <f t="shared" si="15"/>
        <v>1201.8399999999999</v>
      </c>
    </row>
    <row r="250" spans="1:11" ht="20.399999999999999" x14ac:dyDescent="0.3">
      <c r="A250" s="61" t="s">
        <v>678</v>
      </c>
      <c r="B250" s="82" t="s">
        <v>670</v>
      </c>
      <c r="C250" s="63" t="s">
        <v>679</v>
      </c>
      <c r="D250" s="64" t="s">
        <v>33</v>
      </c>
      <c r="E250" s="65">
        <v>3</v>
      </c>
      <c r="F250" s="65"/>
      <c r="G250" s="65">
        <v>1100.44</v>
      </c>
      <c r="H250" s="67">
        <f t="shared" si="12"/>
        <v>1397.99</v>
      </c>
      <c r="I250" s="67">
        <f t="shared" si="13"/>
        <v>4193.97</v>
      </c>
      <c r="J250" s="67">
        <f t="shared" si="14"/>
        <v>0</v>
      </c>
      <c r="K250" s="67">
        <f t="shared" si="15"/>
        <v>4193.97</v>
      </c>
    </row>
    <row r="251" spans="1:11" ht="30.6" x14ac:dyDescent="0.3">
      <c r="A251" s="61" t="s">
        <v>680</v>
      </c>
      <c r="B251" s="82" t="s">
        <v>681</v>
      </c>
      <c r="C251" s="63" t="s">
        <v>682</v>
      </c>
      <c r="D251" s="64" t="s">
        <v>33</v>
      </c>
      <c r="E251" s="65">
        <v>2</v>
      </c>
      <c r="F251" s="65"/>
      <c r="G251" s="65">
        <v>494.26</v>
      </c>
      <c r="H251" s="66">
        <f t="shared" si="12"/>
        <v>627.9</v>
      </c>
      <c r="I251" s="66">
        <f t="shared" si="13"/>
        <v>1255.8</v>
      </c>
      <c r="J251" s="67">
        <f t="shared" si="14"/>
        <v>0</v>
      </c>
      <c r="K251" s="67">
        <f t="shared" si="15"/>
        <v>1255.8</v>
      </c>
    </row>
    <row r="252" spans="1:11" x14ac:dyDescent="0.3">
      <c r="A252" s="61" t="s">
        <v>683</v>
      </c>
      <c r="B252" s="82" t="s">
        <v>684</v>
      </c>
      <c r="C252" s="63" t="s">
        <v>685</v>
      </c>
      <c r="D252" s="64" t="s">
        <v>33</v>
      </c>
      <c r="E252" s="65">
        <v>2</v>
      </c>
      <c r="F252" s="65"/>
      <c r="G252" s="65">
        <v>204.77</v>
      </c>
      <c r="H252" s="67">
        <f t="shared" si="12"/>
        <v>260.14</v>
      </c>
      <c r="I252" s="67">
        <f t="shared" si="13"/>
        <v>520.28</v>
      </c>
      <c r="J252" s="67">
        <f t="shared" si="14"/>
        <v>0</v>
      </c>
      <c r="K252" s="67">
        <f t="shared" si="15"/>
        <v>520.28</v>
      </c>
    </row>
    <row r="253" spans="1:11" x14ac:dyDescent="0.3">
      <c r="A253" s="70" t="s">
        <v>686</v>
      </c>
      <c r="B253" s="71"/>
      <c r="C253" s="72" t="s">
        <v>687</v>
      </c>
      <c r="D253" s="64"/>
      <c r="E253" s="64"/>
      <c r="F253" s="64"/>
      <c r="G253" s="65"/>
      <c r="H253" s="66">
        <f t="shared" si="12"/>
        <v>0</v>
      </c>
      <c r="I253" s="66">
        <f t="shared" si="13"/>
        <v>0</v>
      </c>
      <c r="J253" s="67">
        <f t="shared" si="14"/>
        <v>0</v>
      </c>
      <c r="K253" s="67">
        <f t="shared" si="15"/>
        <v>0</v>
      </c>
    </row>
    <row r="254" spans="1:11" ht="30.6" x14ac:dyDescent="0.3">
      <c r="A254" s="90" t="s">
        <v>688</v>
      </c>
      <c r="B254" s="90" t="s">
        <v>689</v>
      </c>
      <c r="C254" s="91" t="s">
        <v>690</v>
      </c>
      <c r="D254" s="92" t="s">
        <v>33</v>
      </c>
      <c r="E254" s="93">
        <v>24</v>
      </c>
      <c r="F254" s="93"/>
      <c r="G254" s="93">
        <v>165.55</v>
      </c>
      <c r="H254" s="94">
        <f t="shared" si="12"/>
        <v>210.31</v>
      </c>
      <c r="I254" s="94">
        <f t="shared" si="13"/>
        <v>5047.4399999999996</v>
      </c>
      <c r="J254" s="95">
        <f t="shared" si="14"/>
        <v>0</v>
      </c>
      <c r="K254" s="95">
        <f t="shared" si="15"/>
        <v>5047.4399999999996</v>
      </c>
    </row>
    <row r="255" spans="1:11" ht="20.399999999999999" x14ac:dyDescent="0.3">
      <c r="A255" s="61" t="s">
        <v>691</v>
      </c>
      <c r="B255" s="82" t="s">
        <v>692</v>
      </c>
      <c r="C255" s="63" t="s">
        <v>693</v>
      </c>
      <c r="D255" s="64" t="s">
        <v>33</v>
      </c>
      <c r="E255" s="65">
        <v>2</v>
      </c>
      <c r="F255" s="65"/>
      <c r="G255" s="65">
        <v>120.89</v>
      </c>
      <c r="H255" s="67">
        <f t="shared" si="12"/>
        <v>153.58000000000001</v>
      </c>
      <c r="I255" s="67">
        <f t="shared" si="13"/>
        <v>307.16000000000003</v>
      </c>
      <c r="J255" s="67">
        <f t="shared" si="14"/>
        <v>0</v>
      </c>
      <c r="K255" s="67">
        <f t="shared" si="15"/>
        <v>307.16000000000003</v>
      </c>
    </row>
    <row r="256" spans="1:11" ht="20.399999999999999" x14ac:dyDescent="0.3">
      <c r="A256" s="90" t="s">
        <v>694</v>
      </c>
      <c r="B256" s="90">
        <v>3108</v>
      </c>
      <c r="C256" s="91" t="s">
        <v>695</v>
      </c>
      <c r="D256" s="92" t="s">
        <v>33</v>
      </c>
      <c r="E256" s="93">
        <v>4</v>
      </c>
      <c r="F256" s="93"/>
      <c r="G256" s="93">
        <v>108.69</v>
      </c>
      <c r="H256" s="94">
        <f t="shared" si="12"/>
        <v>138.08000000000001</v>
      </c>
      <c r="I256" s="94">
        <f t="shared" si="13"/>
        <v>552.32000000000005</v>
      </c>
      <c r="J256" s="95">
        <f t="shared" si="14"/>
        <v>0</v>
      </c>
      <c r="K256" s="95">
        <f t="shared" si="15"/>
        <v>552.32000000000005</v>
      </c>
    </row>
    <row r="257" spans="1:11" ht="20.399999999999999" x14ac:dyDescent="0.3">
      <c r="A257" s="61" t="s">
        <v>696</v>
      </c>
      <c r="B257" s="61" t="s">
        <v>697</v>
      </c>
      <c r="C257" s="63" t="s">
        <v>698</v>
      </c>
      <c r="D257" s="64" t="s">
        <v>33</v>
      </c>
      <c r="E257" s="65">
        <v>8</v>
      </c>
      <c r="F257" s="65"/>
      <c r="G257" s="65">
        <v>45.64</v>
      </c>
      <c r="H257" s="67">
        <f t="shared" si="12"/>
        <v>57.98</v>
      </c>
      <c r="I257" s="67">
        <f t="shared" si="13"/>
        <v>463.84</v>
      </c>
      <c r="J257" s="67">
        <f t="shared" si="14"/>
        <v>0</v>
      </c>
      <c r="K257" s="67">
        <f t="shared" si="15"/>
        <v>463.84</v>
      </c>
    </row>
    <row r="258" spans="1:11" ht="14.4" x14ac:dyDescent="0.3">
      <c r="A258" s="74"/>
      <c r="B258" s="75"/>
      <c r="C258" s="76" t="s">
        <v>699</v>
      </c>
      <c r="D258" s="76"/>
      <c r="E258" s="76"/>
      <c r="F258" s="76"/>
      <c r="G258" s="76"/>
      <c r="H258" s="83"/>
      <c r="I258" s="83">
        <f>SUM(I247:I257)</f>
        <v>43091.4</v>
      </c>
      <c r="J258" s="83">
        <f>SUM(J247:J257)</f>
        <v>0</v>
      </c>
      <c r="K258" s="83">
        <f>SUM(K247:K257)</f>
        <v>43091.4</v>
      </c>
    </row>
    <row r="259" spans="1:11" ht="14.4" x14ac:dyDescent="0.3">
      <c r="A259" s="80" t="s">
        <v>700</v>
      </c>
      <c r="B259" s="49"/>
      <c r="C259" s="50" t="s">
        <v>701</v>
      </c>
      <c r="D259" s="51"/>
      <c r="E259" s="52"/>
      <c r="F259" s="52"/>
      <c r="G259" s="52"/>
      <c r="H259" s="53"/>
      <c r="I259" s="53"/>
      <c r="J259" s="53"/>
      <c r="K259" s="53"/>
    </row>
    <row r="260" spans="1:11" ht="30.6" x14ac:dyDescent="0.3">
      <c r="A260" s="61" t="s">
        <v>702</v>
      </c>
      <c r="B260" s="61" t="s">
        <v>703</v>
      </c>
      <c r="C260" s="63" t="s">
        <v>704</v>
      </c>
      <c r="D260" s="64" t="s">
        <v>37</v>
      </c>
      <c r="E260" s="65">
        <f>2*(0.7*0.8)</f>
        <v>1.1199999999999999</v>
      </c>
      <c r="F260" s="65"/>
      <c r="G260" s="65">
        <v>450</v>
      </c>
      <c r="H260" s="66">
        <f t="shared" si="12"/>
        <v>571.67999999999995</v>
      </c>
      <c r="I260" s="66">
        <f t="shared" si="13"/>
        <v>640.28</v>
      </c>
      <c r="J260" s="67">
        <f t="shared" si="14"/>
        <v>0</v>
      </c>
      <c r="K260" s="67">
        <f t="shared" si="15"/>
        <v>640.28</v>
      </c>
    </row>
    <row r="261" spans="1:11" ht="30.6" x14ac:dyDescent="0.3">
      <c r="A261" s="61" t="s">
        <v>705</v>
      </c>
      <c r="B261" s="61" t="s">
        <v>703</v>
      </c>
      <c r="C261" s="63" t="s">
        <v>706</v>
      </c>
      <c r="D261" s="64" t="s">
        <v>37</v>
      </c>
      <c r="E261" s="65">
        <f>1*(3.17*0.7)</f>
        <v>2.2189999999999999</v>
      </c>
      <c r="F261" s="65"/>
      <c r="G261" s="65">
        <v>450</v>
      </c>
      <c r="H261" s="66">
        <f t="shared" si="12"/>
        <v>571.67999999999995</v>
      </c>
      <c r="I261" s="66">
        <f t="shared" si="13"/>
        <v>1268.56</v>
      </c>
      <c r="J261" s="67">
        <f t="shared" si="14"/>
        <v>0</v>
      </c>
      <c r="K261" s="67">
        <f t="shared" si="15"/>
        <v>1268.56</v>
      </c>
    </row>
    <row r="262" spans="1:11" ht="20.399999999999999" x14ac:dyDescent="0.3">
      <c r="A262" s="61" t="s">
        <v>707</v>
      </c>
      <c r="B262" s="61" t="s">
        <v>703</v>
      </c>
      <c r="C262" s="63" t="s">
        <v>708</v>
      </c>
      <c r="D262" s="64" t="s">
        <v>37</v>
      </c>
      <c r="E262" s="65">
        <f>2*(1.2*1.4)</f>
        <v>3.36</v>
      </c>
      <c r="F262" s="65"/>
      <c r="G262" s="65">
        <v>450</v>
      </c>
      <c r="H262" s="66">
        <f t="shared" si="12"/>
        <v>571.67999999999995</v>
      </c>
      <c r="I262" s="66">
        <f t="shared" si="13"/>
        <v>1920.84</v>
      </c>
      <c r="J262" s="67">
        <f t="shared" si="14"/>
        <v>0</v>
      </c>
      <c r="K262" s="67">
        <f t="shared" si="15"/>
        <v>1920.84</v>
      </c>
    </row>
    <row r="263" spans="1:11" ht="20.399999999999999" x14ac:dyDescent="0.3">
      <c r="A263" s="61" t="s">
        <v>709</v>
      </c>
      <c r="B263" s="61" t="s">
        <v>703</v>
      </c>
      <c r="C263" s="63" t="s">
        <v>710</v>
      </c>
      <c r="D263" s="64" t="s">
        <v>37</v>
      </c>
      <c r="E263" s="65">
        <f>4*(2.45*1.4)</f>
        <v>13.72</v>
      </c>
      <c r="F263" s="65"/>
      <c r="G263" s="65">
        <v>450</v>
      </c>
      <c r="H263" s="66">
        <f t="shared" si="12"/>
        <v>571.67999999999995</v>
      </c>
      <c r="I263" s="66">
        <f t="shared" si="13"/>
        <v>7843.45</v>
      </c>
      <c r="J263" s="67">
        <f t="shared" si="14"/>
        <v>0</v>
      </c>
      <c r="K263" s="67">
        <f t="shared" si="15"/>
        <v>7843.45</v>
      </c>
    </row>
    <row r="264" spans="1:11" ht="30.6" x14ac:dyDescent="0.3">
      <c r="A264" s="61" t="s">
        <v>711</v>
      </c>
      <c r="B264" s="61" t="s">
        <v>703</v>
      </c>
      <c r="C264" s="63" t="s">
        <v>712</v>
      </c>
      <c r="D264" s="64" t="s">
        <v>37</v>
      </c>
      <c r="E264" s="65">
        <f>1*(0.75*0.7)</f>
        <v>0.52499999999999991</v>
      </c>
      <c r="F264" s="65"/>
      <c r="G264" s="65">
        <v>450</v>
      </c>
      <c r="H264" s="66">
        <f t="shared" si="12"/>
        <v>571.67999999999995</v>
      </c>
      <c r="I264" s="66">
        <f t="shared" si="13"/>
        <v>300.13</v>
      </c>
      <c r="J264" s="67">
        <f t="shared" si="14"/>
        <v>0</v>
      </c>
      <c r="K264" s="67">
        <f t="shared" si="15"/>
        <v>300.13</v>
      </c>
    </row>
    <row r="265" spans="1:11" ht="30.6" x14ac:dyDescent="0.3">
      <c r="A265" s="61" t="s">
        <v>713</v>
      </c>
      <c r="B265" s="61" t="s">
        <v>703</v>
      </c>
      <c r="C265" s="63" t="s">
        <v>714</v>
      </c>
      <c r="D265" s="64" t="s">
        <v>37</v>
      </c>
      <c r="E265" s="65">
        <f>1*(1.25*0.7)</f>
        <v>0.875</v>
      </c>
      <c r="F265" s="65"/>
      <c r="G265" s="65">
        <v>450</v>
      </c>
      <c r="H265" s="66">
        <f t="shared" si="12"/>
        <v>571.67999999999995</v>
      </c>
      <c r="I265" s="66">
        <f t="shared" si="13"/>
        <v>500.22</v>
      </c>
      <c r="J265" s="67">
        <f t="shared" si="14"/>
        <v>0</v>
      </c>
      <c r="K265" s="67">
        <f t="shared" si="15"/>
        <v>500.22</v>
      </c>
    </row>
    <row r="266" spans="1:11" ht="30.6" x14ac:dyDescent="0.3">
      <c r="A266" s="61" t="s">
        <v>715</v>
      </c>
      <c r="B266" s="61" t="s">
        <v>703</v>
      </c>
      <c r="C266" s="63" t="s">
        <v>716</v>
      </c>
      <c r="D266" s="64" t="s">
        <v>37</v>
      </c>
      <c r="E266" s="65">
        <f>2*(1.65*0.7)</f>
        <v>2.3099999999999996</v>
      </c>
      <c r="F266" s="65"/>
      <c r="G266" s="65">
        <v>450</v>
      </c>
      <c r="H266" s="66">
        <f t="shared" si="12"/>
        <v>571.67999999999995</v>
      </c>
      <c r="I266" s="66">
        <f t="shared" si="13"/>
        <v>1320.58</v>
      </c>
      <c r="J266" s="67">
        <f t="shared" si="14"/>
        <v>0</v>
      </c>
      <c r="K266" s="67">
        <f t="shared" si="15"/>
        <v>1320.58</v>
      </c>
    </row>
    <row r="267" spans="1:11" ht="20.399999999999999" x14ac:dyDescent="0.3">
      <c r="A267" s="61" t="s">
        <v>717</v>
      </c>
      <c r="B267" s="61" t="s">
        <v>703</v>
      </c>
      <c r="C267" s="63" t="s">
        <v>718</v>
      </c>
      <c r="D267" s="64" t="s">
        <v>37</v>
      </c>
      <c r="E267" s="65">
        <f>1*(1.5*1.4)</f>
        <v>2.0999999999999996</v>
      </c>
      <c r="F267" s="65"/>
      <c r="G267" s="65">
        <v>450</v>
      </c>
      <c r="H267" s="66">
        <f t="shared" si="12"/>
        <v>571.67999999999995</v>
      </c>
      <c r="I267" s="66">
        <f t="shared" si="13"/>
        <v>1200.53</v>
      </c>
      <c r="J267" s="67">
        <f t="shared" si="14"/>
        <v>0</v>
      </c>
      <c r="K267" s="67">
        <f t="shared" si="15"/>
        <v>1200.53</v>
      </c>
    </row>
    <row r="268" spans="1:11" ht="30.6" x14ac:dyDescent="0.3">
      <c r="A268" s="61" t="s">
        <v>719</v>
      </c>
      <c r="B268" s="61" t="s">
        <v>703</v>
      </c>
      <c r="C268" s="63" t="s">
        <v>720</v>
      </c>
      <c r="D268" s="64" t="s">
        <v>37</v>
      </c>
      <c r="E268" s="65">
        <f>1*(0.85*0.7)</f>
        <v>0.59499999999999997</v>
      </c>
      <c r="F268" s="65"/>
      <c r="G268" s="65">
        <v>450</v>
      </c>
      <c r="H268" s="66">
        <f t="shared" si="12"/>
        <v>571.67999999999995</v>
      </c>
      <c r="I268" s="66">
        <f t="shared" si="13"/>
        <v>340.15</v>
      </c>
      <c r="J268" s="67">
        <f t="shared" si="14"/>
        <v>0</v>
      </c>
      <c r="K268" s="67">
        <f t="shared" si="15"/>
        <v>340.15</v>
      </c>
    </row>
    <row r="269" spans="1:11" ht="20.399999999999999" x14ac:dyDescent="0.3">
      <c r="A269" s="61" t="s">
        <v>721</v>
      </c>
      <c r="B269" s="61" t="s">
        <v>703</v>
      </c>
      <c r="C269" s="63" t="s">
        <v>722</v>
      </c>
      <c r="D269" s="64" t="s">
        <v>37</v>
      </c>
      <c r="E269" s="65">
        <f>1*(8.26*1.6)</f>
        <v>13.216000000000001</v>
      </c>
      <c r="F269" s="65"/>
      <c r="G269" s="65">
        <v>450</v>
      </c>
      <c r="H269" s="66">
        <f t="shared" ref="H269:H330" si="16">ROUND(G269+(G269*$I$7),2)</f>
        <v>571.67999999999995</v>
      </c>
      <c r="I269" s="66">
        <f t="shared" ref="I269:I330" si="17">ROUND((E269*H269),2)</f>
        <v>7555.32</v>
      </c>
      <c r="J269" s="67">
        <f t="shared" ref="J269:J331" si="18">F269*H269</f>
        <v>0</v>
      </c>
      <c r="K269" s="67">
        <f t="shared" ref="K269:K331" si="19">I269-J269</f>
        <v>7555.32</v>
      </c>
    </row>
    <row r="270" spans="1:11" ht="30.6" x14ac:dyDescent="0.3">
      <c r="A270" s="61" t="s">
        <v>723</v>
      </c>
      <c r="B270" s="61" t="s">
        <v>703</v>
      </c>
      <c r="C270" s="63" t="s">
        <v>724</v>
      </c>
      <c r="D270" s="64" t="s">
        <v>37</v>
      </c>
      <c r="E270" s="65">
        <f>3*(2.05*0.7)</f>
        <v>4.3049999999999997</v>
      </c>
      <c r="F270" s="65"/>
      <c r="G270" s="65">
        <v>450</v>
      </c>
      <c r="H270" s="66">
        <f t="shared" si="16"/>
        <v>571.67999999999995</v>
      </c>
      <c r="I270" s="66">
        <f t="shared" si="17"/>
        <v>2461.08</v>
      </c>
      <c r="J270" s="67">
        <f t="shared" si="18"/>
        <v>0</v>
      </c>
      <c r="K270" s="67">
        <f t="shared" si="19"/>
        <v>2461.08</v>
      </c>
    </row>
    <row r="271" spans="1:11" ht="30.6" x14ac:dyDescent="0.3">
      <c r="A271" s="61" t="s">
        <v>725</v>
      </c>
      <c r="B271" s="61" t="s">
        <v>703</v>
      </c>
      <c r="C271" s="63" t="s">
        <v>726</v>
      </c>
      <c r="D271" s="64" t="s">
        <v>37</v>
      </c>
      <c r="E271" s="65">
        <f>1*(1.17*0.7)</f>
        <v>0.81899999999999995</v>
      </c>
      <c r="F271" s="65"/>
      <c r="G271" s="65">
        <v>450</v>
      </c>
      <c r="H271" s="66">
        <f t="shared" si="16"/>
        <v>571.67999999999995</v>
      </c>
      <c r="I271" s="66">
        <f t="shared" si="17"/>
        <v>468.21</v>
      </c>
      <c r="J271" s="67">
        <f t="shared" si="18"/>
        <v>0</v>
      </c>
      <c r="K271" s="67">
        <f t="shared" si="19"/>
        <v>468.21</v>
      </c>
    </row>
    <row r="272" spans="1:11" ht="20.399999999999999" x14ac:dyDescent="0.3">
      <c r="A272" s="61" t="s">
        <v>727</v>
      </c>
      <c r="B272" s="61" t="s">
        <v>703</v>
      </c>
      <c r="C272" s="63" t="s">
        <v>728</v>
      </c>
      <c r="D272" s="64" t="s">
        <v>37</v>
      </c>
      <c r="E272" s="65">
        <f>2*(3.25*1.4)</f>
        <v>9.1</v>
      </c>
      <c r="F272" s="65"/>
      <c r="G272" s="65">
        <v>450</v>
      </c>
      <c r="H272" s="66">
        <f t="shared" si="16"/>
        <v>571.67999999999995</v>
      </c>
      <c r="I272" s="66">
        <f t="shared" si="17"/>
        <v>5202.29</v>
      </c>
      <c r="J272" s="67">
        <f t="shared" si="18"/>
        <v>0</v>
      </c>
      <c r="K272" s="67">
        <f t="shared" si="19"/>
        <v>5202.29</v>
      </c>
    </row>
    <row r="273" spans="1:11" ht="20.399999999999999" x14ac:dyDescent="0.3">
      <c r="A273" s="61" t="s">
        <v>729</v>
      </c>
      <c r="B273" s="61" t="s">
        <v>703</v>
      </c>
      <c r="C273" s="63" t="s">
        <v>730</v>
      </c>
      <c r="D273" s="64" t="s">
        <v>37</v>
      </c>
      <c r="E273" s="65">
        <f>1*(1.8*1.4)</f>
        <v>2.52</v>
      </c>
      <c r="F273" s="65"/>
      <c r="G273" s="65">
        <v>450</v>
      </c>
      <c r="H273" s="66">
        <f t="shared" si="16"/>
        <v>571.67999999999995</v>
      </c>
      <c r="I273" s="66">
        <f t="shared" si="17"/>
        <v>1440.63</v>
      </c>
      <c r="J273" s="67">
        <f t="shared" si="18"/>
        <v>0</v>
      </c>
      <c r="K273" s="67">
        <f t="shared" si="19"/>
        <v>1440.63</v>
      </c>
    </row>
    <row r="274" spans="1:11" ht="20.399999999999999" x14ac:dyDescent="0.3">
      <c r="A274" s="61" t="s">
        <v>731</v>
      </c>
      <c r="B274" s="61" t="s">
        <v>703</v>
      </c>
      <c r="C274" s="63" t="s">
        <v>732</v>
      </c>
      <c r="D274" s="64" t="s">
        <v>37</v>
      </c>
      <c r="E274" s="65">
        <f>1*(2.05*1.1)</f>
        <v>2.2549999999999999</v>
      </c>
      <c r="F274" s="65"/>
      <c r="G274" s="65">
        <v>450</v>
      </c>
      <c r="H274" s="66">
        <f t="shared" si="16"/>
        <v>571.67999999999995</v>
      </c>
      <c r="I274" s="66">
        <f t="shared" si="17"/>
        <v>1289.1400000000001</v>
      </c>
      <c r="J274" s="67">
        <f t="shared" si="18"/>
        <v>0</v>
      </c>
      <c r="K274" s="67">
        <f t="shared" si="19"/>
        <v>1289.1400000000001</v>
      </c>
    </row>
    <row r="275" spans="1:11" ht="20.399999999999999" x14ac:dyDescent="0.3">
      <c r="A275" s="61" t="s">
        <v>733</v>
      </c>
      <c r="B275" s="61" t="s">
        <v>703</v>
      </c>
      <c r="C275" s="63" t="s">
        <v>734</v>
      </c>
      <c r="D275" s="64" t="s">
        <v>37</v>
      </c>
      <c r="E275" s="65">
        <f>1*(5.97*1.4)</f>
        <v>8.3579999999999988</v>
      </c>
      <c r="F275" s="65"/>
      <c r="G275" s="65">
        <v>450</v>
      </c>
      <c r="H275" s="66">
        <f t="shared" si="16"/>
        <v>571.67999999999995</v>
      </c>
      <c r="I275" s="66">
        <f t="shared" si="17"/>
        <v>4778.1000000000004</v>
      </c>
      <c r="J275" s="67">
        <f t="shared" si="18"/>
        <v>0</v>
      </c>
      <c r="K275" s="67">
        <f t="shared" si="19"/>
        <v>4778.1000000000004</v>
      </c>
    </row>
    <row r="276" spans="1:11" ht="20.399999999999999" x14ac:dyDescent="0.3">
      <c r="A276" s="61" t="s">
        <v>735</v>
      </c>
      <c r="B276" s="61" t="s">
        <v>703</v>
      </c>
      <c r="C276" s="63" t="s">
        <v>736</v>
      </c>
      <c r="D276" s="64" t="s">
        <v>37</v>
      </c>
      <c r="E276" s="65">
        <f>1*(2.08*1.4)</f>
        <v>2.9119999999999999</v>
      </c>
      <c r="F276" s="65"/>
      <c r="G276" s="65">
        <v>450</v>
      </c>
      <c r="H276" s="66">
        <f t="shared" si="16"/>
        <v>571.67999999999995</v>
      </c>
      <c r="I276" s="66">
        <f t="shared" si="17"/>
        <v>1664.73</v>
      </c>
      <c r="J276" s="67">
        <f t="shared" si="18"/>
        <v>0</v>
      </c>
      <c r="K276" s="67">
        <f t="shared" si="19"/>
        <v>1664.73</v>
      </c>
    </row>
    <row r="277" spans="1:11" ht="20.399999999999999" x14ac:dyDescent="0.3">
      <c r="A277" s="61" t="s">
        <v>737</v>
      </c>
      <c r="B277" s="61" t="s">
        <v>703</v>
      </c>
      <c r="C277" s="63" t="s">
        <v>738</v>
      </c>
      <c r="D277" s="64" t="s">
        <v>37</v>
      </c>
      <c r="E277" s="65">
        <f>1*(4.1*0.95)</f>
        <v>3.8949999999999996</v>
      </c>
      <c r="F277" s="65"/>
      <c r="G277" s="65">
        <v>450</v>
      </c>
      <c r="H277" s="66">
        <f t="shared" si="16"/>
        <v>571.67999999999995</v>
      </c>
      <c r="I277" s="66">
        <f t="shared" si="17"/>
        <v>2226.69</v>
      </c>
      <c r="J277" s="67">
        <f t="shared" si="18"/>
        <v>0</v>
      </c>
      <c r="K277" s="67">
        <f t="shared" si="19"/>
        <v>2226.69</v>
      </c>
    </row>
    <row r="278" spans="1:11" ht="20.399999999999999" x14ac:dyDescent="0.3">
      <c r="A278" s="61" t="s">
        <v>739</v>
      </c>
      <c r="B278" s="61" t="s">
        <v>740</v>
      </c>
      <c r="C278" s="63" t="s">
        <v>741</v>
      </c>
      <c r="D278" s="64" t="s">
        <v>33</v>
      </c>
      <c r="E278" s="65">
        <v>1</v>
      </c>
      <c r="F278" s="65"/>
      <c r="G278" s="65">
        <v>459.97</v>
      </c>
      <c r="H278" s="67">
        <f t="shared" si="16"/>
        <v>584.34</v>
      </c>
      <c r="I278" s="67">
        <f t="shared" si="17"/>
        <v>584.34</v>
      </c>
      <c r="J278" s="67">
        <f t="shared" si="18"/>
        <v>0</v>
      </c>
      <c r="K278" s="67">
        <f t="shared" si="19"/>
        <v>584.34</v>
      </c>
    </row>
    <row r="279" spans="1:11" ht="20.399999999999999" x14ac:dyDescent="0.3">
      <c r="A279" s="61" t="s">
        <v>742</v>
      </c>
      <c r="B279" s="61" t="str">
        <f>[1]COMPOSIÇÃO!A6</f>
        <v>CPU 01.</v>
      </c>
      <c r="C279" s="63" t="s">
        <v>743</v>
      </c>
      <c r="D279" s="64" t="str">
        <f>[1]COMPOSIÇÃO!D6</f>
        <v>UN</v>
      </c>
      <c r="E279" s="65">
        <v>1</v>
      </c>
      <c r="F279" s="65"/>
      <c r="G279" s="65">
        <f>[1]COMPOSIÇÃO!I9</f>
        <v>1688.8404</v>
      </c>
      <c r="H279" s="67">
        <f>ROUND(G279+(G279*$I$7),2)</f>
        <v>2145.4899999999998</v>
      </c>
      <c r="I279" s="67">
        <f t="shared" si="17"/>
        <v>2145.4899999999998</v>
      </c>
      <c r="J279" s="67">
        <f t="shared" si="18"/>
        <v>0</v>
      </c>
      <c r="K279" s="67">
        <f t="shared" si="19"/>
        <v>2145.4899999999998</v>
      </c>
    </row>
    <row r="280" spans="1:11" ht="20.399999999999999" x14ac:dyDescent="0.3">
      <c r="A280" s="61" t="s">
        <v>744</v>
      </c>
      <c r="B280" s="61" t="str">
        <f>[1]COMPOSIÇÃO!A18</f>
        <v>CPU 04.</v>
      </c>
      <c r="C280" s="63" t="s">
        <v>745</v>
      </c>
      <c r="D280" s="64" t="str">
        <f>[1]COMPOSIÇÃO!D18</f>
        <v>UN</v>
      </c>
      <c r="E280" s="65">
        <v>1</v>
      </c>
      <c r="F280" s="65"/>
      <c r="G280" s="65">
        <f>[1]COMPOSIÇÃO!I21</f>
        <v>4672.0206000000007</v>
      </c>
      <c r="H280" s="67">
        <f t="shared" si="16"/>
        <v>5935.29</v>
      </c>
      <c r="I280" s="67">
        <f t="shared" si="17"/>
        <v>5935.29</v>
      </c>
      <c r="J280" s="67">
        <f t="shared" si="18"/>
        <v>0</v>
      </c>
      <c r="K280" s="67">
        <f t="shared" si="19"/>
        <v>5935.29</v>
      </c>
    </row>
    <row r="281" spans="1:11" ht="20.399999999999999" x14ac:dyDescent="0.3">
      <c r="A281" s="61" t="s">
        <v>746</v>
      </c>
      <c r="B281" s="61" t="str">
        <f>[1]COMPOSIÇÃO!A10</f>
        <v>CPU 02.</v>
      </c>
      <c r="C281" s="63" t="s">
        <v>747</v>
      </c>
      <c r="D281" s="64" t="str">
        <f>[1]COMPOSIÇÃO!D10</f>
        <v>UN</v>
      </c>
      <c r="E281" s="65">
        <v>1</v>
      </c>
      <c r="F281" s="65"/>
      <c r="G281" s="65">
        <f>[1]COMPOSIÇÃO!I13</f>
        <v>1807.0550000000001</v>
      </c>
      <c r="H281" s="67">
        <f>ROUND(G281+(G281*$I$7),2)</f>
        <v>2295.67</v>
      </c>
      <c r="I281" s="67">
        <f t="shared" si="17"/>
        <v>2295.67</v>
      </c>
      <c r="J281" s="67">
        <f t="shared" si="18"/>
        <v>0</v>
      </c>
      <c r="K281" s="67">
        <f t="shared" si="19"/>
        <v>2295.67</v>
      </c>
    </row>
    <row r="282" spans="1:11" ht="20.399999999999999" x14ac:dyDescent="0.3">
      <c r="A282" s="61" t="s">
        <v>748</v>
      </c>
      <c r="B282" s="61" t="str">
        <f>[1]COMPOSIÇÃO!A22</f>
        <v>CPU 05.</v>
      </c>
      <c r="C282" s="63" t="s">
        <v>749</v>
      </c>
      <c r="D282" s="64" t="str">
        <f>[1]COMPOSIÇÃO!D22</f>
        <v>UN</v>
      </c>
      <c r="E282" s="65">
        <v>1</v>
      </c>
      <c r="F282" s="65"/>
      <c r="G282" s="65">
        <f>[1]COMPOSIÇÃO!I25</f>
        <v>3236.0608999999995</v>
      </c>
      <c r="H282" s="67">
        <f>ROUND(G282+(G282*$I$7),2)</f>
        <v>4111.0600000000004</v>
      </c>
      <c r="I282" s="67">
        <f t="shared" si="17"/>
        <v>4111.0600000000004</v>
      </c>
      <c r="J282" s="67">
        <f t="shared" si="18"/>
        <v>0</v>
      </c>
      <c r="K282" s="67">
        <f t="shared" si="19"/>
        <v>4111.0600000000004</v>
      </c>
    </row>
    <row r="283" spans="1:11" ht="30.6" x14ac:dyDescent="0.3">
      <c r="A283" s="61" t="s">
        <v>750</v>
      </c>
      <c r="B283" s="61" t="str">
        <f>[1]COMPOSIÇÃO!A14</f>
        <v>CPU 03.</v>
      </c>
      <c r="C283" s="63" t="s">
        <v>751</v>
      </c>
      <c r="D283" s="64" t="str">
        <f>[1]COMPOSIÇÃO!D14</f>
        <v>UN</v>
      </c>
      <c r="E283" s="65">
        <v>1</v>
      </c>
      <c r="F283" s="65"/>
      <c r="G283" s="65">
        <f>[1]COMPOSIÇÃO!I17</f>
        <v>2432.8969999999999</v>
      </c>
      <c r="H283" s="67">
        <f t="shared" si="16"/>
        <v>3090.73</v>
      </c>
      <c r="I283" s="67">
        <f t="shared" si="17"/>
        <v>3090.73</v>
      </c>
      <c r="J283" s="67">
        <f t="shared" si="18"/>
        <v>0</v>
      </c>
      <c r="K283" s="67">
        <f t="shared" si="19"/>
        <v>3090.73</v>
      </c>
    </row>
    <row r="284" spans="1:11" ht="14.4" x14ac:dyDescent="0.3">
      <c r="A284" s="74"/>
      <c r="B284" s="75"/>
      <c r="C284" s="76" t="s">
        <v>752</v>
      </c>
      <c r="D284" s="76"/>
      <c r="E284" s="76"/>
      <c r="F284" s="76"/>
      <c r="G284" s="76"/>
      <c r="H284" s="83"/>
      <c r="I284" s="83">
        <f>SUM(I260:I283)</f>
        <v>60583.51</v>
      </c>
      <c r="J284" s="83">
        <f>SUM(J260:J283)</f>
        <v>0</v>
      </c>
      <c r="K284" s="83">
        <f>SUM(K260:K283)</f>
        <v>60583.51</v>
      </c>
    </row>
    <row r="285" spans="1:11" ht="14.4" x14ac:dyDescent="0.3">
      <c r="A285" s="80" t="s">
        <v>753</v>
      </c>
      <c r="B285" s="49"/>
      <c r="C285" s="50" t="s">
        <v>754</v>
      </c>
      <c r="D285" s="51"/>
      <c r="E285" s="52"/>
      <c r="F285" s="52"/>
      <c r="G285" s="52"/>
      <c r="H285" s="53"/>
      <c r="I285" s="53"/>
      <c r="J285" s="53"/>
      <c r="K285" s="53"/>
    </row>
    <row r="286" spans="1:11" x14ac:dyDescent="0.3">
      <c r="A286" s="61" t="s">
        <v>755</v>
      </c>
      <c r="B286" s="61" t="str">
        <f>[1]COMPOSIÇÃO!A57</f>
        <v>CPU 024.</v>
      </c>
      <c r="C286" s="63" t="s">
        <v>756</v>
      </c>
      <c r="D286" s="64" t="s">
        <v>33</v>
      </c>
      <c r="E286" s="65">
        <v>1</v>
      </c>
      <c r="F286" s="65"/>
      <c r="G286" s="65">
        <f>[1]COMPOSIÇÃO!H59</f>
        <v>749.77199999999993</v>
      </c>
      <c r="H286" s="66">
        <f t="shared" si="16"/>
        <v>952.5</v>
      </c>
      <c r="I286" s="66">
        <f t="shared" si="17"/>
        <v>952.5</v>
      </c>
      <c r="J286" s="67">
        <f t="shared" si="18"/>
        <v>0</v>
      </c>
      <c r="K286" s="67">
        <f t="shared" si="19"/>
        <v>952.5</v>
      </c>
    </row>
    <row r="287" spans="1:11" ht="20.399999999999999" x14ac:dyDescent="0.3">
      <c r="A287" s="61" t="s">
        <v>757</v>
      </c>
      <c r="B287" s="61" t="s">
        <v>758</v>
      </c>
      <c r="C287" s="63" t="s">
        <v>759</v>
      </c>
      <c r="D287" s="64" t="s">
        <v>33</v>
      </c>
      <c r="E287" s="65">
        <v>2</v>
      </c>
      <c r="F287" s="65"/>
      <c r="G287" s="65">
        <v>2128.61</v>
      </c>
      <c r="H287" s="66">
        <f t="shared" si="16"/>
        <v>2704.17</v>
      </c>
      <c r="I287" s="66">
        <f t="shared" si="17"/>
        <v>5408.34</v>
      </c>
      <c r="J287" s="67">
        <f t="shared" si="18"/>
        <v>0</v>
      </c>
      <c r="K287" s="67">
        <f t="shared" si="19"/>
        <v>5408.34</v>
      </c>
    </row>
    <row r="288" spans="1:11" x14ac:dyDescent="0.3">
      <c r="A288" s="61" t="s">
        <v>760</v>
      </c>
      <c r="B288" s="61" t="str">
        <f>[1]COMPOSIÇÃO!A60</f>
        <v>CPU 026</v>
      </c>
      <c r="C288" s="63" t="s">
        <v>761</v>
      </c>
      <c r="D288" s="64" t="s">
        <v>33</v>
      </c>
      <c r="E288" s="65">
        <v>1</v>
      </c>
      <c r="F288" s="65"/>
      <c r="G288" s="65">
        <f>[1]COMPOSIÇÃO!H62</f>
        <v>1574.5211999999999</v>
      </c>
      <c r="H288" s="66">
        <f t="shared" si="16"/>
        <v>2000.26</v>
      </c>
      <c r="I288" s="66">
        <f t="shared" si="17"/>
        <v>2000.26</v>
      </c>
      <c r="J288" s="67">
        <f t="shared" si="18"/>
        <v>0</v>
      </c>
      <c r="K288" s="67">
        <f t="shared" si="19"/>
        <v>2000.26</v>
      </c>
    </row>
    <row r="289" spans="1:11" x14ac:dyDescent="0.3">
      <c r="A289" s="61" t="s">
        <v>762</v>
      </c>
      <c r="B289" s="61" t="str">
        <f>[1]COMPOSIÇÃO!A63</f>
        <v>CPU 027.</v>
      </c>
      <c r="C289" s="63" t="s">
        <v>763</v>
      </c>
      <c r="D289" s="64" t="s">
        <v>33</v>
      </c>
      <c r="E289" s="65">
        <v>1</v>
      </c>
      <c r="F289" s="65"/>
      <c r="G289" s="65">
        <f>[1]COMPOSIÇÃO!H67</f>
        <v>6613.6799999999994</v>
      </c>
      <c r="H289" s="66">
        <f t="shared" si="16"/>
        <v>8401.9599999999991</v>
      </c>
      <c r="I289" s="66">
        <f t="shared" si="17"/>
        <v>8401.9599999999991</v>
      </c>
      <c r="J289" s="67">
        <f t="shared" si="18"/>
        <v>0</v>
      </c>
      <c r="K289" s="67">
        <f t="shared" si="19"/>
        <v>8401.9599999999991</v>
      </c>
    </row>
    <row r="290" spans="1:11" x14ac:dyDescent="0.3">
      <c r="A290" s="61" t="s">
        <v>764</v>
      </c>
      <c r="B290" s="61" t="s">
        <v>765</v>
      </c>
      <c r="C290" s="63" t="s">
        <v>766</v>
      </c>
      <c r="D290" s="64" t="s">
        <v>33</v>
      </c>
      <c r="E290" s="65">
        <v>1</v>
      </c>
      <c r="F290" s="65"/>
      <c r="G290" s="65">
        <v>257.94</v>
      </c>
      <c r="H290" s="66">
        <f t="shared" si="16"/>
        <v>327.68</v>
      </c>
      <c r="I290" s="66">
        <f t="shared" si="17"/>
        <v>327.68</v>
      </c>
      <c r="J290" s="67">
        <f t="shared" si="18"/>
        <v>0</v>
      </c>
      <c r="K290" s="67">
        <f t="shared" si="19"/>
        <v>327.68</v>
      </c>
    </row>
    <row r="291" spans="1:11" ht="14.4" x14ac:dyDescent="0.3">
      <c r="A291" s="74"/>
      <c r="B291" s="75"/>
      <c r="C291" s="76" t="s">
        <v>767</v>
      </c>
      <c r="D291" s="76"/>
      <c r="E291" s="76"/>
      <c r="F291" s="76"/>
      <c r="G291" s="76"/>
      <c r="H291" s="83"/>
      <c r="I291" s="83">
        <f>SUM(I286:I290)</f>
        <v>17090.739999999998</v>
      </c>
      <c r="J291" s="83">
        <f>SUM(J286:J290)</f>
        <v>0</v>
      </c>
      <c r="K291" s="83">
        <f>SUM(K286:K290)</f>
        <v>17090.739999999998</v>
      </c>
    </row>
    <row r="292" spans="1:11" ht="14.4" x14ac:dyDescent="0.3">
      <c r="A292" s="80" t="s">
        <v>768</v>
      </c>
      <c r="B292" s="49"/>
      <c r="C292" s="50" t="s">
        <v>769</v>
      </c>
      <c r="D292" s="51"/>
      <c r="E292" s="52"/>
      <c r="F292" s="52"/>
      <c r="G292" s="52"/>
      <c r="H292" s="53"/>
      <c r="I292" s="53"/>
      <c r="J292" s="53"/>
      <c r="K292" s="53"/>
    </row>
    <row r="293" spans="1:11" ht="20.399999999999999" x14ac:dyDescent="0.3">
      <c r="A293" s="61" t="s">
        <v>770</v>
      </c>
      <c r="B293" s="82" t="s">
        <v>771</v>
      </c>
      <c r="C293" s="63" t="s">
        <v>772</v>
      </c>
      <c r="D293" s="64" t="s">
        <v>37</v>
      </c>
      <c r="E293" s="65">
        <v>2.5</v>
      </c>
      <c r="F293" s="65"/>
      <c r="G293" s="65">
        <v>14.91</v>
      </c>
      <c r="H293" s="66">
        <f t="shared" si="16"/>
        <v>18.940000000000001</v>
      </c>
      <c r="I293" s="66">
        <f t="shared" si="17"/>
        <v>47.35</v>
      </c>
      <c r="J293" s="67">
        <f t="shared" si="18"/>
        <v>0</v>
      </c>
      <c r="K293" s="67">
        <f t="shared" si="19"/>
        <v>47.35</v>
      </c>
    </row>
    <row r="294" spans="1:11" ht="20.399999999999999" x14ac:dyDescent="0.3">
      <c r="A294" s="61" t="s">
        <v>773</v>
      </c>
      <c r="B294" s="61" t="s">
        <v>774</v>
      </c>
      <c r="C294" s="63" t="s">
        <v>775</v>
      </c>
      <c r="D294" s="64" t="s">
        <v>37</v>
      </c>
      <c r="E294" s="65">
        <v>2.5</v>
      </c>
      <c r="F294" s="65"/>
      <c r="G294" s="65">
        <v>38.74</v>
      </c>
      <c r="H294" s="66">
        <f t="shared" si="16"/>
        <v>49.21</v>
      </c>
      <c r="I294" s="66">
        <f t="shared" si="17"/>
        <v>123.03</v>
      </c>
      <c r="J294" s="67">
        <f t="shared" si="18"/>
        <v>0</v>
      </c>
      <c r="K294" s="67">
        <f t="shared" si="19"/>
        <v>123.03</v>
      </c>
    </row>
    <row r="295" spans="1:11" ht="30.6" x14ac:dyDescent="0.3">
      <c r="A295" s="61" t="s">
        <v>776</v>
      </c>
      <c r="B295" s="61" t="s">
        <v>777</v>
      </c>
      <c r="C295" s="63" t="s">
        <v>778</v>
      </c>
      <c r="D295" s="64" t="s">
        <v>37</v>
      </c>
      <c r="E295" s="65">
        <v>280.39</v>
      </c>
      <c r="F295" s="65"/>
      <c r="G295" s="65">
        <v>102.13</v>
      </c>
      <c r="H295" s="66">
        <f t="shared" si="16"/>
        <v>129.75</v>
      </c>
      <c r="I295" s="66">
        <f t="shared" si="17"/>
        <v>36380.6</v>
      </c>
      <c r="J295" s="67">
        <f t="shared" si="18"/>
        <v>0</v>
      </c>
      <c r="K295" s="67">
        <f t="shared" si="19"/>
        <v>36380.6</v>
      </c>
    </row>
    <row r="296" spans="1:11" ht="30.6" x14ac:dyDescent="0.3">
      <c r="A296" s="61" t="s">
        <v>779</v>
      </c>
      <c r="B296" s="61" t="s">
        <v>780</v>
      </c>
      <c r="C296" s="63" t="s">
        <v>781</v>
      </c>
      <c r="D296" s="64" t="s">
        <v>37</v>
      </c>
      <c r="E296" s="65">
        <v>5.14</v>
      </c>
      <c r="F296" s="65"/>
      <c r="G296" s="65">
        <v>346.11</v>
      </c>
      <c r="H296" s="66">
        <f t="shared" si="16"/>
        <v>439.7</v>
      </c>
      <c r="I296" s="66">
        <f t="shared" si="17"/>
        <v>2260.06</v>
      </c>
      <c r="J296" s="67">
        <f t="shared" si="18"/>
        <v>0</v>
      </c>
      <c r="K296" s="67">
        <f t="shared" si="19"/>
        <v>2260.06</v>
      </c>
    </row>
    <row r="297" spans="1:11" ht="30.6" x14ac:dyDescent="0.3">
      <c r="A297" s="61" t="s">
        <v>782</v>
      </c>
      <c r="B297" s="61" t="s">
        <v>783</v>
      </c>
      <c r="C297" s="63" t="s">
        <v>784</v>
      </c>
      <c r="D297" s="64" t="s">
        <v>37</v>
      </c>
      <c r="E297" s="65">
        <v>10.8</v>
      </c>
      <c r="F297" s="65"/>
      <c r="G297" s="65">
        <v>353.85</v>
      </c>
      <c r="H297" s="66">
        <f t="shared" si="16"/>
        <v>449.53</v>
      </c>
      <c r="I297" s="66">
        <f t="shared" si="17"/>
        <v>4854.92</v>
      </c>
      <c r="J297" s="67">
        <f t="shared" si="18"/>
        <v>0</v>
      </c>
      <c r="K297" s="67">
        <f t="shared" si="19"/>
        <v>4854.92</v>
      </c>
    </row>
    <row r="298" spans="1:11" ht="14.4" x14ac:dyDescent="0.3">
      <c r="A298" s="74"/>
      <c r="B298" s="75"/>
      <c r="C298" s="76" t="s">
        <v>785</v>
      </c>
      <c r="D298" s="76"/>
      <c r="E298" s="76"/>
      <c r="F298" s="76"/>
      <c r="G298" s="76"/>
      <c r="H298" s="83"/>
      <c r="I298" s="83">
        <f>SUM(I293:I297)</f>
        <v>43665.959999999992</v>
      </c>
      <c r="J298" s="83">
        <f>SUM(J293:J297)</f>
        <v>0</v>
      </c>
      <c r="K298" s="83">
        <f>SUM(K293:K297)</f>
        <v>43665.959999999992</v>
      </c>
    </row>
    <row r="299" spans="1:11" ht="14.4" x14ac:dyDescent="0.3">
      <c r="A299" s="80" t="s">
        <v>786</v>
      </c>
      <c r="B299" s="49"/>
      <c r="C299" s="50" t="s">
        <v>787</v>
      </c>
      <c r="D299" s="51"/>
      <c r="E299" s="52"/>
      <c r="F299" s="52"/>
      <c r="G299" s="52"/>
      <c r="H299" s="53"/>
      <c r="I299" s="53"/>
      <c r="J299" s="53"/>
      <c r="K299" s="53"/>
    </row>
    <row r="300" spans="1:11" x14ac:dyDescent="0.3">
      <c r="A300" s="70" t="s">
        <v>788</v>
      </c>
      <c r="B300" s="71"/>
      <c r="C300" s="72" t="s">
        <v>789</v>
      </c>
      <c r="D300" s="64"/>
      <c r="E300" s="64"/>
      <c r="F300" s="64"/>
      <c r="G300" s="65"/>
      <c r="H300" s="66">
        <f t="shared" si="16"/>
        <v>0</v>
      </c>
      <c r="I300" s="66">
        <f t="shared" si="17"/>
        <v>0</v>
      </c>
      <c r="J300" s="67">
        <f t="shared" si="18"/>
        <v>0</v>
      </c>
      <c r="K300" s="67">
        <f t="shared" si="19"/>
        <v>0</v>
      </c>
    </row>
    <row r="301" spans="1:11" x14ac:dyDescent="0.3">
      <c r="A301" s="61" t="s">
        <v>790</v>
      </c>
      <c r="B301" s="61" t="s">
        <v>791</v>
      </c>
      <c r="C301" s="63" t="s">
        <v>792</v>
      </c>
      <c r="D301" s="64" t="s">
        <v>37</v>
      </c>
      <c r="E301" s="65">
        <v>13.4</v>
      </c>
      <c r="F301" s="65"/>
      <c r="G301" s="65">
        <v>146.43</v>
      </c>
      <c r="H301" s="66">
        <f t="shared" si="16"/>
        <v>186.02</v>
      </c>
      <c r="I301" s="66">
        <f t="shared" si="17"/>
        <v>2492.67</v>
      </c>
      <c r="J301" s="67">
        <f t="shared" si="18"/>
        <v>0</v>
      </c>
      <c r="K301" s="67">
        <f t="shared" si="19"/>
        <v>2492.67</v>
      </c>
    </row>
    <row r="302" spans="1:11" ht="30.6" x14ac:dyDescent="0.3">
      <c r="A302" s="61" t="s">
        <v>793</v>
      </c>
      <c r="B302" s="82" t="s">
        <v>794</v>
      </c>
      <c r="C302" s="63" t="s">
        <v>795</v>
      </c>
      <c r="D302" s="64" t="s">
        <v>37</v>
      </c>
      <c r="E302" s="65">
        <f>E303+E304</f>
        <v>418.29</v>
      </c>
      <c r="F302" s="65"/>
      <c r="G302" s="65">
        <v>44.47</v>
      </c>
      <c r="H302" s="66">
        <f t="shared" si="16"/>
        <v>56.49</v>
      </c>
      <c r="I302" s="66">
        <f t="shared" si="17"/>
        <v>23629.200000000001</v>
      </c>
      <c r="J302" s="67">
        <f t="shared" si="18"/>
        <v>0</v>
      </c>
      <c r="K302" s="67">
        <f t="shared" si="19"/>
        <v>23629.200000000001</v>
      </c>
    </row>
    <row r="303" spans="1:11" ht="20.399999999999999" x14ac:dyDescent="0.3">
      <c r="A303" s="61" t="s">
        <v>796</v>
      </c>
      <c r="B303" s="82" t="s">
        <v>797</v>
      </c>
      <c r="C303" s="63" t="s">
        <v>798</v>
      </c>
      <c r="D303" s="64" t="s">
        <v>37</v>
      </c>
      <c r="E303" s="65">
        <v>15.07</v>
      </c>
      <c r="F303" s="65"/>
      <c r="G303" s="65">
        <v>69.22</v>
      </c>
      <c r="H303" s="66">
        <f t="shared" si="16"/>
        <v>87.94</v>
      </c>
      <c r="I303" s="66">
        <f t="shared" si="17"/>
        <v>1325.26</v>
      </c>
      <c r="J303" s="67">
        <f t="shared" si="18"/>
        <v>0</v>
      </c>
      <c r="K303" s="67">
        <f t="shared" si="19"/>
        <v>1325.26</v>
      </c>
    </row>
    <row r="304" spans="1:11" ht="40.799999999999997" x14ac:dyDescent="0.3">
      <c r="A304" s="61" t="s">
        <v>799</v>
      </c>
      <c r="B304" s="61" t="s">
        <v>800</v>
      </c>
      <c r="C304" s="63" t="s">
        <v>801</v>
      </c>
      <c r="D304" s="64" t="s">
        <v>37</v>
      </c>
      <c r="E304" s="65">
        <v>403.22</v>
      </c>
      <c r="F304" s="65"/>
      <c r="G304" s="65">
        <v>105.18</v>
      </c>
      <c r="H304" s="66">
        <f t="shared" si="16"/>
        <v>133.62</v>
      </c>
      <c r="I304" s="66">
        <f t="shared" si="17"/>
        <v>53878.26</v>
      </c>
      <c r="J304" s="67">
        <f t="shared" si="18"/>
        <v>0</v>
      </c>
      <c r="K304" s="67">
        <f t="shared" si="19"/>
        <v>53878.26</v>
      </c>
    </row>
    <row r="305" spans="1:11" x14ac:dyDescent="0.3">
      <c r="A305" s="70" t="s">
        <v>802</v>
      </c>
      <c r="B305" s="71"/>
      <c r="C305" s="72" t="s">
        <v>803</v>
      </c>
      <c r="D305" s="64"/>
      <c r="E305" s="64"/>
      <c r="F305" s="64"/>
      <c r="G305" s="65"/>
      <c r="H305" s="66">
        <f t="shared" si="16"/>
        <v>0</v>
      </c>
      <c r="I305" s="66">
        <f t="shared" si="17"/>
        <v>0</v>
      </c>
      <c r="J305" s="67">
        <f t="shared" si="18"/>
        <v>0</v>
      </c>
      <c r="K305" s="67">
        <f t="shared" si="19"/>
        <v>0</v>
      </c>
    </row>
    <row r="306" spans="1:11" ht="30.6" x14ac:dyDescent="0.3">
      <c r="A306" s="61" t="s">
        <v>804</v>
      </c>
      <c r="B306" s="61" t="s">
        <v>805</v>
      </c>
      <c r="C306" s="63" t="s">
        <v>806</v>
      </c>
      <c r="D306" s="64" t="s">
        <v>51</v>
      </c>
      <c r="E306" s="65">
        <v>338.73</v>
      </c>
      <c r="F306" s="65"/>
      <c r="G306" s="65">
        <v>13.18</v>
      </c>
      <c r="H306" s="66">
        <f t="shared" si="16"/>
        <v>16.739999999999998</v>
      </c>
      <c r="I306" s="66">
        <f t="shared" si="17"/>
        <v>5670.34</v>
      </c>
      <c r="J306" s="67">
        <f t="shared" si="18"/>
        <v>0</v>
      </c>
      <c r="K306" s="67">
        <f t="shared" si="19"/>
        <v>5670.34</v>
      </c>
    </row>
    <row r="307" spans="1:11" ht="30.6" x14ac:dyDescent="0.3">
      <c r="A307" s="61" t="s">
        <v>807</v>
      </c>
      <c r="B307" s="61" t="s">
        <v>808</v>
      </c>
      <c r="C307" s="63" t="s">
        <v>809</v>
      </c>
      <c r="D307" s="64" t="s">
        <v>51</v>
      </c>
      <c r="E307" s="65">
        <v>45</v>
      </c>
      <c r="F307" s="65"/>
      <c r="G307" s="65">
        <v>12.7</v>
      </c>
      <c r="H307" s="66">
        <f t="shared" si="16"/>
        <v>16.13</v>
      </c>
      <c r="I307" s="66">
        <f t="shared" si="17"/>
        <v>725.85</v>
      </c>
      <c r="J307" s="67">
        <f t="shared" si="18"/>
        <v>0</v>
      </c>
      <c r="K307" s="67">
        <f t="shared" si="19"/>
        <v>725.85</v>
      </c>
    </row>
    <row r="308" spans="1:11" x14ac:dyDescent="0.3">
      <c r="A308" s="70" t="s">
        <v>810</v>
      </c>
      <c r="B308" s="71"/>
      <c r="C308" s="72" t="s">
        <v>811</v>
      </c>
      <c r="D308" s="64"/>
      <c r="E308" s="64"/>
      <c r="F308" s="64"/>
      <c r="G308" s="65"/>
      <c r="H308" s="66">
        <f t="shared" si="16"/>
        <v>0</v>
      </c>
      <c r="I308" s="66">
        <f t="shared" si="17"/>
        <v>0</v>
      </c>
      <c r="J308" s="67">
        <f t="shared" si="18"/>
        <v>0</v>
      </c>
      <c r="K308" s="67">
        <f t="shared" si="19"/>
        <v>0</v>
      </c>
    </row>
    <row r="309" spans="1:11" x14ac:dyDescent="0.3">
      <c r="A309" s="90" t="s">
        <v>812</v>
      </c>
      <c r="B309" s="90" t="s">
        <v>813</v>
      </c>
      <c r="C309" s="91" t="s">
        <v>814</v>
      </c>
      <c r="D309" s="92" t="s">
        <v>51</v>
      </c>
      <c r="E309" s="93">
        <v>78.650000000000006</v>
      </c>
      <c r="F309" s="93"/>
      <c r="G309" s="93">
        <v>83.66</v>
      </c>
      <c r="H309" s="94">
        <f t="shared" si="16"/>
        <v>106.28</v>
      </c>
      <c r="I309" s="94">
        <f t="shared" si="17"/>
        <v>8358.92</v>
      </c>
      <c r="J309" s="95">
        <f t="shared" si="18"/>
        <v>0</v>
      </c>
      <c r="K309" s="95">
        <f t="shared" si="19"/>
        <v>8358.92</v>
      </c>
    </row>
    <row r="310" spans="1:11" ht="20.399999999999999" x14ac:dyDescent="0.3">
      <c r="A310" s="90" t="s">
        <v>815</v>
      </c>
      <c r="B310" s="90" t="s">
        <v>816</v>
      </c>
      <c r="C310" s="91" t="s">
        <v>817</v>
      </c>
      <c r="D310" s="92" t="s">
        <v>51</v>
      </c>
      <c r="E310" s="93">
        <v>63.3</v>
      </c>
      <c r="F310" s="93"/>
      <c r="G310" s="93">
        <v>103.31</v>
      </c>
      <c r="H310" s="94">
        <f t="shared" si="16"/>
        <v>131.24</v>
      </c>
      <c r="I310" s="94">
        <f t="shared" si="17"/>
        <v>8307.49</v>
      </c>
      <c r="J310" s="95">
        <f t="shared" si="18"/>
        <v>0</v>
      </c>
      <c r="K310" s="95">
        <f t="shared" si="19"/>
        <v>8307.49</v>
      </c>
    </row>
    <row r="311" spans="1:11" x14ac:dyDescent="0.3">
      <c r="A311" s="90" t="s">
        <v>818</v>
      </c>
      <c r="B311" s="90">
        <v>98689</v>
      </c>
      <c r="C311" s="91" t="s">
        <v>819</v>
      </c>
      <c r="D311" s="92" t="s">
        <v>51</v>
      </c>
      <c r="E311" s="93">
        <v>1.8</v>
      </c>
      <c r="F311" s="93"/>
      <c r="G311" s="93">
        <v>83.66</v>
      </c>
      <c r="H311" s="94">
        <f t="shared" si="16"/>
        <v>106.28</v>
      </c>
      <c r="I311" s="94">
        <f t="shared" si="17"/>
        <v>191.3</v>
      </c>
      <c r="J311" s="95">
        <f t="shared" si="18"/>
        <v>0</v>
      </c>
      <c r="K311" s="95">
        <f t="shared" si="19"/>
        <v>191.3</v>
      </c>
    </row>
    <row r="312" spans="1:11" ht="14.4" x14ac:dyDescent="0.3">
      <c r="A312" s="74"/>
      <c r="B312" s="75"/>
      <c r="C312" s="76" t="s">
        <v>820</v>
      </c>
      <c r="D312" s="76"/>
      <c r="E312" s="76"/>
      <c r="F312" s="76"/>
      <c r="G312" s="76"/>
      <c r="H312" s="83"/>
      <c r="I312" s="83">
        <f>SUM(I301:I311)</f>
        <v>104579.29000000001</v>
      </c>
      <c r="J312" s="83">
        <f>SUM(J301:J311)</f>
        <v>0</v>
      </c>
      <c r="K312" s="83">
        <f>SUM(K301:K311)</f>
        <v>104579.29000000001</v>
      </c>
    </row>
    <row r="313" spans="1:11" ht="14.4" x14ac:dyDescent="0.3">
      <c r="A313" s="80" t="s">
        <v>821</v>
      </c>
      <c r="B313" s="49"/>
      <c r="C313" s="50" t="s">
        <v>822</v>
      </c>
      <c r="D313" s="51"/>
      <c r="E313" s="52"/>
      <c r="F313" s="52"/>
      <c r="G313" s="52"/>
      <c r="H313" s="53"/>
      <c r="I313" s="53"/>
      <c r="J313" s="53"/>
      <c r="K313" s="53"/>
    </row>
    <row r="314" spans="1:11" ht="22.5" customHeight="1" x14ac:dyDescent="0.3">
      <c r="A314" s="61" t="s">
        <v>823</v>
      </c>
      <c r="B314" s="61" t="s">
        <v>824</v>
      </c>
      <c r="C314" s="63" t="s">
        <v>825</v>
      </c>
      <c r="D314" s="64" t="s">
        <v>33</v>
      </c>
      <c r="E314" s="65">
        <v>8</v>
      </c>
      <c r="F314" s="65"/>
      <c r="G314" s="65">
        <v>202.48</v>
      </c>
      <c r="H314" s="66">
        <f t="shared" si="16"/>
        <v>257.23</v>
      </c>
      <c r="I314" s="66">
        <f t="shared" si="17"/>
        <v>2057.84</v>
      </c>
      <c r="J314" s="67">
        <f t="shared" si="18"/>
        <v>0</v>
      </c>
      <c r="K314" s="67">
        <f t="shared" si="19"/>
        <v>2057.84</v>
      </c>
    </row>
    <row r="315" spans="1:11" ht="30.6" x14ac:dyDescent="0.3">
      <c r="A315" s="61" t="s">
        <v>826</v>
      </c>
      <c r="B315" s="61" t="s">
        <v>824</v>
      </c>
      <c r="C315" s="63" t="s">
        <v>827</v>
      </c>
      <c r="D315" s="64" t="s">
        <v>33</v>
      </c>
      <c r="E315" s="65">
        <v>3</v>
      </c>
      <c r="F315" s="65"/>
      <c r="G315" s="65">
        <v>202.48</v>
      </c>
      <c r="H315" s="66">
        <f t="shared" si="16"/>
        <v>257.23</v>
      </c>
      <c r="I315" s="66">
        <f t="shared" si="17"/>
        <v>771.69</v>
      </c>
      <c r="J315" s="67">
        <f t="shared" si="18"/>
        <v>0</v>
      </c>
      <c r="K315" s="67">
        <f t="shared" si="19"/>
        <v>771.69</v>
      </c>
    </row>
    <row r="316" spans="1:11" ht="14.4" x14ac:dyDescent="0.3">
      <c r="A316" s="74"/>
      <c r="B316" s="75"/>
      <c r="C316" s="76" t="s">
        <v>828</v>
      </c>
      <c r="D316" s="76"/>
      <c r="E316" s="76"/>
      <c r="F316" s="76"/>
      <c r="G316" s="76"/>
      <c r="H316" s="83"/>
      <c r="I316" s="83">
        <f>SUM(I314:I315)</f>
        <v>2829.53</v>
      </c>
      <c r="J316" s="83">
        <f>SUM(J314:J315)</f>
        <v>0</v>
      </c>
      <c r="K316" s="83">
        <f>SUM(K314:K315)</f>
        <v>2829.53</v>
      </c>
    </row>
    <row r="317" spans="1:11" ht="14.4" x14ac:dyDescent="0.3">
      <c r="A317" s="80" t="s">
        <v>829</v>
      </c>
      <c r="B317" s="49"/>
      <c r="C317" s="50" t="s">
        <v>830</v>
      </c>
      <c r="D317" s="51"/>
      <c r="E317" s="52"/>
      <c r="F317" s="52"/>
      <c r="G317" s="52"/>
      <c r="H317" s="53"/>
      <c r="I317" s="53"/>
      <c r="J317" s="53"/>
      <c r="K317" s="53"/>
    </row>
    <row r="318" spans="1:11" x14ac:dyDescent="0.3">
      <c r="A318" s="70" t="s">
        <v>831</v>
      </c>
      <c r="B318" s="71"/>
      <c r="C318" s="72" t="s">
        <v>832</v>
      </c>
      <c r="D318" s="64"/>
      <c r="E318" s="64"/>
      <c r="F318" s="64"/>
      <c r="G318" s="65"/>
      <c r="H318" s="66">
        <f t="shared" si="16"/>
        <v>0</v>
      </c>
      <c r="I318" s="66">
        <f t="shared" si="17"/>
        <v>0</v>
      </c>
      <c r="J318" s="67">
        <f t="shared" si="18"/>
        <v>0</v>
      </c>
      <c r="K318" s="67">
        <f t="shared" si="19"/>
        <v>0</v>
      </c>
    </row>
    <row r="319" spans="1:11" ht="20.399999999999999" x14ac:dyDescent="0.3">
      <c r="A319" s="98" t="s">
        <v>833</v>
      </c>
      <c r="B319" s="105" t="s">
        <v>834</v>
      </c>
      <c r="C319" s="63" t="s">
        <v>835</v>
      </c>
      <c r="D319" s="64" t="s">
        <v>37</v>
      </c>
      <c r="E319" s="65">
        <v>1341.83</v>
      </c>
      <c r="F319" s="65"/>
      <c r="G319" s="65">
        <v>7.04</v>
      </c>
      <c r="H319" s="66">
        <f t="shared" si="16"/>
        <v>8.94</v>
      </c>
      <c r="I319" s="66">
        <f t="shared" si="17"/>
        <v>11995.96</v>
      </c>
      <c r="J319" s="67">
        <f t="shared" si="18"/>
        <v>0</v>
      </c>
      <c r="K319" s="67">
        <f t="shared" si="19"/>
        <v>11995.96</v>
      </c>
    </row>
    <row r="320" spans="1:11" ht="20.399999999999999" x14ac:dyDescent="0.3">
      <c r="A320" s="98" t="s">
        <v>836</v>
      </c>
      <c r="B320" s="105" t="s">
        <v>837</v>
      </c>
      <c r="C320" s="63" t="s">
        <v>838</v>
      </c>
      <c r="D320" s="64" t="s">
        <v>37</v>
      </c>
      <c r="E320" s="65">
        <v>1175.7</v>
      </c>
      <c r="F320" s="65"/>
      <c r="G320" s="65">
        <v>21.03</v>
      </c>
      <c r="H320" s="66">
        <f t="shared" si="16"/>
        <v>26.72</v>
      </c>
      <c r="I320" s="66">
        <f t="shared" si="17"/>
        <v>31414.7</v>
      </c>
      <c r="J320" s="67">
        <f t="shared" si="18"/>
        <v>0</v>
      </c>
      <c r="K320" s="67">
        <f t="shared" si="19"/>
        <v>31414.7</v>
      </c>
    </row>
    <row r="321" spans="1:11" ht="20.399999999999999" x14ac:dyDescent="0.3">
      <c r="A321" s="106" t="s">
        <v>839</v>
      </c>
      <c r="B321" s="90" t="s">
        <v>840</v>
      </c>
      <c r="C321" s="91" t="s">
        <v>841</v>
      </c>
      <c r="D321" s="92" t="s">
        <v>37</v>
      </c>
      <c r="E321" s="93">
        <v>138.6</v>
      </c>
      <c r="F321" s="93"/>
      <c r="G321" s="93">
        <v>20.71</v>
      </c>
      <c r="H321" s="94">
        <f t="shared" si="16"/>
        <v>26.31</v>
      </c>
      <c r="I321" s="94">
        <f t="shared" si="17"/>
        <v>3646.57</v>
      </c>
      <c r="J321" s="95">
        <f t="shared" si="18"/>
        <v>0</v>
      </c>
      <c r="K321" s="95">
        <f t="shared" si="19"/>
        <v>3646.57</v>
      </c>
    </row>
    <row r="322" spans="1:11" ht="20.399999999999999" x14ac:dyDescent="0.3">
      <c r="A322" s="98" t="s">
        <v>842</v>
      </c>
      <c r="B322" s="105" t="s">
        <v>843</v>
      </c>
      <c r="C322" s="63" t="s">
        <v>54</v>
      </c>
      <c r="D322" s="64" t="s">
        <v>37</v>
      </c>
      <c r="E322" s="65">
        <v>1341.83</v>
      </c>
      <c r="F322" s="65"/>
      <c r="G322" s="65">
        <v>22.04</v>
      </c>
      <c r="H322" s="66">
        <f t="shared" si="16"/>
        <v>28</v>
      </c>
      <c r="I322" s="66">
        <f t="shared" si="17"/>
        <v>37571.24</v>
      </c>
      <c r="J322" s="67">
        <f t="shared" si="18"/>
        <v>0</v>
      </c>
      <c r="K322" s="67">
        <f t="shared" si="19"/>
        <v>37571.24</v>
      </c>
    </row>
    <row r="323" spans="1:11" ht="30.6" x14ac:dyDescent="0.3">
      <c r="A323" s="98" t="s">
        <v>844</v>
      </c>
      <c r="B323" s="105" t="s">
        <v>845</v>
      </c>
      <c r="C323" s="63" t="s">
        <v>846</v>
      </c>
      <c r="D323" s="64" t="s">
        <v>37</v>
      </c>
      <c r="E323" s="65">
        <v>138.6</v>
      </c>
      <c r="F323" s="65"/>
      <c r="G323" s="65">
        <v>35.92</v>
      </c>
      <c r="H323" s="66">
        <f t="shared" si="16"/>
        <v>45.63</v>
      </c>
      <c r="I323" s="66">
        <f t="shared" si="17"/>
        <v>6324.32</v>
      </c>
      <c r="J323" s="67">
        <f t="shared" si="18"/>
        <v>0</v>
      </c>
      <c r="K323" s="67">
        <f t="shared" si="19"/>
        <v>6324.32</v>
      </c>
    </row>
    <row r="324" spans="1:11" ht="20.399999999999999" x14ac:dyDescent="0.3">
      <c r="A324" s="98" t="s">
        <v>847</v>
      </c>
      <c r="B324" s="105" t="s">
        <v>848</v>
      </c>
      <c r="C324" s="63" t="s">
        <v>849</v>
      </c>
      <c r="D324" s="64" t="s">
        <v>37</v>
      </c>
      <c r="E324" s="65">
        <v>51.02</v>
      </c>
      <c r="F324" s="65"/>
      <c r="G324" s="65">
        <v>22.11</v>
      </c>
      <c r="H324" s="66">
        <f t="shared" si="16"/>
        <v>28.09</v>
      </c>
      <c r="I324" s="66">
        <f t="shared" si="17"/>
        <v>1433.15</v>
      </c>
      <c r="J324" s="67">
        <f t="shared" si="18"/>
        <v>0</v>
      </c>
      <c r="K324" s="67">
        <f t="shared" si="19"/>
        <v>1433.15</v>
      </c>
    </row>
    <row r="325" spans="1:11" x14ac:dyDescent="0.3">
      <c r="A325" s="70" t="s">
        <v>850</v>
      </c>
      <c r="B325" s="71"/>
      <c r="C325" s="72" t="s">
        <v>851</v>
      </c>
      <c r="D325" s="64"/>
      <c r="E325" s="64"/>
      <c r="F325" s="64"/>
      <c r="G325" s="65"/>
      <c r="H325" s="66"/>
      <c r="I325" s="66"/>
      <c r="J325" s="67"/>
      <c r="K325" s="67"/>
    </row>
    <row r="326" spans="1:11" ht="20.399999999999999" x14ac:dyDescent="0.3">
      <c r="A326" s="98" t="s">
        <v>852</v>
      </c>
      <c r="B326" s="105" t="s">
        <v>834</v>
      </c>
      <c r="C326" s="63" t="s">
        <v>835</v>
      </c>
      <c r="D326" s="64" t="s">
        <v>37</v>
      </c>
      <c r="E326" s="65">
        <v>615.37</v>
      </c>
      <c r="F326" s="65"/>
      <c r="G326" s="65">
        <v>7.04</v>
      </c>
      <c r="H326" s="66">
        <f t="shared" si="16"/>
        <v>8.94</v>
      </c>
      <c r="I326" s="66">
        <f t="shared" si="17"/>
        <v>5501.41</v>
      </c>
      <c r="J326" s="67">
        <f t="shared" si="18"/>
        <v>0</v>
      </c>
      <c r="K326" s="67">
        <f t="shared" si="19"/>
        <v>5501.41</v>
      </c>
    </row>
    <row r="327" spans="1:11" ht="20.399999999999999" x14ac:dyDescent="0.3">
      <c r="A327" s="98" t="s">
        <v>853</v>
      </c>
      <c r="B327" s="82" t="s">
        <v>854</v>
      </c>
      <c r="C327" s="63" t="s">
        <v>855</v>
      </c>
      <c r="D327" s="64" t="s">
        <v>37</v>
      </c>
      <c r="E327" s="65">
        <v>615.37</v>
      </c>
      <c r="F327" s="65"/>
      <c r="G327" s="65">
        <v>16.55</v>
      </c>
      <c r="H327" s="66">
        <f t="shared" si="16"/>
        <v>21.02</v>
      </c>
      <c r="I327" s="66">
        <f t="shared" si="17"/>
        <v>12935.08</v>
      </c>
      <c r="J327" s="67">
        <f t="shared" si="18"/>
        <v>0</v>
      </c>
      <c r="K327" s="67">
        <f t="shared" si="19"/>
        <v>12935.08</v>
      </c>
    </row>
    <row r="328" spans="1:11" ht="20.399999999999999" x14ac:dyDescent="0.3">
      <c r="A328" s="98" t="s">
        <v>856</v>
      </c>
      <c r="B328" s="98" t="s">
        <v>53</v>
      </c>
      <c r="C328" s="63" t="s">
        <v>857</v>
      </c>
      <c r="D328" s="64" t="s">
        <v>37</v>
      </c>
      <c r="E328" s="65">
        <v>425.37</v>
      </c>
      <c r="F328" s="65"/>
      <c r="G328" s="65">
        <v>21.88</v>
      </c>
      <c r="H328" s="66">
        <f t="shared" si="16"/>
        <v>27.8</v>
      </c>
      <c r="I328" s="66">
        <f t="shared" si="17"/>
        <v>11825.29</v>
      </c>
      <c r="J328" s="67">
        <f t="shared" si="18"/>
        <v>0</v>
      </c>
      <c r="K328" s="67">
        <f t="shared" si="19"/>
        <v>11825.29</v>
      </c>
    </row>
    <row r="329" spans="1:11" ht="20.399999999999999" x14ac:dyDescent="0.3">
      <c r="A329" s="98" t="s">
        <v>858</v>
      </c>
      <c r="B329" s="98" t="s">
        <v>53</v>
      </c>
      <c r="C329" s="63" t="s">
        <v>859</v>
      </c>
      <c r="D329" s="64" t="s">
        <v>37</v>
      </c>
      <c r="E329" s="65">
        <v>190</v>
      </c>
      <c r="F329" s="65"/>
      <c r="G329" s="65">
        <v>21.88</v>
      </c>
      <c r="H329" s="66">
        <f t="shared" si="16"/>
        <v>27.8</v>
      </c>
      <c r="I329" s="66">
        <f t="shared" si="17"/>
        <v>5282</v>
      </c>
      <c r="J329" s="67">
        <f t="shared" si="18"/>
        <v>0</v>
      </c>
      <c r="K329" s="67">
        <f t="shared" si="19"/>
        <v>5282</v>
      </c>
    </row>
    <row r="330" spans="1:11" ht="14.4" x14ac:dyDescent="0.3">
      <c r="A330" s="74"/>
      <c r="B330" s="75"/>
      <c r="C330" s="76" t="s">
        <v>860</v>
      </c>
      <c r="D330" s="76"/>
      <c r="E330" s="76"/>
      <c r="F330" s="76"/>
      <c r="G330" s="76"/>
      <c r="H330" s="83"/>
      <c r="I330" s="83">
        <f>SUM(I318:I329)</f>
        <v>127929.72</v>
      </c>
      <c r="J330" s="83">
        <f>SUM(J318:J329)</f>
        <v>0</v>
      </c>
      <c r="K330" s="83">
        <f>SUM(K318:K329)</f>
        <v>127929.72</v>
      </c>
    </row>
    <row r="331" spans="1:11" ht="14.4" x14ac:dyDescent="0.3">
      <c r="A331" s="80" t="s">
        <v>861</v>
      </c>
      <c r="B331" s="49"/>
      <c r="C331" s="50" t="s">
        <v>862</v>
      </c>
      <c r="D331" s="51"/>
      <c r="E331" s="52"/>
      <c r="F331" s="52"/>
      <c r="G331" s="52"/>
      <c r="H331" s="53"/>
      <c r="I331" s="53"/>
      <c r="J331" s="53"/>
      <c r="K331" s="53"/>
    </row>
    <row r="332" spans="1:11" ht="30.6" x14ac:dyDescent="0.3">
      <c r="A332" s="90" t="s">
        <v>863</v>
      </c>
      <c r="B332" s="90" t="s">
        <v>864</v>
      </c>
      <c r="C332" s="91" t="s">
        <v>865</v>
      </c>
      <c r="D332" s="92" t="s">
        <v>37</v>
      </c>
      <c r="E332" s="93">
        <v>10.62</v>
      </c>
      <c r="F332" s="93"/>
      <c r="G332" s="93">
        <v>354.83</v>
      </c>
      <c r="H332" s="94">
        <f t="shared" ref="H332:H352" si="20">ROUND(G332+(G332*$I$7),2)</f>
        <v>450.77</v>
      </c>
      <c r="I332" s="94">
        <f t="shared" ref="I332:I352" si="21">ROUND((E332*H332),2)</f>
        <v>4787.18</v>
      </c>
      <c r="J332" s="95">
        <f t="shared" ref="J332:J371" si="22">F332*H332</f>
        <v>0</v>
      </c>
      <c r="K332" s="95">
        <f t="shared" ref="K332:K371" si="23">I332-J332</f>
        <v>4787.18</v>
      </c>
    </row>
    <row r="333" spans="1:11" ht="20.399999999999999" x14ac:dyDescent="0.3">
      <c r="A333" s="90" t="s">
        <v>866</v>
      </c>
      <c r="B333" s="90" t="s">
        <v>864</v>
      </c>
      <c r="C333" s="91" t="s">
        <v>867</v>
      </c>
      <c r="D333" s="92" t="s">
        <v>37</v>
      </c>
      <c r="E333" s="93">
        <v>2.77</v>
      </c>
      <c r="F333" s="93"/>
      <c r="G333" s="93">
        <v>354.83</v>
      </c>
      <c r="H333" s="94">
        <f t="shared" si="20"/>
        <v>450.77</v>
      </c>
      <c r="I333" s="94">
        <f t="shared" si="21"/>
        <v>1248.6300000000001</v>
      </c>
      <c r="J333" s="95">
        <f t="shared" si="22"/>
        <v>0</v>
      </c>
      <c r="K333" s="95">
        <f t="shared" si="23"/>
        <v>1248.6300000000001</v>
      </c>
    </row>
    <row r="334" spans="1:11" x14ac:dyDescent="0.3">
      <c r="A334" s="90" t="s">
        <v>868</v>
      </c>
      <c r="B334" s="90" t="s">
        <v>869</v>
      </c>
      <c r="C334" s="91" t="s">
        <v>870</v>
      </c>
      <c r="D334" s="92" t="s">
        <v>37</v>
      </c>
      <c r="E334" s="93">
        <v>6.94</v>
      </c>
      <c r="F334" s="93"/>
      <c r="G334" s="93">
        <v>332.17</v>
      </c>
      <c r="H334" s="94">
        <f t="shared" si="20"/>
        <v>421.99</v>
      </c>
      <c r="I334" s="94">
        <f t="shared" si="21"/>
        <v>2928.61</v>
      </c>
      <c r="J334" s="95">
        <f t="shared" si="22"/>
        <v>0</v>
      </c>
      <c r="K334" s="95">
        <f t="shared" si="23"/>
        <v>2928.61</v>
      </c>
    </row>
    <row r="335" spans="1:11" ht="20.399999999999999" x14ac:dyDescent="0.3">
      <c r="A335" s="61" t="s">
        <v>871</v>
      </c>
      <c r="B335" s="61" t="s">
        <v>872</v>
      </c>
      <c r="C335" s="63" t="s">
        <v>873</v>
      </c>
      <c r="D335" s="64" t="s">
        <v>51</v>
      </c>
      <c r="E335" s="65">
        <v>30.8</v>
      </c>
      <c r="F335" s="65"/>
      <c r="G335" s="65">
        <v>59.8</v>
      </c>
      <c r="H335" s="66">
        <f t="shared" si="20"/>
        <v>75.97</v>
      </c>
      <c r="I335" s="66">
        <f t="shared" si="21"/>
        <v>2339.88</v>
      </c>
      <c r="J335" s="67">
        <f t="shared" si="22"/>
        <v>0</v>
      </c>
      <c r="K335" s="67">
        <f t="shared" si="23"/>
        <v>2339.88</v>
      </c>
    </row>
    <row r="336" spans="1:11" x14ac:dyDescent="0.3">
      <c r="A336" s="61" t="s">
        <v>874</v>
      </c>
      <c r="B336" s="61" t="s">
        <v>875</v>
      </c>
      <c r="C336" s="63" t="s">
        <v>876</v>
      </c>
      <c r="D336" s="64" t="s">
        <v>37</v>
      </c>
      <c r="E336" s="65">
        <v>19.29</v>
      </c>
      <c r="F336" s="65"/>
      <c r="G336" s="65">
        <v>353.52</v>
      </c>
      <c r="H336" s="66">
        <f t="shared" si="20"/>
        <v>449.11</v>
      </c>
      <c r="I336" s="66">
        <f t="shared" si="21"/>
        <v>8663.33</v>
      </c>
      <c r="J336" s="67">
        <f t="shared" si="22"/>
        <v>0</v>
      </c>
      <c r="K336" s="67">
        <f t="shared" si="23"/>
        <v>8663.33</v>
      </c>
    </row>
    <row r="337" spans="1:11" ht="14.4" x14ac:dyDescent="0.3">
      <c r="A337" s="74"/>
      <c r="B337" s="75"/>
      <c r="C337" s="76" t="s">
        <v>877</v>
      </c>
      <c r="D337" s="76"/>
      <c r="E337" s="76"/>
      <c r="F337" s="76"/>
      <c r="G337" s="76"/>
      <c r="H337" s="83"/>
      <c r="I337" s="83">
        <f>SUM(I332:I336)</f>
        <v>19967.629999999997</v>
      </c>
      <c r="J337" s="83">
        <f>SUM(J332:J336)</f>
        <v>0</v>
      </c>
      <c r="K337" s="83">
        <f>SUM(K332:K336)</f>
        <v>19967.629999999997</v>
      </c>
    </row>
    <row r="338" spans="1:11" ht="14.4" x14ac:dyDescent="0.3">
      <c r="A338" s="80" t="s">
        <v>878</v>
      </c>
      <c r="B338" s="49"/>
      <c r="C338" s="50" t="s">
        <v>879</v>
      </c>
      <c r="D338" s="51"/>
      <c r="E338" s="52"/>
      <c r="F338" s="52"/>
      <c r="G338" s="52"/>
      <c r="H338" s="53"/>
      <c r="I338" s="53"/>
      <c r="J338" s="53"/>
      <c r="K338" s="53"/>
    </row>
    <row r="339" spans="1:11" ht="51" x14ac:dyDescent="0.3">
      <c r="A339" s="61" t="s">
        <v>880</v>
      </c>
      <c r="B339" s="61" t="str">
        <f>[1]COMPOSIÇÃO!A27</f>
        <v>CPU 06.</v>
      </c>
      <c r="C339" s="63" t="s">
        <v>881</v>
      </c>
      <c r="D339" s="64" t="s">
        <v>33</v>
      </c>
      <c r="E339" s="65">
        <v>1</v>
      </c>
      <c r="F339" s="65"/>
      <c r="G339" s="65">
        <f>[1]COMPOSIÇÃO!H32</f>
        <v>511.36999999999995</v>
      </c>
      <c r="H339" s="66">
        <f t="shared" si="20"/>
        <v>649.64</v>
      </c>
      <c r="I339" s="66">
        <f>ROUND((E339*H339),2)</f>
        <v>649.64</v>
      </c>
      <c r="J339" s="67">
        <f t="shared" si="22"/>
        <v>0</v>
      </c>
      <c r="K339" s="67">
        <f t="shared" si="23"/>
        <v>649.64</v>
      </c>
    </row>
    <row r="340" spans="1:11" ht="51" x14ac:dyDescent="0.3">
      <c r="A340" s="61" t="s">
        <v>882</v>
      </c>
      <c r="B340" s="61" t="str">
        <f>[1]COMPOSIÇÃO!A33</f>
        <v>CPU 07.</v>
      </c>
      <c r="C340" s="63" t="s">
        <v>883</v>
      </c>
      <c r="D340" s="64" t="s">
        <v>33</v>
      </c>
      <c r="E340" s="65">
        <v>1</v>
      </c>
      <c r="F340" s="65"/>
      <c r="G340" s="65">
        <f>[1]COMPOSIÇÃO!H38</f>
        <v>1189.9324999999999</v>
      </c>
      <c r="H340" s="66">
        <f t="shared" si="20"/>
        <v>1511.68</v>
      </c>
      <c r="I340" s="66">
        <f t="shared" si="21"/>
        <v>1511.68</v>
      </c>
      <c r="J340" s="67">
        <f t="shared" si="22"/>
        <v>0</v>
      </c>
      <c r="K340" s="67">
        <f t="shared" si="23"/>
        <v>1511.68</v>
      </c>
    </row>
    <row r="341" spans="1:11" ht="30.6" x14ac:dyDescent="0.3">
      <c r="A341" s="61" t="s">
        <v>884</v>
      </c>
      <c r="B341" s="61" t="str">
        <f>[1]COMPOSIÇÃO!A39</f>
        <v>CPU 08.</v>
      </c>
      <c r="C341" s="63" t="s">
        <v>885</v>
      </c>
      <c r="D341" s="64" t="s">
        <v>33</v>
      </c>
      <c r="E341" s="65">
        <v>4</v>
      </c>
      <c r="F341" s="65"/>
      <c r="G341" s="65">
        <f>[1]COMPOSIÇÃO!H43</f>
        <v>108.7475</v>
      </c>
      <c r="H341" s="67">
        <f t="shared" si="20"/>
        <v>138.15</v>
      </c>
      <c r="I341" s="67">
        <f t="shared" si="21"/>
        <v>552.6</v>
      </c>
      <c r="J341" s="67">
        <f t="shared" si="22"/>
        <v>0</v>
      </c>
      <c r="K341" s="67">
        <f t="shared" si="23"/>
        <v>552.6</v>
      </c>
    </row>
    <row r="342" spans="1:11" ht="30.6" x14ac:dyDescent="0.3">
      <c r="A342" s="61" t="s">
        <v>886</v>
      </c>
      <c r="B342" s="61" t="str">
        <f>[1]COMPOSIÇÃO!A44</f>
        <v>CPU 09.</v>
      </c>
      <c r="C342" s="63" t="s">
        <v>887</v>
      </c>
      <c r="D342" s="64" t="s">
        <v>33</v>
      </c>
      <c r="E342" s="65">
        <v>16</v>
      </c>
      <c r="F342" s="65"/>
      <c r="G342" s="65">
        <f>[1]COMPOSIÇÃO!H49</f>
        <v>75.66</v>
      </c>
      <c r="H342" s="66">
        <f t="shared" si="20"/>
        <v>96.12</v>
      </c>
      <c r="I342" s="66">
        <f t="shared" si="21"/>
        <v>1537.92</v>
      </c>
      <c r="J342" s="67">
        <f t="shared" si="22"/>
        <v>0</v>
      </c>
      <c r="K342" s="67">
        <f t="shared" si="23"/>
        <v>1537.92</v>
      </c>
    </row>
    <row r="343" spans="1:11" ht="40.799999999999997" x14ac:dyDescent="0.3">
      <c r="A343" s="61" t="s">
        <v>888</v>
      </c>
      <c r="B343" s="61" t="str">
        <f>[1]COMPOSIÇÃO!A50</f>
        <v>CPU 10.</v>
      </c>
      <c r="C343" s="63" t="s">
        <v>889</v>
      </c>
      <c r="D343" s="64" t="s">
        <v>33</v>
      </c>
      <c r="E343" s="65">
        <v>2</v>
      </c>
      <c r="F343" s="65"/>
      <c r="G343" s="65">
        <f>[1]COMPOSIÇÃO!H55</f>
        <v>82.59</v>
      </c>
      <c r="H343" s="66">
        <f t="shared" si="20"/>
        <v>104.92</v>
      </c>
      <c r="I343" s="66">
        <f t="shared" si="21"/>
        <v>209.84</v>
      </c>
      <c r="J343" s="67">
        <f t="shared" si="22"/>
        <v>0</v>
      </c>
      <c r="K343" s="67">
        <f t="shared" si="23"/>
        <v>209.84</v>
      </c>
    </row>
    <row r="344" spans="1:11" ht="14.4" x14ac:dyDescent="0.3">
      <c r="A344" s="74"/>
      <c r="B344" s="75"/>
      <c r="C344" s="76" t="s">
        <v>890</v>
      </c>
      <c r="D344" s="76"/>
      <c r="E344" s="76"/>
      <c r="F344" s="76"/>
      <c r="G344" s="76"/>
      <c r="H344" s="83"/>
      <c r="I344" s="83">
        <f>SUM(I339:I343)</f>
        <v>4461.68</v>
      </c>
      <c r="J344" s="83">
        <f>SUM(J339:J343)</f>
        <v>0</v>
      </c>
      <c r="K344" s="83">
        <f>SUM(K339:K343)</f>
        <v>4461.68</v>
      </c>
    </row>
    <row r="345" spans="1:11" ht="14.4" x14ac:dyDescent="0.3">
      <c r="A345" s="80" t="s">
        <v>891</v>
      </c>
      <c r="B345" s="49"/>
      <c r="C345" s="50" t="s">
        <v>892</v>
      </c>
      <c r="D345" s="51"/>
      <c r="E345" s="52"/>
      <c r="F345" s="52"/>
      <c r="G345" s="52"/>
      <c r="H345" s="53"/>
      <c r="I345" s="53"/>
      <c r="J345" s="53"/>
      <c r="K345" s="53"/>
    </row>
    <row r="346" spans="1:11" ht="20.399999999999999" x14ac:dyDescent="0.3">
      <c r="A346" s="68" t="s">
        <v>893</v>
      </c>
      <c r="B346" s="68" t="s">
        <v>894</v>
      </c>
      <c r="C346" s="55" t="s">
        <v>895</v>
      </c>
      <c r="D346" s="56" t="s">
        <v>37</v>
      </c>
      <c r="E346" s="69">
        <v>249.24</v>
      </c>
      <c r="F346" s="69">
        <v>249.24</v>
      </c>
      <c r="G346" s="69">
        <v>68.510000000000005</v>
      </c>
      <c r="H346" s="58">
        <f t="shared" si="20"/>
        <v>87.03</v>
      </c>
      <c r="I346" s="58">
        <f t="shared" si="21"/>
        <v>21691.360000000001</v>
      </c>
      <c r="J346" s="58">
        <f t="shared" si="22"/>
        <v>21691.357200000002</v>
      </c>
      <c r="K346" s="58">
        <f t="shared" si="23"/>
        <v>2.7999999983876478E-3</v>
      </c>
    </row>
    <row r="347" spans="1:11" ht="30.6" x14ac:dyDescent="0.3">
      <c r="A347" s="61" t="s">
        <v>896</v>
      </c>
      <c r="B347" s="61" t="s">
        <v>897</v>
      </c>
      <c r="C347" s="63" t="s">
        <v>898</v>
      </c>
      <c r="D347" s="64" t="s">
        <v>37</v>
      </c>
      <c r="E347" s="65">
        <v>9.5</v>
      </c>
      <c r="F347" s="65"/>
      <c r="G347" s="65">
        <v>140.65</v>
      </c>
      <c r="H347" s="66">
        <f t="shared" si="20"/>
        <v>178.68</v>
      </c>
      <c r="I347" s="66">
        <f t="shared" si="21"/>
        <v>1697.46</v>
      </c>
      <c r="J347" s="67">
        <f t="shared" si="22"/>
        <v>0</v>
      </c>
      <c r="K347" s="67">
        <f t="shared" si="23"/>
        <v>1697.46</v>
      </c>
    </row>
    <row r="348" spans="1:11" x14ac:dyDescent="0.3">
      <c r="A348" s="61" t="s">
        <v>899</v>
      </c>
      <c r="B348" s="61" t="s">
        <v>900</v>
      </c>
      <c r="C348" s="63" t="s">
        <v>901</v>
      </c>
      <c r="D348" s="64" t="s">
        <v>37</v>
      </c>
      <c r="E348" s="65">
        <v>53.79</v>
      </c>
      <c r="F348" s="65"/>
      <c r="G348" s="65">
        <v>37.17</v>
      </c>
      <c r="H348" s="66">
        <f t="shared" si="20"/>
        <v>47.22</v>
      </c>
      <c r="I348" s="66">
        <f t="shared" si="21"/>
        <v>2539.96</v>
      </c>
      <c r="J348" s="67">
        <f t="shared" si="22"/>
        <v>0</v>
      </c>
      <c r="K348" s="67">
        <f t="shared" si="23"/>
        <v>2539.96</v>
      </c>
    </row>
    <row r="349" spans="1:11" ht="14.4" x14ac:dyDescent="0.3">
      <c r="A349" s="74"/>
      <c r="B349" s="75"/>
      <c r="C349" s="76" t="s">
        <v>902</v>
      </c>
      <c r="D349" s="76"/>
      <c r="E349" s="76"/>
      <c r="F349" s="76"/>
      <c r="G349" s="76"/>
      <c r="H349" s="83"/>
      <c r="I349" s="83">
        <f>SUM(I346:I348)</f>
        <v>25928.78</v>
      </c>
      <c r="J349" s="83">
        <f>SUM(J346:J348)</f>
        <v>21691.357200000002</v>
      </c>
      <c r="K349" s="83">
        <f>SUM(K346:K348)</f>
        <v>4237.4227999999985</v>
      </c>
    </row>
    <row r="350" spans="1:11" ht="14.4" x14ac:dyDescent="0.3">
      <c r="A350" s="80" t="s">
        <v>903</v>
      </c>
      <c r="B350" s="49"/>
      <c r="C350" s="50" t="s">
        <v>904</v>
      </c>
      <c r="D350" s="51"/>
      <c r="E350" s="52"/>
      <c r="F350" s="52"/>
      <c r="G350" s="52"/>
      <c r="H350" s="53"/>
      <c r="I350" s="53"/>
      <c r="J350" s="53"/>
      <c r="K350" s="53"/>
    </row>
    <row r="351" spans="1:11" x14ac:dyDescent="0.3">
      <c r="A351" s="61" t="s">
        <v>905</v>
      </c>
      <c r="B351" s="61" t="s">
        <v>906</v>
      </c>
      <c r="C351" s="63" t="s">
        <v>907</v>
      </c>
      <c r="D351" s="64" t="s">
        <v>358</v>
      </c>
      <c r="E351" s="65">
        <v>50</v>
      </c>
      <c r="F351" s="65"/>
      <c r="G351" s="65">
        <v>60</v>
      </c>
      <c r="H351" s="66">
        <f t="shared" si="20"/>
        <v>76.22</v>
      </c>
      <c r="I351" s="66">
        <f t="shared" si="21"/>
        <v>3811</v>
      </c>
      <c r="J351" s="67">
        <f t="shared" si="22"/>
        <v>0</v>
      </c>
      <c r="K351" s="67">
        <f t="shared" si="23"/>
        <v>3811</v>
      </c>
    </row>
    <row r="352" spans="1:11" x14ac:dyDescent="0.3">
      <c r="A352" s="61" t="s">
        <v>908</v>
      </c>
      <c r="B352" s="61" t="s">
        <v>909</v>
      </c>
      <c r="C352" s="63" t="s">
        <v>910</v>
      </c>
      <c r="D352" s="64" t="s">
        <v>37</v>
      </c>
      <c r="E352" s="65">
        <v>459.33</v>
      </c>
      <c r="F352" s="65"/>
      <c r="G352" s="65">
        <v>8.61</v>
      </c>
      <c r="H352" s="66">
        <f t="shared" si="20"/>
        <v>10.94</v>
      </c>
      <c r="I352" s="66">
        <f t="shared" si="21"/>
        <v>5025.07</v>
      </c>
      <c r="J352" s="67">
        <f t="shared" si="22"/>
        <v>0</v>
      </c>
      <c r="K352" s="67">
        <f t="shared" si="23"/>
        <v>5025.07</v>
      </c>
    </row>
    <row r="353" spans="1:16" ht="14.4" x14ac:dyDescent="0.3">
      <c r="A353" s="74"/>
      <c r="B353" s="75"/>
      <c r="C353" s="76" t="s">
        <v>911</v>
      </c>
      <c r="D353" s="76"/>
      <c r="E353" s="76"/>
      <c r="F353" s="76"/>
      <c r="G353" s="76"/>
      <c r="H353" s="83"/>
      <c r="I353" s="83">
        <f>SUM(I351:I352)</f>
        <v>8836.07</v>
      </c>
      <c r="J353" s="83">
        <f>SUM(J351:J352)</f>
        <v>0</v>
      </c>
      <c r="K353" s="83">
        <f>SUM(K351:K352)</f>
        <v>8836.07</v>
      </c>
    </row>
    <row r="354" spans="1:16" ht="14.4" x14ac:dyDescent="0.3">
      <c r="A354" s="80" t="s">
        <v>912</v>
      </c>
      <c r="B354" s="49"/>
      <c r="C354" s="107" t="s">
        <v>913</v>
      </c>
      <c r="D354" s="108"/>
      <c r="E354" s="109"/>
      <c r="F354" s="109"/>
      <c r="G354" s="109"/>
      <c r="H354" s="110"/>
      <c r="I354" s="110"/>
      <c r="J354" s="110"/>
      <c r="K354" s="110"/>
      <c r="L354" s="111"/>
    </row>
    <row r="355" spans="1:16" x14ac:dyDescent="0.3">
      <c r="A355" s="85" t="s">
        <v>914</v>
      </c>
      <c r="B355" s="85" t="s">
        <v>915</v>
      </c>
      <c r="C355" s="86" t="s">
        <v>916</v>
      </c>
      <c r="D355" s="87" t="s">
        <v>917</v>
      </c>
      <c r="E355" s="88">
        <v>6</v>
      </c>
      <c r="F355" s="88">
        <v>2</v>
      </c>
      <c r="G355" s="88">
        <v>11983.055</v>
      </c>
      <c r="H355" s="89">
        <f>ROUND(G355+(G355*$I$7),2)</f>
        <v>15223.17</v>
      </c>
      <c r="I355" s="89">
        <f>ROUND((E355*H355),2)</f>
        <v>91339.02</v>
      </c>
      <c r="J355" s="89">
        <f t="shared" si="22"/>
        <v>30446.34</v>
      </c>
      <c r="K355" s="89">
        <f t="shared" si="23"/>
        <v>60892.680000000008</v>
      </c>
    </row>
    <row r="356" spans="1:16" ht="20.399999999999999" x14ac:dyDescent="0.3">
      <c r="A356" s="85" t="s">
        <v>918</v>
      </c>
      <c r="B356" s="85" t="s">
        <v>919</v>
      </c>
      <c r="C356" s="86" t="s">
        <v>920</v>
      </c>
      <c r="D356" s="87" t="s">
        <v>917</v>
      </c>
      <c r="E356" s="88">
        <v>6</v>
      </c>
      <c r="F356" s="88">
        <v>3</v>
      </c>
      <c r="G356" s="88">
        <v>5378.8770000000004</v>
      </c>
      <c r="H356" s="89">
        <f>ROUND(G356+(G356*$I$7),2)</f>
        <v>6833.28</v>
      </c>
      <c r="I356" s="89">
        <f>ROUND((E356*H356),2)</f>
        <v>40999.68</v>
      </c>
      <c r="J356" s="89">
        <f t="shared" si="22"/>
        <v>20499.84</v>
      </c>
      <c r="K356" s="89">
        <f t="shared" si="23"/>
        <v>20499.84</v>
      </c>
    </row>
    <row r="357" spans="1:16" x14ac:dyDescent="0.3">
      <c r="A357" s="85" t="s">
        <v>921</v>
      </c>
      <c r="B357" s="85" t="s">
        <v>922</v>
      </c>
      <c r="C357" s="86" t="s">
        <v>923</v>
      </c>
      <c r="D357" s="87" t="s">
        <v>917</v>
      </c>
      <c r="E357" s="88">
        <v>6</v>
      </c>
      <c r="F357" s="88">
        <v>2</v>
      </c>
      <c r="G357" s="88">
        <v>2786.7839999999997</v>
      </c>
      <c r="H357" s="89">
        <f>ROUND(G357+(G357*$I$7),2)</f>
        <v>3540.31</v>
      </c>
      <c r="I357" s="89">
        <f>ROUND((E357*H357),2)</f>
        <v>21241.86</v>
      </c>
      <c r="J357" s="89">
        <f t="shared" si="22"/>
        <v>7080.62</v>
      </c>
      <c r="K357" s="89">
        <f t="shared" si="23"/>
        <v>14161.240000000002</v>
      </c>
    </row>
    <row r="358" spans="1:16" ht="15" thickBot="1" x14ac:dyDescent="0.35">
      <c r="A358" s="74"/>
      <c r="B358" s="75"/>
      <c r="C358" s="76" t="s">
        <v>924</v>
      </c>
      <c r="D358" s="76"/>
      <c r="E358" s="76"/>
      <c r="F358" s="76"/>
      <c r="G358" s="77"/>
      <c r="H358" s="78"/>
      <c r="I358" s="83">
        <f>SUM(I355:I357)</f>
        <v>153580.56</v>
      </c>
      <c r="J358" s="83">
        <f>SUM(J355:J357)</f>
        <v>58026.8</v>
      </c>
      <c r="K358" s="83">
        <f>SUM(K355:K357)</f>
        <v>95553.760000000009</v>
      </c>
    </row>
    <row r="359" spans="1:16" s="120" customFormat="1" ht="15" thickBot="1" x14ac:dyDescent="0.35">
      <c r="A359" s="112">
        <v>26</v>
      </c>
      <c r="B359" s="113"/>
      <c r="C359" s="114" t="s">
        <v>925</v>
      </c>
      <c r="D359" s="108"/>
      <c r="E359" s="113"/>
      <c r="F359" s="113"/>
      <c r="G359" s="115"/>
      <c r="H359" s="116"/>
      <c r="I359" s="117"/>
      <c r="J359" s="117"/>
      <c r="K359" s="117"/>
      <c r="L359" s="118"/>
      <c r="M359" s="118"/>
      <c r="N359" s="118"/>
      <c r="O359" s="118"/>
      <c r="P359" s="119"/>
    </row>
    <row r="360" spans="1:16" ht="20.399999999999999" customHeight="1" x14ac:dyDescent="0.3">
      <c r="A360" s="68" t="s">
        <v>926</v>
      </c>
      <c r="B360" s="68" t="s">
        <v>927</v>
      </c>
      <c r="C360" s="55" t="s">
        <v>928</v>
      </c>
      <c r="D360" s="56" t="s">
        <v>358</v>
      </c>
      <c r="E360" s="69">
        <f>459.33*0.1</f>
        <v>45.933</v>
      </c>
      <c r="F360" s="69">
        <v>45.933</v>
      </c>
      <c r="G360" s="69">
        <v>176.5</v>
      </c>
      <c r="H360" s="58">
        <f>ROUND(G360+(G360*$I$7),2)</f>
        <v>224.22</v>
      </c>
      <c r="I360" s="58">
        <f>ROUND((E360*H360),2)</f>
        <v>10299.1</v>
      </c>
      <c r="J360" s="58">
        <f t="shared" si="22"/>
        <v>10299.09726</v>
      </c>
      <c r="K360" s="58">
        <f t="shared" si="23"/>
        <v>2.7399999999033753E-3</v>
      </c>
    </row>
    <row r="361" spans="1:16" ht="20.399999999999999" x14ac:dyDescent="0.3">
      <c r="A361" s="68" t="s">
        <v>929</v>
      </c>
      <c r="B361" s="68" t="s">
        <v>930</v>
      </c>
      <c r="C361" s="55" t="s">
        <v>931</v>
      </c>
      <c r="D361" s="56" t="s">
        <v>358</v>
      </c>
      <c r="E361" s="69">
        <v>70.75</v>
      </c>
      <c r="F361" s="69">
        <v>70.75</v>
      </c>
      <c r="G361" s="69">
        <v>701.59</v>
      </c>
      <c r="H361" s="58">
        <f t="shared" ref="H361:H370" si="24">ROUND(G361+(G361*$I$7),2)</f>
        <v>891.29</v>
      </c>
      <c r="I361" s="58">
        <f t="shared" ref="I361:I370" si="25">ROUND((E361*H361),2)</f>
        <v>63058.77</v>
      </c>
      <c r="J361" s="58">
        <f t="shared" si="22"/>
        <v>63058.767499999994</v>
      </c>
      <c r="K361" s="58">
        <f t="shared" si="23"/>
        <v>2.5000000023283064E-3</v>
      </c>
    </row>
    <row r="362" spans="1:16" ht="30.6" x14ac:dyDescent="0.3">
      <c r="A362" s="68" t="s">
        <v>932</v>
      </c>
      <c r="B362" s="68" t="s">
        <v>933</v>
      </c>
      <c r="C362" s="55" t="s">
        <v>934</v>
      </c>
      <c r="D362" s="56" t="s">
        <v>70</v>
      </c>
      <c r="E362" s="69">
        <v>983.49</v>
      </c>
      <c r="F362" s="69">
        <v>983.49</v>
      </c>
      <c r="G362" s="69">
        <v>34.25</v>
      </c>
      <c r="H362" s="58">
        <f t="shared" si="24"/>
        <v>43.51</v>
      </c>
      <c r="I362" s="58">
        <f t="shared" si="25"/>
        <v>42791.65</v>
      </c>
      <c r="J362" s="58">
        <f t="shared" si="22"/>
        <v>42791.649899999997</v>
      </c>
      <c r="K362" s="58">
        <f t="shared" si="23"/>
        <v>1.0000000474974513E-4</v>
      </c>
    </row>
    <row r="363" spans="1:16" ht="20.399999999999999" x14ac:dyDescent="0.3">
      <c r="A363" s="68" t="s">
        <v>935</v>
      </c>
      <c r="B363" s="68" t="s">
        <v>936</v>
      </c>
      <c r="C363" s="55" t="s">
        <v>937</v>
      </c>
      <c r="D363" s="56" t="s">
        <v>70</v>
      </c>
      <c r="E363" s="69">
        <v>111.08</v>
      </c>
      <c r="F363" s="69">
        <v>111.08</v>
      </c>
      <c r="G363" s="69">
        <v>13.52</v>
      </c>
      <c r="H363" s="58">
        <f t="shared" si="24"/>
        <v>17.18</v>
      </c>
      <c r="I363" s="58">
        <f t="shared" si="25"/>
        <v>1908.35</v>
      </c>
      <c r="J363" s="58">
        <f t="shared" si="22"/>
        <v>1908.3543999999999</v>
      </c>
      <c r="K363" s="58">
        <f t="shared" si="23"/>
        <v>-4.400000000032378E-3</v>
      </c>
    </row>
    <row r="364" spans="1:16" x14ac:dyDescent="0.3">
      <c r="A364" s="68" t="s">
        <v>938</v>
      </c>
      <c r="B364" s="68" t="s">
        <v>936</v>
      </c>
      <c r="C364" s="55" t="s">
        <v>939</v>
      </c>
      <c r="D364" s="56" t="s">
        <v>70</v>
      </c>
      <c r="E364" s="69">
        <v>33.53</v>
      </c>
      <c r="F364" s="69">
        <v>33.53</v>
      </c>
      <c r="G364" s="69">
        <v>13.52</v>
      </c>
      <c r="H364" s="58">
        <f t="shared" si="24"/>
        <v>17.18</v>
      </c>
      <c r="I364" s="58">
        <f t="shared" si="25"/>
        <v>576.04999999999995</v>
      </c>
      <c r="J364" s="58">
        <f t="shared" si="22"/>
        <v>576.04539999999997</v>
      </c>
      <c r="K364" s="58">
        <f t="shared" si="23"/>
        <v>4.5999999999821739E-3</v>
      </c>
    </row>
    <row r="365" spans="1:16" x14ac:dyDescent="0.3">
      <c r="A365" s="68" t="s">
        <v>940</v>
      </c>
      <c r="B365" s="68" t="s">
        <v>941</v>
      </c>
      <c r="C365" s="55" t="s">
        <v>942</v>
      </c>
      <c r="D365" s="56" t="s">
        <v>37</v>
      </c>
      <c r="E365" s="69">
        <v>33.19</v>
      </c>
      <c r="F365" s="69">
        <v>33.19</v>
      </c>
      <c r="G365" s="69">
        <v>53.49</v>
      </c>
      <c r="H365" s="58">
        <f t="shared" si="24"/>
        <v>67.95</v>
      </c>
      <c r="I365" s="58">
        <f t="shared" si="25"/>
        <v>2255.2600000000002</v>
      </c>
      <c r="J365" s="58">
        <f t="shared" si="22"/>
        <v>2255.2604999999999</v>
      </c>
      <c r="K365" s="58">
        <f t="shared" si="23"/>
        <v>-4.9999999964711606E-4</v>
      </c>
    </row>
    <row r="366" spans="1:16" ht="40.799999999999997" x14ac:dyDescent="0.3">
      <c r="A366" s="68" t="s">
        <v>943</v>
      </c>
      <c r="B366" s="68" t="s">
        <v>944</v>
      </c>
      <c r="C366" s="55" t="s">
        <v>945</v>
      </c>
      <c r="D366" s="56" t="s">
        <v>51</v>
      </c>
      <c r="E366" s="69">
        <v>108</v>
      </c>
      <c r="F366" s="69">
        <v>108</v>
      </c>
      <c r="G366" s="69">
        <v>48.91</v>
      </c>
      <c r="H366" s="58">
        <f t="shared" si="24"/>
        <v>62.13</v>
      </c>
      <c r="I366" s="58">
        <f t="shared" si="25"/>
        <v>6710.04</v>
      </c>
      <c r="J366" s="58">
        <f t="shared" si="22"/>
        <v>6710.04</v>
      </c>
      <c r="K366" s="58">
        <f t="shared" si="23"/>
        <v>0</v>
      </c>
    </row>
    <row r="367" spans="1:16" ht="30.6" x14ac:dyDescent="0.3">
      <c r="A367" s="68" t="s">
        <v>946</v>
      </c>
      <c r="B367" s="68" t="s">
        <v>947</v>
      </c>
      <c r="C367" s="55" t="s">
        <v>948</v>
      </c>
      <c r="D367" s="56" t="s">
        <v>37</v>
      </c>
      <c r="E367" s="69">
        <v>459.33</v>
      </c>
      <c r="F367" s="69">
        <v>459.33</v>
      </c>
      <c r="G367" s="69">
        <v>4.3899999999999997</v>
      </c>
      <c r="H367" s="58">
        <f t="shared" si="24"/>
        <v>5.58</v>
      </c>
      <c r="I367" s="58">
        <f t="shared" si="25"/>
        <v>2563.06</v>
      </c>
      <c r="J367" s="58">
        <f t="shared" si="22"/>
        <v>2563.0614</v>
      </c>
      <c r="K367" s="58">
        <f t="shared" si="23"/>
        <v>-1.4000000001033186E-3</v>
      </c>
    </row>
    <row r="368" spans="1:16" ht="20.399999999999999" x14ac:dyDescent="0.3">
      <c r="A368" s="68" t="s">
        <v>949</v>
      </c>
      <c r="B368" s="68" t="s">
        <v>950</v>
      </c>
      <c r="C368" s="55" t="s">
        <v>951</v>
      </c>
      <c r="D368" s="56" t="s">
        <v>37</v>
      </c>
      <c r="E368" s="69">
        <v>459.33</v>
      </c>
      <c r="F368" s="69">
        <v>459.33</v>
      </c>
      <c r="G368" s="69">
        <v>2.08</v>
      </c>
      <c r="H368" s="58">
        <f t="shared" si="24"/>
        <v>2.64</v>
      </c>
      <c r="I368" s="58">
        <f t="shared" si="25"/>
        <v>1212.6300000000001</v>
      </c>
      <c r="J368" s="58">
        <f t="shared" si="22"/>
        <v>1212.6312</v>
      </c>
      <c r="K368" s="58">
        <f t="shared" si="23"/>
        <v>-1.199999999926149E-3</v>
      </c>
    </row>
    <row r="369" spans="1:11" x14ac:dyDescent="0.3">
      <c r="A369" s="61" t="s">
        <v>952</v>
      </c>
      <c r="B369" s="61" t="s">
        <v>953</v>
      </c>
      <c r="C369" s="63" t="s">
        <v>954</v>
      </c>
      <c r="D369" s="64" t="s">
        <v>37</v>
      </c>
      <c r="E369" s="65">
        <v>106.46</v>
      </c>
      <c r="F369" s="65">
        <v>0</v>
      </c>
      <c r="G369" s="65">
        <v>33.71</v>
      </c>
      <c r="H369" s="66">
        <f>ROUND(G369+(G369*$I$7),2)</f>
        <v>42.82</v>
      </c>
      <c r="I369" s="66">
        <f>ROUND((E369*H369),2)</f>
        <v>4558.62</v>
      </c>
      <c r="J369" s="67">
        <f t="shared" si="22"/>
        <v>0</v>
      </c>
      <c r="K369" s="67">
        <f t="shared" si="23"/>
        <v>4558.62</v>
      </c>
    </row>
    <row r="370" spans="1:11" x14ac:dyDescent="0.3">
      <c r="A370" s="61" t="s">
        <v>955</v>
      </c>
      <c r="B370" s="61" t="s">
        <v>956</v>
      </c>
      <c r="C370" s="63" t="s">
        <v>957</v>
      </c>
      <c r="D370" s="64" t="s">
        <v>37</v>
      </c>
      <c r="E370" s="65">
        <v>459.33</v>
      </c>
      <c r="F370" s="65">
        <v>0</v>
      </c>
      <c r="G370" s="65">
        <v>15.49</v>
      </c>
      <c r="H370" s="66">
        <f t="shared" si="24"/>
        <v>19.68</v>
      </c>
      <c r="I370" s="66">
        <f t="shared" si="25"/>
        <v>9039.61</v>
      </c>
      <c r="J370" s="67">
        <f t="shared" si="22"/>
        <v>0</v>
      </c>
      <c r="K370" s="67">
        <f t="shared" si="23"/>
        <v>9039.61</v>
      </c>
    </row>
    <row r="371" spans="1:11" x14ac:dyDescent="0.3">
      <c r="A371" s="68" t="s">
        <v>958</v>
      </c>
      <c r="B371" s="68" t="s">
        <v>959</v>
      </c>
      <c r="C371" s="55" t="s">
        <v>960</v>
      </c>
      <c r="D371" s="56" t="s">
        <v>961</v>
      </c>
      <c r="E371" s="69">
        <v>1</v>
      </c>
      <c r="F371" s="69">
        <v>1</v>
      </c>
      <c r="G371" s="69">
        <v>1266.51</v>
      </c>
      <c r="H371" s="58">
        <f>ROUND(G371+(G371*$I$7),2)</f>
        <v>1608.96</v>
      </c>
      <c r="I371" s="58">
        <f>ROUND((E371*H371),2)</f>
        <v>1608.96</v>
      </c>
      <c r="J371" s="58">
        <f t="shared" si="22"/>
        <v>1608.96</v>
      </c>
      <c r="K371" s="58">
        <f t="shared" si="23"/>
        <v>0</v>
      </c>
    </row>
    <row r="372" spans="1:11" ht="14.4" x14ac:dyDescent="0.3">
      <c r="A372" s="74"/>
      <c r="B372" s="75"/>
      <c r="C372" s="76"/>
      <c r="D372" s="76" t="s">
        <v>962</v>
      </c>
      <c r="E372" s="76"/>
      <c r="F372" s="76"/>
      <c r="G372" s="77"/>
      <c r="H372" s="78"/>
      <c r="I372" s="83">
        <f>SUM(I360:I371)</f>
        <v>146582.09999999995</v>
      </c>
      <c r="J372" s="83">
        <f>SUM(J360:J371)</f>
        <v>132983.86755999998</v>
      </c>
      <c r="K372" s="83">
        <f>SUM(K360:K371)</f>
        <v>13598.232440000007</v>
      </c>
    </row>
    <row r="373" spans="1:11" x14ac:dyDescent="0.3">
      <c r="A373" s="121" t="s">
        <v>963</v>
      </c>
      <c r="B373" s="121"/>
      <c r="C373" s="121"/>
      <c r="D373" s="121"/>
      <c r="E373" s="121"/>
      <c r="F373" s="121"/>
      <c r="G373" s="121"/>
      <c r="H373" s="121"/>
      <c r="I373" s="122">
        <f>SUM(I358,I353,I349,I344,I337,I330,I316,I312,I298,I291,I284,I258,I244,I237,I213,I203,I187,I142,I127,I117,I48,I40,I33,I28,I22,I372)</f>
        <v>2124982.1477999999</v>
      </c>
      <c r="J373" s="122">
        <f>SUM(J358,J353,J349,J344,J337,J330,J316,J312,J298,J291,J284,J258,J244,J237,J213,J203,J187,J142,J127,J117,J48,J40,J33,J28,J22,J372)</f>
        <v>463744.23006000003</v>
      </c>
      <c r="K373" s="122">
        <f>SUM(K358,K353,K349,K344,K337,K330,K316,K312,K298,K291,K284,K258,K244,K237,K213,K203,K187,K142,K127,K117,K48,K40,K33,K28,K22,K372)</f>
        <v>1661237.9177399997</v>
      </c>
    </row>
    <row r="374" spans="1:11" x14ac:dyDescent="0.3">
      <c r="B374" s="124"/>
      <c r="H374" s="125"/>
      <c r="I374" s="125"/>
      <c r="J374" s="125"/>
      <c r="K374" s="125"/>
    </row>
    <row r="375" spans="1:11" x14ac:dyDescent="0.3">
      <c r="B375" s="126"/>
      <c r="C375" s="126"/>
      <c r="E375" s="126" t="s">
        <v>964</v>
      </c>
      <c r="F375" s="126"/>
      <c r="G375" s="126"/>
      <c r="H375" s="127"/>
      <c r="I375" s="125"/>
      <c r="J375" s="125"/>
      <c r="K375" s="125"/>
    </row>
    <row r="376" spans="1:11" x14ac:dyDescent="0.3">
      <c r="A376" s="124"/>
      <c r="B376" s="128" t="s">
        <v>965</v>
      </c>
      <c r="C376" s="128"/>
      <c r="D376" s="124"/>
      <c r="E376" s="129" t="s">
        <v>966</v>
      </c>
      <c r="F376" s="129"/>
      <c r="G376" s="129"/>
      <c r="H376" s="130"/>
      <c r="I376" s="131"/>
      <c r="J376" s="131"/>
      <c r="K376" s="131"/>
    </row>
    <row r="377" spans="1:11" x14ac:dyDescent="0.3">
      <c r="B377" s="132"/>
    </row>
    <row r="378" spans="1:11" x14ac:dyDescent="0.3">
      <c r="B378" s="124"/>
    </row>
    <row r="379" spans="1:11" x14ac:dyDescent="0.3">
      <c r="B379" s="124"/>
    </row>
    <row r="380" spans="1:11" x14ac:dyDescent="0.3">
      <c r="B380" s="126"/>
      <c r="C380" s="126"/>
      <c r="E380" s="1"/>
      <c r="F380" s="1"/>
      <c r="G380" s="1"/>
      <c r="H380" s="127"/>
      <c r="I380" s="125"/>
      <c r="J380" s="125"/>
      <c r="K380" s="125"/>
    </row>
    <row r="381" spans="1:11" x14ac:dyDescent="0.3">
      <c r="A381" s="124"/>
      <c r="B381" s="128" t="s">
        <v>967</v>
      </c>
      <c r="C381" s="128"/>
      <c r="D381" s="124"/>
      <c r="E381" s="129"/>
      <c r="F381" s="129"/>
      <c r="G381" s="129"/>
      <c r="H381" s="130"/>
      <c r="I381" s="131"/>
      <c r="J381" s="131"/>
      <c r="K381" s="131"/>
    </row>
    <row r="382" spans="1:11" x14ac:dyDescent="0.3">
      <c r="B382" s="124"/>
    </row>
    <row r="383" spans="1:11" x14ac:dyDescent="0.3">
      <c r="B383" s="124"/>
    </row>
    <row r="384" spans="1:11" x14ac:dyDescent="0.3">
      <c r="B384" s="124"/>
    </row>
    <row r="385" spans="2:2" x14ac:dyDescent="0.3">
      <c r="B385" s="124"/>
    </row>
    <row r="386" spans="2:2" x14ac:dyDescent="0.3">
      <c r="B386" s="124"/>
    </row>
    <row r="387" spans="2:2" x14ac:dyDescent="0.3">
      <c r="B387" s="124"/>
    </row>
  </sheetData>
  <mergeCells count="22">
    <mergeCell ref="B381:C381"/>
    <mergeCell ref="E381:G381"/>
    <mergeCell ref="A373:H373"/>
    <mergeCell ref="B375:C375"/>
    <mergeCell ref="E375:G375"/>
    <mergeCell ref="B376:C376"/>
    <mergeCell ref="E376:G376"/>
    <mergeCell ref="B380:C380"/>
    <mergeCell ref="E380:G380"/>
    <mergeCell ref="A5:D5"/>
    <mergeCell ref="E5:I5"/>
    <mergeCell ref="A6:D6"/>
    <mergeCell ref="E6:E7"/>
    <mergeCell ref="G6:G7"/>
    <mergeCell ref="A7:D7"/>
    <mergeCell ref="A1:B1"/>
    <mergeCell ref="C1:I1"/>
    <mergeCell ref="A2:I2"/>
    <mergeCell ref="A3:E3"/>
    <mergeCell ref="G3:I3"/>
    <mergeCell ref="A4:E4"/>
    <mergeCell ref="G4:I4"/>
  </mergeCells>
  <hyperlinks>
    <hyperlink ref="B72" r:id="rId1" display="http://orse.cehop.se.gov.br/composicao.asp?font_sg_fonte=ORSE&amp;serv_nr_codigo=6095&amp;peri_nr_ano=2022&amp;peri_nr_mes=7&amp;peri_nr_ordem=1" xr:uid="{7A2F6FFE-13FB-46CD-9589-54F82A8B7BE0}"/>
    <hyperlink ref="B252" r:id="rId2" display="http://orse.cehop.se.gov.br/composicao.asp?font_sg_fonte=ORSE&amp;serv_nr_codigo=1817&amp;peri_nr_ano=2022&amp;peri_nr_mes=7&amp;peri_nr_ordem=1" xr:uid="{F18E31D5-6901-4172-894B-E9B0C41D255C}"/>
  </hyperlinks>
  <pageMargins left="0.511811024" right="0.511811024" top="0.78740157499999996" bottom="0.78740157499999996" header="0.31496062000000002" footer="0.3149606200000000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WASHINGTON HENRIQUETA</dc:creator>
  <cp:lastModifiedBy>CHRISTIAN WASHINGTON HENRIQUETA</cp:lastModifiedBy>
  <dcterms:created xsi:type="dcterms:W3CDTF">2026-05-12T17:13:32Z</dcterms:created>
  <dcterms:modified xsi:type="dcterms:W3CDTF">2026-05-12T17:14:24Z</dcterms:modified>
</cp:coreProperties>
</file>